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9.xml" ContentType="application/vnd.openxmlformats-officedocument.spreadsheetml.worksheet+xml"/>
  <Override PartName="/xl/worksheets/sheet8.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omments3.xml" ContentType="application/vnd.openxmlformats-officedocument.spreadsheetml.comments+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Override PartName="/xl/comments1.xml" ContentType="application/vnd.openxmlformats-officedocument.spreadsheetml.comments+xml"/>
  <Override PartName="/xl/comments4.xml" ContentType="application/vnd.openxmlformats-officedocument.spreadsheetml.comments+xml"/>
  <Override PartName="/xl/comments2.xml" ContentType="application/vnd.openxmlformats-officedocument.spreadsheetml.comments+xml"/>
  <Override PartName="/xl/comments5.xml" ContentType="application/vnd.openxmlformats-officedocument.spreadsheetml.comments+xml"/>
  <Override PartName="/xl/comments7.xml" ContentType="application/vnd.openxmlformats-officedocument.spreadsheetml.comments+xml"/>
  <Override PartName="/xl/comments6.xml" ContentType="application/vnd.openxmlformats-officedocument.spreadsheetml.comments+xml"/>
  <Override PartName="/xl/comments8.xml" ContentType="application/vnd.openxmlformats-officedocument.spreadsheetml.comment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240" yWindow="300" windowWidth="14955" windowHeight="8190"/>
  </bookViews>
  <sheets>
    <sheet name="2015" sheetId="25" r:id="rId1"/>
    <sheet name="2015 (2)" sheetId="28" r:id="rId2"/>
    <sheet name="2014" sheetId="21" r:id="rId3"/>
    <sheet name="2013" sheetId="17" r:id="rId4"/>
    <sheet name="2012" sheetId="12" r:id="rId5"/>
    <sheet name="2011" sheetId="1" r:id="rId6"/>
    <sheet name="2010" sheetId="7" r:id="rId7"/>
    <sheet name="2009" sheetId="3" r:id="rId8"/>
    <sheet name="Sheet1" sheetId="13" r:id="rId9"/>
  </sheets>
  <definedNames>
    <definedName name="_xlnm.Print_Area" localSheetId="7">'2009'!$A$1:$K$162</definedName>
    <definedName name="_xlnm.Print_Area" localSheetId="6">'2010'!$A$1:$K$170</definedName>
    <definedName name="_xlnm.Print_Area" localSheetId="5">'2011'!$A$1:$K$159</definedName>
    <definedName name="_xlnm.Print_Area" localSheetId="4">'2012'!$A$1:$K$175</definedName>
    <definedName name="_xlnm.Print_Area" localSheetId="3">'2013'!$A$1:$K$148</definedName>
    <definedName name="_xlnm.Print_Area" localSheetId="2">'2014'!$A$1:$K$141</definedName>
    <definedName name="_xlnm.Print_Area" localSheetId="0">'2015'!$A$1:$K$145</definedName>
    <definedName name="_xlnm.Print_Area" localSheetId="1">'2015 (2)'!$A$1:$E$135</definedName>
    <definedName name="_xlnm.Print_Titles" localSheetId="7">'2009'!$1:$6</definedName>
    <definedName name="_xlnm.Print_Titles" localSheetId="6">'2010'!$1:$6</definedName>
    <definedName name="_xlnm.Print_Titles" localSheetId="5">'2011'!$1:$6</definedName>
    <definedName name="_xlnm.Print_Titles" localSheetId="4">'2012'!$1:$6</definedName>
    <definedName name="_xlnm.Print_Titles" localSheetId="3">'2013'!$1:$6</definedName>
    <definedName name="_xlnm.Print_Titles" localSheetId="2">'2014'!$1:$6</definedName>
    <definedName name="_xlnm.Print_Titles" localSheetId="0">'2015'!$1:$6</definedName>
    <definedName name="_xlnm.Print_Titles" localSheetId="1">'2015 (2)'!$1:$6</definedName>
  </definedNames>
  <calcPr calcId="145621"/>
</workbook>
</file>

<file path=xl/calcChain.xml><?xml version="1.0" encoding="utf-8"?>
<calcChain xmlns="http://schemas.openxmlformats.org/spreadsheetml/2006/main">
  <c r="E51" i="28" l="1"/>
  <c r="D55" i="25" l="1"/>
  <c r="C85" i="28" l="1"/>
  <c r="C72" i="28"/>
  <c r="C46" i="28"/>
  <c r="C45" i="28"/>
  <c r="C43" i="28"/>
  <c r="C42" i="28"/>
  <c r="C41" i="28"/>
  <c r="C40" i="28"/>
  <c r="C39" i="28"/>
  <c r="C38" i="28"/>
  <c r="E70" i="28"/>
  <c r="C68" i="28"/>
  <c r="C83" i="28"/>
  <c r="C67" i="28"/>
  <c r="C101" i="28"/>
  <c r="C97" i="28"/>
  <c r="C66" i="28"/>
  <c r="C32" i="28"/>
  <c r="C64" i="28"/>
  <c r="C31" i="28"/>
  <c r="C30" i="28"/>
  <c r="C63" i="28"/>
  <c r="C28" i="28"/>
  <c r="C27" i="28"/>
  <c r="C26" i="28"/>
  <c r="C82" i="28"/>
  <c r="C62" i="28"/>
  <c r="C25" i="28"/>
  <c r="C24" i="28"/>
  <c r="C23" i="28"/>
  <c r="C22" i="28"/>
  <c r="C21" i="28"/>
  <c r="C20" i="28"/>
  <c r="C19" i="28"/>
  <c r="C18" i="28"/>
  <c r="E92" i="28"/>
  <c r="C92" i="28" s="1"/>
  <c r="C81" i="28"/>
  <c r="C17" i="28"/>
  <c r="E80" i="28"/>
  <c r="E15" i="28"/>
  <c r="C59" i="28"/>
  <c r="C78" i="28"/>
  <c r="C58" i="28"/>
  <c r="C100" i="28"/>
  <c r="C13" i="28"/>
  <c r="C57" i="28"/>
  <c r="C56" i="28"/>
  <c r="C55" i="28"/>
  <c r="C96" i="28"/>
  <c r="C95" i="28"/>
  <c r="C77" i="28"/>
  <c r="E54" i="28"/>
  <c r="C54" i="28" s="1"/>
  <c r="E53" i="28"/>
  <c r="C53" i="28" s="1"/>
  <c r="C99" i="28"/>
  <c r="C52" i="28"/>
  <c r="C89" i="28"/>
  <c r="C11" i="28"/>
  <c r="C76" i="28"/>
  <c r="C88" i="28"/>
  <c r="C87" i="28"/>
  <c r="C10" i="28"/>
  <c r="C75" i="28"/>
  <c r="C9" i="28"/>
  <c r="C50" i="28"/>
  <c r="C49" i="28"/>
  <c r="C94" i="28"/>
  <c r="C73" i="28"/>
  <c r="C8" i="28"/>
  <c r="C48" i="28"/>
  <c r="E98" i="28"/>
  <c r="C98" i="28" s="1"/>
  <c r="C106" i="28"/>
  <c r="C104" i="28"/>
  <c r="C107" i="28"/>
  <c r="C103" i="28"/>
  <c r="G10" i="25" l="1"/>
  <c r="F10" i="25"/>
  <c r="E10" i="25"/>
  <c r="D10" i="25"/>
  <c r="C62" i="25" l="1"/>
  <c r="C19" i="25"/>
  <c r="C88" i="25"/>
  <c r="D111" i="25" l="1"/>
  <c r="D69" i="25" l="1"/>
  <c r="D64" i="25"/>
  <c r="D24" i="25"/>
  <c r="C40" i="25" l="1"/>
  <c r="C42" i="25"/>
  <c r="D45" i="25"/>
  <c r="C126" i="25" l="1"/>
  <c r="C71" i="25"/>
  <c r="C70" i="25"/>
  <c r="D73" i="25"/>
  <c r="C73" i="25" l="1"/>
  <c r="D46" i="25" l="1"/>
  <c r="C28" i="25" l="1"/>
  <c r="C26" i="25" l="1"/>
  <c r="C125" i="25" l="1"/>
  <c r="C124" i="25"/>
  <c r="C123" i="25"/>
  <c r="C121" i="25"/>
  <c r="C119" i="25"/>
  <c r="C118" i="25"/>
  <c r="C117" i="25"/>
  <c r="C116" i="25"/>
  <c r="C115" i="25"/>
  <c r="C103" i="25"/>
  <c r="C102" i="25"/>
  <c r="C101" i="25"/>
  <c r="C98" i="25"/>
  <c r="C97" i="25"/>
  <c r="C96" i="25"/>
  <c r="C95" i="25"/>
  <c r="C93" i="25"/>
  <c r="C92" i="25"/>
  <c r="C91" i="25"/>
  <c r="C90" i="25"/>
  <c r="C87" i="25"/>
  <c r="C86" i="25"/>
  <c r="C85" i="25"/>
  <c r="C83" i="25"/>
  <c r="C82" i="25"/>
  <c r="C81" i="25"/>
  <c r="C80" i="25"/>
  <c r="C79" i="25"/>
  <c r="C78" i="25"/>
  <c r="C77" i="25"/>
  <c r="C76" i="25"/>
  <c r="C75" i="25"/>
  <c r="C54" i="25"/>
  <c r="C59" i="25" l="1"/>
  <c r="C57" i="25"/>
  <c r="C56" i="25"/>
  <c r="C53" i="25"/>
  <c r="C52" i="25"/>
  <c r="C51" i="25"/>
  <c r="C50" i="25"/>
  <c r="C49" i="25"/>
  <c r="C47" i="25"/>
  <c r="C46" i="25"/>
  <c r="C45" i="25"/>
  <c r="C44" i="25"/>
  <c r="C43" i="25"/>
  <c r="C39" i="25"/>
  <c r="C38" i="25"/>
  <c r="C37" i="25"/>
  <c r="C34" i="25"/>
  <c r="C33" i="25"/>
  <c r="C32" i="25"/>
  <c r="C31" i="25"/>
  <c r="C29" i="25"/>
  <c r="C27" i="25"/>
  <c r="C25" i="25"/>
  <c r="C24" i="25"/>
  <c r="K20" i="25"/>
  <c r="J20" i="25"/>
  <c r="I20" i="25"/>
  <c r="H20" i="25"/>
  <c r="E20" i="25"/>
  <c r="C17" i="25"/>
  <c r="C15" i="25"/>
  <c r="C14" i="25"/>
  <c r="G20" i="25"/>
  <c r="F20" i="25"/>
  <c r="D20" i="25"/>
  <c r="C91" i="21" l="1"/>
  <c r="D82" i="21" l="1"/>
  <c r="D70" i="21"/>
  <c r="D62" i="21"/>
  <c r="D46" i="21"/>
  <c r="D45" i="21"/>
  <c r="G10" i="21"/>
  <c r="F10" i="21"/>
  <c r="D10" i="21"/>
  <c r="D54" i="21" l="1"/>
  <c r="C13" i="21" l="1"/>
  <c r="C86" i="21"/>
  <c r="C60" i="21"/>
  <c r="C123" i="21" l="1"/>
  <c r="C122" i="21"/>
  <c r="C121" i="21"/>
  <c r="C120" i="21"/>
  <c r="C119" i="21"/>
  <c r="C117" i="21"/>
  <c r="C116" i="21"/>
  <c r="C115" i="21"/>
  <c r="C114" i="21"/>
  <c r="C113" i="21"/>
  <c r="C109" i="21"/>
  <c r="C101" i="21"/>
  <c r="C99" i="21"/>
  <c r="C98" i="21"/>
  <c r="C96" i="21"/>
  <c r="C95" i="21"/>
  <c r="C94" i="21"/>
  <c r="C93" i="21"/>
  <c r="C90" i="21"/>
  <c r="C89" i="21"/>
  <c r="C88" i="21"/>
  <c r="C85" i="21"/>
  <c r="C84" i="21"/>
  <c r="C83" i="21"/>
  <c r="C81" i="21"/>
  <c r="C80" i="21"/>
  <c r="C79" i="21"/>
  <c r="C78" i="21"/>
  <c r="C77" i="21"/>
  <c r="C76" i="21"/>
  <c r="C75" i="21"/>
  <c r="C74" i="21"/>
  <c r="C72" i="21"/>
  <c r="C70" i="21"/>
  <c r="C69" i="21"/>
  <c r="C68" i="21"/>
  <c r="C56" i="21"/>
  <c r="C55" i="21"/>
  <c r="C53" i="21"/>
  <c r="C52" i="21"/>
  <c r="C51" i="21"/>
  <c r="C50" i="21"/>
  <c r="C48" i="21"/>
  <c r="C47" i="21"/>
  <c r="C46" i="21"/>
  <c r="C45" i="21"/>
  <c r="C44" i="21"/>
  <c r="C43" i="21"/>
  <c r="C42" i="21"/>
  <c r="C40" i="21"/>
  <c r="C39" i="21"/>
  <c r="C38" i="21"/>
  <c r="C37" i="21"/>
  <c r="C35" i="21"/>
  <c r="C34" i="21"/>
  <c r="C33" i="21"/>
  <c r="C32" i="21"/>
  <c r="C31" i="21"/>
  <c r="C30" i="21"/>
  <c r="C28" i="21"/>
  <c r="C27" i="21"/>
  <c r="C26" i="21"/>
  <c r="C25" i="21"/>
  <c r="C24" i="21"/>
  <c r="C23" i="21"/>
  <c r="K19" i="21" l="1"/>
  <c r="J19" i="21"/>
  <c r="I19" i="21"/>
  <c r="H19" i="21"/>
  <c r="G19" i="21"/>
  <c r="F19" i="21"/>
  <c r="E19" i="21"/>
  <c r="D19" i="21"/>
  <c r="C16" i="21"/>
  <c r="C14" i="21"/>
  <c r="C37" i="17" l="1"/>
  <c r="C65" i="17"/>
  <c r="D124" i="17"/>
  <c r="D69" i="17"/>
  <c r="C110" i="17"/>
  <c r="D54" i="17"/>
  <c r="D48" i="17"/>
  <c r="D25" i="17"/>
  <c r="C25" i="17" s="1"/>
  <c r="D10" i="17"/>
  <c r="D20" i="17" s="1"/>
  <c r="C127" i="17"/>
  <c r="C126" i="17"/>
  <c r="C123" i="17"/>
  <c r="C121" i="17"/>
  <c r="C120" i="17"/>
  <c r="C119" i="17"/>
  <c r="C118" i="17"/>
  <c r="C117" i="17"/>
  <c r="C113" i="17"/>
  <c r="C104" i="17"/>
  <c r="C103" i="17"/>
  <c r="C101" i="17"/>
  <c r="C100" i="17"/>
  <c r="C99" i="17"/>
  <c r="C98" i="17"/>
  <c r="C96" i="17"/>
  <c r="C95" i="17"/>
  <c r="C94" i="17"/>
  <c r="C93" i="17"/>
  <c r="C91" i="17"/>
  <c r="C90" i="17"/>
  <c r="C89" i="17"/>
  <c r="C87" i="17"/>
  <c r="C86" i="17"/>
  <c r="C85" i="17"/>
  <c r="C84" i="17"/>
  <c r="C83" i="17"/>
  <c r="C82" i="17"/>
  <c r="C81" i="17"/>
  <c r="C80" i="17"/>
  <c r="C79" i="17"/>
  <c r="C77" i="17"/>
  <c r="C76" i="17"/>
  <c r="C75" i="17"/>
  <c r="C63" i="17"/>
  <c r="C62" i="17"/>
  <c r="C58" i="17"/>
  <c r="C57" i="17"/>
  <c r="C56" i="17"/>
  <c r="C55" i="17"/>
  <c r="C54" i="17"/>
  <c r="C53" i="17"/>
  <c r="C52" i="17"/>
  <c r="C51" i="17"/>
  <c r="C50" i="17"/>
  <c r="C49" i="17"/>
  <c r="C48" i="17"/>
  <c r="C47" i="17"/>
  <c r="C46" i="17"/>
  <c r="C45" i="17"/>
  <c r="C43" i="17"/>
  <c r="C42" i="17"/>
  <c r="C41" i="17"/>
  <c r="C39" i="17"/>
  <c r="C36" i="17"/>
  <c r="C35" i="17"/>
  <c r="C34" i="17"/>
  <c r="C33" i="17"/>
  <c r="C32" i="17"/>
  <c r="C30" i="17"/>
  <c r="C29" i="17"/>
  <c r="C28" i="17"/>
  <c r="C27" i="17"/>
  <c r="C26" i="17"/>
  <c r="C24" i="17"/>
  <c r="K20" i="17"/>
  <c r="J20" i="17"/>
  <c r="I20" i="17"/>
  <c r="H20" i="17"/>
  <c r="C17" i="17"/>
  <c r="C15" i="17"/>
  <c r="G20" i="17"/>
  <c r="F20" i="17"/>
  <c r="E20" i="17"/>
  <c r="C145" i="12"/>
  <c r="C65" i="12"/>
  <c r="C66" i="12"/>
  <c r="C111" i="12"/>
  <c r="D144" i="12"/>
  <c r="C144" i="12" s="1"/>
  <c r="D127" i="12"/>
  <c r="D100" i="12"/>
  <c r="D94" i="12"/>
  <c r="D79" i="12"/>
  <c r="C79" i="12" s="1"/>
  <c r="D71" i="12"/>
  <c r="D56" i="12"/>
  <c r="D46" i="12"/>
  <c r="D24" i="12"/>
  <c r="G10" i="12"/>
  <c r="F10" i="12"/>
  <c r="E10" i="12"/>
  <c r="E19" i="12" s="1"/>
  <c r="D10" i="12"/>
  <c r="C113" i="12"/>
  <c r="C67" i="12"/>
  <c r="C16" i="12"/>
  <c r="D52" i="12"/>
  <c r="C63" i="12"/>
  <c r="C143" i="12"/>
  <c r="C141" i="12"/>
  <c r="C139" i="12"/>
  <c r="C136" i="12"/>
  <c r="C135" i="12"/>
  <c r="C134" i="12"/>
  <c r="C133" i="12"/>
  <c r="C132" i="12"/>
  <c r="C126" i="12"/>
  <c r="C110" i="12"/>
  <c r="C108" i="12"/>
  <c r="C105" i="12"/>
  <c r="C103" i="12"/>
  <c r="C102" i="12"/>
  <c r="C101" i="12"/>
  <c r="C99" i="12"/>
  <c r="C98" i="12"/>
  <c r="C96" i="12"/>
  <c r="C95" i="12"/>
  <c r="C93" i="12"/>
  <c r="C92" i="12"/>
  <c r="C91" i="12"/>
  <c r="C90" i="12"/>
  <c r="C89" i="12"/>
  <c r="C88" i="12"/>
  <c r="C87" i="12"/>
  <c r="C86" i="12"/>
  <c r="C85" i="12"/>
  <c r="C84" i="12"/>
  <c r="C83" i="12"/>
  <c r="C82" i="12"/>
  <c r="C78" i="12"/>
  <c r="C77" i="12"/>
  <c r="C70" i="12"/>
  <c r="C68" i="12"/>
  <c r="C61" i="12"/>
  <c r="C59" i="12"/>
  <c r="C58" i="12"/>
  <c r="C56" i="12"/>
  <c r="C55" i="12"/>
  <c r="C54" i="12"/>
  <c r="C53" i="12"/>
  <c r="C51" i="12"/>
  <c r="C50" i="12"/>
  <c r="C49" i="12"/>
  <c r="C48" i="12"/>
  <c r="C47" i="12"/>
  <c r="C46" i="12"/>
  <c r="C45" i="12"/>
  <c r="C44" i="12"/>
  <c r="C43" i="12"/>
  <c r="C41" i="12"/>
  <c r="C40" i="12"/>
  <c r="C39" i="12"/>
  <c r="C38" i="12"/>
  <c r="C36" i="12"/>
  <c r="C35" i="12"/>
  <c r="C34" i="12"/>
  <c r="C33" i="12"/>
  <c r="C32" i="12"/>
  <c r="C31" i="12"/>
  <c r="C29" i="12"/>
  <c r="C28" i="12"/>
  <c r="C27" i="12"/>
  <c r="C26" i="12"/>
  <c r="C25" i="12"/>
  <c r="C24" i="12"/>
  <c r="C23" i="12"/>
  <c r="K19" i="12"/>
  <c r="J19" i="12"/>
  <c r="I19" i="12"/>
  <c r="H19" i="12"/>
  <c r="G19" i="12"/>
  <c r="F19" i="12"/>
  <c r="D19" i="12"/>
  <c r="C18" i="12"/>
  <c r="C15" i="12"/>
  <c r="C14" i="12"/>
  <c r="C121" i="1"/>
  <c r="C124" i="1"/>
  <c r="C129" i="1"/>
  <c r="F10" i="1"/>
  <c r="D10" i="1"/>
  <c r="D18" i="1" s="1"/>
  <c r="C89" i="1"/>
  <c r="D23" i="1"/>
  <c r="C102" i="1"/>
  <c r="E10" i="1"/>
  <c r="E18" i="1" s="1"/>
  <c r="C38" i="1"/>
  <c r="C120" i="1"/>
  <c r="C60" i="1"/>
  <c r="C15" i="1"/>
  <c r="D8" i="7"/>
  <c r="D15" i="7" s="1"/>
  <c r="E8" i="7"/>
  <c r="F8" i="7"/>
  <c r="F15" i="7" s="1"/>
  <c r="G8" i="7"/>
  <c r="G15" i="7" s="1"/>
  <c r="C11" i="7"/>
  <c r="C12" i="7"/>
  <c r="C14" i="7"/>
  <c r="E15" i="7"/>
  <c r="H15" i="7"/>
  <c r="I15" i="7"/>
  <c r="J15" i="7"/>
  <c r="K15" i="7"/>
  <c r="C19" i="7"/>
  <c r="C20" i="7"/>
  <c r="C21" i="7"/>
  <c r="C22" i="7"/>
  <c r="C23" i="7"/>
  <c r="D24" i="7"/>
  <c r="C24" i="7" s="1"/>
  <c r="C25" i="7"/>
  <c r="C27" i="7"/>
  <c r="C28" i="7"/>
  <c r="C30" i="7"/>
  <c r="C31" i="7"/>
  <c r="C32" i="7"/>
  <c r="C33" i="7"/>
  <c r="C34" i="7"/>
  <c r="C36" i="7"/>
  <c r="C37" i="7"/>
  <c r="C38" i="7"/>
  <c r="D38" i="7"/>
  <c r="C39" i="7"/>
  <c r="D39" i="7"/>
  <c r="C40" i="7"/>
  <c r="C42" i="7"/>
  <c r="C44" i="7"/>
  <c r="C45" i="7"/>
  <c r="C46" i="7"/>
  <c r="C47" i="7"/>
  <c r="C48" i="7"/>
  <c r="C49" i="7"/>
  <c r="C50" i="7"/>
  <c r="C52" i="7"/>
  <c r="C53" i="7"/>
  <c r="C55" i="7"/>
  <c r="C56" i="7"/>
  <c r="C57" i="7"/>
  <c r="C58" i="7"/>
  <c r="D59" i="7"/>
  <c r="C59" i="7"/>
  <c r="C60" i="7"/>
  <c r="C61" i="7"/>
  <c r="C62" i="7"/>
  <c r="C64" i="7"/>
  <c r="C66" i="7"/>
  <c r="C67" i="7"/>
  <c r="C71" i="7"/>
  <c r="C72" i="7"/>
  <c r="C73" i="7"/>
  <c r="C78" i="7"/>
  <c r="C79" i="7"/>
  <c r="C81" i="7"/>
  <c r="D87" i="7"/>
  <c r="C88" i="7"/>
  <c r="C90" i="7"/>
  <c r="C92" i="7"/>
  <c r="C94" i="7"/>
  <c r="C96" i="7"/>
  <c r="C97" i="7"/>
  <c r="C98" i="7"/>
  <c r="C99" i="7"/>
  <c r="C100" i="7"/>
  <c r="C101" i="7"/>
  <c r="C102" i="7"/>
  <c r="C103" i="7"/>
  <c r="C104" i="7"/>
  <c r="C105" i="7"/>
  <c r="C106" i="7"/>
  <c r="C107" i="7"/>
  <c r="C109" i="7"/>
  <c r="C110" i="7"/>
  <c r="C111" i="7"/>
  <c r="C112" i="7"/>
  <c r="C113" i="7"/>
  <c r="C114" i="7"/>
  <c r="C116" i="7"/>
  <c r="C117" i="7"/>
  <c r="C119" i="7"/>
  <c r="C120" i="7"/>
  <c r="C121" i="7"/>
  <c r="C126" i="7"/>
  <c r="C128" i="7"/>
  <c r="D134" i="7"/>
  <c r="D135" i="7"/>
  <c r="C136" i="7"/>
  <c r="D137" i="7"/>
  <c r="C140" i="7"/>
  <c r="C141" i="7"/>
  <c r="C142" i="7"/>
  <c r="C143" i="7"/>
  <c r="C144" i="7"/>
  <c r="C146" i="7"/>
  <c r="D148" i="7"/>
  <c r="C148" i="7"/>
  <c r="C149" i="7"/>
  <c r="C151" i="7"/>
  <c r="C141" i="1"/>
  <c r="C35" i="1"/>
  <c r="C118" i="1"/>
  <c r="C65" i="1"/>
  <c r="C64" i="1"/>
  <c r="C63" i="1"/>
  <c r="D11" i="3"/>
  <c r="C11" i="3" s="1"/>
  <c r="E11" i="3"/>
  <c r="F11" i="3"/>
  <c r="C12" i="3"/>
  <c r="C13" i="3"/>
  <c r="C15" i="3"/>
  <c r="E16" i="3"/>
  <c r="F16" i="3"/>
  <c r="G16" i="3"/>
  <c r="H16" i="3"/>
  <c r="I16" i="3"/>
  <c r="J16" i="3"/>
  <c r="K16" i="3"/>
  <c r="C20" i="3"/>
  <c r="C21" i="3"/>
  <c r="C22" i="3"/>
  <c r="C23" i="3"/>
  <c r="C24" i="3"/>
  <c r="C25" i="3"/>
  <c r="C26" i="3"/>
  <c r="C28" i="3"/>
  <c r="C29" i="3"/>
  <c r="C30" i="3"/>
  <c r="C31" i="3"/>
  <c r="C32" i="3"/>
  <c r="C33" i="3"/>
  <c r="C35" i="3"/>
  <c r="C36" i="3"/>
  <c r="C38" i="3"/>
  <c r="C39" i="3"/>
  <c r="D40" i="3"/>
  <c r="C40" i="3" s="1"/>
  <c r="C41" i="3"/>
  <c r="C43" i="3"/>
  <c r="C45" i="3"/>
  <c r="C46" i="3"/>
  <c r="C47" i="3"/>
  <c r="C48" i="3"/>
  <c r="C49" i="3"/>
  <c r="C50" i="3"/>
  <c r="C51" i="3"/>
  <c r="C52" i="3"/>
  <c r="C53" i="3"/>
  <c r="C54" i="3"/>
  <c r="C55" i="3"/>
  <c r="C56" i="3"/>
  <c r="C57" i="3"/>
  <c r="C58" i="3"/>
  <c r="C59" i="3"/>
  <c r="C60" i="3"/>
  <c r="C61" i="3"/>
  <c r="C62" i="3"/>
  <c r="C63" i="3"/>
  <c r="C64" i="3"/>
  <c r="C68" i="3"/>
  <c r="C71" i="3"/>
  <c r="D72" i="3"/>
  <c r="C79" i="3"/>
  <c r="C82" i="3"/>
  <c r="C83" i="3"/>
  <c r="C85" i="3"/>
  <c r="C86" i="3"/>
  <c r="C87" i="3"/>
  <c r="C88" i="3"/>
  <c r="C89" i="3"/>
  <c r="C90" i="3"/>
  <c r="C91" i="3"/>
  <c r="C92" i="3"/>
  <c r="C93" i="3"/>
  <c r="C94" i="3"/>
  <c r="C95" i="3"/>
  <c r="C96" i="3"/>
  <c r="C97" i="3"/>
  <c r="C101" i="3"/>
  <c r="C102" i="3"/>
  <c r="C103" i="3"/>
  <c r="C104" i="3"/>
  <c r="C105" i="3"/>
  <c r="C107" i="3"/>
  <c r="C108" i="3"/>
  <c r="C109" i="3"/>
  <c r="C110" i="3"/>
  <c r="C111" i="3"/>
  <c r="C112" i="3"/>
  <c r="C113" i="3"/>
  <c r="C115" i="3"/>
  <c r="C116" i="3"/>
  <c r="C117" i="3"/>
  <c r="D122" i="3"/>
  <c r="C123" i="3"/>
  <c r="C124" i="3"/>
  <c r="C127" i="3"/>
  <c r="C130" i="3"/>
  <c r="C131" i="3"/>
  <c r="C132" i="3"/>
  <c r="C133" i="3"/>
  <c r="C134" i="3"/>
  <c r="C136" i="3"/>
  <c r="D139" i="3"/>
  <c r="C139" i="3"/>
  <c r="C140" i="3"/>
  <c r="C142" i="3"/>
  <c r="D142" i="3"/>
  <c r="C143" i="3"/>
  <c r="D143" i="3"/>
  <c r="C13" i="1"/>
  <c r="C14" i="1"/>
  <c r="C17" i="1"/>
  <c r="F18" i="1"/>
  <c r="G18" i="1"/>
  <c r="H18" i="1"/>
  <c r="I18" i="1"/>
  <c r="J18" i="1"/>
  <c r="K18" i="1"/>
  <c r="C23" i="1"/>
  <c r="C24" i="1"/>
  <c r="C25" i="1"/>
  <c r="C26" i="1"/>
  <c r="C27" i="1"/>
  <c r="C28" i="1"/>
  <c r="C29" i="1"/>
  <c r="C31" i="1"/>
  <c r="C32" i="1"/>
  <c r="C33" i="1"/>
  <c r="C34" i="1"/>
  <c r="C36" i="1"/>
  <c r="C39" i="1"/>
  <c r="C40" i="1"/>
  <c r="C41" i="1"/>
  <c r="C42" i="1"/>
  <c r="C45" i="1"/>
  <c r="C46" i="1"/>
  <c r="C47" i="1"/>
  <c r="C48" i="1"/>
  <c r="C49" i="1"/>
  <c r="C50" i="1"/>
  <c r="C51" i="1"/>
  <c r="C53" i="1"/>
  <c r="C54" i="1"/>
  <c r="C55" i="1"/>
  <c r="C56" i="1"/>
  <c r="C57" i="1"/>
  <c r="C58" i="1"/>
  <c r="C61" i="1"/>
  <c r="C62" i="1"/>
  <c r="C76" i="1"/>
  <c r="C78" i="1"/>
  <c r="C85" i="1"/>
  <c r="C86" i="1"/>
  <c r="C87" i="1"/>
  <c r="C90" i="1"/>
  <c r="C91" i="1"/>
  <c r="C92" i="1"/>
  <c r="C93" i="1"/>
  <c r="C94" i="1"/>
  <c r="C95" i="1"/>
  <c r="C96" i="1"/>
  <c r="C97" i="1"/>
  <c r="C98" i="1"/>
  <c r="C99" i="1"/>
  <c r="C100" i="1"/>
  <c r="C101" i="1"/>
  <c r="C104" i="1"/>
  <c r="C105" i="1"/>
  <c r="C106" i="1"/>
  <c r="C107" i="1"/>
  <c r="C109" i="1"/>
  <c r="C110" i="1"/>
  <c r="C112" i="1"/>
  <c r="C114" i="1"/>
  <c r="C127" i="1"/>
  <c r="C132" i="1"/>
  <c r="C133" i="1"/>
  <c r="C134" i="1"/>
  <c r="C135" i="1"/>
  <c r="C136" i="1"/>
  <c r="C139" i="1"/>
  <c r="C142" i="1"/>
  <c r="C143" i="1"/>
  <c r="C52" i="12"/>
  <c r="D16" i="3" l="1"/>
</calcChain>
</file>

<file path=xl/comments1.xml><?xml version="1.0" encoding="utf-8"?>
<comments xmlns="http://schemas.openxmlformats.org/spreadsheetml/2006/main">
  <authors>
    <author>Tray Caldwell</author>
  </authors>
  <commentList>
    <comment ref="D10" authorId="0">
      <text>
        <r>
          <rPr>
            <b/>
            <sz val="8"/>
            <color indexed="81"/>
            <rFont val="Tahoma"/>
            <family val="2"/>
          </rPr>
          <t>Tray Caldwell:</t>
        </r>
        <r>
          <rPr>
            <sz val="8"/>
            <color indexed="81"/>
            <rFont val="Tahoma"/>
            <family val="2"/>
          </rPr>
          <t xml:space="preserve">
HCS - G1001 - , Moravek - G1096 - 120, PCC Structruals - G2025 - 0, International Isotopes, Inc. - G2151 - 0
Adj. 2/26/15-International Isotopes shipment delayed until 2015 - 315 cu. ft., 3 containers, all 3 &lt;/= 200 mR/hr per 2/28 email.</t>
        </r>
      </text>
    </comment>
    <comment ref="D14" authorId="0">
      <text>
        <r>
          <rPr>
            <b/>
            <sz val="9"/>
            <color indexed="81"/>
            <rFont val="Tahoma"/>
            <family val="2"/>
          </rPr>
          <t>Tray Caldwell:</t>
        </r>
        <r>
          <rPr>
            <sz val="9"/>
            <color indexed="81"/>
            <rFont val="Tahoma"/>
            <family val="2"/>
          </rPr>
          <t xml:space="preserve">
called in early Nov., said he was not going to make the shipment in 2014, so he would add to the 2015 projection, didn't receive projection before deadline, so used same as last year since didn't ship. RECD. PROJECTION IN DEC. REVISED IN FEB. WHICH USED FOR MAY 1 RATE FILING.</t>
        </r>
      </text>
    </comment>
    <comment ref="D24" authorId="0">
      <text>
        <r>
          <rPr>
            <b/>
            <sz val="9"/>
            <color indexed="81"/>
            <rFont val="Tahoma"/>
            <family val="2"/>
          </rPr>
          <t>Tray Caldwell:</t>
        </r>
        <r>
          <rPr>
            <sz val="9"/>
            <color indexed="81"/>
            <rFont val="Tahoma"/>
            <family val="2"/>
          </rPr>
          <t xml:space="preserve">
Called 3/4/15, they are renewing permit, may be 192 cu. ft., but will leave at block 5</t>
        </r>
      </text>
    </comment>
    <comment ref="D45" authorId="0">
      <text>
        <r>
          <rPr>
            <b/>
            <sz val="9"/>
            <color indexed="81"/>
            <rFont val="Tahoma"/>
            <family val="2"/>
          </rPr>
          <t>Tray Caldwell:</t>
        </r>
        <r>
          <rPr>
            <sz val="9"/>
            <color indexed="81"/>
            <rFont val="Tahoma"/>
            <family val="2"/>
          </rPr>
          <t xml:space="preserve">
Projection again has volume noted as &lt; 50, so kept same using avg. over past 7 years. </t>
        </r>
      </text>
    </comment>
    <comment ref="D46" authorId="0">
      <text>
        <r>
          <rPr>
            <b/>
            <sz val="9"/>
            <color indexed="81"/>
            <rFont val="Tahoma"/>
            <family val="2"/>
          </rPr>
          <t>Tray Caldwell:</t>
        </r>
        <r>
          <rPr>
            <sz val="9"/>
            <color indexed="81"/>
            <rFont val="Tahoma"/>
            <family val="2"/>
          </rPr>
          <t xml:space="preserve">
Used same as 2014 projection. Volume noted as &lt; 50, so kept same using avg. over past 6 years. Nothing recd. higher than 5.7 cu. ft.</t>
        </r>
      </text>
    </comment>
    <comment ref="D48" authorId="0">
      <text>
        <r>
          <rPr>
            <b/>
            <sz val="9"/>
            <color indexed="81"/>
            <rFont val="Tahoma"/>
            <family val="2"/>
          </rPr>
          <t>Tray Caldwell:</t>
        </r>
        <r>
          <rPr>
            <sz val="9"/>
            <color indexed="81"/>
            <rFont val="Tahoma"/>
            <family val="2"/>
          </rPr>
          <t xml:space="preserve">
CHANGE IF RENEWS</t>
        </r>
      </text>
    </comment>
    <comment ref="D55" authorId="0">
      <text>
        <r>
          <rPr>
            <b/>
            <sz val="9"/>
            <color indexed="81"/>
            <rFont val="Tahoma"/>
            <family val="2"/>
          </rPr>
          <t>Tray Caldwell:</t>
        </r>
        <r>
          <rPr>
            <sz val="9"/>
            <color indexed="81"/>
            <rFont val="Tahoma"/>
            <family val="2"/>
          </rPr>
          <t xml:space="preserve">
Proj. of &lt; 50 same as last year. Used average of prev. 6 yrs. instead. 3/2/15 - adjusted to amt recd. from EMC in Feb. 2015 shipment. 15.077 net, est. airspace allocated as percentage</t>
        </r>
      </text>
    </comment>
    <comment ref="D58" authorId="0">
      <text>
        <r>
          <rPr>
            <b/>
            <sz val="9"/>
            <color indexed="81"/>
            <rFont val="Tahoma"/>
            <family val="2"/>
          </rPr>
          <t>Tray Caldwell:</t>
        </r>
        <r>
          <rPr>
            <sz val="9"/>
            <color indexed="81"/>
            <rFont val="Tahoma"/>
            <family val="2"/>
          </rPr>
          <t xml:space="preserve">
Received 2/17/15</t>
        </r>
      </text>
    </comment>
    <comment ref="D98" authorId="0">
      <text>
        <r>
          <rPr>
            <b/>
            <sz val="9"/>
            <color indexed="81"/>
            <rFont val="Tahoma"/>
            <family val="2"/>
          </rPr>
          <t>Tray Caldwell:</t>
        </r>
        <r>
          <rPr>
            <sz val="9"/>
            <color indexed="81"/>
            <rFont val="Tahoma"/>
            <family val="2"/>
          </rPr>
          <t xml:space="preserve">
ADJUST TO 2014 Projection since delayed shipping</t>
        </r>
      </text>
    </comment>
    <comment ref="D106" authorId="0">
      <text>
        <r>
          <rPr>
            <b/>
            <sz val="9"/>
            <color indexed="81"/>
            <rFont val="Tahoma"/>
            <family val="2"/>
          </rPr>
          <t>Tray Caldwell:</t>
        </r>
        <r>
          <rPr>
            <sz val="9"/>
            <color indexed="81"/>
            <rFont val="Tahoma"/>
            <family val="2"/>
          </rPr>
          <t xml:space="preserve">
CHANGE IF RENEWS</t>
        </r>
      </text>
    </comment>
    <comment ref="D107" authorId="0">
      <text>
        <r>
          <rPr>
            <b/>
            <sz val="9"/>
            <color indexed="81"/>
            <rFont val="Tahoma"/>
            <family val="2"/>
          </rPr>
          <t>Tray Caldwell:</t>
        </r>
        <r>
          <rPr>
            <sz val="9"/>
            <color indexed="81"/>
            <rFont val="Tahoma"/>
            <family val="2"/>
          </rPr>
          <t xml:space="preserve">
CHANGE IF RENEWS</t>
        </r>
      </text>
    </comment>
    <comment ref="D108" authorId="0">
      <text>
        <r>
          <rPr>
            <b/>
            <sz val="9"/>
            <color indexed="81"/>
            <rFont val="Tahoma"/>
            <family val="2"/>
          </rPr>
          <t>Tray Caldwell:</t>
        </r>
        <r>
          <rPr>
            <sz val="9"/>
            <color indexed="81"/>
            <rFont val="Tahoma"/>
            <family val="2"/>
          </rPr>
          <t xml:space="preserve">
EMAIL RECD. 2/10/15</t>
        </r>
      </text>
    </comment>
    <comment ref="C113" authorId="0">
      <text>
        <r>
          <rPr>
            <b/>
            <sz val="9"/>
            <color indexed="81"/>
            <rFont val="Tahoma"/>
            <family val="2"/>
          </rPr>
          <t>Tray Caldwell:</t>
        </r>
        <r>
          <rPr>
            <sz val="9"/>
            <color indexed="81"/>
            <rFont val="Tahoma"/>
            <family val="2"/>
          </rPr>
          <t xml:space="preserve">
revised projection 2/2/15</t>
        </r>
      </text>
    </comment>
  </commentList>
</comments>
</file>

<file path=xl/comments2.xml><?xml version="1.0" encoding="utf-8"?>
<comments xmlns="http://schemas.openxmlformats.org/spreadsheetml/2006/main">
  <authors>
    <author>Tray Caldwell</author>
  </authors>
  <commentList>
    <comment ref="E34" authorId="0">
      <text>
        <r>
          <rPr>
            <b/>
            <sz val="9"/>
            <color indexed="81"/>
            <rFont val="Tahoma"/>
            <family val="2"/>
          </rPr>
          <t>Tray Caldwell:</t>
        </r>
        <r>
          <rPr>
            <sz val="9"/>
            <color indexed="81"/>
            <rFont val="Tahoma"/>
            <family val="2"/>
          </rPr>
          <t xml:space="preserve">
EMAIL RECD. 2/10/15</t>
        </r>
      </text>
    </comment>
    <comment ref="E51" authorId="0">
      <text>
        <r>
          <rPr>
            <b/>
            <sz val="9"/>
            <color indexed="81"/>
            <rFont val="Tahoma"/>
            <family val="2"/>
          </rPr>
          <t>Tray Caldwell:</t>
        </r>
        <r>
          <rPr>
            <sz val="9"/>
            <color indexed="81"/>
            <rFont val="Tahoma"/>
            <family val="2"/>
          </rPr>
          <t xml:space="preserve">
Proj. of &lt; 50 same as last year. Used average of prev. 6 yrs. instead. 3/2/15 - adjusted to amt recd. from EMC in Feb. 2015 shipment. 15.077 net, est. airspace allocated as percentage</t>
        </r>
      </text>
    </comment>
    <comment ref="E53" authorId="0">
      <text>
        <r>
          <rPr>
            <b/>
            <sz val="9"/>
            <color indexed="81"/>
            <rFont val="Tahoma"/>
            <family val="2"/>
          </rPr>
          <t>Tray Caldwell:</t>
        </r>
        <r>
          <rPr>
            <sz val="9"/>
            <color indexed="81"/>
            <rFont val="Tahoma"/>
            <family val="2"/>
          </rPr>
          <t xml:space="preserve">
Projection again has volume noted as &lt; 50, so kept same using avg. over past 7 years. </t>
        </r>
      </text>
    </comment>
    <comment ref="E54" authorId="0">
      <text>
        <r>
          <rPr>
            <b/>
            <sz val="9"/>
            <color indexed="81"/>
            <rFont val="Tahoma"/>
            <family val="2"/>
          </rPr>
          <t>Tray Caldwell:</t>
        </r>
        <r>
          <rPr>
            <sz val="9"/>
            <color indexed="81"/>
            <rFont val="Tahoma"/>
            <family val="2"/>
          </rPr>
          <t xml:space="preserve">
Used same as 2014 projection. Volume noted as &lt; 50, so kept same using avg. over past 6 years. Nothing recd. higher than 5.7 cu. ft.</t>
        </r>
      </text>
    </comment>
    <comment ref="C84" authorId="0">
      <text>
        <r>
          <rPr>
            <b/>
            <sz val="9"/>
            <color indexed="81"/>
            <rFont val="Tahoma"/>
            <family val="2"/>
          </rPr>
          <t>Tray Caldwell:</t>
        </r>
        <r>
          <rPr>
            <sz val="9"/>
            <color indexed="81"/>
            <rFont val="Tahoma"/>
            <family val="2"/>
          </rPr>
          <t xml:space="preserve">
revised projection 2/2/15</t>
        </r>
      </text>
    </comment>
    <comment ref="E101" authorId="0">
      <text>
        <r>
          <rPr>
            <b/>
            <sz val="9"/>
            <color indexed="81"/>
            <rFont val="Tahoma"/>
            <family val="2"/>
          </rPr>
          <t>Tray Caldwell:</t>
        </r>
        <r>
          <rPr>
            <sz val="9"/>
            <color indexed="81"/>
            <rFont val="Tahoma"/>
            <family val="2"/>
          </rPr>
          <t xml:space="preserve">
ADJUST TO 2014 Projection since delayed shipping</t>
        </r>
      </text>
    </comment>
    <comment ref="E103" authorId="0">
      <text>
        <r>
          <rPr>
            <b/>
            <sz val="9"/>
            <color indexed="81"/>
            <rFont val="Tahoma"/>
            <family val="2"/>
          </rPr>
          <t>Tray Caldwell:</t>
        </r>
        <r>
          <rPr>
            <sz val="9"/>
            <color indexed="81"/>
            <rFont val="Tahoma"/>
            <family val="2"/>
          </rPr>
          <t xml:space="preserve">
called in early Nov., said he was not going to make the shipment in 2014, so he would add to the 2015 projection, didn't receive projection before deadline, so used same as last year since didn't ship. RECD. PROJECTION IN DEC. REVISED IN FEB. USED FOR MAY 1 RATE FILING.</t>
        </r>
      </text>
    </comment>
    <comment ref="E109" authorId="0">
      <text>
        <r>
          <rPr>
            <b/>
            <sz val="9"/>
            <color indexed="81"/>
            <rFont val="Tahoma"/>
            <family val="2"/>
          </rPr>
          <t>Tray Caldwell:</t>
        </r>
        <r>
          <rPr>
            <sz val="9"/>
            <color indexed="81"/>
            <rFont val="Tahoma"/>
            <family val="2"/>
          </rPr>
          <t xml:space="preserve">
CHANGE IF RENEWS</t>
        </r>
      </text>
    </comment>
    <comment ref="E110" authorId="0">
      <text>
        <r>
          <rPr>
            <b/>
            <sz val="9"/>
            <color indexed="81"/>
            <rFont val="Tahoma"/>
            <family val="2"/>
          </rPr>
          <t>Tray Caldwell:</t>
        </r>
        <r>
          <rPr>
            <sz val="9"/>
            <color indexed="81"/>
            <rFont val="Tahoma"/>
            <family val="2"/>
          </rPr>
          <t xml:space="preserve">
Received 2/17/15</t>
        </r>
      </text>
    </comment>
    <comment ref="E116" authorId="0">
      <text>
        <r>
          <rPr>
            <b/>
            <sz val="9"/>
            <color indexed="81"/>
            <rFont val="Tahoma"/>
            <family val="2"/>
          </rPr>
          <t>Tray Caldwell:</t>
        </r>
        <r>
          <rPr>
            <sz val="9"/>
            <color indexed="81"/>
            <rFont val="Tahoma"/>
            <family val="2"/>
          </rPr>
          <t xml:space="preserve">
CHANGE IF RENEWS</t>
        </r>
      </text>
    </comment>
    <comment ref="E117" authorId="0">
      <text>
        <r>
          <rPr>
            <b/>
            <sz val="9"/>
            <color indexed="81"/>
            <rFont val="Tahoma"/>
            <family val="2"/>
          </rPr>
          <t>Tray Caldwell:</t>
        </r>
        <r>
          <rPr>
            <sz val="9"/>
            <color indexed="81"/>
            <rFont val="Tahoma"/>
            <family val="2"/>
          </rPr>
          <t xml:space="preserve">
CHANGE IF RENEWS</t>
        </r>
      </text>
    </comment>
  </commentList>
</comments>
</file>

<file path=xl/comments3.xml><?xml version="1.0" encoding="utf-8"?>
<comments xmlns="http://schemas.openxmlformats.org/spreadsheetml/2006/main">
  <authors>
    <author>Tray Caldwell</author>
  </authors>
  <commentList>
    <comment ref="D10" authorId="0">
      <text>
        <r>
          <rPr>
            <b/>
            <sz val="8"/>
            <color indexed="81"/>
            <rFont val="Tahoma"/>
            <family val="2"/>
          </rPr>
          <t>Tray Caldwell:</t>
        </r>
        <r>
          <rPr>
            <sz val="8"/>
            <color indexed="81"/>
            <rFont val="Tahoma"/>
            <family val="2"/>
          </rPr>
          <t xml:space="preserve">
HCS - G1001 - 100, Moravek - G1096 - 120, PCC Structruals - G2025 - 391, International Isotopes, Inc. - G2151 - 315</t>
        </r>
      </text>
    </comment>
    <comment ref="E10" authorId="0">
      <text>
        <r>
          <rPr>
            <b/>
            <sz val="9"/>
            <color indexed="81"/>
            <rFont val="Tahoma"/>
            <family val="2"/>
          </rPr>
          <t>Tray Caldwell:</t>
        </r>
        <r>
          <rPr>
            <sz val="9"/>
            <color indexed="81"/>
            <rFont val="Tahoma"/>
            <family val="2"/>
          </rPr>
          <t xml:space="preserve">
assuming can combine two of the four generators on one.</t>
        </r>
      </text>
    </comment>
    <comment ref="D23" authorId="0">
      <text>
        <r>
          <rPr>
            <b/>
            <sz val="9"/>
            <color indexed="81"/>
            <rFont val="Tahoma"/>
            <family val="2"/>
          </rPr>
          <t>Tray Caldwell:</t>
        </r>
        <r>
          <rPr>
            <sz val="9"/>
            <color indexed="81"/>
            <rFont val="Tahoma"/>
            <family val="2"/>
          </rPr>
          <t xml:space="preserve">
Used last year's projection per email on 11/18/13.</t>
        </r>
      </text>
    </comment>
    <comment ref="D24" authorId="0">
      <text>
        <r>
          <rPr>
            <b/>
            <sz val="9"/>
            <color indexed="81"/>
            <rFont val="Tahoma"/>
            <family val="2"/>
          </rPr>
          <t>Tray Caldwell:</t>
        </r>
        <r>
          <rPr>
            <sz val="9"/>
            <color indexed="81"/>
            <rFont val="Tahoma"/>
            <family val="2"/>
          </rPr>
          <t xml:space="preserve">
projection recd. 12/4</t>
        </r>
      </text>
    </comment>
    <comment ref="D31" authorId="0">
      <text>
        <r>
          <rPr>
            <b/>
            <sz val="9"/>
            <color indexed="81"/>
            <rFont val="Tahoma"/>
            <family val="2"/>
          </rPr>
          <t>Tray Caldwell:</t>
        </r>
        <r>
          <rPr>
            <sz val="9"/>
            <color indexed="81"/>
            <rFont val="Tahoma"/>
            <family val="2"/>
          </rPr>
          <t xml:space="preserve">
Recd. projection 12/5. Used 0 for prelim.rates since they have shipped every other year, but he said diff. for tritium.</t>
        </r>
      </text>
    </comment>
    <comment ref="D32" authorId="0">
      <text>
        <r>
          <rPr>
            <b/>
            <sz val="9"/>
            <color indexed="81"/>
            <rFont val="Tahoma"/>
            <family val="2"/>
          </rPr>
          <t>Tray Caldwell:</t>
        </r>
        <r>
          <rPr>
            <sz val="9"/>
            <color indexed="81"/>
            <rFont val="Tahoma"/>
            <family val="2"/>
          </rPr>
          <t xml:space="preserve">
0 every year except 2011. Recd. 0 proj. on 12/2.</t>
        </r>
      </text>
    </comment>
    <comment ref="D35" authorId="0">
      <text>
        <r>
          <rPr>
            <b/>
            <sz val="9"/>
            <color indexed="81"/>
            <rFont val="Tahoma"/>
            <family val="2"/>
          </rPr>
          <t>Tray Caldwell:</t>
        </r>
        <r>
          <rPr>
            <sz val="9"/>
            <color indexed="81"/>
            <rFont val="Tahoma"/>
            <family val="2"/>
          </rPr>
          <t xml:space="preserve">
May not renew if Perma-Fix can send before 2/28/14.</t>
        </r>
      </text>
    </comment>
    <comment ref="D45" authorId="0">
      <text>
        <r>
          <rPr>
            <b/>
            <sz val="9"/>
            <color indexed="81"/>
            <rFont val="Tahoma"/>
            <family val="2"/>
          </rPr>
          <t>Tray Caldwell:</t>
        </r>
        <r>
          <rPr>
            <sz val="9"/>
            <color indexed="81"/>
            <rFont val="Tahoma"/>
            <family val="2"/>
          </rPr>
          <t xml:space="preserve">
Projection recd. 11/25. Volume noted as &lt; 50, so kept same using avg. over past 6 years. </t>
        </r>
      </text>
    </comment>
    <comment ref="D46" authorId="0">
      <text>
        <r>
          <rPr>
            <b/>
            <sz val="9"/>
            <color indexed="81"/>
            <rFont val="Tahoma"/>
            <family val="2"/>
          </rPr>
          <t>Tray Caldwell:</t>
        </r>
        <r>
          <rPr>
            <sz val="9"/>
            <color indexed="81"/>
            <rFont val="Tahoma"/>
            <family val="2"/>
          </rPr>
          <t xml:space="preserve">
Projection recd. 11/20 after sent files to Rick. Volume noted as &lt; 50, so kept same using avg. over past 6 years. Nothing recd. higher than 5.7 cu. ft. and Wei Shi said waste has gone down this year in phone conv.</t>
        </r>
      </text>
    </comment>
    <comment ref="D49" authorId="0">
      <text>
        <r>
          <rPr>
            <b/>
            <sz val="9"/>
            <color indexed="81"/>
            <rFont val="Tahoma"/>
            <family val="2"/>
          </rPr>
          <t>Tray Caldwell:</t>
        </r>
        <r>
          <rPr>
            <sz val="9"/>
            <color indexed="81"/>
            <rFont val="Tahoma"/>
            <family val="2"/>
          </rPr>
          <t xml:space="preserve">
Projection returned to sender. Bothell location closed. EMC to send drums in Dec. 2013, invoice corp. office if needed: 26 Corporate Circle, Albany, NY 12203</t>
        </r>
      </text>
    </comment>
    <comment ref="D86" authorId="0">
      <text>
        <r>
          <rPr>
            <b/>
            <sz val="9"/>
            <color indexed="81"/>
            <rFont val="Tahoma"/>
            <family val="2"/>
          </rPr>
          <t>Tray Caldwell:</t>
        </r>
        <r>
          <rPr>
            <sz val="9"/>
            <color indexed="81"/>
            <rFont val="Tahoma"/>
            <family val="2"/>
          </rPr>
          <t xml:space="preserve">
Just renewed permit but no waste expected in 2013
</t>
        </r>
      </text>
    </comment>
    <comment ref="D99" authorId="0">
      <text>
        <r>
          <rPr>
            <b/>
            <sz val="9"/>
            <color indexed="81"/>
            <rFont val="Tahoma"/>
            <family val="2"/>
          </rPr>
          <t>Tray Caldwell:</t>
        </r>
        <r>
          <rPr>
            <sz val="9"/>
            <color indexed="81"/>
            <rFont val="Tahoma"/>
            <family val="2"/>
          </rPr>
          <t xml:space="preserve">
Only recd. .01 cu. ft. in 2011</t>
        </r>
      </text>
    </comment>
    <comment ref="D124" authorId="0">
      <text>
        <r>
          <rPr>
            <b/>
            <sz val="9"/>
            <color indexed="81"/>
            <rFont val="Tahoma"/>
            <family val="2"/>
          </rPr>
          <t>Tray Caldwell:</t>
        </r>
        <r>
          <rPr>
            <sz val="9"/>
            <color indexed="81"/>
            <rFont val="Tahoma"/>
            <family val="2"/>
          </rPr>
          <t xml:space="preserve">
Email received 10/31/13 saying this office is closed and they are not paying the site availability charge.</t>
        </r>
      </text>
    </comment>
  </commentList>
</comments>
</file>

<file path=xl/comments4.xml><?xml version="1.0" encoding="utf-8"?>
<comments xmlns="http://schemas.openxmlformats.org/spreadsheetml/2006/main">
  <authors>
    <author>Tray Caldwell</author>
  </authors>
  <commentList>
    <comment ref="D10" authorId="0">
      <text>
        <r>
          <rPr>
            <b/>
            <sz val="8"/>
            <color indexed="81"/>
            <rFont val="Tahoma"/>
            <family val="2"/>
          </rPr>
          <t>Tray Caldwell:</t>
        </r>
        <r>
          <rPr>
            <sz val="8"/>
            <color indexed="81"/>
            <rFont val="Tahoma"/>
            <family val="2"/>
          </rPr>
          <t xml:space="preserve">
HCS - G1001 - 100, Moravek - G1096 - 120, PCC Structruals - G2025 - 0, International Isotopes, Inc. - G2151 - 0</t>
        </r>
      </text>
    </comment>
    <comment ref="D33" authorId="0">
      <text>
        <r>
          <rPr>
            <b/>
            <sz val="9"/>
            <color indexed="81"/>
            <rFont val="Tahoma"/>
            <family val="2"/>
          </rPr>
          <t>Tray Caldwell:</t>
        </r>
        <r>
          <rPr>
            <sz val="9"/>
            <color indexed="81"/>
            <rFont val="Tahoma"/>
            <family val="2"/>
          </rPr>
          <t xml:space="preserve">
Changed to match actual recd. in Feb. shipment.</t>
        </r>
      </text>
    </comment>
    <comment ref="D37" authorId="0">
      <text>
        <r>
          <rPr>
            <b/>
            <sz val="9"/>
            <color indexed="81"/>
            <rFont val="Tahoma"/>
            <family val="2"/>
          </rPr>
          <t>Tray Caldwell:</t>
        </r>
        <r>
          <rPr>
            <sz val="9"/>
            <color indexed="81"/>
            <rFont val="Tahoma"/>
            <family val="2"/>
          </rPr>
          <t xml:space="preserve">
Revised projection recd. 1/17 after prel. rate fiiling.</t>
        </r>
      </text>
    </comment>
    <comment ref="D41" authorId="0">
      <text>
        <r>
          <rPr>
            <b/>
            <sz val="9"/>
            <color indexed="81"/>
            <rFont val="Tahoma"/>
            <family val="2"/>
          </rPr>
          <t>Tray Caldwell:</t>
        </r>
        <r>
          <rPr>
            <sz val="9"/>
            <color indexed="81"/>
            <rFont val="Tahoma"/>
            <family val="2"/>
          </rPr>
          <t xml:space="preserve">
Changed to match actual recd. in Feb. shipment.</t>
        </r>
      </text>
    </comment>
    <comment ref="D50" authorId="0">
      <text>
        <r>
          <rPr>
            <b/>
            <sz val="9"/>
            <color indexed="81"/>
            <rFont val="Tahoma"/>
            <family val="2"/>
          </rPr>
          <t>Tray Caldwell:</t>
        </r>
        <r>
          <rPr>
            <sz val="9"/>
            <color indexed="81"/>
            <rFont val="Tahoma"/>
            <family val="2"/>
          </rPr>
          <t xml:space="preserve">
Changed to match actual recd. in Feb. shipment.</t>
        </r>
      </text>
    </comment>
    <comment ref="D54" authorId="0">
      <text>
        <r>
          <rPr>
            <b/>
            <sz val="9"/>
            <color indexed="81"/>
            <rFont val="Tahoma"/>
            <family val="2"/>
          </rPr>
          <t>Tray Caldwell:</t>
        </r>
        <r>
          <rPr>
            <sz val="9"/>
            <color indexed="81"/>
            <rFont val="Tahoma"/>
            <family val="2"/>
          </rPr>
          <t xml:space="preserve">
projection recd. 12/5. 
&lt; 23. ??? Just used average of 2.8 used for prel.rates.</t>
        </r>
      </text>
    </comment>
    <comment ref="D59" authorId="0">
      <text>
        <r>
          <rPr>
            <b/>
            <sz val="9"/>
            <color indexed="81"/>
            <rFont val="Tahoma"/>
            <family val="2"/>
          </rPr>
          <t>Tray Caldwell:</t>
        </r>
        <r>
          <rPr>
            <sz val="9"/>
            <color indexed="81"/>
            <rFont val="Tahoma"/>
            <family val="2"/>
          </rPr>
          <t xml:space="preserve">
Projection recd. 12/21 after prel. Rate fiiling.</t>
        </r>
      </text>
    </comment>
    <comment ref="D60" authorId="0">
      <text>
        <r>
          <rPr>
            <b/>
            <sz val="9"/>
            <color indexed="81"/>
            <rFont val="Tahoma"/>
            <family val="2"/>
          </rPr>
          <t>Tray Caldwell:</t>
        </r>
        <r>
          <rPr>
            <sz val="9"/>
            <color indexed="81"/>
            <rFont val="Tahoma"/>
            <family val="2"/>
          </rPr>
          <t xml:space="preserve">
Projection recd. 12/18 after prel. Rate fiiling.</t>
        </r>
      </text>
    </comment>
    <comment ref="D65" authorId="0">
      <text>
        <r>
          <rPr>
            <b/>
            <sz val="9"/>
            <color indexed="81"/>
            <rFont val="Tahoma"/>
            <family val="2"/>
          </rPr>
          <t>Tray Caldwell:</t>
        </r>
        <r>
          <rPr>
            <sz val="9"/>
            <color indexed="81"/>
            <rFont val="Tahoma"/>
            <family val="2"/>
          </rPr>
          <t xml:space="preserve">
Changed to match actual recd. in Feb. shipment.</t>
        </r>
      </text>
    </comment>
    <comment ref="D66" authorId="0">
      <text>
        <r>
          <rPr>
            <b/>
            <sz val="9"/>
            <color indexed="81"/>
            <rFont val="Tahoma"/>
            <family val="2"/>
          </rPr>
          <t>Tray Caldwell:</t>
        </r>
        <r>
          <rPr>
            <sz val="9"/>
            <color indexed="81"/>
            <rFont val="Tahoma"/>
            <family val="2"/>
          </rPr>
          <t xml:space="preserve">
Phone call on October 18th.</t>
        </r>
      </text>
    </comment>
    <comment ref="D74" authorId="0">
      <text>
        <r>
          <rPr>
            <b/>
            <sz val="9"/>
            <color indexed="81"/>
            <rFont val="Tahoma"/>
            <family val="2"/>
          </rPr>
          <t>Tray Caldwell:</t>
        </r>
        <r>
          <rPr>
            <sz val="9"/>
            <color indexed="81"/>
            <rFont val="Tahoma"/>
            <family val="2"/>
          </rPr>
          <t xml:space="preserve">
projection received 11/26 after all prepared and sent to Rick for filing.</t>
        </r>
      </text>
    </comment>
    <comment ref="D77" authorId="0">
      <text>
        <r>
          <rPr>
            <b/>
            <sz val="9"/>
            <color indexed="81"/>
            <rFont val="Tahoma"/>
            <family val="2"/>
          </rPr>
          <t>Tray Caldwell:</t>
        </r>
        <r>
          <rPr>
            <sz val="9"/>
            <color indexed="81"/>
            <rFont val="Tahoma"/>
            <family val="2"/>
          </rPr>
          <t xml:space="preserve">
Changed to match actual recd. in Feb. shipment.</t>
        </r>
      </text>
    </comment>
    <comment ref="D102" authorId="0">
      <text>
        <r>
          <rPr>
            <b/>
            <sz val="9"/>
            <color indexed="81"/>
            <rFont val="Tahoma"/>
            <family val="2"/>
          </rPr>
          <t>Tray Caldwell:</t>
        </r>
        <r>
          <rPr>
            <sz val="9"/>
            <color indexed="81"/>
            <rFont val="Tahoma"/>
            <family val="2"/>
          </rPr>
          <t xml:space="preserve">
projection received 11/27, same as estimate.</t>
        </r>
      </text>
    </comment>
  </commentList>
</comments>
</file>

<file path=xl/comments5.xml><?xml version="1.0" encoding="utf-8"?>
<comments xmlns="http://schemas.openxmlformats.org/spreadsheetml/2006/main">
  <authors>
    <author>Tray Caldwell</author>
  </authors>
  <commentList>
    <comment ref="D10" authorId="0">
      <text>
        <r>
          <rPr>
            <b/>
            <sz val="8"/>
            <color indexed="81"/>
            <rFont val="Tahoma"/>
            <family val="2"/>
          </rPr>
          <t>Tray Caldwell:</t>
        </r>
        <r>
          <rPr>
            <sz val="8"/>
            <color indexed="81"/>
            <rFont val="Tahoma"/>
            <family val="2"/>
          </rPr>
          <t xml:space="preserve">
Moravek - G1096, PCC Structruals - G2025</t>
        </r>
      </text>
    </comment>
    <comment ref="D23" authorId="0">
      <text>
        <r>
          <rPr>
            <b/>
            <sz val="9"/>
            <color indexed="81"/>
            <rFont val="Tahoma"/>
            <family val="2"/>
          </rPr>
          <t>Tray Caldwell:</t>
        </r>
        <r>
          <rPr>
            <sz val="9"/>
            <color indexed="81"/>
            <rFont val="Tahoma"/>
            <family val="2"/>
          </rPr>
          <t xml:space="preserve">
assuming waste will come in Dec. 2011, they have sent every other year.</t>
        </r>
      </text>
    </comment>
    <comment ref="D26" authorId="0">
      <text>
        <r>
          <rPr>
            <b/>
            <sz val="9"/>
            <color indexed="81"/>
            <rFont val="Tahoma"/>
            <family val="2"/>
          </rPr>
          <t>Tray Caldwell:</t>
        </r>
        <r>
          <rPr>
            <sz val="9"/>
            <color indexed="81"/>
            <rFont val="Tahoma"/>
            <family val="2"/>
          </rPr>
          <t xml:space="preserve">
projection received 11/29 after all had been submitted for filing. Changed for May filing.</t>
        </r>
      </text>
    </comment>
    <comment ref="D29" authorId="0">
      <text>
        <r>
          <rPr>
            <b/>
            <sz val="9"/>
            <color indexed="81"/>
            <rFont val="Tahoma"/>
            <family val="2"/>
          </rPr>
          <t>Tray Caldwell:</t>
        </r>
        <r>
          <rPr>
            <sz val="9"/>
            <color indexed="81"/>
            <rFont val="Tahoma"/>
            <family val="2"/>
          </rPr>
          <t xml:space="preserve">
assuming waste will come in Dec. 2011, they have sent 0 for several years.</t>
        </r>
      </text>
    </comment>
    <comment ref="D39" authorId="0">
      <text>
        <r>
          <rPr>
            <b/>
            <sz val="9"/>
            <color indexed="81"/>
            <rFont val="Tahoma"/>
            <family val="2"/>
          </rPr>
          <t>Tray Caldwell:</t>
        </r>
        <r>
          <rPr>
            <sz val="9"/>
            <color indexed="81"/>
            <rFont val="Tahoma"/>
            <family val="2"/>
          </rPr>
          <t xml:space="preserve">
projection received 11/28 after all had been submitted for filing. Changed for May filing.</t>
        </r>
      </text>
    </comment>
    <comment ref="D47" authorId="0">
      <text>
        <r>
          <rPr>
            <b/>
            <sz val="9"/>
            <color indexed="81"/>
            <rFont val="Tahoma"/>
            <family val="2"/>
          </rPr>
          <t>Tray Caldwell:</t>
        </r>
        <r>
          <rPr>
            <sz val="9"/>
            <color indexed="81"/>
            <rFont val="Tahoma"/>
            <family val="2"/>
          </rPr>
          <t xml:space="preserve">
Per phone call 11/17.</t>
        </r>
      </text>
    </comment>
    <comment ref="D49" authorId="0">
      <text>
        <r>
          <rPr>
            <b/>
            <sz val="9"/>
            <color indexed="81"/>
            <rFont val="Tahoma"/>
            <family val="2"/>
          </rPr>
          <t>Tray Caldwell:</t>
        </r>
        <r>
          <rPr>
            <sz val="9"/>
            <color indexed="81"/>
            <rFont val="Tahoma"/>
            <family val="2"/>
          </rPr>
          <t xml:space="preserve">
Projection recd. 12/28</t>
        </r>
      </text>
    </comment>
    <comment ref="D66" authorId="0">
      <text>
        <r>
          <rPr>
            <b/>
            <sz val="9"/>
            <color indexed="81"/>
            <rFont val="Tahoma"/>
            <family val="2"/>
          </rPr>
          <t>Tray Caldwell:</t>
        </r>
        <r>
          <rPr>
            <sz val="9"/>
            <color indexed="81"/>
            <rFont val="Tahoma"/>
            <family val="2"/>
          </rPr>
          <t xml:space="preserve">
phone call on 1/12 from Dee Fairservis, they will renew permit will email proj.</t>
        </r>
      </text>
    </comment>
    <comment ref="D111" authorId="0">
      <text>
        <r>
          <rPr>
            <b/>
            <sz val="9"/>
            <color indexed="81"/>
            <rFont val="Tahoma"/>
            <family val="2"/>
          </rPr>
          <t>Tray Caldwell:</t>
        </r>
        <r>
          <rPr>
            <sz val="9"/>
            <color indexed="81"/>
            <rFont val="Tahoma"/>
            <family val="2"/>
          </rPr>
          <t xml:space="preserve">
Projection received after submitted info. to Rick and Stuart in Nov.</t>
        </r>
      </text>
    </comment>
    <comment ref="D116" authorId="0">
      <text>
        <r>
          <rPr>
            <b/>
            <sz val="9"/>
            <color indexed="81"/>
            <rFont val="Tahoma"/>
            <family val="2"/>
          </rPr>
          <t>Tray Caldwell:</t>
        </r>
        <r>
          <rPr>
            <sz val="9"/>
            <color indexed="81"/>
            <rFont val="Tahoma"/>
            <family val="2"/>
          </rPr>
          <t xml:space="preserve">
email 12/12/11</t>
        </r>
      </text>
    </comment>
    <comment ref="D127" authorId="0">
      <text>
        <r>
          <rPr>
            <b/>
            <sz val="9"/>
            <color indexed="81"/>
            <rFont val="Tahoma"/>
            <family val="2"/>
          </rPr>
          <t>Tray Caldwell:</t>
        </r>
        <r>
          <rPr>
            <sz val="9"/>
            <color indexed="81"/>
            <rFont val="Tahoma"/>
            <family val="2"/>
          </rPr>
          <t xml:space="preserve">
Projection received after submitted info. to Rick and Stuart in Nov.</t>
        </r>
      </text>
    </comment>
    <comment ref="D128" authorId="0">
      <text>
        <r>
          <rPr>
            <b/>
            <sz val="9"/>
            <color indexed="81"/>
            <rFont val="Tahoma"/>
            <family val="2"/>
          </rPr>
          <t>Tray Caldwell:</t>
        </r>
        <r>
          <rPr>
            <sz val="9"/>
            <color indexed="81"/>
            <rFont val="Tahoma"/>
            <family val="2"/>
          </rPr>
          <t xml:space="preserve">
Email 1/9/12.</t>
        </r>
      </text>
    </comment>
    <comment ref="D130" authorId="0">
      <text>
        <r>
          <rPr>
            <b/>
            <sz val="9"/>
            <color indexed="81"/>
            <rFont val="Tahoma"/>
            <family val="2"/>
          </rPr>
          <t>Tray Caldwell:</t>
        </r>
        <r>
          <rPr>
            <sz val="9"/>
            <color indexed="81"/>
            <rFont val="Tahoma"/>
            <family val="2"/>
          </rPr>
          <t xml:space="preserve">
Waste came in Feb. under 2011 permit. Invoiced at block 3(4) even though not renewing permit since recd. waste.
</t>
        </r>
      </text>
    </comment>
    <comment ref="D137" authorId="0">
      <text>
        <r>
          <rPr>
            <b/>
            <sz val="9"/>
            <color indexed="81"/>
            <rFont val="Tahoma"/>
            <family val="2"/>
          </rPr>
          <t>Tray Caldwell:</t>
        </r>
        <r>
          <rPr>
            <sz val="9"/>
            <color indexed="81"/>
            <rFont val="Tahoma"/>
            <family val="2"/>
          </rPr>
          <t xml:space="preserve">
called 11/21, not planning to renew in 2012. Should receive 2nd shipment before 2011 permit exp.</t>
        </r>
      </text>
    </comment>
    <comment ref="D142" authorId="0">
      <text>
        <r>
          <rPr>
            <b/>
            <sz val="9"/>
            <color indexed="81"/>
            <rFont val="Tahoma"/>
            <family val="2"/>
          </rPr>
          <t>Tray Caldwell:</t>
        </r>
        <r>
          <rPr>
            <sz val="9"/>
            <color indexed="81"/>
            <rFont val="Tahoma"/>
            <family val="2"/>
          </rPr>
          <t xml:space="preserve">
Customer indicated won't renew when called to collect 2011 SAC.</t>
        </r>
      </text>
    </comment>
    <comment ref="D146" authorId="0">
      <text>
        <r>
          <rPr>
            <b/>
            <sz val="9"/>
            <color indexed="81"/>
            <rFont val="Tahoma"/>
            <family val="2"/>
          </rPr>
          <t>Tray Caldwell:</t>
        </r>
        <r>
          <rPr>
            <sz val="9"/>
            <color indexed="81"/>
            <rFont val="Tahoma"/>
            <family val="2"/>
          </rPr>
          <t xml:space="preserve">
Email recd. 2/20/12. Not going to renew for 2012.</t>
        </r>
      </text>
    </comment>
    <comment ref="D147" authorId="0">
      <text>
        <r>
          <rPr>
            <b/>
            <sz val="9"/>
            <color indexed="81"/>
            <rFont val="Tahoma"/>
            <family val="2"/>
          </rPr>
          <t>Tray Caldwell:</t>
        </r>
        <r>
          <rPr>
            <sz val="9"/>
            <color indexed="81"/>
            <rFont val="Tahoma"/>
            <family val="2"/>
          </rPr>
          <t xml:space="preserve">
Phone call recd. 10/19/11. Not planning to renew, but keep on mailing list.</t>
        </r>
      </text>
    </comment>
    <comment ref="D148" authorId="0">
      <text>
        <r>
          <rPr>
            <b/>
            <sz val="9"/>
            <color indexed="81"/>
            <rFont val="Tahoma"/>
            <family val="2"/>
          </rPr>
          <t>Tray Caldwell:</t>
        </r>
        <r>
          <rPr>
            <sz val="9"/>
            <color indexed="81"/>
            <rFont val="Tahoma"/>
            <family val="2"/>
          </rPr>
          <t xml:space="preserve">
Haven't recd. waste, but expect to before 2011 permit expires. Assume one time.</t>
        </r>
      </text>
    </comment>
    <comment ref="D150" authorId="0">
      <text>
        <r>
          <rPr>
            <b/>
            <sz val="9"/>
            <color indexed="81"/>
            <rFont val="Tahoma"/>
            <family val="2"/>
          </rPr>
          <t>Tray Caldwell:</t>
        </r>
        <r>
          <rPr>
            <sz val="9"/>
            <color indexed="81"/>
            <rFont val="Tahoma"/>
            <family val="2"/>
          </rPr>
          <t xml:space="preserve">
Haven't recd. waste, but expect to before 2011 permit expires. Assume one time.</t>
        </r>
      </text>
    </comment>
    <comment ref="D151" authorId="0">
      <text>
        <r>
          <rPr>
            <b/>
            <sz val="9"/>
            <color indexed="81"/>
            <rFont val="Tahoma"/>
            <family val="2"/>
          </rPr>
          <t>Tray Caldwell:</t>
        </r>
        <r>
          <rPr>
            <sz val="9"/>
            <color indexed="81"/>
            <rFont val="Tahoma"/>
            <family val="2"/>
          </rPr>
          <t xml:space="preserve">
Haven't recd. waste, but expect to before 2011 permit expires. Assume one time.</t>
        </r>
      </text>
    </comment>
    <comment ref="D153" authorId="0">
      <text>
        <r>
          <rPr>
            <b/>
            <sz val="9"/>
            <color indexed="81"/>
            <rFont val="Tahoma"/>
            <family val="2"/>
          </rPr>
          <t>Tray Caldwell:</t>
        </r>
        <r>
          <rPr>
            <sz val="9"/>
            <color indexed="81"/>
            <rFont val="Tahoma"/>
            <family val="2"/>
          </rPr>
          <t xml:space="preserve">
Haven't recd. waste, but expect to before 2011 permit expires. Assume one time.</t>
        </r>
      </text>
    </comment>
    <comment ref="D154" authorId="0">
      <text>
        <r>
          <rPr>
            <b/>
            <sz val="9"/>
            <color indexed="81"/>
            <rFont val="Tahoma"/>
            <family val="2"/>
          </rPr>
          <t>Tray Caldwell:</t>
        </r>
        <r>
          <rPr>
            <sz val="9"/>
            <color indexed="81"/>
            <rFont val="Tahoma"/>
            <family val="2"/>
          </rPr>
          <t xml:space="preserve">
Haven't recd. waste, but expect to before 2011 permit expires. Assume one time.</t>
        </r>
      </text>
    </comment>
    <comment ref="D155" authorId="0">
      <text>
        <r>
          <rPr>
            <b/>
            <sz val="9"/>
            <color indexed="81"/>
            <rFont val="Tahoma"/>
            <family val="2"/>
          </rPr>
          <t>Tray Caldwell:</t>
        </r>
        <r>
          <rPr>
            <sz val="9"/>
            <color indexed="81"/>
            <rFont val="Tahoma"/>
            <family val="2"/>
          </rPr>
          <t xml:space="preserve">
Haven't recd. waste, but expect to before 2011 permit expires. Assume one time.</t>
        </r>
      </text>
    </comment>
    <comment ref="D156" authorId="0">
      <text>
        <r>
          <rPr>
            <b/>
            <sz val="9"/>
            <color indexed="81"/>
            <rFont val="Tahoma"/>
            <family val="2"/>
          </rPr>
          <t>Tray Caldwell:</t>
        </r>
        <r>
          <rPr>
            <sz val="9"/>
            <color indexed="81"/>
            <rFont val="Tahoma"/>
            <family val="2"/>
          </rPr>
          <t xml:space="preserve">
Haven't recd. waste, but expect to before 2011 permit expires. Assume one time.</t>
        </r>
      </text>
    </comment>
    <comment ref="D158" authorId="0">
      <text>
        <r>
          <rPr>
            <b/>
            <sz val="9"/>
            <color indexed="81"/>
            <rFont val="Tahoma"/>
            <family val="2"/>
          </rPr>
          <t>Tray Caldwell:</t>
        </r>
        <r>
          <rPr>
            <sz val="9"/>
            <color indexed="81"/>
            <rFont val="Tahoma"/>
            <family val="2"/>
          </rPr>
          <t xml:space="preserve">
Haven't recd. waste, but expect to before 2011 permit expires. Assume one time.</t>
        </r>
      </text>
    </comment>
    <comment ref="D159" authorId="0">
      <text>
        <r>
          <rPr>
            <b/>
            <sz val="9"/>
            <color indexed="81"/>
            <rFont val="Tahoma"/>
            <family val="2"/>
          </rPr>
          <t>Tray Caldwell:</t>
        </r>
        <r>
          <rPr>
            <sz val="9"/>
            <color indexed="81"/>
            <rFont val="Tahoma"/>
            <family val="2"/>
          </rPr>
          <t xml:space="preserve">
Haven't recd. waste, but expect to before 2011 permit expires. Assume one time.</t>
        </r>
      </text>
    </comment>
  </commentList>
</comments>
</file>

<file path=xl/comments6.xml><?xml version="1.0" encoding="utf-8"?>
<comments xmlns="http://schemas.openxmlformats.org/spreadsheetml/2006/main">
  <authors>
    <author>Tray Caldwell</author>
  </authors>
  <commentList>
    <comment ref="D10" authorId="0">
      <text>
        <r>
          <rPr>
            <b/>
            <sz val="8"/>
            <color indexed="81"/>
            <rFont val="Tahoma"/>
            <family val="2"/>
          </rPr>
          <t>Tray Caldwell:</t>
        </r>
        <r>
          <rPr>
            <sz val="8"/>
            <color indexed="81"/>
            <rFont val="Tahoma"/>
            <family val="2"/>
          </rPr>
          <t xml:space="preserve">
HCS - G1001, Moravek - G1096, PCC Structruals - G2025, International Isotopes, Inc. - G2151</t>
        </r>
      </text>
    </comment>
    <comment ref="E10" authorId="0">
      <text>
        <r>
          <rPr>
            <b/>
            <sz val="8"/>
            <color indexed="81"/>
            <rFont val="Tahoma"/>
            <family val="2"/>
          </rPr>
          <t>Tray Caldwell:</t>
        </r>
        <r>
          <rPr>
            <sz val="8"/>
            <color indexed="81"/>
            <rFont val="Tahoma"/>
            <family val="2"/>
          </rPr>
          <t xml:space="preserve">
assume can combine HCS, PCC, Moravek, or International Isotopes on one of the shipments</t>
        </r>
      </text>
    </comment>
    <comment ref="D45" authorId="0">
      <text>
        <r>
          <rPr>
            <b/>
            <sz val="8"/>
            <color indexed="81"/>
            <rFont val="Tahoma"/>
            <family val="2"/>
          </rPr>
          <t>Tray Caldwell:</t>
        </r>
        <r>
          <rPr>
            <sz val="8"/>
            <color indexed="81"/>
            <rFont val="Tahoma"/>
            <family val="2"/>
          </rPr>
          <t xml:space="preserve">
Recd. 93.7 cu. ft. in Feb. under 2010 permit. Adjusted projection to reflect this and to invoice at block 5.</t>
        </r>
      </text>
    </comment>
    <comment ref="D85" authorId="0">
      <text>
        <r>
          <rPr>
            <b/>
            <sz val="8"/>
            <color indexed="81"/>
            <rFont val="Tahoma"/>
            <family val="2"/>
          </rPr>
          <t>Tray Caldwell:</t>
        </r>
        <r>
          <rPr>
            <sz val="8"/>
            <color indexed="81"/>
            <rFont val="Tahoma"/>
            <family val="2"/>
          </rPr>
          <t xml:space="preserve">
revised 12/14/10 to still have 3 shipments but with only 4 containers each at 97.75 cu. ft. ea.</t>
        </r>
      </text>
    </comment>
    <comment ref="D89" authorId="0">
      <text>
        <r>
          <rPr>
            <b/>
            <sz val="8"/>
            <color indexed="81"/>
            <rFont val="Tahoma"/>
            <family val="2"/>
          </rPr>
          <t>Tray Caldwell:</t>
        </r>
        <r>
          <rPr>
            <sz val="8"/>
            <color indexed="81"/>
            <rFont val="Tahoma"/>
            <family val="2"/>
          </rPr>
          <t xml:space="preserve">
Projection not received until 12/20/10. Included in May rate filing.</t>
        </r>
      </text>
    </comment>
    <comment ref="C116" authorId="0">
      <text>
        <r>
          <rPr>
            <b/>
            <sz val="8"/>
            <color indexed="81"/>
            <rFont val="Tahoma"/>
            <family val="2"/>
          </rPr>
          <t>Tray Caldwell:</t>
        </r>
        <r>
          <rPr>
            <sz val="8"/>
            <color indexed="81"/>
            <rFont val="Tahoma"/>
            <family val="2"/>
          </rPr>
          <t xml:space="preserve">
Didn't renew permit in 2009 or 2010 but projected they would for 2011.</t>
        </r>
      </text>
    </comment>
    <comment ref="D124" authorId="0">
      <text>
        <r>
          <rPr>
            <b/>
            <sz val="8"/>
            <color indexed="81"/>
            <rFont val="Tahoma"/>
            <family val="2"/>
          </rPr>
          <t>Tray Caldwell:</t>
        </r>
        <r>
          <rPr>
            <sz val="8"/>
            <color indexed="81"/>
            <rFont val="Tahoma"/>
            <family val="2"/>
          </rPr>
          <t xml:space="preserve">
Projection not received until 2/16/11. Included in May rate filing.</t>
        </r>
      </text>
    </comment>
    <comment ref="D129" authorId="0">
      <text>
        <r>
          <rPr>
            <b/>
            <sz val="8"/>
            <color indexed="81"/>
            <rFont val="Tahoma"/>
            <family val="2"/>
          </rPr>
          <t>Tray Caldwell:</t>
        </r>
        <r>
          <rPr>
            <sz val="8"/>
            <color indexed="81"/>
            <rFont val="Tahoma"/>
            <family val="2"/>
          </rPr>
          <t xml:space="preserve">
According to email on 2/1/11 from Curie Env. Services, they will have to renew their permit in order to send waste later in 2011.</t>
        </r>
      </text>
    </comment>
    <comment ref="D139" authorId="0">
      <text>
        <r>
          <rPr>
            <b/>
            <sz val="8"/>
            <color indexed="81"/>
            <rFont val="Tahoma"/>
            <family val="2"/>
          </rPr>
          <t>Tray Caldwell:</t>
        </r>
        <r>
          <rPr>
            <sz val="8"/>
            <color indexed="81"/>
            <rFont val="Tahoma"/>
            <family val="2"/>
          </rPr>
          <t xml:space="preserve">
Recd. 2.5 cu. ft. in Feb.
Increased 0 projection to reflect and invoice at block 1.</t>
        </r>
      </text>
    </comment>
  </commentList>
</comments>
</file>

<file path=xl/comments7.xml><?xml version="1.0" encoding="utf-8"?>
<comments xmlns="http://schemas.openxmlformats.org/spreadsheetml/2006/main">
  <authors>
    <author>Tray Caldwell</author>
  </authors>
  <commentList>
    <comment ref="D19" authorId="0">
      <text>
        <r>
          <rPr>
            <b/>
            <sz val="8"/>
            <color indexed="81"/>
            <rFont val="Tahoma"/>
            <family val="2"/>
          </rPr>
          <t>Tray Caldwell:</t>
        </r>
        <r>
          <rPr>
            <sz val="8"/>
            <color indexed="81"/>
            <rFont val="Tahoma"/>
            <family val="2"/>
          </rPr>
          <t xml:space="preserve">
email from Resandy Susanto indicating that they need to change their projection since 2 B25 boxes were not sent with their 2009 shipment. Added to US Ecology Brokered waste projection B101.</t>
        </r>
      </text>
    </comment>
    <comment ref="C51" authorId="0">
      <text>
        <r>
          <rPr>
            <b/>
            <sz val="8"/>
            <color indexed="81"/>
            <rFont val="Tahoma"/>
            <family val="2"/>
          </rPr>
          <t>Tray Caldwell:</t>
        </r>
        <r>
          <rPr>
            <sz val="8"/>
            <color indexed="81"/>
            <rFont val="Tahoma"/>
            <family val="2"/>
          </rPr>
          <t xml:space="preserve">
Spoke to on the phone on 2/11/10. Stated that will now be renewing since have waste to send, will be way less than 10 cu.ft.</t>
        </r>
      </text>
    </comment>
    <comment ref="C71" authorId="0">
      <text>
        <r>
          <rPr>
            <b/>
            <sz val="8"/>
            <color indexed="81"/>
            <rFont val="Tahoma"/>
            <family val="2"/>
          </rPr>
          <t>Tray Caldwell:</t>
        </r>
        <r>
          <rPr>
            <sz val="8"/>
            <color indexed="81"/>
            <rFont val="Tahoma"/>
            <family val="2"/>
          </rPr>
          <t xml:space="preserve">
recd. 11/24/09 after prel.rate filing.</t>
        </r>
      </text>
    </comment>
    <comment ref="C125" authorId="0">
      <text>
        <r>
          <rPr>
            <b/>
            <sz val="8"/>
            <color indexed="81"/>
            <rFont val="Tahoma"/>
            <family val="2"/>
          </rPr>
          <t>Tray Caldwell:</t>
        </r>
        <r>
          <rPr>
            <sz val="8"/>
            <color indexed="81"/>
            <rFont val="Tahoma"/>
            <family val="2"/>
          </rPr>
          <t xml:space="preserve">
Actual projection form not received, spoke to on the phone on 11/18 regarding SAC invoice.</t>
        </r>
      </text>
    </comment>
    <comment ref="C127" authorId="0">
      <text>
        <r>
          <rPr>
            <b/>
            <sz val="8"/>
            <color indexed="81"/>
            <rFont val="Tahoma"/>
            <family val="2"/>
          </rPr>
          <t>Tray Caldwell:</t>
        </r>
        <r>
          <rPr>
            <sz val="8"/>
            <color indexed="81"/>
            <rFont val="Tahoma"/>
            <family val="2"/>
          </rPr>
          <t xml:space="preserve">
Actual projection form not received, spoke to on the phone on 12/7 indicating that they did not plan to renew. I suggested they make sure their waste is received prior to current permit expiring.</t>
        </r>
      </text>
    </comment>
    <comment ref="C133" authorId="0">
      <text>
        <r>
          <rPr>
            <b/>
            <sz val="8"/>
            <color indexed="81"/>
            <rFont val="Tahoma"/>
            <family val="2"/>
          </rPr>
          <t>Tray Caldwell:</t>
        </r>
        <r>
          <rPr>
            <sz val="8"/>
            <color indexed="81"/>
            <rFont val="Tahoma"/>
            <family val="2"/>
          </rPr>
          <t xml:space="preserve">
Per Ralph Becker on 11/20 his best guess is that won't renew. If did, they would have zero vol.</t>
        </r>
      </text>
    </comment>
  </commentList>
</comments>
</file>

<file path=xl/comments8.xml><?xml version="1.0" encoding="utf-8"?>
<comments xmlns="http://schemas.openxmlformats.org/spreadsheetml/2006/main">
  <authors>
    <author>Tray Caldwell</author>
  </authors>
  <commentList>
    <comment ref="D78" authorId="0">
      <text>
        <r>
          <rPr>
            <b/>
            <sz val="8"/>
            <color indexed="81"/>
            <rFont val="Tahoma"/>
            <family val="2"/>
          </rPr>
          <t>Tray Caldwell:</t>
        </r>
        <r>
          <rPr>
            <sz val="8"/>
            <color indexed="81"/>
            <rFont val="Tahoma"/>
            <family val="2"/>
          </rPr>
          <t xml:space="preserve">
Waste recd. in Jan. 2009, Need to invoice for difference in block 4 to block 1 .</t>
        </r>
      </text>
    </comment>
    <comment ref="B99" authorId="0">
      <text>
        <r>
          <rPr>
            <b/>
            <sz val="8"/>
            <color indexed="81"/>
            <rFont val="Tahoma"/>
            <family val="2"/>
          </rPr>
          <t>Tray Caldwell:</t>
        </r>
        <r>
          <rPr>
            <sz val="8"/>
            <color indexed="81"/>
            <rFont val="Tahoma"/>
            <family val="2"/>
          </rPr>
          <t xml:space="preserve">
Kevin Floyd called on 12/15/08 saying that they plan to renew in 2009 at block 2 for 2 drums.</t>
        </r>
      </text>
    </comment>
    <comment ref="D109" authorId="0">
      <text>
        <r>
          <rPr>
            <b/>
            <sz val="8"/>
            <color indexed="81"/>
            <rFont val="Tahoma"/>
            <family val="2"/>
          </rPr>
          <t>Tray Caldwell:</t>
        </r>
        <r>
          <rPr>
            <sz val="8"/>
            <color indexed="81"/>
            <rFont val="Tahoma"/>
            <family val="2"/>
          </rPr>
          <t xml:space="preserve">
Waste was scheduled to come in Dec., EMC delayed shipment to Jan. 2009. Already invoiced for additional SAC, not renewing permit. Show charge at 2008 rate block 6.</t>
        </r>
      </text>
    </comment>
    <comment ref="D118" authorId="0">
      <text>
        <r>
          <rPr>
            <b/>
            <sz val="8"/>
            <color indexed="81"/>
            <rFont val="Tahoma"/>
            <family val="2"/>
          </rPr>
          <t>Tray Caldwell:</t>
        </r>
        <r>
          <rPr>
            <sz val="8"/>
            <color indexed="81"/>
            <rFont val="Tahoma"/>
            <family val="2"/>
          </rPr>
          <t xml:space="preserve">
Waste didn't come in Dec. 2008 as expected. Didn't arrive before Mar.1, 2009. Assume will renew permit.</t>
        </r>
      </text>
    </comment>
  </commentList>
</comments>
</file>

<file path=xl/sharedStrings.xml><?xml version="1.0" encoding="utf-8"?>
<sst xmlns="http://schemas.openxmlformats.org/spreadsheetml/2006/main" count="2563" uniqueCount="604">
  <si>
    <t>PROJECTIONS FOR MAY 1, 2009 RATE FILING</t>
  </si>
  <si>
    <t>RICHLAND FACILITY</t>
  </si>
  <si>
    <t>Updated:</t>
  </si>
  <si>
    <t>SAC</t>
  </si>
  <si>
    <t>VOLUME</t>
  </si>
  <si>
    <t>NUMBER OF</t>
  </si>
  <si>
    <t>DOSE RATE - NUMBER OF CONTAINERS PER RANGE</t>
  </si>
  <si>
    <t>PERMIT #</t>
  </si>
  <si>
    <t>GENERATOR</t>
  </si>
  <si>
    <t>BLOCK</t>
  </si>
  <si>
    <t>CU FT</t>
  </si>
  <si>
    <t>SHIPMENTS</t>
  </si>
  <si>
    <t>CONTAINERS</t>
  </si>
  <si>
    <t>&lt; 200</t>
  </si>
  <si>
    <t>200 - 1K</t>
  </si>
  <si>
    <t>1K - 10K</t>
  </si>
  <si>
    <t>10K - 100K</t>
  </si>
  <si>
    <t>&gt; 100K</t>
  </si>
  <si>
    <t>DIRECT SHIPPERS</t>
  </si>
  <si>
    <t>B101</t>
  </si>
  <si>
    <t>US ECOLOGY NARM SERVICES (BROKERED WASTE PROJ.)</t>
  </si>
  <si>
    <t>(B)</t>
  </si>
  <si>
    <t>B106</t>
  </si>
  <si>
    <t>PERMAFIX NORTHWEST, INC. (BROKERED WASTE PROJECTIONS)</t>
  </si>
  <si>
    <t>B400</t>
  </si>
  <si>
    <t>G1018</t>
  </si>
  <si>
    <t>ENERGY NORTHWEST</t>
  </si>
  <si>
    <t>G1029</t>
  </si>
  <si>
    <t>PUGET SOUND NAVAL SHIPYARD</t>
  </si>
  <si>
    <t>G1032</t>
  </si>
  <si>
    <t>AREVA NP, INC.</t>
  </si>
  <si>
    <t>G1137</t>
  </si>
  <si>
    <t>PERMAFIX NORTHWEST, INC.</t>
  </si>
  <si>
    <t>8 (10)</t>
  </si>
  <si>
    <t>G2032</t>
  </si>
  <si>
    <t>PEARL HARBOR NAVAL SHIPYARD</t>
  </si>
  <si>
    <t>BROKER CLIENTS</t>
  </si>
  <si>
    <t>COMMENT</t>
  </si>
  <si>
    <t>G1001</t>
  </si>
  <si>
    <t>HCS CORPORATION</t>
  </si>
  <si>
    <t>G1002</t>
  </si>
  <si>
    <t>PUGET SOUND BLOOD CENTER PROGRAM</t>
  </si>
  <si>
    <t>G1004</t>
  </si>
  <si>
    <t>US ECOLOGY - RICHLAND</t>
  </si>
  <si>
    <t>G1006</t>
  </si>
  <si>
    <t>NOAA NATIONAL MARINE FISHERIES SERVICE</t>
  </si>
  <si>
    <t>G1008</t>
  </si>
  <si>
    <t>FRED HUTCHINSON CANCER RESEARCH CENTER</t>
  </si>
  <si>
    <t>G1011</t>
  </si>
  <si>
    <t>SEATTLE BIOMEDICAL RESEARCH INSTITUTE</t>
  </si>
  <si>
    <t>G1014</t>
  </si>
  <si>
    <t>WESTINGHOUSE, RICHLAND SERVICE CENTER (PN SERVICES)</t>
  </si>
  <si>
    <t>G1015</t>
  </si>
  <si>
    <t>WASHINGTON, UNIVERSITY OF</t>
  </si>
  <si>
    <t>4 (5)</t>
  </si>
  <si>
    <t>G1017</t>
  </si>
  <si>
    <t>ZYMOGENETICS, INC.</t>
  </si>
  <si>
    <t>G1022</t>
  </si>
  <si>
    <t>BOEING COMPANY, THE</t>
  </si>
  <si>
    <t>G1026</t>
  </si>
  <si>
    <t>TEST AMERICA</t>
  </si>
  <si>
    <t>G1027</t>
  </si>
  <si>
    <t>BENAROYA RESEARCH INSTITUTE AT VIRGINIA MASON</t>
  </si>
  <si>
    <t>G1028</t>
  </si>
  <si>
    <t>UNITECH SERVICES GROUP</t>
  </si>
  <si>
    <t>G1031</t>
  </si>
  <si>
    <t>BATTELLE PNNL</t>
  </si>
  <si>
    <t>G1033</t>
  </si>
  <si>
    <t>WASHINGTON STATE UNIVERSITY</t>
  </si>
  <si>
    <t>3 (4)</t>
  </si>
  <si>
    <t>G1034</t>
  </si>
  <si>
    <t>AMGEN, INC.</t>
  </si>
  <si>
    <t>G1035</t>
  </si>
  <si>
    <t>MDS PHARMA SERVICES</t>
  </si>
  <si>
    <t>G1036</t>
  </si>
  <si>
    <t>UNIVERSITY OF PUGET SOUND</t>
  </si>
  <si>
    <t>0 (1)</t>
  </si>
  <si>
    <t>G1041</t>
  </si>
  <si>
    <t>TARGETED GENETICS CORPORATION</t>
  </si>
  <si>
    <t>G1044</t>
  </si>
  <si>
    <t>WASHINGTON STATE DEPARTMENT OF HEALTH</t>
  </si>
  <si>
    <t>G1045</t>
  </si>
  <si>
    <t>VA PUGET SOUND HEALTH CARE SYSTEM</t>
  </si>
  <si>
    <t>G1048</t>
  </si>
  <si>
    <t>US AIR FORCE (WASHINGTON SITES)</t>
  </si>
  <si>
    <t>G1049</t>
  </si>
  <si>
    <t>WESTERN WASHINGTON UNIVERSITY</t>
  </si>
  <si>
    <t>1 (2)</t>
  </si>
  <si>
    <t>G1050</t>
  </si>
  <si>
    <t>HONEYWELL INTERNATIONAL</t>
  </si>
  <si>
    <t>G1063</t>
  </si>
  <si>
    <t>PACIFIC LUTHERAN UNIVERSITY</t>
  </si>
  <si>
    <t>G1076</t>
  </si>
  <si>
    <t>US NAVY (WASHINGTON SITES)</t>
  </si>
  <si>
    <t>G1080</t>
  </si>
  <si>
    <t>US ARMY (WASHINGTON SITES)</t>
  </si>
  <si>
    <t>G1096</t>
  </si>
  <si>
    <t>MORAVEK BIOCHEMICALS INC.</t>
  </si>
  <si>
    <t>G1103</t>
  </si>
  <si>
    <t>PACIFIC NORTHWEST RESEARCH INSTITUTE</t>
  </si>
  <si>
    <t>G1104</t>
  </si>
  <si>
    <t>PHILIP SERVICES CORP.</t>
  </si>
  <si>
    <t>G1105</t>
  </si>
  <si>
    <t>CEREP INC</t>
  </si>
  <si>
    <t>G1107</t>
  </si>
  <si>
    <t>SNBL - USA, LTD</t>
  </si>
  <si>
    <t>G1108</t>
  </si>
  <si>
    <t>DENDREON CORPORATION</t>
  </si>
  <si>
    <t>G1126</t>
  </si>
  <si>
    <t>SEATTLE GENETICS, INC.</t>
  </si>
  <si>
    <t>G1133</t>
  </si>
  <si>
    <t>ALBANY MOLECULAR RESEARCH INC.</t>
  </si>
  <si>
    <t>G1144</t>
  </si>
  <si>
    <t>GILEAD SCIENCES, INC.</t>
  </si>
  <si>
    <t>G1149</t>
  </si>
  <si>
    <t>ISORAY MEDICAL INC.</t>
  </si>
  <si>
    <t>G1150</t>
  </si>
  <si>
    <t>SCHNITZER STEEL OF TACOMA</t>
  </si>
  <si>
    <t>G1154</t>
  </si>
  <si>
    <t>TRUBION PHARMACEUTICALS</t>
  </si>
  <si>
    <t>G1155</t>
  </si>
  <si>
    <t>KORONIS PHARMACEUTICALS</t>
  </si>
  <si>
    <t>G1156</t>
  </si>
  <si>
    <t>SEATTLE CHILDREN'S HOSPITAL</t>
  </si>
  <si>
    <t>G1157</t>
  </si>
  <si>
    <t>GEORGIA-PACIFIC WEST INC.</t>
  </si>
  <si>
    <t>G1158</t>
  </si>
  <si>
    <t>HALOSOURCE INC.</t>
  </si>
  <si>
    <t>G1159</t>
  </si>
  <si>
    <t>CHARLES RIVER CLINICAL SERVICES</t>
  </si>
  <si>
    <t>G1160</t>
  </si>
  <si>
    <t>INFECTIOUS DISEASE RESEARCH INSTITUTE</t>
  </si>
  <si>
    <t>G1161</t>
  </si>
  <si>
    <t>EVERGREEN ALUMINUM LLC</t>
  </si>
  <si>
    <t>Not renewing permit for 2009.</t>
  </si>
  <si>
    <t>G1162</t>
  </si>
  <si>
    <t>NASTECH PHARMACEUTICAL CO INC</t>
  </si>
  <si>
    <t>G1163</t>
  </si>
  <si>
    <t>FLUKE CORPORATION</t>
  </si>
  <si>
    <t>G2004</t>
  </si>
  <si>
    <t>EXELIXIS PLANT SCIENCES</t>
  </si>
  <si>
    <t>G2007</t>
  </si>
  <si>
    <t>IDAHO, UNIVERSITY OF</t>
  </si>
  <si>
    <t>0 (0)</t>
  </si>
  <si>
    <t>G2012</t>
  </si>
  <si>
    <t>OREGON, UNIVERSITY OF</t>
  </si>
  <si>
    <t>G2013</t>
  </si>
  <si>
    <t>McLAUGHLIN RESEARCH INSTITUTE</t>
  </si>
  <si>
    <t>G2014</t>
  </si>
  <si>
    <t>UTAH STATE UNIVERSITY</t>
  </si>
  <si>
    <t>G2016</t>
  </si>
  <si>
    <t>OREGON HEALTH &amp; SCIENCE UNIVERSITY</t>
  </si>
  <si>
    <t>G2017</t>
  </si>
  <si>
    <t>MONTANA, UNIVERSITY OF</t>
  </si>
  <si>
    <t>G2020</t>
  </si>
  <si>
    <t>UTAH, UNIVERSITY OF</t>
  </si>
  <si>
    <t>5 (6)</t>
  </si>
  <si>
    <t>G2021</t>
  </si>
  <si>
    <t>HAWAII, UNIVERSITY OF</t>
  </si>
  <si>
    <t>G2022</t>
  </si>
  <si>
    <t>OREGON STATE UNIVERSITY</t>
  </si>
  <si>
    <t>G2024</t>
  </si>
  <si>
    <t>VA MEDICAL CENTER - SALT LAKE CITY</t>
  </si>
  <si>
    <t>G2025</t>
  </si>
  <si>
    <t>PCC STRUCTURALS</t>
  </si>
  <si>
    <t>G2026</t>
  </si>
  <si>
    <t>IOMED INC.</t>
  </si>
  <si>
    <t>G2028</t>
  </si>
  <si>
    <t>LEWIS &amp; CLARK COLLEGE</t>
  </si>
  <si>
    <t>G2031</t>
  </si>
  <si>
    <t>VA MEDICAL CENTER - PORTLAND</t>
  </si>
  <si>
    <t>G2035</t>
  </si>
  <si>
    <t>ARUP, INC.</t>
  </si>
  <si>
    <t>G2038</t>
  </si>
  <si>
    <t>WYOMING, UNIVERSITY OF</t>
  </si>
  <si>
    <t>G2042</t>
  </si>
  <si>
    <t>US ARMY (ALASKA SITES)</t>
  </si>
  <si>
    <t>G2049</t>
  </si>
  <si>
    <t>US ARMY (UTAH SITES) TOOELE</t>
  </si>
  <si>
    <t>G2050</t>
  </si>
  <si>
    <t>US ARMY (IDAHO SITES)</t>
  </si>
  <si>
    <t>G2051</t>
  </si>
  <si>
    <t>US ARMY (WYOMING SITES)</t>
  </si>
  <si>
    <t>G2052</t>
  </si>
  <si>
    <t>US AIR FORCE (OREGON SITES)</t>
  </si>
  <si>
    <t>G2053</t>
  </si>
  <si>
    <t>US AIR FORCE (UTAH SITES)</t>
  </si>
  <si>
    <t>G2054</t>
  </si>
  <si>
    <t>US AIR FORCE (MONTANA SITES)</t>
  </si>
  <si>
    <t>G2055</t>
  </si>
  <si>
    <t>US AIR FORCE (WYOMING SITES)</t>
  </si>
  <si>
    <t>G2060</t>
  </si>
  <si>
    <t>TEKTRONIX INC.</t>
  </si>
  <si>
    <t>G2064</t>
  </si>
  <si>
    <t>US ARMY (HAWAII SITES)</t>
  </si>
  <si>
    <t>G2066</t>
  </si>
  <si>
    <t>OREGON STATE-HEALTH DIVISION</t>
  </si>
  <si>
    <t>G2067</t>
  </si>
  <si>
    <t>US ARMY (OREGON SITES)</t>
  </si>
  <si>
    <t>G2068</t>
  </si>
  <si>
    <t>US AIR FORCE (IDAHO SITES)</t>
  </si>
  <si>
    <t>G2079</t>
  </si>
  <si>
    <t>INFLABLOC PHARMACEUTICALS, INC.</t>
  </si>
  <si>
    <t>G2080</t>
  </si>
  <si>
    <t>EARLE A. CHILES RESEARCH INSTITUTE</t>
  </si>
  <si>
    <t>G2082</t>
  </si>
  <si>
    <t>PORTLAND STATE UNIVERSITY</t>
  </si>
  <si>
    <t>G2087</t>
  </si>
  <si>
    <t>US NAVY (HAWAII SITES)</t>
  </si>
  <si>
    <t>G2091</t>
  </si>
  <si>
    <t>US ARMY (MONTANA SITES)</t>
  </si>
  <si>
    <t>G2106</t>
  </si>
  <si>
    <t>ROCKY MOUNTAIN LABORATORIES, NIAD, NIH</t>
  </si>
  <si>
    <t>G2111</t>
  </si>
  <si>
    <t>SACRED HEART MEDICAL CENTER</t>
  </si>
  <si>
    <t>G2122</t>
  </si>
  <si>
    <t>SCHNITZER STEEL PRODUCTS COMPANY</t>
  </si>
  <si>
    <t>G2124</t>
  </si>
  <si>
    <t>REED COLLEGE</t>
  </si>
  <si>
    <t>G2130</t>
  </si>
  <si>
    <t>US AIR FORCE (ALASKA SITES)</t>
  </si>
  <si>
    <t>G2131</t>
  </si>
  <si>
    <t>US AIR FORCE (HAWAII SITES)</t>
  </si>
  <si>
    <t>G2133</t>
  </si>
  <si>
    <t>BALLARD MEDICAL PRODUCTS/KIMBERLY-CLARK CORP.</t>
  </si>
  <si>
    <t>G2138</t>
  </si>
  <si>
    <t>GE SECURITY INC.</t>
  </si>
  <si>
    <t>G2140</t>
  </si>
  <si>
    <t>U.S. D.O.E., NETL- ALBANY</t>
  </si>
  <si>
    <t>G2143</t>
  </si>
  <si>
    <t>DEFENSE LOGISTICS AGENCY</t>
  </si>
  <si>
    <t>G2151</t>
  </si>
  <si>
    <t>INTERNATIONAL ISOTOPES INC.</t>
  </si>
  <si>
    <t>G2155</t>
  </si>
  <si>
    <t>BYU - IDAHO</t>
  </si>
  <si>
    <t>G2158</t>
  </si>
  <si>
    <t>SIGA TECHNOLOGIES INC.</t>
  </si>
  <si>
    <t>G2161</t>
  </si>
  <si>
    <t>CHEVRON PIPELINE CO.</t>
  </si>
  <si>
    <t>G2162</t>
  </si>
  <si>
    <t>SABIA INC.</t>
  </si>
  <si>
    <t>G2163</t>
  </si>
  <si>
    <t>UNITECH SERVICES GROUP (HI)</t>
  </si>
  <si>
    <t>G3000</t>
  </si>
  <si>
    <t>U.S. GEOLOGICAL SURVEY</t>
  </si>
  <si>
    <t>G3002</t>
  </si>
  <si>
    <t>NEW MEXICO, UNIVERSITY OF</t>
  </si>
  <si>
    <t>G3006</t>
  </si>
  <si>
    <t>COLORADO, UNIVERSITY OF - HEALTH SCIENCES CENTER</t>
  </si>
  <si>
    <t>G3007</t>
  </si>
  <si>
    <t>NEVADA, UNIVERSITY OF - RENO</t>
  </si>
  <si>
    <t>G3012</t>
  </si>
  <si>
    <t>EBERLINE SERVICES</t>
  </si>
  <si>
    <t>G3014</t>
  </si>
  <si>
    <t>ADMEQUANT BIOANALYTICAL SERVICES</t>
  </si>
  <si>
    <t>G3016</t>
  </si>
  <si>
    <t>COLORADO, UNIVERSITY OF - BOULDER</t>
  </si>
  <si>
    <t>G3028</t>
  </si>
  <si>
    <t>UNIVERSITY OF NEVADA - LAS VEGAS</t>
  </si>
  <si>
    <t>G3031</t>
  </si>
  <si>
    <t>VA MEDICAL CENTER - DENVER</t>
  </si>
  <si>
    <t>G3032</t>
  </si>
  <si>
    <t>OSI PHARMACEUTICALS INC.</t>
  </si>
  <si>
    <t>G3037</t>
  </si>
  <si>
    <t xml:space="preserve">UNIVERSITY OF DENVER </t>
  </si>
  <si>
    <t>G3046</t>
  </si>
  <si>
    <t>US ARMY (NEVADA SITES)</t>
  </si>
  <si>
    <t>G3047</t>
  </si>
  <si>
    <t>US ARMY (COLORADO SITES)</t>
  </si>
  <si>
    <t>G3048</t>
  </si>
  <si>
    <t>US AIR FORCE (COLORADO SITES)</t>
  </si>
  <si>
    <t>G3049</t>
  </si>
  <si>
    <t>US AIR FORCE (NEW MEXICO SITES)</t>
  </si>
  <si>
    <t>G3050</t>
  </si>
  <si>
    <t>US AIR FORCE (NEVADA SITES)</t>
  </si>
  <si>
    <t>G3058</t>
  </si>
  <si>
    <t>NEW MEXICO STATE UNIVERSITY</t>
  </si>
  <si>
    <t>G3059</t>
  </si>
  <si>
    <t>US ARMY (NEW MEXICO SITES)</t>
  </si>
  <si>
    <t>G3069</t>
  </si>
  <si>
    <t>NEW MEXICO INSTITUTE OF MINING &amp; TECHNOLOGY</t>
  </si>
  <si>
    <t>G3089</t>
  </si>
  <si>
    <t>REGIS UNIVERSITY</t>
  </si>
  <si>
    <t>G3095</t>
  </si>
  <si>
    <t>THERMO MF PHYSICS CORPORATION</t>
  </si>
  <si>
    <t>G3124</t>
  </si>
  <si>
    <t>US NAVY (NEVADA SITES)</t>
  </si>
  <si>
    <t>G3137</t>
  </si>
  <si>
    <t>DHARMACON RESEARCH INC.</t>
  </si>
  <si>
    <t>G3139</t>
  </si>
  <si>
    <t>REPLIDYNE INC.</t>
  </si>
  <si>
    <t>G3150</t>
  </si>
  <si>
    <t>PARTICLE MEASURING SYSTEMS INC.</t>
  </si>
  <si>
    <t>G3159</t>
  </si>
  <si>
    <t>EASTERN NEW MEXICO UNIVERSITY</t>
  </si>
  <si>
    <t>- Projection not returned.  Volume estimated based on history or to place in block 1 or 0 if new permit.</t>
  </si>
  <si>
    <t>Block</t>
  </si>
  <si>
    <t>NR</t>
  </si>
  <si>
    <t>EMC (BROKERED WASTE PROJECTIONS)</t>
  </si>
  <si>
    <t>G1025</t>
  </si>
  <si>
    <t>EASTERN WASHINGTON UNIVERSITY</t>
  </si>
  <si>
    <t>G1118</t>
  </si>
  <si>
    <t>GONZAGA UNIVERSITY</t>
  </si>
  <si>
    <t>G1141</t>
  </si>
  <si>
    <t>SEATTLE UNIVERSITY</t>
  </si>
  <si>
    <t>G1164</t>
  </si>
  <si>
    <t>G1165</t>
  </si>
  <si>
    <t>G1166</t>
  </si>
  <si>
    <t>G1167</t>
  </si>
  <si>
    <t>G1168</t>
  </si>
  <si>
    <t>G1169</t>
  </si>
  <si>
    <t>G1170</t>
  </si>
  <si>
    <t>G1171</t>
  </si>
  <si>
    <t>G1172</t>
  </si>
  <si>
    <t>G1173</t>
  </si>
  <si>
    <t>WESTERN FIRE &amp; SAFETY CO., INC.</t>
  </si>
  <si>
    <t>UNITED GENERAL HOSPITAL</t>
  </si>
  <si>
    <t>DAWN MINING COMPANY</t>
  </si>
  <si>
    <t>IKARIA</t>
  </si>
  <si>
    <t>TACOMA RADIATION ONCOLOGY CENTER</t>
  </si>
  <si>
    <t>SEATTLE CENTRAL COMMUNITY COLLEGE</t>
  </si>
  <si>
    <t>ASAHIPEN AMERICA, INC.</t>
  </si>
  <si>
    <t>VLST CORPORATION, INC.</t>
  </si>
  <si>
    <t>CANCER CARE NORTHWEST</t>
  </si>
  <si>
    <t>INSTITUTION FOR SYSTEMS BIOLOGY</t>
  </si>
  <si>
    <t>Not renewing permit for 2010.</t>
  </si>
  <si>
    <t>G2034</t>
  </si>
  <si>
    <t>MONTANA STATE UNIVERSITY</t>
  </si>
  <si>
    <t>G2044</t>
  </si>
  <si>
    <t>UNIVERSITY OF ALASKA</t>
  </si>
  <si>
    <t>G2090</t>
  </si>
  <si>
    <t>MEMORIAL HOSPITAL, LARAMIE COUNTY</t>
  </si>
  <si>
    <t>G2164</t>
  </si>
  <si>
    <t>WILCOX MEMORIAL HOSPITAL</t>
  </si>
  <si>
    <t>G2165</t>
  </si>
  <si>
    <t>G2166</t>
  </si>
  <si>
    <t>G2167</t>
  </si>
  <si>
    <t>G2168</t>
  </si>
  <si>
    <t>STATE OF HAWAII, DEPARTMENT OF EDUCATION</t>
  </si>
  <si>
    <t>SALEM HOSPITAL</t>
  </si>
  <si>
    <t>INTERMOUNTAIN HEALTHCARE, INC.</t>
  </si>
  <si>
    <t>COMMUNITY CANCER CENTER</t>
  </si>
  <si>
    <t>G3160</t>
  </si>
  <si>
    <t>ROCKY MOUNTAIN MOBILE PET, LLC</t>
  </si>
  <si>
    <t>7 (9)</t>
  </si>
  <si>
    <t>PERMA-FIX NORTHWEST, INC. (BROKERED WASTE PROJECTIONS)</t>
  </si>
  <si>
    <t>PERMA-FIX NORTHWEST, INC.</t>
  </si>
  <si>
    <t>2 (3)</t>
  </si>
  <si>
    <t>PROJECTIONS FOR MAY 1, 2010 RATE FILING</t>
  </si>
  <si>
    <t>US ECOLOGY WASHINGTON, INC. (BROKERED WASTE PROJ.)</t>
  </si>
  <si>
    <t>G1174</t>
  </si>
  <si>
    <t>G1175</t>
  </si>
  <si>
    <t>G1176</t>
  </si>
  <si>
    <t>G1177</t>
  </si>
  <si>
    <t>G1178</t>
  </si>
  <si>
    <t>LOURDES MEDICAL CENTER</t>
  </si>
  <si>
    <t>ST. MARY MEDICAL CENTER</t>
  </si>
  <si>
    <t>KADLEC REGIONAL MEDICAL CENTER</t>
  </si>
  <si>
    <t>NORTH STAR LODGE CANCER CENTER</t>
  </si>
  <si>
    <t>THERACLONE SCIENCES</t>
  </si>
  <si>
    <t>G2169</t>
  </si>
  <si>
    <t>G2170</t>
  </si>
  <si>
    <t>G2171</t>
  </si>
  <si>
    <t>BENEFIS HEALTHCARE</t>
  </si>
  <si>
    <t>MONTANA TECH OF THE UNIVERSITY OF MONTANA</t>
  </si>
  <si>
    <t>KOOTENAI CANCER CENTER</t>
  </si>
  <si>
    <t>THERMO MF PHYSICS CORP</t>
  </si>
  <si>
    <t>G1000</t>
  </si>
  <si>
    <t>SWEDISH HOSPITAL MEDICAL CENTER</t>
  </si>
  <si>
    <t>RICERCA BIOSCIENCES</t>
  </si>
  <si>
    <t>G1179</t>
  </si>
  <si>
    <t>OLYMPIC MEDICAL CANCER CENTER</t>
  </si>
  <si>
    <t>G1180</t>
  </si>
  <si>
    <t>PM TESTING LAB, INC.</t>
  </si>
  <si>
    <t>ANVIL CORPORATION</t>
  </si>
  <si>
    <t>G1181</t>
  </si>
  <si>
    <t>G1182</t>
  </si>
  <si>
    <t>G1183</t>
  </si>
  <si>
    <t>G1184</t>
  </si>
  <si>
    <t>G1185</t>
  </si>
  <si>
    <t>G1186</t>
  </si>
  <si>
    <t>G1187</t>
  </si>
  <si>
    <t>HIGHLINE MEDICAL CENTER</t>
  </si>
  <si>
    <t>VIRGINIA MASON MEDICAL CENTER</t>
  </si>
  <si>
    <t>CITY OF VANCOUVER</t>
  </si>
  <si>
    <t>NIPPON PAPER INDUSTRIES USA CO.</t>
  </si>
  <si>
    <t>BRADKEN ATLAS</t>
  </si>
  <si>
    <t>ST. JOHN MEDICAL CENTER</t>
  </si>
  <si>
    <t>DOW AGRISCIENCES</t>
  </si>
  <si>
    <t>G2040</t>
  </si>
  <si>
    <t>GLAXOSMITHKLINE BIOLOGICALS</t>
  </si>
  <si>
    <t>G2132</t>
  </si>
  <si>
    <t>CENTRAL WASHINGTON UNIVERSIITY</t>
  </si>
  <si>
    <t>G2160</t>
  </si>
  <si>
    <t>BOISE STATE UNIVERSITY</t>
  </si>
  <si>
    <t>G2172</t>
  </si>
  <si>
    <t>G2173</t>
  </si>
  <si>
    <t>G2174</t>
  </si>
  <si>
    <t>G2175</t>
  </si>
  <si>
    <t>ARCLIN PORTLAND PLANT</t>
  </si>
  <si>
    <t>QAL-TEK ASSOCIATES LLC</t>
  </si>
  <si>
    <t>INTERMOUNTAIN POWER SERVICE CORP</t>
  </si>
  <si>
    <t>MC-CALL DONNELY SCHOOL DISTRICT</t>
  </si>
  <si>
    <t>G3056</t>
  </si>
  <si>
    <t>PORTER ADVENTIST HOSPITAL</t>
  </si>
  <si>
    <t>Not renewing permit for 2011.</t>
  </si>
  <si>
    <t>UNIVERSITY OF COLORADO DENVER</t>
  </si>
  <si>
    <t>UNIVERSITY OF NEVADA - RENO</t>
  </si>
  <si>
    <t>EMERGENT BIOSOLUTIONS</t>
  </si>
  <si>
    <t>Not expected to renew permit for 2011.</t>
  </si>
  <si>
    <t>INSTITUTE FOR SYSTEMS BIOLOGY</t>
  </si>
  <si>
    <t>PROJECTIONS FOR MAY 1, 2011 RATE FILING</t>
  </si>
  <si>
    <t>G3022</t>
  </si>
  <si>
    <t>VA MEDICAL CENTER - ALBUQUERQUE</t>
  </si>
  <si>
    <t>G2176</t>
  </si>
  <si>
    <t>SUPERGEN, INC.</t>
  </si>
  <si>
    <t>EMERGENT PRODUCT DEVELOPMENT SEATTLE LLC</t>
  </si>
  <si>
    <t>G1189</t>
  </si>
  <si>
    <t>EMERALD BIOSTRUCTURES</t>
  </si>
  <si>
    <t>G1193</t>
  </si>
  <si>
    <t>VALLEY MEDICAL CENTER</t>
  </si>
  <si>
    <t>G1192</t>
  </si>
  <si>
    <t>ENERGY LABORATORIES</t>
  </si>
  <si>
    <t>G1191</t>
  </si>
  <si>
    <t>R.J. LEE GROUP, INC.</t>
  </si>
  <si>
    <t>G1190</t>
  </si>
  <si>
    <t>PROVIDENCE SACRED HEART MEDICAL CENTER</t>
  </si>
  <si>
    <t>McLAUGHLIN RESEARCH INSTITUTE FOR BIOMEDICAL SCIENCES</t>
  </si>
  <si>
    <t>G2099</t>
  </si>
  <si>
    <t>HEALTH PHYSICS NORTHWEST</t>
  </si>
  <si>
    <t>G2144</t>
  </si>
  <si>
    <t>PROVIDENCE PORTLAND MEDICAL CENTER</t>
  </si>
  <si>
    <t>ASTEX PHARMACEUTICALS, INC. (FORMERLY SUPERGEN, INC.)</t>
  </si>
  <si>
    <t>G2178</t>
  </si>
  <si>
    <t>WESTERN PROFESSIONAL INC.</t>
  </si>
  <si>
    <t>G2179</t>
  </si>
  <si>
    <t>ROGUE VALLEY MEDICAL CENTER</t>
  </si>
  <si>
    <t>G2180</t>
  </si>
  <si>
    <t>G2181</t>
  </si>
  <si>
    <t>G2182</t>
  </si>
  <si>
    <t>G2183</t>
  </si>
  <si>
    <t>G2184</t>
  </si>
  <si>
    <t>G2185</t>
  </si>
  <si>
    <t>G2186</t>
  </si>
  <si>
    <t>G2187</t>
  </si>
  <si>
    <t>G2188</t>
  </si>
  <si>
    <t>G2189</t>
  </si>
  <si>
    <t>LOGAN CITY SCHOOL DISTRICT</t>
  </si>
  <si>
    <t>Not renewing permit for 2012.</t>
  </si>
  <si>
    <t>OCI WYOMING L.P.</t>
  </si>
  <si>
    <t>HONOLULU CITY COUNTY BOARD OF WATER</t>
  </si>
  <si>
    <t>Not expected to renew permit for 2012.</t>
  </si>
  <si>
    <t>SULZER PUMPS</t>
  </si>
  <si>
    <t>OREGON STATE FIRE MARSHAL</t>
  </si>
  <si>
    <t>SKY LAKE MEDICAL CENTER</t>
  </si>
  <si>
    <t>SAMARITAN HEALTH SERVICES</t>
  </si>
  <si>
    <t>U.S. DEPT. OF AGRICULTURE, MILES CITY MONTANA</t>
  </si>
  <si>
    <t>KENNAMETAL</t>
  </si>
  <si>
    <t>MONTANA STATE UNIVERSITY - BILLINGS</t>
  </si>
  <si>
    <t>G3035</t>
  </si>
  <si>
    <t>COLORADO STATE UNIVERSITY</t>
  </si>
  <si>
    <t>G3097</t>
  </si>
  <si>
    <t>ST. VRAIN VALLEY SCHOOL DISTRICT</t>
  </si>
  <si>
    <t>G3162</t>
  </si>
  <si>
    <t>THERMO EBERLINE</t>
  </si>
  <si>
    <t>G3163</t>
  </si>
  <si>
    <t>NEVADA HISTOLOGY, INC.</t>
  </si>
  <si>
    <t>G3164</t>
  </si>
  <si>
    <t>G3165</t>
  </si>
  <si>
    <t>G3166</t>
  </si>
  <si>
    <t>G3167</t>
  </si>
  <si>
    <t>G3168</t>
  </si>
  <si>
    <t>G3169</t>
  </si>
  <si>
    <t>G3170</t>
  </si>
  <si>
    <t>G3171</t>
  </si>
  <si>
    <t>G3172</t>
  </si>
  <si>
    <t>G3173</t>
  </si>
  <si>
    <t>G3174</t>
  </si>
  <si>
    <t>G3175</t>
  </si>
  <si>
    <t>G3176</t>
  </si>
  <si>
    <t>MOUNTAIN COAL COMPANY LLC</t>
  </si>
  <si>
    <t>MEMORIAL HEALTH SYSTEM</t>
  </si>
  <si>
    <t>ROCKY MOUNTAIN PHOENIX SURVEYS INC.</t>
  </si>
  <si>
    <t>MERCY REGIONAL MEDICAL CENTER</t>
  </si>
  <si>
    <t>NORTH COLORADO MEDICAL CENTER</t>
  </si>
  <si>
    <t>COTTER CORPORATION, CANON CITY MILLING</t>
  </si>
  <si>
    <t>LITTLETON ADVENTIST HOSPITAL</t>
  </si>
  <si>
    <t>PARKVIEW MEDICAL CENTER</t>
  </si>
  <si>
    <t>ST. THOMAS MORE HOSPITAL</t>
  </si>
  <si>
    <t>ST. ANTHONY CENTRAL HOSPITAL</t>
  </si>
  <si>
    <t>BOULDER COMMUNITY HOSPITAL</t>
  </si>
  <si>
    <t>ST. MARY-CORWIN HOSPITAL</t>
  </si>
  <si>
    <t>PENROSE CANCER CENTER</t>
  </si>
  <si>
    <t>B201</t>
  </si>
  <si>
    <r>
      <t>PERMA-FIX NORTHWEST, INC.</t>
    </r>
    <r>
      <rPr>
        <b/>
        <sz val="8"/>
        <rFont val="Univers"/>
      </rPr>
      <t xml:space="preserve"> (BROKERED WASTE PROJECTIONS)</t>
    </r>
  </si>
  <si>
    <r>
      <t xml:space="preserve">QAL-TEK ASSOCIATES, LLC </t>
    </r>
    <r>
      <rPr>
        <b/>
        <sz val="8"/>
        <rFont val="Univers"/>
      </rPr>
      <t>(BROKERED WASTE PROJECTIONS)</t>
    </r>
  </si>
  <si>
    <r>
      <t>EMC</t>
    </r>
    <r>
      <rPr>
        <b/>
        <sz val="8"/>
        <rFont val="Univers"/>
      </rPr>
      <t xml:space="preserve"> (BROKERED WASTE PROJECTIONS)</t>
    </r>
  </si>
  <si>
    <r>
      <t xml:space="preserve">WESTINGHOUSE, RICHLAND SERVICE CENTER </t>
    </r>
    <r>
      <rPr>
        <b/>
        <sz val="8"/>
        <rFont val="Univers"/>
      </rPr>
      <t>(PN SERVICES)</t>
    </r>
  </si>
  <si>
    <t>PROJECTIONS FOR MAY 1, 2012 RATE FILING</t>
  </si>
  <si>
    <t>PACIFIC NORTHWEST DIABETES RESEARCH INSTITUTE</t>
  </si>
  <si>
    <r>
      <t>US ECOLOGY WASHINGTON, INC.</t>
    </r>
    <r>
      <rPr>
        <b/>
        <sz val="8"/>
        <rFont val="Univers"/>
      </rPr>
      <t xml:space="preserve"> (BROKERED WASTE PROJECTIONS)</t>
    </r>
  </si>
  <si>
    <t>COMPREHENSIVE CLINICAL DEVELOPMENT</t>
  </si>
  <si>
    <t>PUGET SOUND BLOOD CENTER &amp; PROGRAM</t>
  </si>
  <si>
    <t>US ECOLOGY WASHINGTON, INC.</t>
  </si>
  <si>
    <t>BATTELLE PNL</t>
  </si>
  <si>
    <t>G1040</t>
  </si>
  <si>
    <t>WHITMAN COLLEGE</t>
  </si>
  <si>
    <t>G1194</t>
  </si>
  <si>
    <t>ADVANCED CHEMISTRY LABORATORY</t>
  </si>
  <si>
    <t>G1195</t>
  </si>
  <si>
    <t>G1196</t>
  </si>
  <si>
    <t>HEARTBEAT MEDICAL INSTITUTE, PLLC</t>
  </si>
  <si>
    <t>CARDINAL HEALTH NUCLEAR PHARMACY SERVICES</t>
  </si>
  <si>
    <t>G2065</t>
  </si>
  <si>
    <t>IDAHO STATE UNIVERSITY</t>
  </si>
  <si>
    <t>G2190</t>
  </si>
  <si>
    <t>G2191</t>
  </si>
  <si>
    <t>G2192</t>
  </si>
  <si>
    <t>G2193</t>
  </si>
  <si>
    <t>HAWAII MEDICAL CENTER</t>
  </si>
  <si>
    <t>MYREXIS, INC.</t>
  </si>
  <si>
    <t>CANYONS SCHOOL DISTRICT</t>
  </si>
  <si>
    <t>METRO METALS NORTHWEST, INC.</t>
  </si>
  <si>
    <t>G3092</t>
  </si>
  <si>
    <t>EXEMPLA SAINT JOSEPH HOSPITAL</t>
  </si>
  <si>
    <t>G3178</t>
  </si>
  <si>
    <t>G3179</t>
  </si>
  <si>
    <t>PSL MEDICAL CENTER</t>
  </si>
  <si>
    <t>U.S. NAVY - FORMER LOWRY AFB (COLORADO)</t>
  </si>
  <si>
    <t>Not renewing permit for 2013.</t>
  </si>
  <si>
    <t>G3180</t>
  </si>
  <si>
    <t>CLARK COUNTY SCHOOL DISTRICT</t>
  </si>
  <si>
    <t>Not expected to renew permit for 2013.</t>
  </si>
  <si>
    <t>Block 11 due to Dose Rate</t>
  </si>
  <si>
    <t>Dose 11</t>
  </si>
  <si>
    <t>B443</t>
  </si>
  <si>
    <r>
      <t>PHILOTECHNICS, LTD.</t>
    </r>
    <r>
      <rPr>
        <b/>
        <sz val="8"/>
        <rFont val="Univers"/>
      </rPr>
      <t xml:space="preserve"> (BROKERED WASTE PROJECTIONS)</t>
    </r>
  </si>
  <si>
    <t>UNIVERSITY OF COLORADO - DENVER</t>
  </si>
  <si>
    <t>UNIVERSITY OF COLORADO - BOULDER</t>
  </si>
  <si>
    <t>PROJECTIONS FOR MAY 1, 2013 RATE FILING</t>
  </si>
  <si>
    <t>Should send 3 drums in 2013 or 2014</t>
  </si>
  <si>
    <t>G3062</t>
  </si>
  <si>
    <t>US NAVY (NEW MEXICO SITES)</t>
  </si>
  <si>
    <t>G1197</t>
  </si>
  <si>
    <t>C.W. NEILSEN MANUFACTURING CORP.</t>
  </si>
  <si>
    <t>G1198</t>
  </si>
  <si>
    <t>PACIFIC HEALTH PHYSICS</t>
  </si>
  <si>
    <t>G1199</t>
  </si>
  <si>
    <t>BRUKER AXS HANDHELD, INC.</t>
  </si>
  <si>
    <t>G2194</t>
  </si>
  <si>
    <t>LIGOCYTE PHARMACEUTICALS, INC.</t>
  </si>
  <si>
    <t>G2195</t>
  </si>
  <si>
    <t>PACIFIC RADIOPHARMACY, LTD.</t>
  </si>
  <si>
    <t>G2196</t>
  </si>
  <si>
    <t>URS PROFESSIONAL SOLUTIONS, LLC</t>
  </si>
  <si>
    <t>G2197</t>
  </si>
  <si>
    <t>U.S. EPA/REGION 10 (IDAHO)</t>
  </si>
  <si>
    <t>G3181</t>
  </si>
  <si>
    <t>PARKSIDE HEART CARE</t>
  </si>
  <si>
    <t>G1200</t>
  </si>
  <si>
    <t>CARDINAL HEALTH PET MANUFACTURING</t>
  </si>
  <si>
    <t>UNIVERSITY OF ALASKA-FAIRBANKS</t>
  </si>
  <si>
    <t>G2198</t>
  </si>
  <si>
    <t>KUAKINI MEDICAL CENTER</t>
  </si>
  <si>
    <t>G3182</t>
  </si>
  <si>
    <t>ROCKY MOUNTAIN MEDICAL PHYSICS</t>
  </si>
  <si>
    <t>Not expected to renew permit for 2014.</t>
  </si>
  <si>
    <t>Not renewing permit for 2014.</t>
  </si>
  <si>
    <t>ATL TECHNOLOGY AND TRAINING CENTER</t>
  </si>
  <si>
    <t>PROJECTIONS FOR MAY 1, 2014 RATE FILING</t>
  </si>
  <si>
    <t>G1202</t>
  </si>
  <si>
    <t>SEATTLE NUCLEAR MEDICINE</t>
  </si>
  <si>
    <t>G1119</t>
  </si>
  <si>
    <t>OVERLAKE HOSPITAL MEDICAL CENTER</t>
  </si>
  <si>
    <t>Not renewing permit for 2015.</t>
  </si>
  <si>
    <t>SIGA TECHNOLOGIES INC</t>
  </si>
  <si>
    <t>G2200</t>
  </si>
  <si>
    <t>G2201</t>
  </si>
  <si>
    <t>G2202</t>
  </si>
  <si>
    <t>THE CANCER CENTER OF HAWAII</t>
  </si>
  <si>
    <t>RCOA IMAGING SERVICES, INC.</t>
  </si>
  <si>
    <t>USDA-ARS SMALL GRAINS AND POTATO RESEARCH UNIT</t>
  </si>
  <si>
    <t>UNIVERSITY OF NEW MEXICO</t>
  </si>
  <si>
    <t>G3183</t>
  </si>
  <si>
    <t>UNIVERSITY OF NORTHERN COLORADO</t>
  </si>
  <si>
    <t>OREGON PUBLIC HEALTH, RADIATION PROTECTION SERVICES</t>
  </si>
  <si>
    <t>7 (8)</t>
  </si>
  <si>
    <t>B452</t>
  </si>
  <si>
    <r>
      <t xml:space="preserve">RAD SOLUTIONS LLC </t>
    </r>
    <r>
      <rPr>
        <b/>
        <sz val="8"/>
        <rFont val="Univers"/>
      </rPr>
      <t>(BROKERED WASTE PROJECTIONS)</t>
    </r>
  </si>
  <si>
    <t>Dose 10</t>
  </si>
  <si>
    <t>Not expected to renew permit for 2015.</t>
  </si>
  <si>
    <t>PROJECTIONS FOR MAY 1, 2015 RATE FILING</t>
  </si>
  <si>
    <t>G3184</t>
  </si>
  <si>
    <t>G3185</t>
  </si>
  <si>
    <t>CHRISTUS ST VINCENT REGIONAL MEDICAL CENTER</t>
  </si>
  <si>
    <t>TENET SUNVIEW IMAGING LLC</t>
  </si>
  <si>
    <t>G1203</t>
  </si>
  <si>
    <t>G1204</t>
  </si>
  <si>
    <t>CDI SEATTLE</t>
  </si>
  <si>
    <t>PROVIDENCE CENTRALIA HOSPITAL</t>
  </si>
  <si>
    <t>G3060</t>
  </si>
  <si>
    <t>UNIVERSITY CORP FOR ATMOSPHERIC RESEARCH</t>
  </si>
  <si>
    <t>G2203</t>
  </si>
  <si>
    <t>R.S. DAVIS RECYCLING, INC.</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</si>
</sst>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_(* \(#,##0.00\);_(* &quot;-&quot;??_);_(@_)"/>
    <numFmt numFmtId="164" formatCode="#,##0.0"/>
    <numFmt numFmtId="165" formatCode="mm/dd/yy"/>
    <numFmt numFmtId="166" formatCode="0.0"/>
  </numFmts>
  <fonts count="14">
    <font>
      <sz val="12"/>
      <name val="Univers"/>
    </font>
    <font>
      <sz val="12"/>
      <name val="Univers"/>
    </font>
    <font>
      <b/>
      <sz val="11"/>
      <name val="Univers"/>
      <family val="2"/>
    </font>
    <font>
      <b/>
      <sz val="11"/>
      <color indexed="8"/>
      <name val="Univers"/>
      <family val="2"/>
    </font>
    <font>
      <b/>
      <sz val="11"/>
      <color indexed="10"/>
      <name val="Univers"/>
      <family val="2"/>
    </font>
    <font>
      <b/>
      <sz val="8"/>
      <name val="Univers"/>
      <family val="2"/>
    </font>
    <font>
      <b/>
      <sz val="8"/>
      <color indexed="81"/>
      <name val="Tahoma"/>
      <family val="2"/>
    </font>
    <font>
      <sz val="8"/>
      <color indexed="81"/>
      <name val="Tahoma"/>
      <family val="2"/>
    </font>
    <font>
      <sz val="9"/>
      <color indexed="81"/>
      <name val="Tahoma"/>
      <family val="2"/>
    </font>
    <font>
      <b/>
      <sz val="9"/>
      <color indexed="81"/>
      <name val="Tahoma"/>
      <family val="2"/>
    </font>
    <font>
      <b/>
      <sz val="8"/>
      <name val="Univers"/>
    </font>
    <font>
      <b/>
      <sz val="11"/>
      <color rgb="FFFF0000"/>
      <name val="Univers"/>
      <family val="2"/>
    </font>
    <font>
      <sz val="10"/>
      <name val="MS Sans Serif"/>
      <family val="2"/>
    </font>
    <font>
      <sz val="10"/>
      <color rgb="FFFF0000"/>
      <name val="MS Sans Serif"/>
      <family val="2"/>
    </font>
  </fonts>
  <fills count="5">
    <fill>
      <patternFill patternType="none"/>
    </fill>
    <fill>
      <patternFill patternType="gray125"/>
    </fill>
    <fill>
      <patternFill patternType="solid">
        <fgColor indexed="43"/>
        <bgColor indexed="64"/>
      </patternFill>
    </fill>
    <fill>
      <patternFill patternType="solid">
        <fgColor indexed="44"/>
        <bgColor indexed="64"/>
      </patternFill>
    </fill>
    <fill>
      <patternFill patternType="solid">
        <fgColor rgb="FF99CCFF"/>
        <bgColor indexed="64"/>
      </patternFill>
    </fill>
  </fills>
  <borders count="2">
    <border>
      <left/>
      <right/>
      <top/>
      <bottom/>
      <diagonal/>
    </border>
    <border>
      <left/>
      <right/>
      <top/>
      <bottom style="medium">
        <color indexed="64"/>
      </bottom>
      <diagonal/>
    </border>
  </borders>
  <cellStyleXfs count="3">
    <xf numFmtId="0" fontId="0" fillId="0" borderId="0"/>
    <xf numFmtId="43" fontId="1" fillId="0" borderId="0" applyFont="0" applyFill="0" applyBorder="0" applyAlignment="0" applyProtection="0"/>
    <xf numFmtId="0" fontId="12" fillId="0" borderId="0"/>
  </cellStyleXfs>
  <cellXfs count="94">
    <xf numFmtId="0" fontId="0" fillId="0" borderId="0" xfId="0"/>
    <xf numFmtId="4" fontId="2" fillId="0" borderId="0" xfId="0" applyNumberFormat="1" applyFont="1" applyAlignment="1">
      <alignment horizontal="center"/>
    </xf>
    <xf numFmtId="3" fontId="2" fillId="0" borderId="0" xfId="0" applyNumberFormat="1" applyFont="1" applyAlignment="1">
      <alignment horizontal="center"/>
    </xf>
    <xf numFmtId="164" fontId="2" fillId="0" borderId="0" xfId="1" applyNumberFormat="1" applyFont="1" applyFill="1" applyAlignment="1">
      <alignment horizontal="center"/>
    </xf>
    <xf numFmtId="3" fontId="2" fillId="0" borderId="0" xfId="1" applyNumberFormat="1" applyFont="1" applyAlignment="1">
      <alignment horizontal="center"/>
    </xf>
    <xf numFmtId="4" fontId="2" fillId="0" borderId="0" xfId="1" applyNumberFormat="1" applyFont="1" applyAlignment="1">
      <alignment horizontal="center"/>
    </xf>
    <xf numFmtId="4" fontId="2" fillId="0" borderId="0" xfId="0" applyNumberFormat="1" applyFont="1" applyAlignment="1">
      <alignment horizontal="left"/>
    </xf>
    <xf numFmtId="4" fontId="2" fillId="0" borderId="0" xfId="0" applyNumberFormat="1" applyFont="1"/>
    <xf numFmtId="3" fontId="2" fillId="0" borderId="0" xfId="0" applyNumberFormat="1" applyFont="1" applyAlignment="1">
      <alignment horizontal="right"/>
    </xf>
    <xf numFmtId="165" fontId="2" fillId="0" borderId="0" xfId="0" applyNumberFormat="1" applyFont="1" applyFill="1" applyBorder="1" applyAlignment="1">
      <alignment horizontal="center"/>
    </xf>
    <xf numFmtId="3" fontId="2" fillId="0" borderId="0" xfId="0" applyNumberFormat="1" applyFont="1" applyFill="1" applyBorder="1" applyAlignment="1">
      <alignment horizontal="center"/>
    </xf>
    <xf numFmtId="4" fontId="2" fillId="0" borderId="1" xfId="0" applyNumberFormat="1" applyFont="1" applyBorder="1" applyAlignment="1">
      <alignment horizontal="center"/>
    </xf>
    <xf numFmtId="3" fontId="2" fillId="0" borderId="1" xfId="0" applyNumberFormat="1" applyFont="1" applyBorder="1" applyAlignment="1">
      <alignment horizontal="center"/>
    </xf>
    <xf numFmtId="164" fontId="2" fillId="0" borderId="1" xfId="1" applyNumberFormat="1" applyFont="1" applyFill="1" applyBorder="1" applyAlignment="1">
      <alignment horizontal="center"/>
    </xf>
    <xf numFmtId="3" fontId="2" fillId="0" borderId="1" xfId="1" applyNumberFormat="1" applyFont="1" applyBorder="1" applyAlignment="1">
      <alignment horizontal="center"/>
    </xf>
    <xf numFmtId="4" fontId="2" fillId="0" borderId="1" xfId="1" applyNumberFormat="1" applyFont="1" applyBorder="1" applyAlignment="1">
      <alignment horizontal="center"/>
    </xf>
    <xf numFmtId="4" fontId="2" fillId="0" borderId="0" xfId="0" applyNumberFormat="1" applyFont="1" applyBorder="1" applyAlignment="1">
      <alignment horizontal="center"/>
    </xf>
    <xf numFmtId="3" fontId="2" fillId="0" borderId="0" xfId="0" applyNumberFormat="1" applyFont="1" applyBorder="1" applyAlignment="1">
      <alignment horizontal="center"/>
    </xf>
    <xf numFmtId="164" fontId="2" fillId="0" borderId="0" xfId="1" applyNumberFormat="1" applyFont="1" applyFill="1" applyBorder="1" applyAlignment="1">
      <alignment horizontal="right"/>
    </xf>
    <xf numFmtId="3" fontId="2" fillId="0" borderId="0" xfId="1" applyNumberFormat="1" applyFont="1" applyBorder="1" applyAlignment="1">
      <alignment horizontal="center"/>
    </xf>
    <xf numFmtId="4" fontId="2" fillId="0" borderId="0" xfId="1" applyNumberFormat="1" applyFont="1" applyBorder="1" applyAlignment="1">
      <alignment horizontal="center"/>
    </xf>
    <xf numFmtId="4" fontId="2" fillId="0" borderId="0" xfId="0" applyNumberFormat="1" applyFont="1" applyFill="1" applyBorder="1"/>
    <xf numFmtId="3" fontId="2" fillId="0" borderId="0" xfId="0" applyNumberFormat="1" applyFont="1" applyFill="1" applyAlignment="1">
      <alignment horizontal="right"/>
    </xf>
    <xf numFmtId="164" fontId="2" fillId="0" borderId="0" xfId="1" applyNumberFormat="1" applyFont="1" applyFill="1" applyAlignment="1">
      <alignment horizontal="right"/>
    </xf>
    <xf numFmtId="4" fontId="2" fillId="0" borderId="0" xfId="0" applyNumberFormat="1" applyFont="1" applyFill="1"/>
    <xf numFmtId="38" fontId="2" fillId="0" borderId="0" xfId="1" applyNumberFormat="1" applyFont="1" applyAlignment="1">
      <alignment horizontal="right"/>
    </xf>
    <xf numFmtId="3" fontId="2" fillId="0" borderId="0" xfId="1" applyNumberFormat="1" applyFont="1" applyFill="1" applyBorder="1" applyAlignment="1">
      <alignment horizontal="center"/>
    </xf>
    <xf numFmtId="4" fontId="2" fillId="0" borderId="1" xfId="0" applyNumberFormat="1" applyFont="1" applyFill="1" applyBorder="1"/>
    <xf numFmtId="164" fontId="2" fillId="0" borderId="1" xfId="1" applyNumberFormat="1" applyFont="1" applyFill="1" applyBorder="1" applyAlignment="1">
      <alignment horizontal="right"/>
    </xf>
    <xf numFmtId="3" fontId="2" fillId="0" borderId="0" xfId="0" applyNumberFormat="1" applyFont="1" applyFill="1" applyBorder="1"/>
    <xf numFmtId="4" fontId="2" fillId="0" borderId="1" xfId="0" applyNumberFormat="1" applyFont="1" applyFill="1" applyBorder="1" applyAlignment="1">
      <alignment horizontal="center"/>
    </xf>
    <xf numFmtId="4" fontId="2" fillId="0" borderId="0" xfId="0" applyNumberFormat="1" applyFont="1" applyFill="1" applyAlignment="1">
      <alignment horizontal="center"/>
    </xf>
    <xf numFmtId="4" fontId="2" fillId="0" borderId="0" xfId="0" applyNumberFormat="1" applyFont="1" applyFill="1" applyBorder="1" applyAlignment="1">
      <alignment horizontal="center"/>
    </xf>
    <xf numFmtId="3" fontId="2" fillId="0" borderId="0" xfId="1" applyNumberFormat="1" applyFont="1" applyFill="1" applyAlignment="1">
      <alignment horizontal="center"/>
    </xf>
    <xf numFmtId="4" fontId="2" fillId="0" borderId="0" xfId="1" applyNumberFormat="1" applyFont="1" applyFill="1" applyAlignment="1">
      <alignment horizontal="center"/>
    </xf>
    <xf numFmtId="4" fontId="2" fillId="0" borderId="0" xfId="0" applyNumberFormat="1" applyFont="1" applyFill="1" applyBorder="1" applyAlignment="1">
      <alignment horizontal="left"/>
    </xf>
    <xf numFmtId="166" fontId="2" fillId="0" borderId="0" xfId="0" applyNumberFormat="1" applyFont="1" applyFill="1" applyBorder="1" applyAlignment="1">
      <alignment horizontal="right"/>
    </xf>
    <xf numFmtId="0" fontId="2" fillId="0" borderId="0" xfId="0" applyFont="1" applyFill="1" applyBorder="1" applyAlignment="1">
      <alignment horizontal="center"/>
    </xf>
    <xf numFmtId="3" fontId="2" fillId="0" borderId="0" xfId="0" applyNumberFormat="1" applyFont="1" applyFill="1" applyAlignment="1">
      <alignment horizontal="left"/>
    </xf>
    <xf numFmtId="3" fontId="2" fillId="0" borderId="0" xfId="0" applyNumberFormat="1" applyFont="1"/>
    <xf numFmtId="166" fontId="2" fillId="0" borderId="0" xfId="0" applyNumberFormat="1" applyFont="1" applyFill="1" applyAlignment="1">
      <alignment horizontal="right"/>
    </xf>
    <xf numFmtId="0" fontId="2" fillId="0" borderId="0" xfId="0" applyFont="1" applyFill="1" applyAlignment="1">
      <alignment horizontal="center"/>
    </xf>
    <xf numFmtId="0" fontId="2" fillId="0" borderId="0" xfId="0" applyFont="1" applyFill="1"/>
    <xf numFmtId="166" fontId="2" fillId="2" borderId="0" xfId="0" applyNumberFormat="1" applyFont="1" applyFill="1" applyBorder="1" applyAlignment="1">
      <alignment horizontal="right"/>
    </xf>
    <xf numFmtId="0" fontId="2" fillId="0" borderId="0" xfId="0" applyFont="1" applyFill="1" applyBorder="1" applyAlignment="1">
      <alignment horizontal="left"/>
    </xf>
    <xf numFmtId="0" fontId="2" fillId="0" borderId="0" xfId="0" applyFont="1" applyFill="1" applyBorder="1"/>
    <xf numFmtId="166" fontId="3" fillId="0" borderId="0" xfId="0" applyNumberFormat="1" applyFont="1" applyFill="1" applyBorder="1" applyAlignment="1">
      <alignment horizontal="right"/>
    </xf>
    <xf numFmtId="0" fontId="3" fillId="0" borderId="0" xfId="0" applyFont="1" applyFill="1" applyBorder="1" applyAlignment="1">
      <alignment horizontal="center"/>
    </xf>
    <xf numFmtId="3" fontId="2" fillId="0" borderId="0" xfId="0" applyNumberFormat="1" applyFont="1" applyFill="1"/>
    <xf numFmtId="166" fontId="2" fillId="0" borderId="0" xfId="0" applyNumberFormat="1" applyFont="1" applyAlignment="1">
      <alignment horizontal="left"/>
    </xf>
    <xf numFmtId="0" fontId="2" fillId="0" borderId="0" xfId="0" applyFont="1" applyFill="1" applyAlignment="1">
      <alignment horizontal="left"/>
    </xf>
    <xf numFmtId="166" fontId="2" fillId="0" borderId="0" xfId="0" applyNumberFormat="1" applyFont="1" applyAlignment="1">
      <alignment horizontal="right"/>
    </xf>
    <xf numFmtId="3" fontId="4" fillId="0" borderId="0" xfId="0" applyNumberFormat="1" applyFont="1" applyFill="1" applyAlignment="1">
      <alignment horizontal="left"/>
    </xf>
    <xf numFmtId="0" fontId="3" fillId="0" borderId="0" xfId="0" applyFont="1" applyFill="1" applyBorder="1" applyAlignment="1">
      <alignment horizontal="left"/>
    </xf>
    <xf numFmtId="3" fontId="2" fillId="0" borderId="0" xfId="0" applyNumberFormat="1" applyFont="1" applyFill="1" applyBorder="1" applyAlignment="1">
      <alignment horizontal="left"/>
    </xf>
    <xf numFmtId="3" fontId="2" fillId="0" borderId="0" xfId="0" applyNumberFormat="1" applyFont="1" applyBorder="1"/>
    <xf numFmtId="4" fontId="2" fillId="0" borderId="0" xfId="0" applyNumberFormat="1" applyFont="1" applyBorder="1"/>
    <xf numFmtId="4" fontId="2" fillId="0" borderId="0" xfId="0" applyNumberFormat="1" applyFont="1" applyFill="1" applyAlignment="1">
      <alignment horizontal="left"/>
    </xf>
    <xf numFmtId="166" fontId="3" fillId="2" borderId="0" xfId="0" applyNumberFormat="1" applyFont="1" applyFill="1" applyBorder="1" applyAlignment="1">
      <alignment horizontal="right"/>
    </xf>
    <xf numFmtId="164" fontId="2" fillId="0" borderId="0" xfId="0" applyNumberFormat="1" applyFont="1" applyFill="1" applyAlignment="1">
      <alignment horizontal="center"/>
    </xf>
    <xf numFmtId="4" fontId="2" fillId="2" borderId="0" xfId="0" applyNumberFormat="1" applyFont="1" applyFill="1" applyAlignment="1">
      <alignment horizontal="center"/>
    </xf>
    <xf numFmtId="4" fontId="2" fillId="0" borderId="0" xfId="0" quotePrefix="1" applyNumberFormat="1" applyFont="1"/>
    <xf numFmtId="3" fontId="2" fillId="0" borderId="0" xfId="0" quotePrefix="1" applyNumberFormat="1" applyFont="1"/>
    <xf numFmtId="164" fontId="2" fillId="0" borderId="0" xfId="1" applyNumberFormat="1" applyFont="1" applyAlignment="1">
      <alignment horizontal="center"/>
    </xf>
    <xf numFmtId="4" fontId="5" fillId="0" borderId="0" xfId="0" applyNumberFormat="1" applyFont="1"/>
    <xf numFmtId="3" fontId="5" fillId="0" borderId="0" xfId="0" applyNumberFormat="1" applyFont="1"/>
    <xf numFmtId="4" fontId="2" fillId="0" borderId="0" xfId="0" applyNumberFormat="1" applyFont="1" applyAlignment="1">
      <alignment horizontal="right"/>
    </xf>
    <xf numFmtId="3" fontId="4" fillId="0" borderId="0" xfId="0" applyNumberFormat="1" applyFont="1" applyFill="1"/>
    <xf numFmtId="3" fontId="4" fillId="0" borderId="0" xfId="0" applyNumberFormat="1" applyFont="1" applyAlignment="1">
      <alignment horizontal="right"/>
    </xf>
    <xf numFmtId="3" fontId="4" fillId="0" borderId="0" xfId="0" applyNumberFormat="1" applyFont="1"/>
    <xf numFmtId="3" fontId="4" fillId="0" borderId="0" xfId="0" applyNumberFormat="1" applyFont="1" applyFill="1" applyAlignment="1">
      <alignment horizontal="right"/>
    </xf>
    <xf numFmtId="3" fontId="4" fillId="0" borderId="0" xfId="0" applyNumberFormat="1" applyFont="1" applyFill="1" applyBorder="1"/>
    <xf numFmtId="3" fontId="4" fillId="0" borderId="0" xfId="0" applyNumberFormat="1" applyFont="1" applyFill="1" applyBorder="1" applyAlignment="1">
      <alignment horizontal="right"/>
    </xf>
    <xf numFmtId="166" fontId="2" fillId="3" borderId="0" xfId="0" applyNumberFormat="1" applyFont="1" applyFill="1" applyBorder="1" applyAlignment="1">
      <alignment horizontal="right"/>
    </xf>
    <xf numFmtId="166" fontId="2" fillId="3" borderId="0" xfId="0" applyNumberFormat="1" applyFont="1" applyFill="1" applyAlignment="1">
      <alignment horizontal="right"/>
    </xf>
    <xf numFmtId="4" fontId="2" fillId="3" borderId="0" xfId="0" applyNumberFormat="1" applyFont="1" applyFill="1" applyAlignment="1">
      <alignment horizontal="center"/>
    </xf>
    <xf numFmtId="164" fontId="2" fillId="0" borderId="0" xfId="1" applyNumberFormat="1" applyFont="1" applyFill="1" applyBorder="1" applyAlignment="1">
      <alignment horizontal="center"/>
    </xf>
    <xf numFmtId="2" fontId="2" fillId="0" borderId="0" xfId="0" applyNumberFormat="1" applyFont="1" applyFill="1" applyBorder="1" applyAlignment="1">
      <alignment horizontal="right"/>
    </xf>
    <xf numFmtId="2" fontId="2" fillId="0" borderId="0" xfId="0" applyNumberFormat="1" applyFont="1" applyFill="1" applyAlignment="1">
      <alignment horizontal="right"/>
    </xf>
    <xf numFmtId="166" fontId="2" fillId="4" borderId="0" xfId="0" applyNumberFormat="1" applyFont="1" applyFill="1" applyBorder="1" applyAlignment="1">
      <alignment horizontal="right"/>
    </xf>
    <xf numFmtId="3" fontId="11" fillId="0" borderId="0" xfId="0" applyNumberFormat="1" applyFont="1"/>
    <xf numFmtId="3" fontId="11" fillId="0" borderId="0" xfId="0" applyNumberFormat="1" applyFont="1" applyAlignment="1">
      <alignment horizontal="right"/>
    </xf>
    <xf numFmtId="38" fontId="2" fillId="0" borderId="0" xfId="1" applyNumberFormat="1" applyFont="1" applyAlignment="1">
      <alignment horizontal="left"/>
    </xf>
    <xf numFmtId="3" fontId="2" fillId="0" borderId="0" xfId="1" applyNumberFormat="1" applyFont="1" applyAlignment="1">
      <alignment horizontal="center"/>
    </xf>
    <xf numFmtId="0" fontId="13" fillId="0" borderId="0" xfId="2" applyFont="1"/>
    <xf numFmtId="164" fontId="2" fillId="4" borderId="0" xfId="1" applyNumberFormat="1" applyFont="1" applyFill="1" applyAlignment="1">
      <alignment horizontal="right"/>
    </xf>
    <xf numFmtId="3" fontId="2" fillId="0" borderId="0" xfId="1" applyNumberFormat="1" applyFont="1" applyAlignment="1">
      <alignment horizontal="center"/>
    </xf>
    <xf numFmtId="38" fontId="2" fillId="0" borderId="0" xfId="1" applyNumberFormat="1" applyFont="1" applyBorder="1" applyAlignment="1">
      <alignment horizontal="right"/>
    </xf>
    <xf numFmtId="38" fontId="11" fillId="0" borderId="0" xfId="1" applyNumberFormat="1" applyFont="1" applyAlignment="1">
      <alignment horizontal="right"/>
    </xf>
    <xf numFmtId="3" fontId="2" fillId="0" borderId="0" xfId="1" applyNumberFormat="1" applyFont="1" applyAlignment="1">
      <alignment horizontal="center"/>
    </xf>
    <xf numFmtId="3" fontId="2" fillId="0" borderId="0" xfId="1" applyNumberFormat="1" applyFont="1" applyAlignment="1">
      <alignment horizontal="center"/>
    </xf>
    <xf numFmtId="3" fontId="2" fillId="0" borderId="0" xfId="1" applyNumberFormat="1" applyFont="1" applyAlignment="1">
      <alignment horizontal="center"/>
    </xf>
    <xf numFmtId="4" fontId="2" fillId="4" borderId="0" xfId="0" applyNumberFormat="1" applyFont="1" applyFill="1" applyAlignment="1">
      <alignment horizontal="center"/>
    </xf>
    <xf numFmtId="3" fontId="2" fillId="0" borderId="0" xfId="1" applyNumberFormat="1" applyFont="1" applyAlignment="1">
      <alignment horizontal="center"/>
    </xf>
  </cellXfs>
  <cellStyles count="3">
    <cellStyle name="Comma" xfId="1" builtinId="3"/>
    <cellStyle name="Normal" xfId="0" builtinId="0"/>
    <cellStyle name="Normal_2009 Site Availability Charge True-up" xfId="2"/>
  </cellStyles>
  <dxfs count="0"/>
  <tableStyles count="0" defaultTableStyle="TableStyleMedium9" defaultPivotStyle="PivotStyleLight16"/>
  <colors>
    <mruColors>
      <color rgb="FF99CC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N145"/>
  <sheetViews>
    <sheetView tabSelected="1" zoomScaleNormal="100" workbookViewId="0">
      <pane xSplit="2" ySplit="6" topLeftCell="C7" activePane="bottomRight" state="frozen"/>
      <selection activeCell="D38" sqref="D38"/>
      <selection pane="topRight" activeCell="D38" sqref="D38"/>
      <selection pane="bottomLeft" activeCell="D38" sqref="D38"/>
      <selection pane="bottomRight" activeCell="B24" sqref="B24"/>
    </sheetView>
  </sheetViews>
  <sheetFormatPr defaultRowHeight="15"/>
  <cols>
    <col min="1" max="1" width="10" style="1" customWidth="1"/>
    <col min="2" max="2" width="48.5546875" style="7" customWidth="1"/>
    <col min="3" max="3" width="7.33203125" style="39" customWidth="1"/>
    <col min="4" max="4" width="11.77734375" style="3" customWidth="1"/>
    <col min="5" max="5" width="11.77734375" style="63" customWidth="1"/>
    <col min="6" max="6" width="11.88671875" style="89" customWidth="1"/>
    <col min="7" max="7" width="10" style="89" customWidth="1"/>
    <col min="8" max="9" width="10" style="5" customWidth="1"/>
    <col min="10" max="10" width="10.109375" style="5" customWidth="1"/>
    <col min="11" max="11" width="10" style="1" customWidth="1"/>
    <col min="12" max="12" width="35.109375" style="6" customWidth="1"/>
    <col min="13" max="16384" width="8.88671875" style="7"/>
  </cols>
  <sheetData>
    <row r="1" spans="1:12">
      <c r="B1" s="1" t="s">
        <v>591</v>
      </c>
      <c r="C1" s="2"/>
      <c r="E1" s="89"/>
    </row>
    <row r="2" spans="1:12">
      <c r="B2" s="1" t="s">
        <v>1</v>
      </c>
      <c r="C2" s="2"/>
      <c r="E2" s="89"/>
    </row>
    <row r="3" spans="1:12">
      <c r="B3" s="1" t="s">
        <v>2</v>
      </c>
      <c r="C3" s="2"/>
      <c r="E3" s="89"/>
    </row>
    <row r="4" spans="1:12">
      <c r="A4" s="8"/>
      <c r="B4" s="9">
        <v>42065</v>
      </c>
      <c r="C4" s="10"/>
      <c r="E4" s="89"/>
      <c r="F4" s="5"/>
      <c r="H4" s="89"/>
      <c r="K4" s="5"/>
    </row>
    <row r="5" spans="1:12">
      <c r="C5" s="2" t="s">
        <v>3</v>
      </c>
      <c r="D5" s="3" t="s">
        <v>4</v>
      </c>
      <c r="E5" s="89" t="s">
        <v>5</v>
      </c>
      <c r="F5" s="89" t="s">
        <v>5</v>
      </c>
      <c r="G5" s="93" t="s">
        <v>6</v>
      </c>
      <c r="H5" s="93"/>
      <c r="I5" s="93"/>
      <c r="J5" s="93"/>
      <c r="K5" s="93"/>
    </row>
    <row r="6" spans="1:12" ht="15.75" thickBot="1">
      <c r="A6" s="11" t="s">
        <v>7</v>
      </c>
      <c r="B6" s="11" t="s">
        <v>8</v>
      </c>
      <c r="C6" s="12" t="s">
        <v>9</v>
      </c>
      <c r="D6" s="13" t="s">
        <v>10</v>
      </c>
      <c r="E6" s="14" t="s">
        <v>11</v>
      </c>
      <c r="F6" s="14" t="s">
        <v>12</v>
      </c>
      <c r="G6" s="14" t="s">
        <v>13</v>
      </c>
      <c r="H6" s="15" t="s">
        <v>14</v>
      </c>
      <c r="I6" s="15" t="s">
        <v>15</v>
      </c>
      <c r="J6" s="15" t="s">
        <v>16</v>
      </c>
      <c r="K6" s="11" t="s">
        <v>17</v>
      </c>
      <c r="L6" s="11" t="s">
        <v>37</v>
      </c>
    </row>
    <row r="7" spans="1:12">
      <c r="A7" s="16"/>
      <c r="B7" s="16"/>
      <c r="C7" s="17"/>
      <c r="D7" s="76"/>
      <c r="E7" s="19"/>
      <c r="F7" s="19"/>
      <c r="G7" s="19"/>
      <c r="H7" s="20"/>
      <c r="I7" s="20"/>
      <c r="J7" s="20"/>
      <c r="K7" s="16"/>
    </row>
    <row r="8" spans="1:12" ht="15.75" thickBot="1">
      <c r="A8" s="16"/>
      <c r="B8" s="30" t="s">
        <v>18</v>
      </c>
      <c r="C8" s="17"/>
      <c r="D8" s="18"/>
      <c r="E8" s="19"/>
      <c r="F8" s="19"/>
      <c r="G8" s="19"/>
      <c r="H8" s="20"/>
      <c r="I8" s="20"/>
      <c r="J8" s="20"/>
      <c r="K8" s="16"/>
    </row>
    <row r="9" spans="1:12">
      <c r="A9" s="16"/>
      <c r="B9" s="16"/>
      <c r="C9" s="17"/>
      <c r="D9" s="18"/>
      <c r="E9" s="19"/>
      <c r="F9" s="19"/>
      <c r="G9" s="19"/>
      <c r="H9" s="20"/>
      <c r="I9" s="20"/>
      <c r="J9" s="20"/>
      <c r="K9" s="16"/>
    </row>
    <row r="10" spans="1:12">
      <c r="A10" s="1" t="s">
        <v>19</v>
      </c>
      <c r="B10" s="21" t="s">
        <v>500</v>
      </c>
      <c r="C10" s="22" t="s">
        <v>21</v>
      </c>
      <c r="D10" s="23">
        <f>0+120+0+315</f>
        <v>435</v>
      </c>
      <c r="E10" s="89">
        <f>1+1</f>
        <v>2</v>
      </c>
      <c r="F10" s="19">
        <f>0+8+0+3</f>
        <v>11</v>
      </c>
      <c r="G10" s="19">
        <f>0+8+0+3</f>
        <v>11</v>
      </c>
      <c r="H10" s="89">
        <v>0</v>
      </c>
      <c r="I10" s="89">
        <v>0</v>
      </c>
      <c r="J10" s="89">
        <v>0</v>
      </c>
      <c r="K10" s="89">
        <v>0</v>
      </c>
    </row>
    <row r="11" spans="1:12">
      <c r="A11" s="1" t="s">
        <v>22</v>
      </c>
      <c r="B11" s="24" t="s">
        <v>494</v>
      </c>
      <c r="C11" s="22" t="s">
        <v>21</v>
      </c>
      <c r="D11" s="23">
        <v>550</v>
      </c>
      <c r="E11" s="90">
        <v>1</v>
      </c>
      <c r="F11" s="19">
        <v>6</v>
      </c>
      <c r="G11" s="90">
        <v>6</v>
      </c>
      <c r="H11" s="90">
        <v>0</v>
      </c>
      <c r="I11" s="90">
        <v>0</v>
      </c>
      <c r="J11" s="90">
        <v>0</v>
      </c>
      <c r="K11" s="89">
        <v>0</v>
      </c>
    </row>
    <row r="12" spans="1:12">
      <c r="A12" s="1" t="s">
        <v>24</v>
      </c>
      <c r="B12" s="24" t="s">
        <v>496</v>
      </c>
      <c r="C12" s="22" t="s">
        <v>21</v>
      </c>
      <c r="D12" s="23">
        <v>1500</v>
      </c>
      <c r="E12" s="89">
        <v>2</v>
      </c>
      <c r="F12" s="89">
        <v>20</v>
      </c>
      <c r="G12" s="89">
        <v>20</v>
      </c>
      <c r="H12" s="89">
        <v>0</v>
      </c>
      <c r="I12" s="89">
        <v>0</v>
      </c>
      <c r="J12" s="89">
        <v>0</v>
      </c>
      <c r="K12" s="89">
        <v>0</v>
      </c>
    </row>
    <row r="13" spans="1:12">
      <c r="A13" s="1" t="s">
        <v>587</v>
      </c>
      <c r="B13" s="24" t="s">
        <v>588</v>
      </c>
      <c r="C13" s="22" t="s">
        <v>21</v>
      </c>
      <c r="D13" s="23">
        <v>30</v>
      </c>
      <c r="E13" s="91">
        <v>1</v>
      </c>
      <c r="F13" s="91">
        <v>4</v>
      </c>
      <c r="G13" s="91">
        <v>4</v>
      </c>
      <c r="H13" s="91">
        <v>0</v>
      </c>
      <c r="I13" s="91">
        <v>0</v>
      </c>
      <c r="J13" s="91">
        <v>0</v>
      </c>
      <c r="K13" s="91">
        <v>0</v>
      </c>
    </row>
    <row r="14" spans="1:12">
      <c r="A14" s="1" t="s">
        <v>50</v>
      </c>
      <c r="B14" s="42" t="s">
        <v>497</v>
      </c>
      <c r="C14" s="25">
        <f t="shared" ref="C14" si="0">SUM(IF(D14=0,0),IF(D14&gt;0,1),IF(D14&gt;10,1),IF(D14&gt;20,1),IF(D14&gt;40,1),IF(D14&gt;80,1),IF(D14&gt;160,1),IF(D14&gt;320,1),IF(D14&gt;640,1),IF(D14&gt;1280,1),IF(D14&gt;2560,1),IF(D14&gt;5120,1))</f>
        <v>9</v>
      </c>
      <c r="D14" s="23">
        <v>2500</v>
      </c>
      <c r="E14" s="37">
        <v>2</v>
      </c>
      <c r="F14" s="33">
        <v>20</v>
      </c>
      <c r="G14" s="37">
        <v>20</v>
      </c>
      <c r="H14" s="89">
        <v>0</v>
      </c>
      <c r="I14" s="89">
        <v>0</v>
      </c>
      <c r="J14" s="89">
        <v>0</v>
      </c>
      <c r="K14" s="89">
        <v>0</v>
      </c>
    </row>
    <row r="15" spans="1:12">
      <c r="A15" s="16" t="s">
        <v>25</v>
      </c>
      <c r="B15" s="21" t="s">
        <v>26</v>
      </c>
      <c r="C15" s="25">
        <f>SUM(IF(D15=0,0),IF(D15&gt;0,1),IF(D15&gt;10,1),IF(D15&gt;20,1),IF(D15&gt;40,1),IF(D15&gt;80,1),IF(D15&gt;160,1),IF(D15&gt;320,1),IF(D15&gt;640,1),IF(D15&gt;1280,1),IF(D15&gt;2560,1),IF(D15&gt;5120,1))</f>
        <v>11</v>
      </c>
      <c r="D15" s="18">
        <v>12752.5</v>
      </c>
      <c r="E15" s="26">
        <v>25</v>
      </c>
      <c r="F15" s="26">
        <v>103</v>
      </c>
      <c r="G15" s="26">
        <v>88</v>
      </c>
      <c r="H15" s="26">
        <v>1</v>
      </c>
      <c r="I15" s="26">
        <v>8</v>
      </c>
      <c r="J15" s="26">
        <v>6</v>
      </c>
      <c r="K15" s="26">
        <v>0</v>
      </c>
    </row>
    <row r="16" spans="1:12">
      <c r="A16" s="1" t="s">
        <v>27</v>
      </c>
      <c r="B16" s="21" t="s">
        <v>28</v>
      </c>
      <c r="C16" s="82" t="s">
        <v>589</v>
      </c>
      <c r="D16" s="23">
        <v>2263.8000000000002</v>
      </c>
      <c r="E16" s="89">
        <v>14</v>
      </c>
      <c r="F16" s="19">
        <v>34</v>
      </c>
      <c r="G16" s="89">
        <v>32</v>
      </c>
      <c r="H16" s="89">
        <v>0</v>
      </c>
      <c r="I16" s="89">
        <v>0</v>
      </c>
      <c r="J16" s="89">
        <v>2</v>
      </c>
      <c r="K16" s="89">
        <v>0</v>
      </c>
    </row>
    <row r="17" spans="1:14">
      <c r="A17" s="1" t="s">
        <v>29</v>
      </c>
      <c r="B17" s="21" t="s">
        <v>30</v>
      </c>
      <c r="C17" s="25">
        <f>SUM(IF(D17=0,0),IF(D17&gt;0,1),IF(D17&gt;10,1),IF(D17&gt;20,1),IF(D17&gt;40,1),IF(D17&gt;80,1),IF(D17&gt;160,1),IF(D17&gt;320,1),IF(D17&gt;640,1),IF(D17&gt;1280,1),IF(D17&gt;2560,1),IF(D17&gt;5120,1))</f>
        <v>9</v>
      </c>
      <c r="D17" s="23">
        <v>2418</v>
      </c>
      <c r="E17" s="89">
        <v>5</v>
      </c>
      <c r="F17" s="19">
        <v>26</v>
      </c>
      <c r="G17" s="89">
        <v>26</v>
      </c>
      <c r="H17" s="89">
        <v>0</v>
      </c>
      <c r="I17" s="89">
        <v>0</v>
      </c>
      <c r="J17" s="89">
        <v>0</v>
      </c>
      <c r="K17" s="89">
        <v>0</v>
      </c>
    </row>
    <row r="18" spans="1:14">
      <c r="A18" s="1" t="s">
        <v>31</v>
      </c>
      <c r="B18" s="21" t="s">
        <v>346</v>
      </c>
      <c r="C18" s="25" t="s">
        <v>586</v>
      </c>
      <c r="D18" s="23">
        <v>1100</v>
      </c>
      <c r="E18" s="89">
        <v>2</v>
      </c>
      <c r="F18" s="19">
        <v>12</v>
      </c>
      <c r="G18" s="89">
        <v>12</v>
      </c>
      <c r="H18" s="89">
        <v>0</v>
      </c>
      <c r="I18" s="89">
        <v>0</v>
      </c>
      <c r="J18" s="89">
        <v>0</v>
      </c>
      <c r="K18" s="89">
        <v>0</v>
      </c>
    </row>
    <row r="19" spans="1:14" ht="15.75" thickBot="1">
      <c r="A19" s="11" t="s">
        <v>34</v>
      </c>
      <c r="B19" s="27" t="s">
        <v>35</v>
      </c>
      <c r="C19" s="25">
        <f>SUM(IF(D19=0,0),IF(D19&gt;0,1),IF(D19&gt;10,1),IF(D19&gt;20,1),IF(D19&gt;40,1),IF(D19&gt;80,1),IF(D19&gt;160,1),IF(D19&gt;320,1),IF(D19&gt;640,1),IF(D19&gt;1280,1),IF(D19&gt;2560,1),IF(D19&gt;5120,1))</f>
        <v>10</v>
      </c>
      <c r="D19" s="28">
        <v>2564</v>
      </c>
      <c r="E19" s="14">
        <v>8</v>
      </c>
      <c r="F19" s="14">
        <v>27</v>
      </c>
      <c r="G19" s="14">
        <v>24</v>
      </c>
      <c r="H19" s="14">
        <v>0</v>
      </c>
      <c r="I19" s="14">
        <v>1</v>
      </c>
      <c r="J19" s="14">
        <v>2</v>
      </c>
      <c r="K19" s="14">
        <v>0</v>
      </c>
    </row>
    <row r="20" spans="1:14">
      <c r="B20" s="21"/>
      <c r="C20" s="29"/>
      <c r="D20" s="23">
        <f t="shared" ref="D20:K20" si="1">SUM(D10:D19)</f>
        <v>26113.3</v>
      </c>
      <c r="E20" s="89">
        <f t="shared" si="1"/>
        <v>62</v>
      </c>
      <c r="F20" s="89">
        <f t="shared" si="1"/>
        <v>263</v>
      </c>
      <c r="G20" s="89">
        <f t="shared" si="1"/>
        <v>243</v>
      </c>
      <c r="H20" s="89">
        <f t="shared" si="1"/>
        <v>1</v>
      </c>
      <c r="I20" s="89">
        <f t="shared" si="1"/>
        <v>9</v>
      </c>
      <c r="J20" s="89">
        <f t="shared" si="1"/>
        <v>10</v>
      </c>
      <c r="K20" s="89">
        <f t="shared" si="1"/>
        <v>0</v>
      </c>
    </row>
    <row r="21" spans="1:14">
      <c r="A21" s="7"/>
      <c r="C21" s="29"/>
      <c r="D21" s="23"/>
      <c r="E21" s="89"/>
      <c r="F21" s="19"/>
    </row>
    <row r="22" spans="1:14" ht="15.75" thickBot="1">
      <c r="B22" s="30" t="s">
        <v>36</v>
      </c>
      <c r="C22" s="10"/>
      <c r="E22" s="89"/>
      <c r="F22" s="19"/>
      <c r="L22" s="11" t="s">
        <v>37</v>
      </c>
    </row>
    <row r="23" spans="1:14">
      <c r="A23" s="31"/>
      <c r="B23" s="32"/>
      <c r="C23" s="10"/>
      <c r="D23" s="23"/>
      <c r="E23" s="33"/>
      <c r="F23" s="26"/>
      <c r="G23" s="33"/>
      <c r="H23" s="34"/>
      <c r="I23" s="34"/>
      <c r="J23" s="34"/>
      <c r="K23" s="31"/>
      <c r="L23" s="32"/>
    </row>
    <row r="24" spans="1:14">
      <c r="A24" s="31" t="s">
        <v>38</v>
      </c>
      <c r="B24" s="35" t="s">
        <v>39</v>
      </c>
      <c r="C24" s="25">
        <f t="shared" ref="C24:C59" si="2">SUM(IF(D24=0,0),IF(D24&gt;0,1),IF(D24&gt;10,1),IF(D24&gt;20,1),IF(D24&gt;40,1),IF(D24&gt;80,1),IF(D24&gt;160,1),IF(D24&gt;320,1),IF(D24&gt;640,1),IF(D24&gt;1280,1),IF(D24&gt;2560,1),IF(D24&gt;5120,1))</f>
        <v>5</v>
      </c>
      <c r="D24" s="79">
        <f>(0+348+0+419.1+0+0+0)/7</f>
        <v>109.58571428571429</v>
      </c>
      <c r="E24" s="26"/>
      <c r="F24" s="37"/>
      <c r="G24" s="37"/>
      <c r="H24" s="34"/>
      <c r="I24" s="34"/>
      <c r="J24" s="34"/>
      <c r="K24" s="31"/>
      <c r="L24" s="32"/>
    </row>
    <row r="25" spans="1:14" ht="15.75" customHeight="1">
      <c r="A25" s="31" t="s">
        <v>40</v>
      </c>
      <c r="B25" s="24" t="s">
        <v>502</v>
      </c>
      <c r="C25" s="25">
        <f t="shared" si="2"/>
        <v>1</v>
      </c>
      <c r="D25" s="36">
        <v>2</v>
      </c>
      <c r="E25" s="37">
        <v>1</v>
      </c>
      <c r="F25" s="33">
        <v>1</v>
      </c>
      <c r="G25" s="37">
        <v>1</v>
      </c>
      <c r="H25" s="33"/>
      <c r="I25" s="33"/>
      <c r="J25" s="33"/>
      <c r="K25" s="33"/>
      <c r="L25" s="38"/>
      <c r="M25" s="39"/>
      <c r="N25" s="39"/>
    </row>
    <row r="26" spans="1:14" ht="15.75" customHeight="1">
      <c r="A26" s="31" t="s">
        <v>42</v>
      </c>
      <c r="B26" s="21" t="s">
        <v>503</v>
      </c>
      <c r="C26" s="25">
        <f t="shared" si="2"/>
        <v>0</v>
      </c>
      <c r="D26" s="40">
        <v>0</v>
      </c>
      <c r="E26" s="33">
        <v>0</v>
      </c>
      <c r="F26" s="41">
        <v>0</v>
      </c>
      <c r="G26" s="41">
        <v>0</v>
      </c>
      <c r="H26" s="33"/>
      <c r="I26" s="33"/>
      <c r="J26" s="33"/>
      <c r="K26" s="33"/>
      <c r="L26" s="38"/>
      <c r="M26" s="39"/>
      <c r="N26" s="39"/>
    </row>
    <row r="27" spans="1:14" ht="15.75" customHeight="1">
      <c r="A27" s="31" t="s">
        <v>44</v>
      </c>
      <c r="B27" s="21" t="s">
        <v>45</v>
      </c>
      <c r="C27" s="25">
        <f t="shared" si="2"/>
        <v>2</v>
      </c>
      <c r="D27" s="36">
        <v>15</v>
      </c>
      <c r="E27" s="33">
        <v>1</v>
      </c>
      <c r="F27" s="37">
        <v>2</v>
      </c>
      <c r="G27" s="37">
        <v>2</v>
      </c>
      <c r="H27" s="33"/>
      <c r="I27" s="33"/>
      <c r="J27" s="33"/>
      <c r="K27" s="33"/>
      <c r="L27" s="38"/>
      <c r="M27" s="39"/>
      <c r="N27" s="39"/>
    </row>
    <row r="28" spans="1:14" ht="15.75" customHeight="1">
      <c r="A28" s="32" t="s">
        <v>46</v>
      </c>
      <c r="B28" s="21" t="s">
        <v>47</v>
      </c>
      <c r="C28" s="25">
        <f t="shared" si="2"/>
        <v>4</v>
      </c>
      <c r="D28" s="36">
        <v>75</v>
      </c>
      <c r="E28" s="26">
        <v>1</v>
      </c>
      <c r="F28" s="37">
        <v>10</v>
      </c>
      <c r="G28" s="37">
        <v>10</v>
      </c>
      <c r="H28" s="26"/>
      <c r="I28" s="26"/>
      <c r="J28" s="26"/>
      <c r="K28" s="26"/>
      <c r="L28" s="38"/>
      <c r="M28" s="39"/>
      <c r="N28" s="39"/>
    </row>
    <row r="29" spans="1:14" ht="15.75" customHeight="1">
      <c r="A29" s="31" t="s">
        <v>48</v>
      </c>
      <c r="B29" s="24" t="s">
        <v>49</v>
      </c>
      <c r="C29" s="25">
        <f t="shared" si="2"/>
        <v>1</v>
      </c>
      <c r="D29" s="36">
        <v>7.4</v>
      </c>
      <c r="E29" s="33">
        <v>1</v>
      </c>
      <c r="F29" s="37">
        <v>1</v>
      </c>
      <c r="G29" s="37">
        <v>1</v>
      </c>
      <c r="H29" s="33"/>
      <c r="I29" s="33"/>
      <c r="J29" s="33"/>
      <c r="K29" s="33"/>
      <c r="L29" s="38"/>
      <c r="M29" s="39"/>
      <c r="N29" s="39"/>
    </row>
    <row r="30" spans="1:14" ht="15.75" customHeight="1">
      <c r="A30" s="31" t="s">
        <v>52</v>
      </c>
      <c r="B30" s="24" t="s">
        <v>53</v>
      </c>
      <c r="C30" s="25" t="s">
        <v>347</v>
      </c>
      <c r="D30" s="23">
        <v>30</v>
      </c>
      <c r="E30" s="33">
        <v>1</v>
      </c>
      <c r="F30" s="33">
        <v>1</v>
      </c>
      <c r="G30" s="33">
        <v>1</v>
      </c>
      <c r="H30" s="33"/>
      <c r="I30" s="89"/>
      <c r="J30" s="89"/>
      <c r="K30" s="89"/>
      <c r="M30" s="39"/>
      <c r="N30" s="39"/>
    </row>
    <row r="31" spans="1:14" ht="15.75" customHeight="1">
      <c r="A31" s="32" t="s">
        <v>55</v>
      </c>
      <c r="B31" s="21" t="s">
        <v>56</v>
      </c>
      <c r="C31" s="25">
        <f t="shared" si="2"/>
        <v>1</v>
      </c>
      <c r="D31" s="36">
        <v>7</v>
      </c>
      <c r="E31" s="33">
        <v>2</v>
      </c>
      <c r="F31" s="37">
        <v>2</v>
      </c>
      <c r="G31" s="37">
        <v>2</v>
      </c>
      <c r="H31" s="26"/>
      <c r="I31" s="26"/>
      <c r="J31" s="26"/>
      <c r="K31" s="26"/>
      <c r="L31" s="38"/>
      <c r="M31" s="39"/>
      <c r="N31" s="39"/>
    </row>
    <row r="32" spans="1:14" ht="15.75" customHeight="1">
      <c r="A32" s="31" t="s">
        <v>57</v>
      </c>
      <c r="B32" s="24" t="s">
        <v>58</v>
      </c>
      <c r="C32" s="25">
        <f t="shared" si="2"/>
        <v>0</v>
      </c>
      <c r="D32" s="36">
        <v>0</v>
      </c>
      <c r="E32" s="33">
        <v>0</v>
      </c>
      <c r="F32" s="41">
        <v>0</v>
      </c>
      <c r="G32" s="41">
        <v>0</v>
      </c>
      <c r="H32" s="33"/>
      <c r="I32" s="33"/>
      <c r="J32" s="33"/>
      <c r="K32" s="33"/>
      <c r="L32" s="38"/>
      <c r="M32" s="39"/>
      <c r="N32" s="39"/>
    </row>
    <row r="33" spans="1:14" ht="15.75" customHeight="1">
      <c r="A33" s="31" t="s">
        <v>61</v>
      </c>
      <c r="B33" s="21" t="s">
        <v>62</v>
      </c>
      <c r="C33" s="25">
        <f t="shared" si="2"/>
        <v>2</v>
      </c>
      <c r="D33" s="36">
        <v>15</v>
      </c>
      <c r="E33" s="33">
        <v>1</v>
      </c>
      <c r="F33" s="37">
        <v>2</v>
      </c>
      <c r="G33" s="37">
        <v>2</v>
      </c>
      <c r="H33" s="33"/>
      <c r="I33" s="33"/>
      <c r="J33" s="33"/>
      <c r="K33" s="33"/>
      <c r="L33" s="38"/>
      <c r="M33" s="39"/>
      <c r="N33" s="39"/>
    </row>
    <row r="34" spans="1:14" ht="15.75" customHeight="1">
      <c r="A34" s="31" t="s">
        <v>63</v>
      </c>
      <c r="B34" s="24" t="s">
        <v>64</v>
      </c>
      <c r="C34" s="25">
        <f t="shared" si="2"/>
        <v>0</v>
      </c>
      <c r="D34" s="36">
        <v>0</v>
      </c>
      <c r="E34" s="33"/>
      <c r="F34" s="37"/>
      <c r="G34" s="37"/>
      <c r="H34" s="33"/>
      <c r="I34" s="33"/>
      <c r="J34" s="33"/>
      <c r="K34" s="33"/>
      <c r="L34" s="38"/>
      <c r="M34" s="39"/>
      <c r="N34" s="39"/>
    </row>
    <row r="35" spans="1:14" ht="15.75" customHeight="1">
      <c r="A35" s="31" t="s">
        <v>65</v>
      </c>
      <c r="B35" s="45" t="s">
        <v>504</v>
      </c>
      <c r="C35" s="25"/>
      <c r="D35" s="49" t="s">
        <v>574</v>
      </c>
      <c r="E35" s="33"/>
      <c r="F35" s="37"/>
      <c r="G35" s="37"/>
      <c r="H35" s="33"/>
      <c r="I35" s="33"/>
      <c r="J35" s="33"/>
      <c r="K35" s="33"/>
      <c r="L35" s="38"/>
      <c r="M35" s="39"/>
      <c r="N35" s="39"/>
    </row>
    <row r="36" spans="1:14" ht="15.75" customHeight="1">
      <c r="A36" s="31" t="s">
        <v>67</v>
      </c>
      <c r="B36" s="24" t="s">
        <v>68</v>
      </c>
      <c r="C36" s="25" t="s">
        <v>69</v>
      </c>
      <c r="D36" s="40">
        <v>80</v>
      </c>
      <c r="E36" s="3"/>
      <c r="F36" s="41"/>
      <c r="G36" s="41"/>
      <c r="H36" s="33"/>
      <c r="I36" s="33"/>
      <c r="J36" s="33"/>
      <c r="K36" s="33"/>
      <c r="L36" s="38"/>
      <c r="M36" s="39"/>
      <c r="N36" s="39"/>
    </row>
    <row r="37" spans="1:14" ht="15.75" customHeight="1">
      <c r="A37" s="31" t="s">
        <v>70</v>
      </c>
      <c r="B37" s="24" t="s">
        <v>71</v>
      </c>
      <c r="C37" s="25">
        <f t="shared" si="2"/>
        <v>3</v>
      </c>
      <c r="D37" s="40">
        <v>40</v>
      </c>
      <c r="E37" s="33">
        <v>1</v>
      </c>
      <c r="F37" s="37">
        <v>5</v>
      </c>
      <c r="G37" s="37">
        <v>5</v>
      </c>
      <c r="H37" s="33"/>
      <c r="I37" s="33"/>
      <c r="J37" s="33"/>
      <c r="K37" s="33"/>
      <c r="L37" s="38"/>
      <c r="M37" s="39"/>
      <c r="N37" s="39"/>
    </row>
    <row r="38" spans="1:14" ht="15.75" customHeight="1">
      <c r="A38" s="31" t="s">
        <v>79</v>
      </c>
      <c r="B38" s="21" t="s">
        <v>80</v>
      </c>
      <c r="C38" s="25">
        <f t="shared" si="2"/>
        <v>3</v>
      </c>
      <c r="D38" s="23">
        <v>30</v>
      </c>
      <c r="E38" s="37">
        <v>1</v>
      </c>
      <c r="F38" s="33">
        <v>4</v>
      </c>
      <c r="G38" s="37">
        <v>4</v>
      </c>
      <c r="H38" s="33"/>
      <c r="I38" s="33"/>
      <c r="J38" s="33"/>
      <c r="K38" s="33"/>
      <c r="L38" s="38"/>
      <c r="M38" s="39"/>
      <c r="N38" s="39"/>
    </row>
    <row r="39" spans="1:14" ht="15.75" customHeight="1">
      <c r="A39" s="31" t="s">
        <v>81</v>
      </c>
      <c r="B39" s="24" t="s">
        <v>82</v>
      </c>
      <c r="C39" s="25">
        <f t="shared" si="2"/>
        <v>2</v>
      </c>
      <c r="D39" s="36">
        <v>15</v>
      </c>
      <c r="E39" s="37">
        <v>2</v>
      </c>
      <c r="F39" s="33">
        <v>2</v>
      </c>
      <c r="G39" s="37">
        <v>2</v>
      </c>
      <c r="H39" s="33"/>
      <c r="I39" s="33"/>
      <c r="J39" s="33"/>
      <c r="K39" s="33"/>
      <c r="L39" s="38"/>
      <c r="M39" s="39"/>
      <c r="N39" s="39"/>
    </row>
    <row r="40" spans="1:14" ht="15.75" customHeight="1">
      <c r="A40" s="31" t="s">
        <v>83</v>
      </c>
      <c r="B40" s="45" t="s">
        <v>84</v>
      </c>
      <c r="C40" s="25">
        <f t="shared" si="2"/>
        <v>0</v>
      </c>
      <c r="D40" s="36">
        <v>0</v>
      </c>
      <c r="E40" s="33">
        <v>0</v>
      </c>
      <c r="F40" s="37">
        <v>0</v>
      </c>
      <c r="G40" s="37">
        <v>0</v>
      </c>
      <c r="H40" s="33"/>
      <c r="I40" s="33"/>
      <c r="J40" s="33"/>
      <c r="K40" s="33"/>
      <c r="L40" s="38"/>
      <c r="M40" s="39"/>
      <c r="N40" s="39"/>
    </row>
    <row r="41" spans="1:14" ht="15.75" customHeight="1">
      <c r="A41" s="31" t="s">
        <v>85</v>
      </c>
      <c r="B41" s="24" t="s">
        <v>86</v>
      </c>
      <c r="C41" s="25" t="s">
        <v>143</v>
      </c>
      <c r="D41" s="36">
        <v>0</v>
      </c>
      <c r="E41" s="33">
        <v>0</v>
      </c>
      <c r="F41" s="37">
        <v>0</v>
      </c>
      <c r="G41" s="37">
        <v>0</v>
      </c>
      <c r="H41" s="33"/>
      <c r="I41" s="33"/>
      <c r="J41" s="33"/>
      <c r="K41" s="33"/>
      <c r="L41" s="38"/>
      <c r="M41" s="39"/>
      <c r="N41" s="39"/>
    </row>
    <row r="42" spans="1:14" ht="15.75" customHeight="1">
      <c r="A42" s="31" t="s">
        <v>92</v>
      </c>
      <c r="B42" s="45" t="s">
        <v>93</v>
      </c>
      <c r="C42" s="25">
        <f t="shared" si="2"/>
        <v>3</v>
      </c>
      <c r="D42" s="23">
        <v>35</v>
      </c>
      <c r="E42" s="33">
        <v>5</v>
      </c>
      <c r="F42" s="37">
        <v>5</v>
      </c>
      <c r="G42" s="37">
        <v>5</v>
      </c>
      <c r="H42" s="33"/>
      <c r="I42" s="33"/>
      <c r="J42" s="33"/>
      <c r="K42" s="33"/>
      <c r="L42" s="38"/>
      <c r="M42" s="39"/>
      <c r="N42" s="39"/>
    </row>
    <row r="43" spans="1:14" ht="15.75" customHeight="1">
      <c r="A43" s="31" t="s">
        <v>94</v>
      </c>
      <c r="B43" s="45" t="s">
        <v>95</v>
      </c>
      <c r="C43" s="25">
        <f t="shared" si="2"/>
        <v>1</v>
      </c>
      <c r="D43" s="36">
        <v>4</v>
      </c>
      <c r="E43" s="33">
        <v>1</v>
      </c>
      <c r="F43" s="37">
        <v>1</v>
      </c>
      <c r="G43" s="37">
        <v>1</v>
      </c>
      <c r="H43" s="33"/>
      <c r="I43" s="33"/>
      <c r="J43" s="33"/>
      <c r="K43" s="33"/>
      <c r="L43" s="38"/>
      <c r="M43" s="39"/>
      <c r="N43" s="39"/>
    </row>
    <row r="44" spans="1:14" ht="15.75" customHeight="1">
      <c r="A44" s="32" t="s">
        <v>96</v>
      </c>
      <c r="B44" s="21" t="s">
        <v>97</v>
      </c>
      <c r="C44" s="25">
        <f t="shared" si="2"/>
        <v>5</v>
      </c>
      <c r="D44" s="36">
        <v>120</v>
      </c>
      <c r="E44" s="33">
        <v>1</v>
      </c>
      <c r="F44" s="37">
        <v>8</v>
      </c>
      <c r="G44" s="37">
        <v>8</v>
      </c>
      <c r="H44" s="26"/>
      <c r="I44" s="26"/>
      <c r="J44" s="26"/>
      <c r="K44" s="26"/>
      <c r="L44" s="38"/>
      <c r="M44" s="39"/>
      <c r="N44" s="39"/>
    </row>
    <row r="45" spans="1:14" ht="15.75" customHeight="1">
      <c r="A45" s="31" t="s">
        <v>98</v>
      </c>
      <c r="B45" s="24" t="s">
        <v>499</v>
      </c>
      <c r="C45" s="25">
        <f t="shared" si="2"/>
        <v>1</v>
      </c>
      <c r="D45" s="36">
        <f>(3.84+10.3+0+21.68+0+6.38+0)/7</f>
        <v>6.0285714285714294</v>
      </c>
      <c r="E45" s="33">
        <v>4</v>
      </c>
      <c r="F45" s="37">
        <v>4</v>
      </c>
      <c r="G45" s="37">
        <v>4</v>
      </c>
      <c r="H45" s="33"/>
      <c r="I45" s="33"/>
      <c r="J45" s="33"/>
      <c r="K45" s="33"/>
      <c r="L45" s="38"/>
      <c r="M45" s="39"/>
      <c r="N45" s="39"/>
    </row>
    <row r="46" spans="1:14" ht="15.75" customHeight="1">
      <c r="A46" s="31" t="s">
        <v>102</v>
      </c>
      <c r="B46" s="24" t="s">
        <v>103</v>
      </c>
      <c r="C46" s="25">
        <f t="shared" si="2"/>
        <v>1</v>
      </c>
      <c r="D46" s="36">
        <f>(0+0+3.75+0+0+5.69)/6</f>
        <v>1.5733333333333335</v>
      </c>
      <c r="E46" s="33">
        <v>1</v>
      </c>
      <c r="F46" s="37">
        <v>2</v>
      </c>
      <c r="G46" s="37">
        <v>2</v>
      </c>
      <c r="H46" s="33"/>
      <c r="I46" s="33"/>
      <c r="J46" s="33"/>
      <c r="K46" s="33"/>
      <c r="L46" s="38"/>
      <c r="M46" s="39"/>
      <c r="N46" s="39"/>
    </row>
    <row r="47" spans="1:14" ht="15.75" customHeight="1">
      <c r="A47" s="31" t="s">
        <v>106</v>
      </c>
      <c r="B47" s="24" t="s">
        <v>107</v>
      </c>
      <c r="C47" s="25">
        <f t="shared" si="2"/>
        <v>2</v>
      </c>
      <c r="D47" s="36">
        <v>20</v>
      </c>
      <c r="E47" s="33">
        <v>2</v>
      </c>
      <c r="F47" s="37">
        <v>2</v>
      </c>
      <c r="G47" s="37">
        <v>2</v>
      </c>
      <c r="H47" s="33"/>
      <c r="I47" s="33"/>
      <c r="J47" s="33"/>
      <c r="K47" s="33"/>
      <c r="L47" s="38"/>
      <c r="M47" s="39"/>
      <c r="N47" s="39"/>
    </row>
    <row r="48" spans="1:14" ht="15.75" customHeight="1">
      <c r="A48" s="31" t="s">
        <v>572</v>
      </c>
      <c r="B48" s="24" t="s">
        <v>573</v>
      </c>
      <c r="C48" s="25"/>
      <c r="D48" s="49" t="s">
        <v>574</v>
      </c>
      <c r="E48" s="33"/>
      <c r="F48" s="37"/>
      <c r="G48" s="37"/>
      <c r="H48" s="33"/>
      <c r="I48" s="33"/>
      <c r="J48" s="33"/>
      <c r="K48" s="33"/>
      <c r="L48" s="38"/>
      <c r="M48" s="39"/>
      <c r="N48" s="39"/>
    </row>
    <row r="49" spans="1:14" ht="15.75" customHeight="1">
      <c r="A49" s="32" t="s">
        <v>108</v>
      </c>
      <c r="B49" s="21" t="s">
        <v>109</v>
      </c>
      <c r="C49" s="25">
        <f t="shared" si="2"/>
        <v>4</v>
      </c>
      <c r="D49" s="46">
        <v>80</v>
      </c>
      <c r="E49" s="26">
        <v>3</v>
      </c>
      <c r="F49" s="47">
        <v>11</v>
      </c>
      <c r="G49" s="47">
        <v>11</v>
      </c>
      <c r="H49" s="26"/>
      <c r="I49" s="26"/>
      <c r="J49" s="26"/>
      <c r="K49" s="26"/>
      <c r="L49" s="38"/>
      <c r="M49" s="39"/>
      <c r="N49" s="39"/>
    </row>
    <row r="50" spans="1:14" s="24" customFormat="1" ht="15.75" customHeight="1">
      <c r="A50" s="37" t="s">
        <v>114</v>
      </c>
      <c r="B50" s="45" t="s">
        <v>115</v>
      </c>
      <c r="C50" s="25">
        <f t="shared" si="2"/>
        <v>4</v>
      </c>
      <c r="D50" s="36">
        <v>80</v>
      </c>
      <c r="E50" s="26"/>
      <c r="F50" s="37"/>
      <c r="G50" s="37"/>
      <c r="H50" s="26"/>
      <c r="I50" s="26"/>
      <c r="J50" s="26"/>
      <c r="K50" s="26"/>
      <c r="L50" s="38"/>
      <c r="M50" s="48"/>
      <c r="N50" s="48"/>
    </row>
    <row r="51" spans="1:14" s="24" customFormat="1" ht="15.75" customHeight="1">
      <c r="A51" s="37" t="s">
        <v>116</v>
      </c>
      <c r="B51" s="45" t="s">
        <v>117</v>
      </c>
      <c r="C51" s="25">
        <f t="shared" si="2"/>
        <v>1</v>
      </c>
      <c r="D51" s="36">
        <v>10</v>
      </c>
      <c r="E51" s="33">
        <v>1</v>
      </c>
      <c r="F51" s="37">
        <v>1</v>
      </c>
      <c r="G51" s="37">
        <v>1</v>
      </c>
      <c r="H51" s="26"/>
      <c r="I51" s="26"/>
      <c r="J51" s="26"/>
      <c r="K51" s="26"/>
      <c r="L51" s="38"/>
      <c r="M51" s="48"/>
      <c r="N51" s="48"/>
    </row>
    <row r="52" spans="1:14" s="24" customFormat="1" ht="15.75" customHeight="1">
      <c r="A52" s="37" t="s">
        <v>118</v>
      </c>
      <c r="B52" s="45" t="s">
        <v>416</v>
      </c>
      <c r="C52" s="25">
        <f t="shared" si="2"/>
        <v>1</v>
      </c>
      <c r="D52" s="36">
        <v>4</v>
      </c>
      <c r="E52" s="37">
        <v>1</v>
      </c>
      <c r="F52" s="33">
        <v>1</v>
      </c>
      <c r="G52" s="37">
        <v>1</v>
      </c>
      <c r="H52" s="26"/>
      <c r="I52" s="26"/>
      <c r="J52" s="26"/>
      <c r="K52" s="26"/>
      <c r="L52" s="38"/>
      <c r="M52" s="48"/>
      <c r="N52" s="48"/>
    </row>
    <row r="53" spans="1:14" s="24" customFormat="1" ht="15.75" customHeight="1">
      <c r="A53" s="37" t="s">
        <v>122</v>
      </c>
      <c r="B53" s="45" t="s">
        <v>123</v>
      </c>
      <c r="C53" s="25">
        <f t="shared" si="2"/>
        <v>1</v>
      </c>
      <c r="D53" s="36">
        <v>3</v>
      </c>
      <c r="E53" s="33">
        <v>1</v>
      </c>
      <c r="F53" s="37">
        <v>1</v>
      </c>
      <c r="G53" s="37">
        <v>1</v>
      </c>
      <c r="H53" s="26"/>
      <c r="I53" s="26"/>
      <c r="J53" s="26"/>
      <c r="K53" s="26"/>
      <c r="L53" s="38"/>
      <c r="M53" s="48"/>
      <c r="N53" s="48"/>
    </row>
    <row r="54" spans="1:14" s="24" customFormat="1" ht="15.75" customHeight="1">
      <c r="A54" s="37" t="s">
        <v>307</v>
      </c>
      <c r="B54" s="45" t="s">
        <v>317</v>
      </c>
      <c r="C54" s="25">
        <f t="shared" ref="C54" si="3">SUM(IF(D54=0,0),IF(D54&gt;0,1),IF(D54&gt;10,1),IF(D54&gt;20,1),IF(D54&gt;40,1),IF(D54&gt;80,1),IF(D54&gt;160,1),IF(D54&gt;320,1),IF(D54&gt;640,1),IF(D54&gt;1280,1),IF(D54&gt;2560,1),IF(D54&gt;5120,1))</f>
        <v>0</v>
      </c>
      <c r="D54" s="36">
        <v>0</v>
      </c>
      <c r="E54" s="33">
        <v>0</v>
      </c>
      <c r="F54" s="37">
        <v>0</v>
      </c>
      <c r="G54" s="37">
        <v>0</v>
      </c>
      <c r="H54" s="26"/>
      <c r="I54" s="26"/>
      <c r="J54" s="26"/>
      <c r="K54" s="26"/>
      <c r="L54" s="38"/>
      <c r="M54" s="48"/>
      <c r="N54" s="48"/>
    </row>
    <row r="55" spans="1:14" s="24" customFormat="1" ht="15.75" customHeight="1">
      <c r="A55" s="37" t="s">
        <v>314</v>
      </c>
      <c r="B55" s="45" t="s">
        <v>410</v>
      </c>
      <c r="C55" s="25" t="s">
        <v>87</v>
      </c>
      <c r="D55" s="36">
        <f>15.077+((15.077/451.25)*51.65)</f>
        <v>16.802710914127424</v>
      </c>
      <c r="E55" s="33">
        <v>1</v>
      </c>
      <c r="F55" s="37">
        <v>3</v>
      </c>
      <c r="G55" s="37">
        <v>3</v>
      </c>
      <c r="H55" s="26"/>
      <c r="I55" s="26"/>
      <c r="J55" s="26"/>
      <c r="K55" s="26"/>
      <c r="L55" s="38"/>
      <c r="M55" s="48"/>
      <c r="N55" s="48"/>
    </row>
    <row r="56" spans="1:14" s="24" customFormat="1" ht="15.75" customHeight="1">
      <c r="A56" s="37" t="s">
        <v>423</v>
      </c>
      <c r="B56" s="45" t="s">
        <v>424</v>
      </c>
      <c r="C56" s="25">
        <f t="shared" si="2"/>
        <v>5</v>
      </c>
      <c r="D56" s="36">
        <v>150</v>
      </c>
      <c r="E56" s="33">
        <v>3</v>
      </c>
      <c r="F56" s="37">
        <v>6</v>
      </c>
      <c r="G56" s="37">
        <v>6</v>
      </c>
      <c r="H56" s="26"/>
      <c r="I56" s="26"/>
      <c r="J56" s="26"/>
      <c r="K56" s="26"/>
      <c r="L56" s="38"/>
      <c r="M56" s="48"/>
      <c r="N56" s="48"/>
    </row>
    <row r="57" spans="1:14" s="24" customFormat="1" ht="15.75" customHeight="1">
      <c r="A57" s="37" t="s">
        <v>507</v>
      </c>
      <c r="B57" s="45" t="s">
        <v>568</v>
      </c>
      <c r="C57" s="25">
        <f t="shared" si="2"/>
        <v>1</v>
      </c>
      <c r="D57" s="23">
        <v>1</v>
      </c>
      <c r="E57" s="33"/>
      <c r="F57" s="37"/>
      <c r="G57" s="37"/>
      <c r="H57" s="26"/>
      <c r="I57" s="26"/>
      <c r="J57" s="26"/>
      <c r="K57" s="26"/>
      <c r="L57" s="38"/>
      <c r="M57" s="48"/>
      <c r="N57" s="48"/>
    </row>
    <row r="58" spans="1:14" s="24" customFormat="1" ht="15.75" customHeight="1">
      <c r="A58" s="37" t="s">
        <v>547</v>
      </c>
      <c r="B58" s="45" t="s">
        <v>548</v>
      </c>
      <c r="C58" s="25"/>
      <c r="D58" s="49" t="s">
        <v>574</v>
      </c>
      <c r="E58" s="33"/>
      <c r="F58" s="37"/>
      <c r="G58" s="37"/>
      <c r="H58" s="26"/>
      <c r="I58" s="26"/>
      <c r="J58" s="26"/>
      <c r="K58" s="26"/>
      <c r="L58" s="38"/>
      <c r="M58" s="48"/>
      <c r="N58" s="48"/>
    </row>
    <row r="59" spans="1:14" s="24" customFormat="1" ht="15.75" customHeight="1">
      <c r="A59" s="37" t="s">
        <v>559</v>
      </c>
      <c r="B59" s="45" t="s">
        <v>560</v>
      </c>
      <c r="C59" s="25">
        <f t="shared" si="2"/>
        <v>2</v>
      </c>
      <c r="D59" s="23">
        <v>15</v>
      </c>
      <c r="E59" s="33">
        <v>1</v>
      </c>
      <c r="F59" s="37">
        <v>2</v>
      </c>
      <c r="G59" s="37">
        <v>2</v>
      </c>
      <c r="H59" s="26"/>
      <c r="I59" s="26"/>
      <c r="J59" s="26"/>
      <c r="K59" s="26"/>
      <c r="L59" s="38"/>
      <c r="M59" s="48"/>
      <c r="N59" s="48"/>
    </row>
    <row r="60" spans="1:14" s="24" customFormat="1" ht="15.75" customHeight="1">
      <c r="A60" s="37" t="s">
        <v>570</v>
      </c>
      <c r="B60" s="45" t="s">
        <v>571</v>
      </c>
      <c r="C60" s="25"/>
      <c r="D60" s="49" t="s">
        <v>574</v>
      </c>
      <c r="E60" s="33"/>
      <c r="F60" s="37"/>
      <c r="G60" s="37"/>
      <c r="H60" s="26"/>
      <c r="I60" s="26"/>
      <c r="J60" s="26"/>
      <c r="K60" s="26"/>
      <c r="L60" s="38"/>
      <c r="M60" s="48"/>
      <c r="N60" s="48"/>
    </row>
    <row r="61" spans="1:14" s="24" customFormat="1" ht="15.75" customHeight="1">
      <c r="A61" s="37" t="s">
        <v>596</v>
      </c>
      <c r="B61" s="45" t="s">
        <v>598</v>
      </c>
      <c r="C61" s="25"/>
      <c r="D61" s="49" t="s">
        <v>590</v>
      </c>
      <c r="E61" s="33"/>
      <c r="F61" s="37"/>
      <c r="G61" s="37"/>
      <c r="H61" s="26"/>
      <c r="I61" s="26"/>
      <c r="J61" s="26"/>
      <c r="K61" s="26"/>
      <c r="L61" s="38"/>
      <c r="M61" s="48"/>
      <c r="N61" s="48"/>
    </row>
    <row r="62" spans="1:14" s="24" customFormat="1" ht="15.75" customHeight="1">
      <c r="A62" s="37" t="s">
        <v>597</v>
      </c>
      <c r="B62" s="45" t="s">
        <v>599</v>
      </c>
      <c r="C62" s="25">
        <f t="shared" ref="C62" si="4">SUM(IF(D62=0,0),IF(D62&gt;0,1),IF(D62&gt;10,1),IF(D62&gt;20,1),IF(D62&gt;40,1),IF(D62&gt;80,1),IF(D62&gt;160,1),IF(D62&gt;320,1),IF(D62&gt;640,1),IF(D62&gt;1280,1),IF(D62&gt;2560,1),IF(D62&gt;5120,1))</f>
        <v>1</v>
      </c>
      <c r="D62" s="85">
        <v>1</v>
      </c>
      <c r="E62" s="33"/>
      <c r="F62" s="37"/>
      <c r="G62" s="37"/>
      <c r="H62" s="26"/>
      <c r="I62" s="26"/>
      <c r="J62" s="26"/>
      <c r="K62" s="26"/>
      <c r="L62" s="38"/>
      <c r="M62" s="48"/>
      <c r="N62" s="48"/>
    </row>
    <row r="63" spans="1:14" ht="15.75" customHeight="1">
      <c r="A63" s="31" t="s">
        <v>144</v>
      </c>
      <c r="B63" s="24" t="s">
        <v>145</v>
      </c>
      <c r="C63" s="25" t="s">
        <v>143</v>
      </c>
      <c r="D63" s="36">
        <v>0</v>
      </c>
      <c r="E63" s="33">
        <v>0</v>
      </c>
      <c r="F63" s="37">
        <v>0</v>
      </c>
      <c r="G63" s="37">
        <v>0</v>
      </c>
      <c r="H63" s="33"/>
      <c r="I63" s="33"/>
      <c r="J63" s="33"/>
      <c r="K63" s="33"/>
      <c r="L63" s="38"/>
      <c r="M63" s="39"/>
      <c r="N63" s="39"/>
    </row>
    <row r="64" spans="1:14" ht="15.75" customHeight="1">
      <c r="A64" s="31" t="s">
        <v>148</v>
      </c>
      <c r="B64" s="24" t="s">
        <v>149</v>
      </c>
      <c r="C64" s="25" t="s">
        <v>76</v>
      </c>
      <c r="D64" s="79">
        <f>(0+0+0+15.41+3.45+11.5+29.41)/7</f>
        <v>8.5385714285714283</v>
      </c>
      <c r="E64" s="33"/>
      <c r="F64" s="37"/>
      <c r="G64" s="37"/>
      <c r="H64" s="33"/>
      <c r="I64" s="33"/>
      <c r="J64" s="33"/>
      <c r="K64" s="33"/>
      <c r="L64" s="38"/>
      <c r="M64" s="39"/>
      <c r="N64" s="39"/>
    </row>
    <row r="65" spans="1:14" ht="15.75" customHeight="1">
      <c r="A65" s="32" t="s">
        <v>150</v>
      </c>
      <c r="B65" s="21" t="s">
        <v>151</v>
      </c>
      <c r="C65" s="25" t="s">
        <v>347</v>
      </c>
      <c r="D65" s="36">
        <v>22.5</v>
      </c>
      <c r="E65" s="33">
        <v>1</v>
      </c>
      <c r="F65" s="37">
        <v>3</v>
      </c>
      <c r="G65" s="37">
        <v>3</v>
      </c>
      <c r="H65" s="26"/>
      <c r="I65" s="26"/>
      <c r="J65" s="26"/>
      <c r="K65" s="26"/>
      <c r="L65" s="38"/>
      <c r="M65" s="39"/>
      <c r="N65" s="39"/>
    </row>
    <row r="66" spans="1:14" ht="15.75" customHeight="1">
      <c r="A66" s="31" t="s">
        <v>152</v>
      </c>
      <c r="B66" s="24" t="s">
        <v>153</v>
      </c>
      <c r="C66" s="25" t="s">
        <v>143</v>
      </c>
      <c r="D66" s="36">
        <v>0</v>
      </c>
      <c r="E66" s="33">
        <v>0</v>
      </c>
      <c r="F66" s="37">
        <v>0</v>
      </c>
      <c r="G66" s="37">
        <v>0</v>
      </c>
      <c r="H66" s="33"/>
      <c r="I66" s="33"/>
      <c r="J66" s="33"/>
      <c r="K66" s="33"/>
      <c r="L66" s="38"/>
      <c r="M66" s="39"/>
      <c r="N66" s="39"/>
    </row>
    <row r="67" spans="1:14" ht="15.75" customHeight="1">
      <c r="A67" s="31" t="s">
        <v>154</v>
      </c>
      <c r="B67" s="21" t="s">
        <v>155</v>
      </c>
      <c r="C67" s="25" t="s">
        <v>69</v>
      </c>
      <c r="D67" s="36">
        <v>50</v>
      </c>
      <c r="E67" s="37">
        <v>2</v>
      </c>
      <c r="F67" s="33">
        <v>2</v>
      </c>
      <c r="G67" s="37">
        <v>2</v>
      </c>
      <c r="H67" s="33"/>
      <c r="I67" s="33"/>
      <c r="J67" s="33"/>
      <c r="K67" s="33"/>
      <c r="L67" s="38"/>
      <c r="M67" s="39"/>
      <c r="N67" s="39"/>
    </row>
    <row r="68" spans="1:14" ht="15.75" customHeight="1">
      <c r="A68" s="31" t="s">
        <v>157</v>
      </c>
      <c r="B68" s="24" t="s">
        <v>158</v>
      </c>
      <c r="C68" s="25" t="s">
        <v>69</v>
      </c>
      <c r="D68" s="36">
        <v>50</v>
      </c>
      <c r="E68" s="33">
        <v>1</v>
      </c>
      <c r="F68" s="41">
        <v>1</v>
      </c>
      <c r="G68" s="41">
        <v>1</v>
      </c>
      <c r="H68" s="33"/>
      <c r="I68" s="33"/>
      <c r="J68" s="33"/>
      <c r="K68" s="33"/>
      <c r="L68" s="38"/>
      <c r="M68" s="39"/>
      <c r="N68" s="39"/>
    </row>
    <row r="69" spans="1:14" ht="15.75" customHeight="1">
      <c r="A69" s="31" t="s">
        <v>159</v>
      </c>
      <c r="B69" s="21" t="s">
        <v>160</v>
      </c>
      <c r="C69" s="25" t="s">
        <v>347</v>
      </c>
      <c r="D69" s="79">
        <f>(11.5+8.68+17.72+131.89+3.68+34.24+71.15)/7</f>
        <v>39.837142857142858</v>
      </c>
      <c r="E69" s="33"/>
      <c r="F69" s="41"/>
      <c r="G69" s="41"/>
      <c r="H69" s="33"/>
      <c r="I69" s="33"/>
      <c r="J69" s="33"/>
      <c r="K69" s="33"/>
      <c r="L69" s="38"/>
      <c r="M69" s="39"/>
      <c r="N69" s="39"/>
    </row>
    <row r="70" spans="1:14" ht="15.75" customHeight="1">
      <c r="A70" s="31" t="s">
        <v>163</v>
      </c>
      <c r="B70" s="21" t="s">
        <v>164</v>
      </c>
      <c r="C70" s="25">
        <f t="shared" ref="C70:C71" si="5">SUM(IF(D70=0,0),IF(D70&gt;0,1),IF(D70&gt;10,1),IF(D70&gt;20,1),IF(D70&gt;40,1),IF(D70&gt;80,1),IF(D70&gt;160,1),IF(D70&gt;320,1),IF(D70&gt;640,1),IF(D70&gt;1280,1),IF(D70&gt;2560,1),IF(D70&gt;5120,1))</f>
        <v>0</v>
      </c>
      <c r="D70" s="23">
        <v>0</v>
      </c>
      <c r="E70" s="33">
        <v>0</v>
      </c>
      <c r="F70" s="37">
        <v>0</v>
      </c>
      <c r="G70" s="37">
        <v>0</v>
      </c>
      <c r="H70" s="33"/>
      <c r="I70" s="33"/>
      <c r="J70" s="33"/>
      <c r="K70" s="33"/>
      <c r="L70" s="38"/>
      <c r="M70" s="39"/>
      <c r="N70" s="39"/>
    </row>
    <row r="71" spans="1:14" ht="15.75" customHeight="1">
      <c r="A71" s="31" t="s">
        <v>169</v>
      </c>
      <c r="B71" s="21" t="s">
        <v>170</v>
      </c>
      <c r="C71" s="25">
        <f t="shared" si="5"/>
        <v>2</v>
      </c>
      <c r="D71" s="36">
        <v>20</v>
      </c>
      <c r="E71" s="37">
        <v>1</v>
      </c>
      <c r="F71" s="33">
        <v>2</v>
      </c>
      <c r="G71" s="37">
        <v>2</v>
      </c>
      <c r="H71" s="33"/>
      <c r="I71" s="33"/>
      <c r="J71" s="33"/>
      <c r="K71" s="33"/>
      <c r="L71" s="38"/>
      <c r="M71" s="39"/>
      <c r="N71" s="39"/>
    </row>
    <row r="72" spans="1:14" ht="15.75" customHeight="1">
      <c r="A72" s="31" t="s">
        <v>326</v>
      </c>
      <c r="B72" s="24" t="s">
        <v>327</v>
      </c>
      <c r="C72" s="25" t="s">
        <v>87</v>
      </c>
      <c r="D72" s="36">
        <v>15</v>
      </c>
      <c r="E72" s="33">
        <v>2</v>
      </c>
      <c r="F72" s="37">
        <v>2</v>
      </c>
      <c r="G72" s="37">
        <v>2</v>
      </c>
      <c r="H72" s="33"/>
      <c r="I72" s="33"/>
      <c r="J72" s="33"/>
      <c r="K72" s="33"/>
      <c r="L72" s="38"/>
      <c r="M72" s="39"/>
      <c r="N72" s="39"/>
    </row>
    <row r="73" spans="1:14" ht="15.75" customHeight="1">
      <c r="A73" s="31" t="s">
        <v>171</v>
      </c>
      <c r="B73" s="24" t="s">
        <v>172</v>
      </c>
      <c r="C73" s="25">
        <f t="shared" ref="C73" si="6">SUM(IF(D73=0,0),IF(D73&gt;0,1),IF(D73&gt;10,1),IF(D73&gt;20,1),IF(D73&gt;40,1),IF(D73&gt;80,1),IF(D73&gt;160,1),IF(D73&gt;320,1),IF(D73&gt;640,1),IF(D73&gt;1280,1),IF(D73&gt;2560,1),IF(D73&gt;5120,1))</f>
        <v>3</v>
      </c>
      <c r="D73" s="36">
        <f>((18.18+2.07)+12.36+58.8+9.66+21.62+12.89)/6</f>
        <v>22.596666666666664</v>
      </c>
      <c r="E73" s="33"/>
      <c r="F73" s="37"/>
      <c r="G73" s="37"/>
      <c r="H73" s="33"/>
      <c r="I73" s="33"/>
      <c r="J73" s="33"/>
      <c r="K73" s="33"/>
      <c r="L73" s="38"/>
      <c r="M73" s="39"/>
      <c r="N73" s="39"/>
    </row>
    <row r="74" spans="1:14" ht="15.75" customHeight="1">
      <c r="A74" s="31" t="s">
        <v>173</v>
      </c>
      <c r="B74" s="24" t="s">
        <v>174</v>
      </c>
      <c r="C74" s="25" t="s">
        <v>87</v>
      </c>
      <c r="D74" s="36">
        <v>15</v>
      </c>
      <c r="E74" s="33">
        <v>1</v>
      </c>
      <c r="F74" s="37">
        <v>2</v>
      </c>
      <c r="G74" s="37">
        <v>2</v>
      </c>
      <c r="H74" s="33"/>
      <c r="I74" s="33"/>
      <c r="J74" s="33"/>
      <c r="K74" s="33"/>
      <c r="L74" s="38"/>
      <c r="M74" s="39"/>
      <c r="N74" s="39"/>
    </row>
    <row r="75" spans="1:14" ht="15.75" customHeight="1">
      <c r="A75" s="31" t="s">
        <v>175</v>
      </c>
      <c r="B75" s="45" t="s">
        <v>176</v>
      </c>
      <c r="C75" s="25">
        <f t="shared" ref="C75:C103" si="7">SUM(IF(D75=0,0),IF(D75&gt;0,1),IF(D75&gt;10,1),IF(D75&gt;20,1),IF(D75&gt;40,1),IF(D75&gt;80,1),IF(D75&gt;160,1),IF(D75&gt;320,1),IF(D75&gt;640,1),IF(D75&gt;1280,1),IF(D75&gt;2560,1),IF(D75&gt;5120,1))</f>
        <v>0</v>
      </c>
      <c r="D75" s="36">
        <v>0</v>
      </c>
      <c r="E75" s="33">
        <v>0</v>
      </c>
      <c r="F75" s="37">
        <v>0</v>
      </c>
      <c r="G75" s="37">
        <v>0</v>
      </c>
      <c r="H75" s="33"/>
      <c r="I75" s="33"/>
      <c r="J75" s="33"/>
      <c r="K75" s="33"/>
      <c r="L75" s="38"/>
      <c r="M75" s="39"/>
      <c r="N75" s="39"/>
    </row>
    <row r="76" spans="1:14" ht="15.75" customHeight="1">
      <c r="A76" s="31" t="s">
        <v>177</v>
      </c>
      <c r="B76" s="45" t="s">
        <v>178</v>
      </c>
      <c r="C76" s="25">
        <f t="shared" si="7"/>
        <v>0</v>
      </c>
      <c r="D76" s="36">
        <v>0</v>
      </c>
      <c r="E76" s="33">
        <v>0</v>
      </c>
      <c r="F76" s="37">
        <v>0</v>
      </c>
      <c r="G76" s="37">
        <v>0</v>
      </c>
      <c r="H76" s="33"/>
      <c r="I76" s="33"/>
      <c r="J76" s="33"/>
      <c r="K76" s="33"/>
      <c r="L76" s="38"/>
      <c r="M76" s="39"/>
      <c r="N76" s="39"/>
    </row>
    <row r="77" spans="1:14" ht="15.75" customHeight="1">
      <c r="A77" s="31" t="s">
        <v>179</v>
      </c>
      <c r="B77" s="45" t="s">
        <v>180</v>
      </c>
      <c r="C77" s="25">
        <f t="shared" si="7"/>
        <v>0</v>
      </c>
      <c r="D77" s="36">
        <v>0</v>
      </c>
      <c r="E77" s="33">
        <v>0</v>
      </c>
      <c r="F77" s="37">
        <v>0</v>
      </c>
      <c r="G77" s="37">
        <v>0</v>
      </c>
      <c r="H77" s="33"/>
      <c r="I77" s="33"/>
      <c r="J77" s="33"/>
      <c r="K77" s="33"/>
      <c r="L77" s="38"/>
      <c r="M77" s="39"/>
      <c r="N77" s="39"/>
    </row>
    <row r="78" spans="1:14" ht="15.75" customHeight="1">
      <c r="A78" s="31" t="s">
        <v>181</v>
      </c>
      <c r="B78" s="45" t="s">
        <v>182</v>
      </c>
      <c r="C78" s="25">
        <f t="shared" si="7"/>
        <v>0</v>
      </c>
      <c r="D78" s="36">
        <v>0</v>
      </c>
      <c r="E78" s="33">
        <v>0</v>
      </c>
      <c r="F78" s="37">
        <v>0</v>
      </c>
      <c r="G78" s="37">
        <v>0</v>
      </c>
      <c r="H78" s="33"/>
      <c r="I78" s="33"/>
      <c r="J78" s="33"/>
      <c r="K78" s="33"/>
      <c r="L78" s="38"/>
      <c r="M78" s="39"/>
      <c r="N78" s="39"/>
    </row>
    <row r="79" spans="1:14" ht="15.75" customHeight="1">
      <c r="A79" s="31" t="s">
        <v>183</v>
      </c>
      <c r="B79" s="45" t="s">
        <v>184</v>
      </c>
      <c r="C79" s="25">
        <f t="shared" si="7"/>
        <v>0</v>
      </c>
      <c r="D79" s="36">
        <v>0</v>
      </c>
      <c r="E79" s="33">
        <v>0</v>
      </c>
      <c r="F79" s="37">
        <v>0</v>
      </c>
      <c r="G79" s="37">
        <v>0</v>
      </c>
      <c r="H79" s="33"/>
      <c r="I79" s="33"/>
      <c r="J79" s="33"/>
      <c r="K79" s="33"/>
      <c r="L79" s="38"/>
      <c r="M79" s="39"/>
      <c r="N79" s="39"/>
    </row>
    <row r="80" spans="1:14" ht="15.75" customHeight="1">
      <c r="A80" s="31" t="s">
        <v>185</v>
      </c>
      <c r="B80" s="45" t="s">
        <v>186</v>
      </c>
      <c r="C80" s="25">
        <f t="shared" si="7"/>
        <v>0</v>
      </c>
      <c r="D80" s="36">
        <v>0</v>
      </c>
      <c r="E80" s="33">
        <v>0</v>
      </c>
      <c r="F80" s="37">
        <v>0</v>
      </c>
      <c r="G80" s="37">
        <v>0</v>
      </c>
      <c r="H80" s="33"/>
      <c r="I80" s="33"/>
      <c r="J80" s="33"/>
      <c r="K80" s="33"/>
      <c r="L80" s="38"/>
      <c r="M80" s="39"/>
      <c r="N80" s="39"/>
    </row>
    <row r="81" spans="1:14" ht="15.75" customHeight="1">
      <c r="A81" s="31" t="s">
        <v>187</v>
      </c>
      <c r="B81" s="45" t="s">
        <v>188</v>
      </c>
      <c r="C81" s="25">
        <f t="shared" si="7"/>
        <v>0</v>
      </c>
      <c r="D81" s="36">
        <v>0</v>
      </c>
      <c r="E81" s="33">
        <v>0</v>
      </c>
      <c r="F81" s="37">
        <v>0</v>
      </c>
      <c r="G81" s="37">
        <v>0</v>
      </c>
      <c r="H81" s="33"/>
      <c r="I81" s="33"/>
      <c r="J81" s="33"/>
      <c r="K81" s="33"/>
      <c r="L81" s="38"/>
      <c r="M81" s="39"/>
      <c r="N81" s="39"/>
    </row>
    <row r="82" spans="1:14" ht="15.75" customHeight="1">
      <c r="A82" s="31" t="s">
        <v>189</v>
      </c>
      <c r="B82" s="45" t="s">
        <v>190</v>
      </c>
      <c r="C82" s="25">
        <f t="shared" si="7"/>
        <v>0</v>
      </c>
      <c r="D82" s="36">
        <v>0</v>
      </c>
      <c r="E82" s="33">
        <v>0</v>
      </c>
      <c r="F82" s="37">
        <v>0</v>
      </c>
      <c r="G82" s="37">
        <v>0</v>
      </c>
      <c r="H82" s="33"/>
      <c r="I82" s="33"/>
      <c r="J82" s="33"/>
      <c r="K82" s="33"/>
      <c r="L82" s="38"/>
      <c r="M82" s="39"/>
      <c r="N82" s="39"/>
    </row>
    <row r="83" spans="1:14" ht="15.75" customHeight="1">
      <c r="A83" s="31" t="s">
        <v>193</v>
      </c>
      <c r="B83" s="45" t="s">
        <v>194</v>
      </c>
      <c r="C83" s="25">
        <f t="shared" si="7"/>
        <v>1</v>
      </c>
      <c r="D83" s="23">
        <v>7.5</v>
      </c>
      <c r="E83" s="33">
        <v>1</v>
      </c>
      <c r="F83" s="37">
        <v>1</v>
      </c>
      <c r="G83" s="37">
        <v>1</v>
      </c>
      <c r="H83" s="33"/>
      <c r="I83" s="33"/>
      <c r="J83" s="33"/>
      <c r="K83" s="33"/>
      <c r="L83" s="38"/>
      <c r="M83" s="39"/>
      <c r="N83" s="39"/>
    </row>
    <row r="84" spans="1:14" ht="15.75" customHeight="1">
      <c r="A84" s="31" t="s">
        <v>513</v>
      </c>
      <c r="B84" s="24" t="s">
        <v>514</v>
      </c>
      <c r="C84" s="25" t="s">
        <v>69</v>
      </c>
      <c r="D84" s="36">
        <v>49</v>
      </c>
      <c r="E84" s="33"/>
      <c r="F84" s="37"/>
      <c r="G84" s="37"/>
      <c r="H84" s="33"/>
      <c r="I84" s="33"/>
      <c r="J84" s="33"/>
      <c r="K84" s="33"/>
      <c r="L84" s="38"/>
      <c r="M84" s="39"/>
      <c r="N84" s="39"/>
    </row>
    <row r="85" spans="1:14" ht="15.75" customHeight="1">
      <c r="A85" s="31" t="s">
        <v>195</v>
      </c>
      <c r="B85" s="24" t="s">
        <v>585</v>
      </c>
      <c r="C85" s="25">
        <f t="shared" si="7"/>
        <v>2</v>
      </c>
      <c r="D85" s="36">
        <v>15</v>
      </c>
      <c r="E85" s="33">
        <v>1</v>
      </c>
      <c r="F85" s="37">
        <v>1</v>
      </c>
      <c r="G85" s="37">
        <v>1</v>
      </c>
      <c r="H85" s="33"/>
      <c r="I85" s="33"/>
      <c r="J85" s="33"/>
      <c r="K85" s="33"/>
      <c r="L85" s="38"/>
      <c r="M85" s="39"/>
      <c r="N85" s="39"/>
    </row>
    <row r="86" spans="1:14" ht="15.75" customHeight="1">
      <c r="A86" s="31" t="s">
        <v>197</v>
      </c>
      <c r="B86" s="45" t="s">
        <v>198</v>
      </c>
      <c r="C86" s="25">
        <f t="shared" si="7"/>
        <v>0</v>
      </c>
      <c r="D86" s="36">
        <v>0</v>
      </c>
      <c r="E86" s="33">
        <v>0</v>
      </c>
      <c r="F86" s="37">
        <v>0</v>
      </c>
      <c r="G86" s="37">
        <v>0</v>
      </c>
      <c r="H86" s="33"/>
      <c r="I86" s="33"/>
      <c r="J86" s="33"/>
      <c r="K86" s="33"/>
      <c r="L86" s="38"/>
      <c r="M86" s="39"/>
      <c r="N86" s="39"/>
    </row>
    <row r="87" spans="1:14" ht="15.75" customHeight="1">
      <c r="A87" s="31" t="s">
        <v>199</v>
      </c>
      <c r="B87" s="45" t="s">
        <v>200</v>
      </c>
      <c r="C87" s="25">
        <f t="shared" si="7"/>
        <v>0</v>
      </c>
      <c r="D87" s="36">
        <v>0</v>
      </c>
      <c r="E87" s="33">
        <v>0</v>
      </c>
      <c r="F87" s="37">
        <v>0</v>
      </c>
      <c r="G87" s="37">
        <v>0</v>
      </c>
      <c r="H87" s="33"/>
      <c r="I87" s="33"/>
      <c r="J87" s="33"/>
      <c r="K87" s="33"/>
      <c r="L87" s="38"/>
      <c r="M87" s="39"/>
      <c r="N87" s="39"/>
    </row>
    <row r="88" spans="1:14" ht="15.75" customHeight="1">
      <c r="A88" s="31" t="s">
        <v>203</v>
      </c>
      <c r="B88" s="7" t="s">
        <v>204</v>
      </c>
      <c r="C88" s="25">
        <f t="shared" ref="C88" si="8">SUM(IF(D88=0,0),IF(D88&gt;0,1),IF(D88&gt;10,1),IF(D88&gt;20,1),IF(D88&gt;40,1),IF(D88&gt;80,1),IF(D88&gt;160,1),IF(D88&gt;320,1),IF(D88&gt;640,1),IF(D88&gt;1280,1),IF(D88&gt;2560,1),IF(D88&gt;5120,1))</f>
        <v>0</v>
      </c>
      <c r="D88" s="36">
        <v>0</v>
      </c>
      <c r="E88" s="33"/>
      <c r="F88" s="37"/>
      <c r="G88" s="37"/>
      <c r="H88" s="33"/>
      <c r="I88" s="33"/>
      <c r="J88" s="33"/>
      <c r="K88" s="33"/>
      <c r="L88" s="38"/>
      <c r="M88" s="39"/>
      <c r="N88" s="39"/>
    </row>
    <row r="89" spans="1:14" ht="15.75" customHeight="1">
      <c r="A89" s="31" t="s">
        <v>205</v>
      </c>
      <c r="B89" s="24" t="s">
        <v>206</v>
      </c>
      <c r="C89" s="25" t="s">
        <v>76</v>
      </c>
      <c r="D89" s="36">
        <v>7.5</v>
      </c>
      <c r="E89" s="33">
        <v>1</v>
      </c>
      <c r="F89" s="37">
        <v>1</v>
      </c>
      <c r="G89" s="37">
        <v>1</v>
      </c>
      <c r="H89" s="33"/>
      <c r="I89" s="33"/>
      <c r="J89" s="33"/>
      <c r="K89" s="33"/>
      <c r="L89" s="38"/>
      <c r="M89" s="39"/>
      <c r="N89" s="39"/>
    </row>
    <row r="90" spans="1:14" ht="15.75" customHeight="1">
      <c r="A90" s="31" t="s">
        <v>207</v>
      </c>
      <c r="B90" s="45" t="s">
        <v>208</v>
      </c>
      <c r="C90" s="25">
        <f t="shared" si="7"/>
        <v>1</v>
      </c>
      <c r="D90" s="23">
        <v>7.5</v>
      </c>
      <c r="E90" s="33">
        <v>1</v>
      </c>
      <c r="F90" s="37">
        <v>1</v>
      </c>
      <c r="G90" s="37">
        <v>1</v>
      </c>
      <c r="H90" s="33"/>
      <c r="I90" s="33"/>
      <c r="J90" s="33"/>
      <c r="K90" s="33"/>
      <c r="L90" s="38"/>
      <c r="M90" s="39"/>
      <c r="N90" s="39"/>
    </row>
    <row r="91" spans="1:14" ht="15.75" customHeight="1">
      <c r="A91" s="31" t="s">
        <v>209</v>
      </c>
      <c r="B91" s="44" t="s">
        <v>210</v>
      </c>
      <c r="C91" s="25">
        <f t="shared" si="7"/>
        <v>0</v>
      </c>
      <c r="D91" s="36">
        <v>0</v>
      </c>
      <c r="E91" s="33">
        <v>0</v>
      </c>
      <c r="F91" s="37">
        <v>0</v>
      </c>
      <c r="G91" s="37">
        <v>0</v>
      </c>
      <c r="H91" s="33"/>
      <c r="I91" s="33"/>
      <c r="J91" s="33"/>
      <c r="K91" s="33"/>
      <c r="L91" s="38"/>
      <c r="M91" s="39"/>
      <c r="N91" s="39"/>
    </row>
    <row r="92" spans="1:14" ht="15.75" customHeight="1">
      <c r="A92" s="31" t="s">
        <v>211</v>
      </c>
      <c r="B92" s="24" t="s">
        <v>212</v>
      </c>
      <c r="C92" s="25">
        <f t="shared" si="7"/>
        <v>0</v>
      </c>
      <c r="D92" s="36">
        <v>0</v>
      </c>
      <c r="E92" s="33">
        <v>0</v>
      </c>
      <c r="F92" s="37">
        <v>0</v>
      </c>
      <c r="G92" s="37">
        <v>0</v>
      </c>
      <c r="H92" s="84"/>
      <c r="I92" s="33"/>
      <c r="J92" s="33"/>
      <c r="K92" s="33"/>
      <c r="L92" s="38"/>
      <c r="M92" s="39"/>
      <c r="N92" s="39"/>
    </row>
    <row r="93" spans="1:14" ht="15.75" customHeight="1">
      <c r="A93" s="31" t="s">
        <v>215</v>
      </c>
      <c r="B93" s="24" t="s">
        <v>216</v>
      </c>
      <c r="C93" s="25">
        <f t="shared" si="7"/>
        <v>1</v>
      </c>
      <c r="D93" s="23">
        <v>10</v>
      </c>
      <c r="E93" s="33">
        <v>1</v>
      </c>
      <c r="F93" s="37">
        <v>1</v>
      </c>
      <c r="G93" s="37">
        <v>1</v>
      </c>
      <c r="H93" s="33"/>
      <c r="I93" s="33"/>
      <c r="J93" s="33"/>
      <c r="K93" s="33"/>
      <c r="L93" s="52"/>
      <c r="M93" s="39"/>
      <c r="N93" s="39"/>
    </row>
    <row r="94" spans="1:14" ht="15.75" customHeight="1">
      <c r="A94" s="31" t="s">
        <v>217</v>
      </c>
      <c r="B94" s="24" t="s">
        <v>218</v>
      </c>
      <c r="C94" s="25" t="s">
        <v>87</v>
      </c>
      <c r="D94" s="36">
        <v>14.7</v>
      </c>
      <c r="E94" s="33">
        <v>1</v>
      </c>
      <c r="F94" s="37">
        <v>2</v>
      </c>
      <c r="G94" s="37">
        <v>2</v>
      </c>
      <c r="H94" s="33"/>
      <c r="I94" s="33"/>
      <c r="J94" s="33"/>
      <c r="K94" s="33"/>
      <c r="L94" s="52"/>
      <c r="M94" s="39"/>
      <c r="N94" s="39"/>
    </row>
    <row r="95" spans="1:14" ht="15.75" customHeight="1">
      <c r="A95" s="47" t="s">
        <v>219</v>
      </c>
      <c r="B95" s="53" t="s">
        <v>220</v>
      </c>
      <c r="C95" s="25">
        <f t="shared" si="7"/>
        <v>0</v>
      </c>
      <c r="D95" s="36">
        <v>0</v>
      </c>
      <c r="E95" s="33">
        <v>0</v>
      </c>
      <c r="F95" s="37">
        <v>0</v>
      </c>
      <c r="G95" s="37">
        <v>0</v>
      </c>
      <c r="H95" s="33"/>
      <c r="I95" s="33"/>
      <c r="J95" s="33"/>
      <c r="K95" s="33"/>
      <c r="L95" s="52"/>
      <c r="M95" s="39"/>
      <c r="N95" s="39"/>
    </row>
    <row r="96" spans="1:14" ht="15.75" customHeight="1">
      <c r="A96" s="47" t="s">
        <v>221</v>
      </c>
      <c r="B96" s="53" t="s">
        <v>222</v>
      </c>
      <c r="C96" s="25">
        <f t="shared" si="7"/>
        <v>1</v>
      </c>
      <c r="D96" s="36">
        <v>4</v>
      </c>
      <c r="E96" s="33">
        <v>1</v>
      </c>
      <c r="F96" s="37">
        <v>1</v>
      </c>
      <c r="G96" s="37">
        <v>1</v>
      </c>
      <c r="H96" s="33"/>
      <c r="I96" s="33"/>
      <c r="J96" s="33"/>
      <c r="K96" s="33"/>
      <c r="L96" s="52"/>
      <c r="M96" s="39"/>
      <c r="N96" s="39"/>
    </row>
    <row r="97" spans="1:14" ht="15.75" customHeight="1">
      <c r="A97" s="37" t="s">
        <v>227</v>
      </c>
      <c r="B97" s="45" t="s">
        <v>228</v>
      </c>
      <c r="C97" s="25">
        <f t="shared" si="7"/>
        <v>4</v>
      </c>
      <c r="D97" s="40">
        <v>44</v>
      </c>
      <c r="E97" s="33">
        <v>1</v>
      </c>
      <c r="F97" s="37">
        <v>6</v>
      </c>
      <c r="G97" s="37">
        <v>6</v>
      </c>
      <c r="H97" s="33"/>
      <c r="I97" s="26"/>
      <c r="J97" s="26"/>
      <c r="K97" s="26"/>
      <c r="L97" s="38"/>
      <c r="M97" s="39"/>
      <c r="N97" s="39"/>
    </row>
    <row r="98" spans="1:14" s="24" customFormat="1" ht="15.75" customHeight="1">
      <c r="A98" s="37" t="s">
        <v>231</v>
      </c>
      <c r="B98" s="45" t="s">
        <v>232</v>
      </c>
      <c r="C98" s="25">
        <f t="shared" si="7"/>
        <v>6</v>
      </c>
      <c r="D98" s="36">
        <v>315</v>
      </c>
      <c r="E98" s="33">
        <v>1</v>
      </c>
      <c r="F98" s="37">
        <v>3</v>
      </c>
      <c r="G98" s="37">
        <v>3</v>
      </c>
      <c r="H98" s="33"/>
      <c r="I98" s="33"/>
      <c r="J98" s="33"/>
      <c r="K98" s="33"/>
      <c r="L98" s="38"/>
      <c r="M98" s="48"/>
      <c r="N98" s="48"/>
    </row>
    <row r="99" spans="1:14" s="24" customFormat="1" ht="15.75" customHeight="1">
      <c r="A99" s="37" t="s">
        <v>233</v>
      </c>
      <c r="B99" s="45" t="s">
        <v>234</v>
      </c>
      <c r="C99" s="25" t="s">
        <v>143</v>
      </c>
      <c r="D99" s="36">
        <v>0</v>
      </c>
      <c r="E99" s="26">
        <v>0</v>
      </c>
      <c r="F99" s="37">
        <v>0</v>
      </c>
      <c r="G99" s="37">
        <v>0</v>
      </c>
      <c r="H99" s="33"/>
      <c r="I99" s="33"/>
      <c r="J99" s="33"/>
      <c r="K99" s="33"/>
      <c r="L99" s="38"/>
      <c r="M99" s="48"/>
      <c r="N99" s="48"/>
    </row>
    <row r="100" spans="1:14" s="24" customFormat="1" ht="15.75" customHeight="1">
      <c r="A100" s="37" t="s">
        <v>235</v>
      </c>
      <c r="B100" s="45" t="s">
        <v>575</v>
      </c>
      <c r="C100" s="25"/>
      <c r="D100" s="49" t="s">
        <v>574</v>
      </c>
      <c r="E100" s="33"/>
      <c r="F100" s="37"/>
      <c r="G100" s="37"/>
      <c r="H100" s="33"/>
      <c r="I100" s="33"/>
      <c r="J100" s="33"/>
      <c r="K100" s="33"/>
      <c r="L100" s="38"/>
      <c r="M100" s="48"/>
      <c r="N100" s="48"/>
    </row>
    <row r="101" spans="1:14" s="24" customFormat="1" ht="15.75" customHeight="1">
      <c r="A101" s="37" t="s">
        <v>336</v>
      </c>
      <c r="B101" s="45" t="s">
        <v>340</v>
      </c>
      <c r="C101" s="25">
        <f t="shared" si="7"/>
        <v>1</v>
      </c>
      <c r="D101" s="40">
        <v>7.5</v>
      </c>
      <c r="E101" s="33">
        <v>1</v>
      </c>
      <c r="F101" s="37">
        <v>1</v>
      </c>
      <c r="G101" s="37">
        <v>1</v>
      </c>
      <c r="H101" s="33"/>
      <c r="I101" s="33"/>
      <c r="J101" s="33"/>
      <c r="K101" s="33"/>
      <c r="L101" s="38"/>
      <c r="M101" s="48"/>
      <c r="N101" s="48"/>
    </row>
    <row r="102" spans="1:14" s="24" customFormat="1" ht="15.75" customHeight="1">
      <c r="A102" s="37" t="s">
        <v>396</v>
      </c>
      <c r="B102" s="45" t="s">
        <v>400</v>
      </c>
      <c r="C102" s="25">
        <f t="shared" si="7"/>
        <v>2</v>
      </c>
      <c r="D102" s="36">
        <v>14.7</v>
      </c>
      <c r="E102" s="33">
        <v>1</v>
      </c>
      <c r="F102" s="37">
        <v>2</v>
      </c>
      <c r="G102" s="37">
        <v>2</v>
      </c>
      <c r="H102" s="33"/>
      <c r="I102" s="33"/>
      <c r="J102" s="33"/>
      <c r="K102" s="33"/>
      <c r="L102" s="38"/>
      <c r="M102" s="48"/>
      <c r="N102" s="48"/>
    </row>
    <row r="103" spans="1:14" s="24" customFormat="1" ht="15.75" customHeight="1">
      <c r="A103" s="37" t="s">
        <v>518</v>
      </c>
      <c r="B103" s="45" t="s">
        <v>522</v>
      </c>
      <c r="C103" s="25">
        <f t="shared" si="7"/>
        <v>1</v>
      </c>
      <c r="D103" s="36">
        <v>5</v>
      </c>
      <c r="E103" s="33"/>
      <c r="F103" s="37"/>
      <c r="G103" s="37"/>
      <c r="H103" s="33"/>
      <c r="I103" s="33"/>
      <c r="J103" s="33"/>
      <c r="K103" s="33"/>
      <c r="L103" s="38"/>
      <c r="M103" s="48"/>
      <c r="N103" s="48"/>
    </row>
    <row r="104" spans="1:14" s="24" customFormat="1" ht="15.75" customHeight="1">
      <c r="A104" s="37" t="s">
        <v>576</v>
      </c>
      <c r="B104" s="45" t="s">
        <v>579</v>
      </c>
      <c r="C104" s="25"/>
      <c r="D104" s="49" t="s">
        <v>574</v>
      </c>
      <c r="E104" s="33"/>
      <c r="F104" s="37"/>
      <c r="G104" s="37"/>
      <c r="H104" s="33"/>
      <c r="I104" s="33"/>
      <c r="J104" s="33"/>
      <c r="K104" s="33"/>
      <c r="L104" s="38"/>
      <c r="M104" s="48"/>
      <c r="N104" s="48"/>
    </row>
    <row r="105" spans="1:14" s="24" customFormat="1" ht="15.75" customHeight="1">
      <c r="A105" s="37" t="s">
        <v>577</v>
      </c>
      <c r="B105" s="45" t="s">
        <v>580</v>
      </c>
      <c r="C105" s="25"/>
      <c r="D105" s="49" t="s">
        <v>590</v>
      </c>
      <c r="E105" s="33"/>
      <c r="F105" s="37"/>
      <c r="G105" s="37"/>
      <c r="H105" s="33"/>
      <c r="I105" s="33"/>
      <c r="J105" s="33"/>
      <c r="K105" s="33"/>
      <c r="L105" s="38"/>
      <c r="M105" s="48"/>
      <c r="N105" s="48"/>
    </row>
    <row r="106" spans="1:14" s="24" customFormat="1" ht="15.75" customHeight="1">
      <c r="A106" s="37" t="s">
        <v>578</v>
      </c>
      <c r="B106" s="45" t="s">
        <v>581</v>
      </c>
      <c r="C106" s="25"/>
      <c r="D106" s="49" t="s">
        <v>574</v>
      </c>
      <c r="E106" s="33"/>
      <c r="F106" s="37"/>
      <c r="G106" s="37"/>
      <c r="H106" s="33"/>
      <c r="I106" s="33"/>
      <c r="J106" s="33"/>
      <c r="K106" s="33"/>
      <c r="L106" s="38"/>
      <c r="M106" s="48"/>
      <c r="N106" s="48"/>
    </row>
    <row r="107" spans="1:14" s="24" customFormat="1" ht="15.75" customHeight="1">
      <c r="A107" s="37" t="s">
        <v>602</v>
      </c>
      <c r="B107" s="45" t="s">
        <v>603</v>
      </c>
      <c r="C107" s="25"/>
      <c r="D107" s="49" t="s">
        <v>590</v>
      </c>
      <c r="E107" s="33"/>
      <c r="F107" s="37"/>
      <c r="G107" s="37"/>
      <c r="H107" s="33"/>
      <c r="I107" s="33"/>
      <c r="J107" s="33"/>
      <c r="K107" s="33"/>
      <c r="L107" s="38"/>
      <c r="M107" s="48"/>
      <c r="N107" s="48"/>
    </row>
    <row r="108" spans="1:14" s="24" customFormat="1" ht="15.75" customHeight="1">
      <c r="A108" s="37" t="s">
        <v>245</v>
      </c>
      <c r="B108" s="45" t="s">
        <v>582</v>
      </c>
      <c r="C108" s="25" t="s">
        <v>76</v>
      </c>
      <c r="D108" s="36">
        <v>7.5</v>
      </c>
      <c r="E108" s="33"/>
      <c r="F108" s="37"/>
      <c r="G108" s="37"/>
      <c r="H108" s="33"/>
      <c r="I108" s="33"/>
      <c r="J108" s="33"/>
      <c r="K108" s="33"/>
      <c r="L108" s="38"/>
      <c r="M108" s="48"/>
      <c r="N108" s="48"/>
    </row>
    <row r="109" spans="1:14" ht="15.75" customHeight="1">
      <c r="A109" s="31" t="s">
        <v>247</v>
      </c>
      <c r="B109" s="24" t="s">
        <v>537</v>
      </c>
      <c r="C109" s="25" t="s">
        <v>76</v>
      </c>
      <c r="D109" s="36">
        <v>10</v>
      </c>
      <c r="E109" s="33">
        <v>2</v>
      </c>
      <c r="F109" s="37">
        <v>2</v>
      </c>
      <c r="G109" s="37">
        <v>2</v>
      </c>
      <c r="H109" s="33"/>
      <c r="I109" s="33"/>
      <c r="J109" s="33"/>
      <c r="K109" s="33"/>
      <c r="L109" s="38"/>
      <c r="M109" s="39"/>
      <c r="N109" s="39"/>
    </row>
    <row r="110" spans="1:14" ht="15.75" customHeight="1">
      <c r="A110" s="32" t="s">
        <v>249</v>
      </c>
      <c r="B110" s="21" t="s">
        <v>407</v>
      </c>
      <c r="C110" s="25" t="s">
        <v>87</v>
      </c>
      <c r="D110" s="36">
        <v>20</v>
      </c>
      <c r="E110" s="33">
        <v>1</v>
      </c>
      <c r="F110" s="41">
        <v>1</v>
      </c>
      <c r="G110" s="41">
        <v>1</v>
      </c>
      <c r="H110" s="33"/>
      <c r="I110" s="33"/>
      <c r="J110" s="33"/>
      <c r="K110" s="33"/>
      <c r="L110" s="38"/>
      <c r="M110" s="39"/>
      <c r="N110" s="39"/>
    </row>
    <row r="111" spans="1:14" ht="15.75" customHeight="1">
      <c r="A111" s="31" t="s">
        <v>255</v>
      </c>
      <c r="B111" s="24" t="s">
        <v>538</v>
      </c>
      <c r="C111" s="25" t="s">
        <v>87</v>
      </c>
      <c r="D111" s="36">
        <f>(0+28.16+16.72+27.78+9.2+33.4+0)/7</f>
        <v>16.465714285714284</v>
      </c>
      <c r="E111" s="33">
        <v>2</v>
      </c>
      <c r="F111" s="41">
        <v>10</v>
      </c>
      <c r="G111" s="41">
        <v>10</v>
      </c>
      <c r="H111" s="33"/>
      <c r="I111" s="33"/>
      <c r="J111" s="33"/>
      <c r="K111" s="33"/>
      <c r="L111" s="38"/>
      <c r="M111" s="39"/>
      <c r="N111" s="39"/>
    </row>
    <row r="112" spans="1:14" ht="15.75" customHeight="1">
      <c r="A112" s="31" t="s">
        <v>257</v>
      </c>
      <c r="B112" s="24" t="s">
        <v>258</v>
      </c>
      <c r="C112" s="25" t="s">
        <v>143</v>
      </c>
      <c r="D112" s="36">
        <v>0</v>
      </c>
      <c r="E112" s="33">
        <v>0</v>
      </c>
      <c r="F112" s="37">
        <v>0</v>
      </c>
      <c r="G112" s="41"/>
      <c r="H112" s="33"/>
      <c r="I112" s="33"/>
      <c r="J112" s="33"/>
      <c r="K112" s="33"/>
      <c r="L112" s="38"/>
      <c r="M112" s="39"/>
      <c r="N112" s="39"/>
    </row>
    <row r="113" spans="1:14" ht="15.75" customHeight="1">
      <c r="A113" s="32" t="s">
        <v>459</v>
      </c>
      <c r="B113" s="21" t="s">
        <v>460</v>
      </c>
      <c r="C113" s="25" t="s">
        <v>347</v>
      </c>
      <c r="D113" s="36">
        <v>40</v>
      </c>
      <c r="E113" s="33">
        <v>2</v>
      </c>
      <c r="F113" s="37">
        <v>5</v>
      </c>
      <c r="G113" s="37">
        <v>5</v>
      </c>
      <c r="H113" s="33"/>
      <c r="I113" s="33"/>
      <c r="J113" s="33"/>
      <c r="K113" s="33"/>
      <c r="L113" s="38"/>
      <c r="M113" s="39"/>
      <c r="N113" s="39"/>
    </row>
    <row r="114" spans="1:14" ht="15.75" customHeight="1">
      <c r="A114" s="32" t="s">
        <v>263</v>
      </c>
      <c r="B114" s="21" t="s">
        <v>264</v>
      </c>
      <c r="C114" s="25" t="s">
        <v>76</v>
      </c>
      <c r="D114" s="36">
        <v>1</v>
      </c>
      <c r="E114" s="33"/>
      <c r="F114" s="37"/>
      <c r="G114" s="37"/>
      <c r="H114" s="33"/>
      <c r="I114" s="33"/>
      <c r="J114" s="33"/>
      <c r="K114" s="33"/>
      <c r="L114" s="38"/>
      <c r="M114" s="39"/>
      <c r="N114" s="39"/>
    </row>
    <row r="115" spans="1:14" ht="15.75" customHeight="1">
      <c r="A115" s="31" t="s">
        <v>265</v>
      </c>
      <c r="B115" s="45" t="s">
        <v>266</v>
      </c>
      <c r="C115" s="25">
        <f t="shared" ref="C115:C119" si="9">SUM(IF(D115=0,0),IF(D115&gt;0,1),IF(D115&gt;10,1),IF(D115&gt;20,1),IF(D115&gt;40,1),IF(D115&gt;80,1),IF(D115&gt;160,1),IF(D115&gt;320,1),IF(D115&gt;640,1),IF(D115&gt;1280,1),IF(D115&gt;2560,1),IF(D115&gt;5120,1))</f>
        <v>0</v>
      </c>
      <c r="D115" s="36">
        <v>0</v>
      </c>
      <c r="E115" s="33">
        <v>0</v>
      </c>
      <c r="F115" s="37">
        <v>0</v>
      </c>
      <c r="G115" s="37">
        <v>0</v>
      </c>
      <c r="H115" s="33"/>
      <c r="I115" s="33"/>
      <c r="J115" s="33"/>
      <c r="K115" s="33"/>
      <c r="L115" s="38"/>
      <c r="M115" s="39"/>
      <c r="N115" s="39"/>
    </row>
    <row r="116" spans="1:14" ht="15.75" customHeight="1">
      <c r="A116" s="31" t="s">
        <v>267</v>
      </c>
      <c r="B116" s="45" t="s">
        <v>268</v>
      </c>
      <c r="C116" s="25">
        <f t="shared" si="9"/>
        <v>0</v>
      </c>
      <c r="D116" s="36">
        <v>0</v>
      </c>
      <c r="E116" s="33">
        <v>0</v>
      </c>
      <c r="F116" s="37">
        <v>0</v>
      </c>
      <c r="G116" s="37">
        <v>0</v>
      </c>
      <c r="H116" s="33"/>
      <c r="I116" s="33"/>
      <c r="J116" s="33"/>
      <c r="K116" s="33"/>
      <c r="L116" s="38"/>
      <c r="M116" s="39"/>
      <c r="N116" s="39"/>
    </row>
    <row r="117" spans="1:14" ht="15.75" customHeight="1">
      <c r="A117" s="31" t="s">
        <v>269</v>
      </c>
      <c r="B117" s="45" t="s">
        <v>270</v>
      </c>
      <c r="C117" s="25">
        <f t="shared" si="9"/>
        <v>0</v>
      </c>
      <c r="D117" s="36">
        <v>0</v>
      </c>
      <c r="E117" s="33">
        <v>0</v>
      </c>
      <c r="F117" s="37">
        <v>0</v>
      </c>
      <c r="G117" s="37">
        <v>0</v>
      </c>
      <c r="H117" s="33"/>
      <c r="I117" s="33"/>
      <c r="J117" s="33"/>
      <c r="K117" s="33"/>
      <c r="L117" s="38"/>
      <c r="M117" s="39"/>
      <c r="N117" s="39"/>
    </row>
    <row r="118" spans="1:14" ht="15.75" customHeight="1">
      <c r="A118" s="31" t="s">
        <v>271</v>
      </c>
      <c r="B118" s="45" t="s">
        <v>272</v>
      </c>
      <c r="C118" s="25">
        <f t="shared" si="9"/>
        <v>0</v>
      </c>
      <c r="D118" s="36">
        <v>0</v>
      </c>
      <c r="E118" s="33">
        <v>0</v>
      </c>
      <c r="F118" s="37">
        <v>0</v>
      </c>
      <c r="G118" s="37">
        <v>0</v>
      </c>
      <c r="H118" s="33"/>
      <c r="I118" s="33"/>
      <c r="J118" s="33"/>
      <c r="K118" s="33"/>
      <c r="L118" s="38"/>
      <c r="M118" s="39"/>
      <c r="N118" s="39"/>
    </row>
    <row r="119" spans="1:14" ht="15.75" customHeight="1">
      <c r="A119" s="31" t="s">
        <v>273</v>
      </c>
      <c r="B119" s="44" t="s">
        <v>274</v>
      </c>
      <c r="C119" s="25">
        <f t="shared" si="9"/>
        <v>0</v>
      </c>
      <c r="D119" s="36">
        <v>0</v>
      </c>
      <c r="E119" s="33">
        <v>0</v>
      </c>
      <c r="F119" s="37">
        <v>0</v>
      </c>
      <c r="G119" s="37">
        <v>0</v>
      </c>
      <c r="H119" s="33"/>
      <c r="I119" s="33"/>
      <c r="J119" s="33"/>
      <c r="K119" s="33"/>
      <c r="L119" s="38"/>
      <c r="M119" s="39"/>
      <c r="N119" s="39"/>
    </row>
    <row r="120" spans="1:14" ht="15.75" customHeight="1">
      <c r="A120" s="31" t="s">
        <v>275</v>
      </c>
      <c r="B120" s="24" t="s">
        <v>276</v>
      </c>
      <c r="C120" s="25" t="s">
        <v>87</v>
      </c>
      <c r="D120" s="36">
        <v>15</v>
      </c>
      <c r="E120" s="33">
        <v>2</v>
      </c>
      <c r="F120" s="37">
        <v>2</v>
      </c>
      <c r="G120" s="37">
        <v>2</v>
      </c>
      <c r="H120" s="33"/>
      <c r="I120" s="33"/>
      <c r="J120" s="33"/>
      <c r="K120" s="33"/>
      <c r="L120" s="38"/>
      <c r="M120" s="39"/>
      <c r="N120" s="39"/>
    </row>
    <row r="121" spans="1:14" s="56" customFormat="1" ht="15.75" customHeight="1">
      <c r="A121" s="31" t="s">
        <v>277</v>
      </c>
      <c r="B121" s="45" t="s">
        <v>278</v>
      </c>
      <c r="C121" s="25">
        <f t="shared" ref="C121:C126" si="10">SUM(IF(D121=0,0),IF(D121&gt;0,1),IF(D121&gt;10,1),IF(D121&gt;20,1),IF(D121&gt;40,1),IF(D121&gt;80,1),IF(D121&gt;160,1),IF(D121&gt;320,1),IF(D121&gt;640,1),IF(D121&gt;1280,1),IF(D121&gt;2560,1),IF(D121&gt;5120,1))</f>
        <v>0</v>
      </c>
      <c r="D121" s="36">
        <v>0</v>
      </c>
      <c r="E121" s="33">
        <v>0</v>
      </c>
      <c r="F121" s="37">
        <v>0</v>
      </c>
      <c r="G121" s="37">
        <v>0</v>
      </c>
      <c r="H121" s="26"/>
      <c r="I121" s="26"/>
      <c r="J121" s="26"/>
      <c r="K121" s="26"/>
      <c r="L121" s="54"/>
      <c r="M121" s="55"/>
      <c r="N121" s="55"/>
    </row>
    <row r="122" spans="1:14" s="56" customFormat="1" ht="15.75" customHeight="1">
      <c r="A122" s="31" t="s">
        <v>600</v>
      </c>
      <c r="B122" s="45" t="s">
        <v>601</v>
      </c>
      <c r="C122" s="25" t="s">
        <v>76</v>
      </c>
      <c r="D122" s="79">
        <v>1</v>
      </c>
      <c r="E122" s="33"/>
      <c r="F122" s="37"/>
      <c r="G122" s="37"/>
      <c r="H122" s="26"/>
      <c r="I122" s="26"/>
      <c r="J122" s="26"/>
      <c r="K122" s="26"/>
      <c r="L122" s="54"/>
      <c r="M122" s="55"/>
      <c r="N122" s="55"/>
    </row>
    <row r="123" spans="1:14" s="56" customFormat="1" ht="15.75" customHeight="1">
      <c r="A123" s="31" t="s">
        <v>541</v>
      </c>
      <c r="B123" s="45" t="s">
        <v>542</v>
      </c>
      <c r="C123" s="25">
        <f t="shared" si="10"/>
        <v>0</v>
      </c>
      <c r="D123" s="36">
        <v>0</v>
      </c>
      <c r="E123" s="33">
        <v>0</v>
      </c>
      <c r="F123" s="37">
        <v>0</v>
      </c>
      <c r="G123" s="37">
        <v>0</v>
      </c>
      <c r="H123" s="26"/>
      <c r="I123" s="26"/>
      <c r="J123" s="26"/>
      <c r="K123" s="26"/>
      <c r="L123" s="54"/>
      <c r="M123" s="55"/>
      <c r="N123" s="55"/>
    </row>
    <row r="124" spans="1:14">
      <c r="A124" s="31" t="s">
        <v>283</v>
      </c>
      <c r="B124" s="24" t="s">
        <v>366</v>
      </c>
      <c r="C124" s="25">
        <f t="shared" si="10"/>
        <v>0</v>
      </c>
      <c r="D124" s="40">
        <v>0</v>
      </c>
      <c r="E124" s="33">
        <v>0</v>
      </c>
      <c r="F124" s="37">
        <v>0</v>
      </c>
      <c r="G124" s="37">
        <v>0</v>
      </c>
      <c r="H124" s="33"/>
      <c r="I124" s="33"/>
      <c r="J124" s="33"/>
      <c r="K124" s="33"/>
      <c r="L124" s="38"/>
      <c r="M124" s="39"/>
      <c r="N124" s="39"/>
    </row>
    <row r="125" spans="1:14">
      <c r="A125" s="32" t="s">
        <v>285</v>
      </c>
      <c r="B125" s="21" t="s">
        <v>286</v>
      </c>
      <c r="C125" s="25">
        <f t="shared" si="10"/>
        <v>1</v>
      </c>
      <c r="D125" s="23">
        <v>7.5</v>
      </c>
      <c r="E125" s="33">
        <v>1</v>
      </c>
      <c r="F125" s="37">
        <v>1</v>
      </c>
      <c r="G125" s="37">
        <v>1</v>
      </c>
      <c r="H125" s="33"/>
      <c r="I125" s="33"/>
      <c r="J125" s="33"/>
      <c r="K125" s="33"/>
      <c r="L125" s="38"/>
      <c r="M125" s="39"/>
      <c r="N125" s="39"/>
    </row>
    <row r="126" spans="1:14">
      <c r="A126" s="47" t="s">
        <v>291</v>
      </c>
      <c r="B126" s="53" t="s">
        <v>292</v>
      </c>
      <c r="C126" s="25">
        <f t="shared" si="10"/>
        <v>2</v>
      </c>
      <c r="D126" s="36">
        <v>12</v>
      </c>
      <c r="E126" s="33">
        <v>1</v>
      </c>
      <c r="F126" s="37">
        <v>3</v>
      </c>
      <c r="G126" s="37">
        <v>3</v>
      </c>
      <c r="H126" s="33"/>
      <c r="I126" s="34"/>
      <c r="J126" s="34"/>
      <c r="K126" s="34"/>
      <c r="L126" s="57"/>
    </row>
    <row r="127" spans="1:14">
      <c r="A127" s="47" t="s">
        <v>583</v>
      </c>
      <c r="B127" s="53" t="s">
        <v>584</v>
      </c>
      <c r="C127" s="25" t="s">
        <v>76</v>
      </c>
      <c r="D127" s="36">
        <v>4</v>
      </c>
      <c r="E127" s="37">
        <v>1</v>
      </c>
      <c r="F127" s="33">
        <v>1</v>
      </c>
      <c r="G127" s="37">
        <v>1</v>
      </c>
      <c r="H127" s="33"/>
      <c r="I127" s="34"/>
      <c r="J127" s="34"/>
      <c r="K127" s="34"/>
      <c r="L127" s="57"/>
    </row>
    <row r="128" spans="1:14">
      <c r="A128" s="47" t="s">
        <v>592</v>
      </c>
      <c r="B128" s="53" t="s">
        <v>594</v>
      </c>
      <c r="C128" s="25"/>
      <c r="D128" s="49" t="s">
        <v>590</v>
      </c>
      <c r="E128" s="37"/>
      <c r="F128" s="33"/>
      <c r="G128" s="37"/>
      <c r="H128" s="33"/>
      <c r="I128" s="34"/>
      <c r="J128" s="34"/>
      <c r="K128" s="34"/>
      <c r="L128" s="57"/>
    </row>
    <row r="129" spans="1:12">
      <c r="A129" s="47" t="s">
        <v>593</v>
      </c>
      <c r="B129" s="53" t="s">
        <v>595</v>
      </c>
      <c r="C129" s="25"/>
      <c r="D129" s="49" t="s">
        <v>590</v>
      </c>
      <c r="E129" s="37"/>
      <c r="F129" s="33"/>
      <c r="G129" s="37"/>
      <c r="H129" s="33"/>
      <c r="I129" s="34"/>
      <c r="J129" s="34"/>
      <c r="K129" s="34"/>
      <c r="L129" s="57"/>
    </row>
    <row r="130" spans="1:12">
      <c r="A130" s="31"/>
      <c r="B130" s="24"/>
      <c r="C130" s="48"/>
      <c r="D130" s="46"/>
      <c r="E130" s="33"/>
      <c r="F130" s="47"/>
      <c r="G130" s="33"/>
      <c r="H130" s="33"/>
      <c r="I130" s="34"/>
      <c r="J130" s="34"/>
      <c r="K130" s="34"/>
      <c r="L130" s="57"/>
    </row>
    <row r="131" spans="1:12">
      <c r="A131" s="92"/>
      <c r="B131" s="61" t="s">
        <v>295</v>
      </c>
      <c r="C131" s="62"/>
    </row>
    <row r="132" spans="1:12">
      <c r="B132" s="64"/>
      <c r="C132" s="65"/>
    </row>
    <row r="133" spans="1:12">
      <c r="B133" s="66" t="s">
        <v>296</v>
      </c>
      <c r="C133" s="39">
        <v>0</v>
      </c>
      <c r="D133" s="80">
        <v>40</v>
      </c>
      <c r="F133" s="5"/>
      <c r="G133" s="5"/>
      <c r="H133" s="1"/>
      <c r="I133" s="6"/>
      <c r="J133" s="7"/>
      <c r="K133" s="7"/>
      <c r="L133" s="7"/>
    </row>
    <row r="134" spans="1:12">
      <c r="C134" s="39">
        <v>1</v>
      </c>
      <c r="D134" s="80">
        <v>25</v>
      </c>
      <c r="F134" s="5"/>
      <c r="G134" s="5"/>
      <c r="H134" s="1"/>
      <c r="I134" s="6"/>
      <c r="J134" s="7"/>
      <c r="K134" s="7"/>
      <c r="L134" s="7"/>
    </row>
    <row r="135" spans="1:12">
      <c r="C135" s="39">
        <v>2</v>
      </c>
      <c r="D135" s="80">
        <v>13</v>
      </c>
      <c r="F135" s="5"/>
      <c r="G135" s="5"/>
      <c r="H135" s="1"/>
      <c r="I135" s="6"/>
      <c r="J135" s="7"/>
      <c r="K135" s="7"/>
      <c r="L135" s="7"/>
    </row>
    <row r="136" spans="1:12">
      <c r="C136" s="39">
        <v>3</v>
      </c>
      <c r="D136" s="80">
        <v>8</v>
      </c>
      <c r="F136" s="5"/>
      <c r="G136" s="5"/>
      <c r="H136" s="1"/>
      <c r="I136" s="6"/>
      <c r="J136" s="7"/>
      <c r="K136" s="7"/>
      <c r="L136" s="7"/>
    </row>
    <row r="137" spans="1:12">
      <c r="C137" s="39">
        <v>4</v>
      </c>
      <c r="D137" s="80">
        <v>4</v>
      </c>
      <c r="F137" s="5"/>
      <c r="G137" s="5"/>
      <c r="H137" s="1"/>
      <c r="I137" s="6"/>
      <c r="J137" s="7"/>
      <c r="K137" s="7"/>
      <c r="L137" s="7"/>
    </row>
    <row r="138" spans="1:12">
      <c r="C138" s="39">
        <v>5</v>
      </c>
      <c r="D138" s="80">
        <v>3</v>
      </c>
      <c r="F138" s="5"/>
      <c r="G138" s="5"/>
      <c r="H138" s="1"/>
      <c r="I138" s="6"/>
      <c r="J138" s="7"/>
      <c r="K138" s="7"/>
      <c r="L138" s="7"/>
    </row>
    <row r="139" spans="1:12">
      <c r="C139" s="39">
        <v>6</v>
      </c>
      <c r="D139" s="80">
        <v>1</v>
      </c>
      <c r="F139" s="5"/>
      <c r="G139" s="5"/>
      <c r="H139" s="1"/>
      <c r="I139" s="6"/>
      <c r="J139" s="7"/>
      <c r="K139" s="7"/>
      <c r="L139" s="7"/>
    </row>
    <row r="140" spans="1:12">
      <c r="C140" s="39">
        <v>7</v>
      </c>
      <c r="D140" s="80">
        <v>1</v>
      </c>
      <c r="F140" s="5"/>
      <c r="G140" s="5"/>
      <c r="H140" s="1"/>
      <c r="I140" s="6"/>
      <c r="J140" s="7"/>
      <c r="K140" s="7"/>
      <c r="L140" s="7"/>
    </row>
    <row r="141" spans="1:12">
      <c r="C141" s="39">
        <v>8</v>
      </c>
      <c r="D141" s="80">
        <v>0</v>
      </c>
      <c r="F141" s="5"/>
      <c r="G141" s="5"/>
      <c r="H141" s="1"/>
      <c r="I141" s="6"/>
      <c r="J141" s="7"/>
      <c r="K141" s="7"/>
      <c r="L141" s="7"/>
    </row>
    <row r="142" spans="1:12">
      <c r="C142" s="39">
        <v>9</v>
      </c>
      <c r="D142" s="80">
        <v>2</v>
      </c>
      <c r="F142" s="5"/>
      <c r="G142" s="5"/>
      <c r="H142" s="1"/>
      <c r="I142" s="6"/>
      <c r="J142" s="7"/>
      <c r="K142" s="7"/>
      <c r="L142" s="7"/>
    </row>
    <row r="143" spans="1:12">
      <c r="C143" s="39">
        <v>10</v>
      </c>
      <c r="D143" s="80">
        <v>2</v>
      </c>
      <c r="F143" s="5"/>
      <c r="G143" s="5"/>
      <c r="H143" s="1"/>
      <c r="I143" s="6"/>
      <c r="J143" s="7"/>
      <c r="K143" s="7"/>
      <c r="L143" s="7"/>
    </row>
    <row r="144" spans="1:12">
      <c r="C144" s="39">
        <v>11</v>
      </c>
      <c r="D144" s="80">
        <v>1</v>
      </c>
      <c r="F144" s="5"/>
      <c r="G144" s="5"/>
      <c r="H144" s="1"/>
      <c r="I144" s="6"/>
      <c r="J144" s="7"/>
      <c r="K144" s="7"/>
      <c r="L144" s="7"/>
    </row>
    <row r="145" spans="3:12">
      <c r="C145" s="8" t="s">
        <v>297</v>
      </c>
      <c r="D145" s="81">
        <v>12</v>
      </c>
      <c r="F145" s="5"/>
      <c r="G145" s="5"/>
      <c r="H145" s="1"/>
      <c r="I145" s="6"/>
      <c r="J145" s="7"/>
      <c r="K145" s="7"/>
      <c r="L145" s="7"/>
    </row>
  </sheetData>
  <mergeCells count="1">
    <mergeCell ref="G5:K5"/>
  </mergeCells>
  <pageMargins left="0.5" right="0.5" top="0.5" bottom="1" header="0.5" footer="0.4"/>
  <pageSetup scale="70" fitToHeight="4" orientation="landscape" verticalDpi="300" r:id="rId1"/>
  <headerFooter alignWithMargins="0">
    <oddFooter>&amp;L&amp;"Univers,Bold"&amp;10US ECOLOGY WASHINGTON, INC.
2015 FINAL RATES
EXHIBIT 6
PAGE &amp;P OF &amp;N</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135"/>
  <sheetViews>
    <sheetView zoomScaleNormal="100" workbookViewId="0">
      <pane xSplit="2" ySplit="6" topLeftCell="C121" activePane="bottomRight" state="frozen"/>
      <selection activeCell="D38" sqref="D38"/>
      <selection pane="topRight" activeCell="D38" sqref="D38"/>
      <selection pane="bottomLeft" activeCell="D38" sqref="D38"/>
      <selection pane="bottomRight" activeCell="B128" sqref="B128"/>
    </sheetView>
  </sheetViews>
  <sheetFormatPr defaultRowHeight="15"/>
  <cols>
    <col min="1" max="1" width="10" style="1" customWidth="1"/>
    <col min="2" max="2" width="48.5546875" style="7" customWidth="1"/>
    <col min="3" max="4" width="7.33203125" style="39" customWidth="1"/>
    <col min="5" max="5" width="11.77734375" style="3" customWidth="1"/>
    <col min="6" max="16384" width="8.88671875" style="7"/>
  </cols>
  <sheetData>
    <row r="1" spans="1:7">
      <c r="B1" s="1" t="s">
        <v>591</v>
      </c>
      <c r="C1" s="2"/>
      <c r="D1" s="2"/>
    </row>
    <row r="2" spans="1:7">
      <c r="B2" s="1" t="s">
        <v>1</v>
      </c>
      <c r="C2" s="2"/>
      <c r="D2" s="2"/>
    </row>
    <row r="3" spans="1:7">
      <c r="B3" s="1" t="s">
        <v>2</v>
      </c>
      <c r="C3" s="2"/>
      <c r="D3" s="2"/>
    </row>
    <row r="4" spans="1:7">
      <c r="A4" s="8"/>
      <c r="B4" s="9">
        <v>42065</v>
      </c>
      <c r="C4" s="10"/>
      <c r="D4" s="10"/>
    </row>
    <row r="5" spans="1:7">
      <c r="C5" s="2" t="s">
        <v>3</v>
      </c>
      <c r="D5" s="2"/>
      <c r="E5" s="3" t="s">
        <v>4</v>
      </c>
    </row>
    <row r="6" spans="1:7" ht="15.75" thickBot="1">
      <c r="A6" s="11" t="s">
        <v>7</v>
      </c>
      <c r="B6" s="11" t="s">
        <v>8</v>
      </c>
      <c r="C6" s="12" t="s">
        <v>9</v>
      </c>
      <c r="D6" s="12"/>
      <c r="E6" s="13" t="s">
        <v>10</v>
      </c>
    </row>
    <row r="7" spans="1:7">
      <c r="A7" s="16"/>
      <c r="B7" s="16"/>
      <c r="C7" s="17"/>
      <c r="D7" s="17"/>
      <c r="E7" s="76"/>
    </row>
    <row r="8" spans="1:7">
      <c r="A8" s="31" t="s">
        <v>42</v>
      </c>
      <c r="B8" s="21" t="s">
        <v>503</v>
      </c>
      <c r="C8" s="25">
        <f>SUM(IF(E8=0,0),IF(E8&gt;0,1),IF(E8&gt;10,1),IF(E8&gt;20,1),IF(E8&gt;40,1),IF(E8&gt;80,1),IF(E8&gt;160,1),IF(E8&gt;320,1),IF(E8&gt;640,1),IF(E8&gt;1280,1),IF(E8&gt;2560,1),IF(E8&gt;5120,1))</f>
        <v>0</v>
      </c>
      <c r="D8" s="25">
        <v>1</v>
      </c>
      <c r="E8" s="40">
        <v>0</v>
      </c>
    </row>
    <row r="9" spans="1:7">
      <c r="A9" s="31" t="s">
        <v>57</v>
      </c>
      <c r="B9" s="24" t="s">
        <v>58</v>
      </c>
      <c r="C9" s="25">
        <f>SUM(IF(E9=0,0),IF(E9&gt;0,1),IF(E9&gt;10,1),IF(E9&gt;20,1),IF(E9&gt;40,1),IF(E9&gt;80,1),IF(E9&gt;160,1),IF(E9&gt;320,1),IF(E9&gt;640,1),IF(E9&gt;1280,1),IF(E9&gt;2560,1),IF(E9&gt;5120,1))</f>
        <v>0</v>
      </c>
      <c r="D9" s="25">
        <v>2</v>
      </c>
      <c r="E9" s="36">
        <v>0</v>
      </c>
    </row>
    <row r="10" spans="1:7">
      <c r="A10" s="31" t="s">
        <v>63</v>
      </c>
      <c r="B10" s="24" t="s">
        <v>64</v>
      </c>
      <c r="C10" s="25">
        <f>SUM(IF(E10=0,0),IF(E10&gt;0,1),IF(E10&gt;10,1),IF(E10&gt;20,1),IF(E10&gt;40,1),IF(E10&gt;80,1),IF(E10&gt;160,1),IF(E10&gt;320,1),IF(E10&gt;640,1),IF(E10&gt;1280,1),IF(E10&gt;2560,1),IF(E10&gt;5120,1))</f>
        <v>0</v>
      </c>
      <c r="D10" s="25">
        <v>3</v>
      </c>
      <c r="E10" s="36">
        <v>0</v>
      </c>
    </row>
    <row r="11" spans="1:7">
      <c r="A11" s="31" t="s">
        <v>83</v>
      </c>
      <c r="B11" s="45" t="s">
        <v>84</v>
      </c>
      <c r="C11" s="25">
        <f>SUM(IF(E11=0,0),IF(E11&gt;0,1),IF(E11&gt;10,1),IF(E11&gt;20,1),IF(E11&gt;40,1),IF(E11&gt;80,1),IF(E11&gt;160,1),IF(E11&gt;320,1),IF(E11&gt;640,1),IF(E11&gt;1280,1),IF(E11&gt;2560,1),IF(E11&gt;5120,1))</f>
        <v>0</v>
      </c>
      <c r="D11" s="25">
        <v>4</v>
      </c>
      <c r="E11" s="36">
        <v>0</v>
      </c>
    </row>
    <row r="12" spans="1:7">
      <c r="A12" s="31" t="s">
        <v>85</v>
      </c>
      <c r="B12" s="24" t="s">
        <v>86</v>
      </c>
      <c r="C12" s="25">
        <v>0</v>
      </c>
      <c r="D12" s="25">
        <v>5</v>
      </c>
      <c r="E12" s="36">
        <v>0</v>
      </c>
    </row>
    <row r="13" spans="1:7">
      <c r="A13" s="37" t="s">
        <v>307</v>
      </c>
      <c r="B13" s="45" t="s">
        <v>317</v>
      </c>
      <c r="C13" s="25">
        <f>SUM(IF(E13=0,0),IF(E13&gt;0,1),IF(E13&gt;10,1),IF(E13&gt;20,1),IF(E13&gt;40,1),IF(E13&gt;80,1),IF(E13&gt;160,1),IF(E13&gt;320,1),IF(E13&gt;640,1),IF(E13&gt;1280,1),IF(E13&gt;2560,1),IF(E13&gt;5120,1))</f>
        <v>0</v>
      </c>
      <c r="D13" s="25">
        <v>6</v>
      </c>
      <c r="E13" s="36">
        <v>0</v>
      </c>
    </row>
    <row r="14" spans="1:7" ht="15.75" customHeight="1">
      <c r="A14" s="31" t="s">
        <v>144</v>
      </c>
      <c r="B14" s="24" t="s">
        <v>145</v>
      </c>
      <c r="C14" s="25">
        <v>0</v>
      </c>
      <c r="D14" s="25">
        <v>7</v>
      </c>
      <c r="E14" s="36">
        <v>0</v>
      </c>
      <c r="F14" s="39"/>
      <c r="G14" s="39"/>
    </row>
    <row r="15" spans="1:7" ht="15.75" customHeight="1">
      <c r="A15" s="31" t="s">
        <v>148</v>
      </c>
      <c r="B15" s="24" t="s">
        <v>149</v>
      </c>
      <c r="C15" s="25">
        <v>0</v>
      </c>
      <c r="D15" s="25">
        <v>8</v>
      </c>
      <c r="E15" s="79">
        <f>(0+0+0+15.41+3.45+11.5+29.41)/7</f>
        <v>8.5385714285714283</v>
      </c>
      <c r="F15" s="39"/>
      <c r="G15" s="39"/>
    </row>
    <row r="16" spans="1:7" ht="15.75" customHeight="1">
      <c r="A16" s="31" t="s">
        <v>152</v>
      </c>
      <c r="B16" s="24" t="s">
        <v>153</v>
      </c>
      <c r="C16" s="25">
        <v>0</v>
      </c>
      <c r="D16" s="25">
        <v>9</v>
      </c>
      <c r="E16" s="36">
        <v>0</v>
      </c>
      <c r="F16" s="39"/>
      <c r="G16" s="39"/>
    </row>
    <row r="17" spans="1:7" ht="15.75" customHeight="1">
      <c r="A17" s="31" t="s">
        <v>163</v>
      </c>
      <c r="B17" s="21" t="s">
        <v>164</v>
      </c>
      <c r="C17" s="25">
        <f t="shared" ref="C17:C28" si="0">SUM(IF(E17=0,0),IF(E17&gt;0,1),IF(E17&gt;10,1),IF(E17&gt;20,1),IF(E17&gt;40,1),IF(E17&gt;80,1),IF(E17&gt;160,1),IF(E17&gt;320,1),IF(E17&gt;640,1),IF(E17&gt;1280,1),IF(E17&gt;2560,1),IF(E17&gt;5120,1))</f>
        <v>0</v>
      </c>
      <c r="D17" s="25">
        <v>10</v>
      </c>
      <c r="E17" s="23">
        <v>0</v>
      </c>
      <c r="F17" s="39"/>
      <c r="G17" s="39"/>
    </row>
    <row r="18" spans="1:7" ht="15.75" customHeight="1">
      <c r="A18" s="31" t="s">
        <v>175</v>
      </c>
      <c r="B18" s="45" t="s">
        <v>176</v>
      </c>
      <c r="C18" s="25">
        <f t="shared" si="0"/>
        <v>0</v>
      </c>
      <c r="D18" s="25">
        <v>11</v>
      </c>
      <c r="E18" s="36">
        <v>0</v>
      </c>
      <c r="F18" s="39"/>
      <c r="G18" s="39"/>
    </row>
    <row r="19" spans="1:7" ht="15.75" customHeight="1">
      <c r="A19" s="31" t="s">
        <v>177</v>
      </c>
      <c r="B19" s="45" t="s">
        <v>178</v>
      </c>
      <c r="C19" s="25">
        <f t="shared" si="0"/>
        <v>0</v>
      </c>
      <c r="D19" s="25">
        <v>12</v>
      </c>
      <c r="E19" s="36">
        <v>0</v>
      </c>
      <c r="F19" s="39"/>
      <c r="G19" s="39"/>
    </row>
    <row r="20" spans="1:7" ht="15.75" customHeight="1">
      <c r="A20" s="31" t="s">
        <v>179</v>
      </c>
      <c r="B20" s="45" t="s">
        <v>180</v>
      </c>
      <c r="C20" s="25">
        <f t="shared" si="0"/>
        <v>0</v>
      </c>
      <c r="D20" s="25">
        <v>13</v>
      </c>
      <c r="E20" s="36">
        <v>0</v>
      </c>
      <c r="F20" s="39"/>
      <c r="G20" s="39"/>
    </row>
    <row r="21" spans="1:7" ht="15.75" customHeight="1">
      <c r="A21" s="31" t="s">
        <v>181</v>
      </c>
      <c r="B21" s="45" t="s">
        <v>182</v>
      </c>
      <c r="C21" s="25">
        <f t="shared" si="0"/>
        <v>0</v>
      </c>
      <c r="D21" s="25">
        <v>14</v>
      </c>
      <c r="E21" s="36">
        <v>0</v>
      </c>
      <c r="F21" s="39"/>
      <c r="G21" s="39"/>
    </row>
    <row r="22" spans="1:7" ht="15.75" customHeight="1">
      <c r="A22" s="31" t="s">
        <v>183</v>
      </c>
      <c r="B22" s="45" t="s">
        <v>184</v>
      </c>
      <c r="C22" s="25">
        <f t="shared" si="0"/>
        <v>0</v>
      </c>
      <c r="D22" s="25">
        <v>15</v>
      </c>
      <c r="E22" s="36">
        <v>0</v>
      </c>
      <c r="F22" s="39"/>
      <c r="G22" s="39"/>
    </row>
    <row r="23" spans="1:7" ht="15.75" customHeight="1">
      <c r="A23" s="31" t="s">
        <v>185</v>
      </c>
      <c r="B23" s="45" t="s">
        <v>186</v>
      </c>
      <c r="C23" s="25">
        <f t="shared" si="0"/>
        <v>0</v>
      </c>
      <c r="D23" s="25">
        <v>16</v>
      </c>
      <c r="E23" s="36">
        <v>0</v>
      </c>
      <c r="F23" s="39"/>
      <c r="G23" s="39"/>
    </row>
    <row r="24" spans="1:7" ht="15.75" customHeight="1">
      <c r="A24" s="31" t="s">
        <v>187</v>
      </c>
      <c r="B24" s="45" t="s">
        <v>188</v>
      </c>
      <c r="C24" s="25">
        <f t="shared" si="0"/>
        <v>0</v>
      </c>
      <c r="D24" s="25">
        <v>17</v>
      </c>
      <c r="E24" s="36">
        <v>0</v>
      </c>
      <c r="F24" s="39"/>
      <c r="G24" s="39"/>
    </row>
    <row r="25" spans="1:7" ht="15.75" customHeight="1">
      <c r="A25" s="31" t="s">
        <v>189</v>
      </c>
      <c r="B25" s="45" t="s">
        <v>190</v>
      </c>
      <c r="C25" s="25">
        <f t="shared" si="0"/>
        <v>0</v>
      </c>
      <c r="D25" s="25">
        <v>18</v>
      </c>
      <c r="E25" s="36">
        <v>0</v>
      </c>
      <c r="F25" s="39"/>
      <c r="G25" s="39"/>
    </row>
    <row r="26" spans="1:7" ht="15.75" customHeight="1">
      <c r="A26" s="31" t="s">
        <v>197</v>
      </c>
      <c r="B26" s="45" t="s">
        <v>198</v>
      </c>
      <c r="C26" s="25">
        <f t="shared" si="0"/>
        <v>0</v>
      </c>
      <c r="D26" s="25">
        <v>19</v>
      </c>
      <c r="E26" s="36">
        <v>0</v>
      </c>
      <c r="F26" s="39"/>
      <c r="G26" s="39"/>
    </row>
    <row r="27" spans="1:7" ht="15.75" customHeight="1">
      <c r="A27" s="31" t="s">
        <v>199</v>
      </c>
      <c r="B27" s="45" t="s">
        <v>200</v>
      </c>
      <c r="C27" s="25">
        <f t="shared" si="0"/>
        <v>0</v>
      </c>
      <c r="D27" s="25">
        <v>20</v>
      </c>
      <c r="E27" s="36">
        <v>0</v>
      </c>
      <c r="F27" s="39"/>
      <c r="G27" s="39"/>
    </row>
    <row r="28" spans="1:7" ht="15.75" customHeight="1">
      <c r="A28" s="31" t="s">
        <v>203</v>
      </c>
      <c r="B28" s="7" t="s">
        <v>204</v>
      </c>
      <c r="C28" s="25">
        <f t="shared" si="0"/>
        <v>0</v>
      </c>
      <c r="D28" s="25">
        <v>21</v>
      </c>
      <c r="E28" s="36">
        <v>0</v>
      </c>
      <c r="F28" s="39"/>
      <c r="G28" s="39"/>
    </row>
    <row r="29" spans="1:7" ht="15.75" customHeight="1">
      <c r="A29" s="31" t="s">
        <v>205</v>
      </c>
      <c r="B29" s="24" t="s">
        <v>206</v>
      </c>
      <c r="C29" s="25">
        <v>0</v>
      </c>
      <c r="D29" s="25">
        <v>22</v>
      </c>
      <c r="E29" s="36">
        <v>7.5</v>
      </c>
      <c r="F29" s="39"/>
      <c r="G29" s="39"/>
    </row>
    <row r="30" spans="1:7" ht="15.75" customHeight="1">
      <c r="A30" s="31" t="s">
        <v>209</v>
      </c>
      <c r="B30" s="44" t="s">
        <v>210</v>
      </c>
      <c r="C30" s="25">
        <f>SUM(IF(E30=0,0),IF(E30&gt;0,1),IF(E30&gt;10,1),IF(E30&gt;20,1),IF(E30&gt;40,1),IF(E30&gt;80,1),IF(E30&gt;160,1),IF(E30&gt;320,1),IF(E30&gt;640,1),IF(E30&gt;1280,1),IF(E30&gt;2560,1),IF(E30&gt;5120,1))</f>
        <v>0</v>
      </c>
      <c r="D30" s="25">
        <v>23</v>
      </c>
      <c r="E30" s="36">
        <v>0</v>
      </c>
      <c r="F30" s="39"/>
      <c r="G30" s="39"/>
    </row>
    <row r="31" spans="1:7" ht="15.75" customHeight="1">
      <c r="A31" s="31" t="s">
        <v>211</v>
      </c>
      <c r="B31" s="24" t="s">
        <v>212</v>
      </c>
      <c r="C31" s="25">
        <f>SUM(IF(E31=0,0),IF(E31&gt;0,1),IF(E31&gt;10,1),IF(E31&gt;20,1),IF(E31&gt;40,1),IF(E31&gt;80,1),IF(E31&gt;160,1),IF(E31&gt;320,1),IF(E31&gt;640,1),IF(E31&gt;1280,1),IF(E31&gt;2560,1),IF(E31&gt;5120,1))</f>
        <v>0</v>
      </c>
      <c r="D31" s="25">
        <v>24</v>
      </c>
      <c r="E31" s="36">
        <v>0</v>
      </c>
      <c r="F31" s="39"/>
      <c r="G31" s="39"/>
    </row>
    <row r="32" spans="1:7" ht="15.75" customHeight="1">
      <c r="A32" s="47" t="s">
        <v>219</v>
      </c>
      <c r="B32" s="53" t="s">
        <v>220</v>
      </c>
      <c r="C32" s="25">
        <f>SUM(IF(E32=0,0),IF(E32&gt;0,1),IF(E32&gt;10,1),IF(E32&gt;20,1),IF(E32&gt;40,1),IF(E32&gt;80,1),IF(E32&gt;160,1),IF(E32&gt;320,1),IF(E32&gt;640,1),IF(E32&gt;1280,1),IF(E32&gt;2560,1),IF(E32&gt;5120,1))</f>
        <v>0</v>
      </c>
      <c r="D32" s="25">
        <v>25</v>
      </c>
      <c r="E32" s="36">
        <v>0</v>
      </c>
      <c r="F32" s="39"/>
      <c r="G32" s="39"/>
    </row>
    <row r="33" spans="1:7" ht="15.75" customHeight="1">
      <c r="A33" s="37" t="s">
        <v>233</v>
      </c>
      <c r="B33" s="45" t="s">
        <v>234</v>
      </c>
      <c r="C33" s="25">
        <v>0</v>
      </c>
      <c r="D33" s="25">
        <v>26</v>
      </c>
      <c r="E33" s="36">
        <v>0</v>
      </c>
      <c r="F33" s="39"/>
      <c r="G33" s="39"/>
    </row>
    <row r="34" spans="1:7" ht="15.75" customHeight="1">
      <c r="A34" s="37" t="s">
        <v>245</v>
      </c>
      <c r="B34" s="45" t="s">
        <v>582</v>
      </c>
      <c r="C34" s="25">
        <v>0</v>
      </c>
      <c r="D34" s="25">
        <v>27</v>
      </c>
      <c r="E34" s="36">
        <v>7.5</v>
      </c>
      <c r="F34" s="39"/>
      <c r="G34" s="39"/>
    </row>
    <row r="35" spans="1:7" ht="15.75" customHeight="1">
      <c r="A35" s="31" t="s">
        <v>247</v>
      </c>
      <c r="B35" s="24" t="s">
        <v>537</v>
      </c>
      <c r="C35" s="25">
        <v>0</v>
      </c>
      <c r="D35" s="25">
        <v>28</v>
      </c>
      <c r="E35" s="36">
        <v>10</v>
      </c>
      <c r="F35" s="39"/>
      <c r="G35" s="39"/>
    </row>
    <row r="36" spans="1:7" ht="15.75" customHeight="1">
      <c r="A36" s="31" t="s">
        <v>257</v>
      </c>
      <c r="B36" s="24" t="s">
        <v>258</v>
      </c>
      <c r="C36" s="25">
        <v>0</v>
      </c>
      <c r="D36" s="25">
        <v>29</v>
      </c>
      <c r="E36" s="36">
        <v>0</v>
      </c>
      <c r="F36" s="39"/>
      <c r="G36" s="39"/>
    </row>
    <row r="37" spans="1:7" ht="15.75" customHeight="1">
      <c r="A37" s="32" t="s">
        <v>263</v>
      </c>
      <c r="B37" s="21" t="s">
        <v>264</v>
      </c>
      <c r="C37" s="25">
        <v>0</v>
      </c>
      <c r="D37" s="25">
        <v>30</v>
      </c>
      <c r="E37" s="36">
        <v>1</v>
      </c>
      <c r="F37" s="39"/>
      <c r="G37" s="39"/>
    </row>
    <row r="38" spans="1:7" ht="15.75" customHeight="1">
      <c r="A38" s="31" t="s">
        <v>265</v>
      </c>
      <c r="B38" s="45" t="s">
        <v>266</v>
      </c>
      <c r="C38" s="25">
        <f t="shared" ref="C38:C46" si="1">SUM(IF(E38=0,0),IF(E38&gt;0,1),IF(E38&gt;10,1),IF(E38&gt;20,1),IF(E38&gt;40,1),IF(E38&gt;80,1),IF(E38&gt;160,1),IF(E38&gt;320,1),IF(E38&gt;640,1),IF(E38&gt;1280,1),IF(E38&gt;2560,1),IF(E38&gt;5120,1))</f>
        <v>0</v>
      </c>
      <c r="D38" s="25">
        <v>31</v>
      </c>
      <c r="E38" s="36">
        <v>0</v>
      </c>
      <c r="F38" s="39"/>
      <c r="G38" s="39"/>
    </row>
    <row r="39" spans="1:7" s="24" customFormat="1" ht="15.75" customHeight="1">
      <c r="A39" s="31" t="s">
        <v>267</v>
      </c>
      <c r="B39" s="45" t="s">
        <v>268</v>
      </c>
      <c r="C39" s="25">
        <f t="shared" si="1"/>
        <v>0</v>
      </c>
      <c r="D39" s="25">
        <v>32</v>
      </c>
      <c r="E39" s="36">
        <v>0</v>
      </c>
      <c r="F39" s="48"/>
      <c r="G39" s="48"/>
    </row>
    <row r="40" spans="1:7" s="24" customFormat="1" ht="15.75" customHeight="1">
      <c r="A40" s="31" t="s">
        <v>269</v>
      </c>
      <c r="B40" s="45" t="s">
        <v>270</v>
      </c>
      <c r="C40" s="25">
        <f t="shared" si="1"/>
        <v>0</v>
      </c>
      <c r="D40" s="25">
        <v>33</v>
      </c>
      <c r="E40" s="36">
        <v>0</v>
      </c>
      <c r="F40" s="48"/>
      <c r="G40" s="48"/>
    </row>
    <row r="41" spans="1:7" s="24" customFormat="1" ht="15.75" customHeight="1">
      <c r="A41" s="31" t="s">
        <v>271</v>
      </c>
      <c r="B41" s="45" t="s">
        <v>272</v>
      </c>
      <c r="C41" s="25">
        <f t="shared" si="1"/>
        <v>0</v>
      </c>
      <c r="D41" s="25">
        <v>34</v>
      </c>
      <c r="E41" s="36">
        <v>0</v>
      </c>
      <c r="F41" s="48"/>
      <c r="G41" s="48"/>
    </row>
    <row r="42" spans="1:7" s="24" customFormat="1" ht="15.75" customHeight="1">
      <c r="A42" s="31" t="s">
        <v>273</v>
      </c>
      <c r="B42" s="44" t="s">
        <v>274</v>
      </c>
      <c r="C42" s="25">
        <f t="shared" si="1"/>
        <v>0</v>
      </c>
      <c r="D42" s="25">
        <v>35</v>
      </c>
      <c r="E42" s="36">
        <v>0</v>
      </c>
      <c r="F42" s="48"/>
      <c r="G42" s="48"/>
    </row>
    <row r="43" spans="1:7" s="24" customFormat="1" ht="15.75" customHeight="1">
      <c r="A43" s="31" t="s">
        <v>277</v>
      </c>
      <c r="B43" s="45" t="s">
        <v>278</v>
      </c>
      <c r="C43" s="25">
        <f t="shared" si="1"/>
        <v>0</v>
      </c>
      <c r="D43" s="25">
        <v>36</v>
      </c>
      <c r="E43" s="36">
        <v>0</v>
      </c>
      <c r="F43" s="48"/>
      <c r="G43" s="48"/>
    </row>
    <row r="44" spans="1:7" s="24" customFormat="1" ht="15.75" customHeight="1">
      <c r="A44" s="31" t="s">
        <v>600</v>
      </c>
      <c r="B44" s="45" t="s">
        <v>601</v>
      </c>
      <c r="C44" s="25">
        <v>0</v>
      </c>
      <c r="D44" s="25">
        <v>37</v>
      </c>
      <c r="E44" s="79">
        <v>1</v>
      </c>
      <c r="F44" s="48"/>
      <c r="G44" s="48"/>
    </row>
    <row r="45" spans="1:7" s="24" customFormat="1" ht="15.75" customHeight="1">
      <c r="A45" s="31" t="s">
        <v>541</v>
      </c>
      <c r="B45" s="45" t="s">
        <v>542</v>
      </c>
      <c r="C45" s="25">
        <f t="shared" si="1"/>
        <v>0</v>
      </c>
      <c r="D45" s="25">
        <v>38</v>
      </c>
      <c r="E45" s="36">
        <v>0</v>
      </c>
      <c r="F45" s="48"/>
      <c r="G45" s="48"/>
    </row>
    <row r="46" spans="1:7" s="24" customFormat="1" ht="15.75" customHeight="1">
      <c r="A46" s="31" t="s">
        <v>283</v>
      </c>
      <c r="B46" s="24" t="s">
        <v>366</v>
      </c>
      <c r="C46" s="25">
        <f t="shared" si="1"/>
        <v>0</v>
      </c>
      <c r="D46" s="25">
        <v>39</v>
      </c>
      <c r="E46" s="40">
        <v>0</v>
      </c>
      <c r="F46" s="48"/>
      <c r="G46" s="48"/>
    </row>
    <row r="47" spans="1:7" s="24" customFormat="1" ht="15.75" customHeight="1">
      <c r="A47" s="47" t="s">
        <v>583</v>
      </c>
      <c r="B47" s="53" t="s">
        <v>584</v>
      </c>
      <c r="C47" s="25">
        <v>0</v>
      </c>
      <c r="D47" s="88">
        <v>40</v>
      </c>
      <c r="E47" s="36">
        <v>4</v>
      </c>
      <c r="F47" s="48"/>
      <c r="G47" s="48"/>
    </row>
    <row r="48" spans="1:7" s="24" customFormat="1" ht="15.75" customHeight="1">
      <c r="A48" s="31" t="s">
        <v>40</v>
      </c>
      <c r="B48" s="24" t="s">
        <v>502</v>
      </c>
      <c r="C48" s="25">
        <f t="shared" ref="C48:C59" si="2">SUM(IF(E48=0,0),IF(E48&gt;0,1),IF(E48&gt;10,1),IF(E48&gt;20,1),IF(E48&gt;40,1),IF(E48&gt;80,1),IF(E48&gt;160,1),IF(E48&gt;320,1),IF(E48&gt;640,1),IF(E48&gt;1280,1),IF(E48&gt;2560,1),IF(E48&gt;5120,1))</f>
        <v>1</v>
      </c>
      <c r="D48" s="25">
        <v>1</v>
      </c>
      <c r="E48" s="36">
        <v>2</v>
      </c>
      <c r="F48" s="48"/>
      <c r="G48" s="48"/>
    </row>
    <row r="49" spans="1:7" s="24" customFormat="1" ht="15.75" customHeight="1">
      <c r="A49" s="31" t="s">
        <v>48</v>
      </c>
      <c r="B49" s="24" t="s">
        <v>49</v>
      </c>
      <c r="C49" s="25">
        <f t="shared" si="2"/>
        <v>1</v>
      </c>
      <c r="D49" s="25">
        <v>2</v>
      </c>
      <c r="E49" s="36">
        <v>7.4</v>
      </c>
      <c r="F49" s="48"/>
      <c r="G49" s="48"/>
    </row>
    <row r="50" spans="1:7" s="24" customFormat="1" ht="15.75" customHeight="1">
      <c r="A50" s="32" t="s">
        <v>55</v>
      </c>
      <c r="B50" s="21" t="s">
        <v>56</v>
      </c>
      <c r="C50" s="25">
        <f t="shared" si="2"/>
        <v>1</v>
      </c>
      <c r="D50" s="25">
        <v>3</v>
      </c>
      <c r="E50" s="36">
        <v>7</v>
      </c>
      <c r="F50" s="48"/>
      <c r="G50" s="48"/>
    </row>
    <row r="51" spans="1:7" s="24" customFormat="1" ht="15.75" customHeight="1">
      <c r="A51" s="37" t="s">
        <v>314</v>
      </c>
      <c r="B51" s="45" t="s">
        <v>410</v>
      </c>
      <c r="C51" s="25">
        <v>1</v>
      </c>
      <c r="D51" s="25">
        <v>4</v>
      </c>
      <c r="E51" s="36">
        <f>15.077+((15.077/451.25)*51.65)</f>
        <v>16.802710914127424</v>
      </c>
      <c r="F51" s="48"/>
      <c r="G51" s="48"/>
    </row>
    <row r="52" spans="1:7" s="24" customFormat="1" ht="15.75" customHeight="1">
      <c r="A52" s="31" t="s">
        <v>94</v>
      </c>
      <c r="B52" s="45" t="s">
        <v>95</v>
      </c>
      <c r="C52" s="25">
        <f t="shared" si="2"/>
        <v>1</v>
      </c>
      <c r="D52" s="25">
        <v>5</v>
      </c>
      <c r="E52" s="36">
        <v>4</v>
      </c>
      <c r="F52" s="48"/>
      <c r="G52" s="48"/>
    </row>
    <row r="53" spans="1:7" s="24" customFormat="1" ht="15.75" customHeight="1">
      <c r="A53" s="31" t="s">
        <v>98</v>
      </c>
      <c r="B53" s="24" t="s">
        <v>499</v>
      </c>
      <c r="C53" s="25">
        <f t="shared" si="2"/>
        <v>1</v>
      </c>
      <c r="D53" s="25">
        <v>6</v>
      </c>
      <c r="E53" s="36">
        <f>(3.84+10.3+0+21.68+0+6.38+0)/7</f>
        <v>6.0285714285714294</v>
      </c>
      <c r="F53" s="48"/>
      <c r="G53" s="48"/>
    </row>
    <row r="54" spans="1:7" ht="15.75" customHeight="1">
      <c r="A54" s="31" t="s">
        <v>102</v>
      </c>
      <c r="B54" s="24" t="s">
        <v>103</v>
      </c>
      <c r="C54" s="25">
        <f t="shared" si="2"/>
        <v>1</v>
      </c>
      <c r="D54" s="25">
        <v>7</v>
      </c>
      <c r="E54" s="36">
        <f>(0+0+3.75+0+0+5.69)/6</f>
        <v>1.5733333333333335</v>
      </c>
      <c r="F54" s="39"/>
      <c r="G54" s="39"/>
    </row>
    <row r="55" spans="1:7" ht="15.75" customHeight="1">
      <c r="A55" s="37" t="s">
        <v>116</v>
      </c>
      <c r="B55" s="45" t="s">
        <v>117</v>
      </c>
      <c r="C55" s="25">
        <f t="shared" si="2"/>
        <v>1</v>
      </c>
      <c r="D55" s="25">
        <v>8</v>
      </c>
      <c r="E55" s="36">
        <v>10</v>
      </c>
      <c r="F55" s="39"/>
      <c r="G55" s="39"/>
    </row>
    <row r="56" spans="1:7" ht="15.75" customHeight="1">
      <c r="A56" s="37" t="s">
        <v>118</v>
      </c>
      <c r="B56" s="45" t="s">
        <v>416</v>
      </c>
      <c r="C56" s="25">
        <f t="shared" si="2"/>
        <v>1</v>
      </c>
      <c r="D56" s="25">
        <v>9</v>
      </c>
      <c r="E56" s="36">
        <v>4</v>
      </c>
      <c r="F56" s="39"/>
      <c r="G56" s="39"/>
    </row>
    <row r="57" spans="1:7" ht="15.75" customHeight="1">
      <c r="A57" s="37" t="s">
        <v>122</v>
      </c>
      <c r="B57" s="45" t="s">
        <v>123</v>
      </c>
      <c r="C57" s="25">
        <f t="shared" si="2"/>
        <v>1</v>
      </c>
      <c r="D57" s="25">
        <v>10</v>
      </c>
      <c r="E57" s="36">
        <v>3</v>
      </c>
      <c r="F57" s="39"/>
      <c r="G57" s="39"/>
    </row>
    <row r="58" spans="1:7" ht="15.75" customHeight="1">
      <c r="A58" s="37" t="s">
        <v>507</v>
      </c>
      <c r="B58" s="45" t="s">
        <v>568</v>
      </c>
      <c r="C58" s="25">
        <f t="shared" si="2"/>
        <v>1</v>
      </c>
      <c r="D58" s="25">
        <v>11</v>
      </c>
      <c r="E58" s="23">
        <v>1</v>
      </c>
      <c r="F58" s="39"/>
      <c r="G58" s="39"/>
    </row>
    <row r="59" spans="1:7" ht="15.75" customHeight="1">
      <c r="A59" s="37" t="s">
        <v>597</v>
      </c>
      <c r="B59" s="45" t="s">
        <v>599</v>
      </c>
      <c r="C59" s="25">
        <f t="shared" si="2"/>
        <v>1</v>
      </c>
      <c r="D59" s="25">
        <v>12</v>
      </c>
      <c r="E59" s="85">
        <v>1</v>
      </c>
      <c r="F59" s="39"/>
      <c r="G59" s="39"/>
    </row>
    <row r="60" spans="1:7" ht="15.75" customHeight="1">
      <c r="A60" s="31" t="s">
        <v>326</v>
      </c>
      <c r="B60" s="24" t="s">
        <v>327</v>
      </c>
      <c r="C60" s="25">
        <v>1</v>
      </c>
      <c r="D60" s="25">
        <v>13</v>
      </c>
      <c r="E60" s="36">
        <v>15</v>
      </c>
      <c r="F60" s="39"/>
      <c r="G60" s="39"/>
    </row>
    <row r="61" spans="1:7" ht="15.75" customHeight="1">
      <c r="A61" s="31" t="s">
        <v>173</v>
      </c>
      <c r="B61" s="24" t="s">
        <v>174</v>
      </c>
      <c r="C61" s="25">
        <v>1</v>
      </c>
      <c r="D61" s="25">
        <v>14</v>
      </c>
      <c r="E61" s="36">
        <v>15</v>
      </c>
      <c r="F61" s="39"/>
      <c r="G61" s="39"/>
    </row>
    <row r="62" spans="1:7" ht="15.75" customHeight="1">
      <c r="A62" s="31" t="s">
        <v>193</v>
      </c>
      <c r="B62" s="45" t="s">
        <v>194</v>
      </c>
      <c r="C62" s="25">
        <f>SUM(IF(E62=0,0),IF(E62&gt;0,1),IF(E62&gt;10,1),IF(E62&gt;20,1),IF(E62&gt;40,1),IF(E62&gt;80,1),IF(E62&gt;160,1),IF(E62&gt;320,1),IF(E62&gt;640,1),IF(E62&gt;1280,1),IF(E62&gt;2560,1),IF(E62&gt;5120,1))</f>
        <v>1</v>
      </c>
      <c r="D62" s="25">
        <v>15</v>
      </c>
      <c r="E62" s="23">
        <v>7.5</v>
      </c>
      <c r="F62" s="39"/>
      <c r="G62" s="39"/>
    </row>
    <row r="63" spans="1:7" ht="15.75" customHeight="1">
      <c r="A63" s="31" t="s">
        <v>207</v>
      </c>
      <c r="B63" s="45" t="s">
        <v>208</v>
      </c>
      <c r="C63" s="25">
        <f>SUM(IF(E63=0,0),IF(E63&gt;0,1),IF(E63&gt;10,1),IF(E63&gt;20,1),IF(E63&gt;40,1),IF(E63&gt;80,1),IF(E63&gt;160,1),IF(E63&gt;320,1),IF(E63&gt;640,1),IF(E63&gt;1280,1),IF(E63&gt;2560,1),IF(E63&gt;5120,1))</f>
        <v>1</v>
      </c>
      <c r="D63" s="25">
        <v>16</v>
      </c>
      <c r="E63" s="23">
        <v>7.5</v>
      </c>
      <c r="F63" s="39"/>
      <c r="G63" s="39"/>
    </row>
    <row r="64" spans="1:7" ht="15.75" customHeight="1">
      <c r="A64" s="31" t="s">
        <v>215</v>
      </c>
      <c r="B64" s="24" t="s">
        <v>216</v>
      </c>
      <c r="C64" s="25">
        <f>SUM(IF(E64=0,0),IF(E64&gt;0,1),IF(E64&gt;10,1),IF(E64&gt;20,1),IF(E64&gt;40,1),IF(E64&gt;80,1),IF(E64&gt;160,1),IF(E64&gt;320,1),IF(E64&gt;640,1),IF(E64&gt;1280,1),IF(E64&gt;2560,1),IF(E64&gt;5120,1))</f>
        <v>1</v>
      </c>
      <c r="D64" s="25">
        <v>17</v>
      </c>
      <c r="E64" s="23">
        <v>10</v>
      </c>
      <c r="F64" s="39"/>
      <c r="G64" s="39"/>
    </row>
    <row r="65" spans="1:7" ht="15.75" customHeight="1">
      <c r="A65" s="31" t="s">
        <v>217</v>
      </c>
      <c r="B65" s="24" t="s">
        <v>218</v>
      </c>
      <c r="C65" s="25">
        <v>1</v>
      </c>
      <c r="D65" s="25">
        <v>18</v>
      </c>
      <c r="E65" s="36">
        <v>14.7</v>
      </c>
      <c r="F65" s="39"/>
      <c r="G65" s="39"/>
    </row>
    <row r="66" spans="1:7" ht="15.75" customHeight="1">
      <c r="A66" s="47" t="s">
        <v>221</v>
      </c>
      <c r="B66" s="53" t="s">
        <v>222</v>
      </c>
      <c r="C66" s="25">
        <f>SUM(IF(E66=0,0),IF(E66&gt;0,1),IF(E66&gt;10,1),IF(E66&gt;20,1),IF(E66&gt;40,1),IF(E66&gt;80,1),IF(E66&gt;160,1),IF(E66&gt;320,1),IF(E66&gt;640,1),IF(E66&gt;1280,1),IF(E66&gt;2560,1),IF(E66&gt;5120,1))</f>
        <v>1</v>
      </c>
      <c r="D66" s="25">
        <v>19</v>
      </c>
      <c r="E66" s="36">
        <v>4</v>
      </c>
      <c r="F66" s="39"/>
      <c r="G66" s="39"/>
    </row>
    <row r="67" spans="1:7" ht="15.75" customHeight="1">
      <c r="A67" s="37" t="s">
        <v>336</v>
      </c>
      <c r="B67" s="45" t="s">
        <v>340</v>
      </c>
      <c r="C67" s="25">
        <f>SUM(IF(E67=0,0),IF(E67&gt;0,1),IF(E67&gt;10,1),IF(E67&gt;20,1),IF(E67&gt;40,1),IF(E67&gt;80,1),IF(E67&gt;160,1),IF(E67&gt;320,1),IF(E67&gt;640,1),IF(E67&gt;1280,1),IF(E67&gt;2560,1),IF(E67&gt;5120,1))</f>
        <v>1</v>
      </c>
      <c r="D67" s="25">
        <v>20</v>
      </c>
      <c r="E67" s="40">
        <v>7.5</v>
      </c>
      <c r="F67" s="39"/>
      <c r="G67" s="39"/>
    </row>
    <row r="68" spans="1:7" ht="15.75" customHeight="1">
      <c r="A68" s="37" t="s">
        <v>518</v>
      </c>
      <c r="B68" s="45" t="s">
        <v>522</v>
      </c>
      <c r="C68" s="25">
        <f>SUM(IF(E68=0,0),IF(E68&gt;0,1),IF(E68&gt;10,1),IF(E68&gt;20,1),IF(E68&gt;40,1),IF(E68&gt;80,1),IF(E68&gt;160,1),IF(E68&gt;320,1),IF(E68&gt;640,1),IF(E68&gt;1280,1),IF(E68&gt;2560,1),IF(E68&gt;5120,1))</f>
        <v>1</v>
      </c>
      <c r="D68" s="25">
        <v>21</v>
      </c>
      <c r="E68" s="36">
        <v>5</v>
      </c>
      <c r="F68" s="39"/>
      <c r="G68" s="39"/>
    </row>
    <row r="69" spans="1:7" ht="15.75" customHeight="1">
      <c r="A69" s="32" t="s">
        <v>249</v>
      </c>
      <c r="B69" s="21" t="s">
        <v>407</v>
      </c>
      <c r="C69" s="25">
        <v>1</v>
      </c>
      <c r="D69" s="25">
        <v>22</v>
      </c>
      <c r="E69" s="36">
        <v>20</v>
      </c>
      <c r="F69" s="39"/>
      <c r="G69" s="39"/>
    </row>
    <row r="70" spans="1:7" ht="15.75" customHeight="1">
      <c r="A70" s="31" t="s">
        <v>255</v>
      </c>
      <c r="B70" s="24" t="s">
        <v>538</v>
      </c>
      <c r="C70" s="25">
        <v>1</v>
      </c>
      <c r="D70" s="25">
        <v>23</v>
      </c>
      <c r="E70" s="36">
        <f>(0+28.16+16.72+27.78+9.2+33.4+0)/7</f>
        <v>16.465714285714284</v>
      </c>
      <c r="F70" s="39"/>
      <c r="G70" s="39"/>
    </row>
    <row r="71" spans="1:7" ht="15.75" customHeight="1">
      <c r="A71" s="31" t="s">
        <v>275</v>
      </c>
      <c r="B71" s="24" t="s">
        <v>276</v>
      </c>
      <c r="C71" s="25">
        <v>1</v>
      </c>
      <c r="D71" s="25">
        <v>24</v>
      </c>
      <c r="E71" s="36">
        <v>15</v>
      </c>
      <c r="F71" s="39"/>
      <c r="G71" s="39"/>
    </row>
    <row r="72" spans="1:7" ht="15.75" customHeight="1">
      <c r="A72" s="32" t="s">
        <v>285</v>
      </c>
      <c r="B72" s="21" t="s">
        <v>286</v>
      </c>
      <c r="C72" s="25">
        <f>SUM(IF(E72=0,0),IF(E72&gt;0,1),IF(E72&gt;10,1),IF(E72&gt;20,1),IF(E72&gt;40,1),IF(E72&gt;80,1),IF(E72&gt;160,1),IF(E72&gt;320,1),IF(E72&gt;640,1),IF(E72&gt;1280,1),IF(E72&gt;2560,1),IF(E72&gt;5120,1))</f>
        <v>1</v>
      </c>
      <c r="D72" s="88">
        <v>25</v>
      </c>
      <c r="E72" s="23">
        <v>7.5</v>
      </c>
      <c r="F72" s="39"/>
      <c r="G72" s="39"/>
    </row>
    <row r="73" spans="1:7" ht="15.75" customHeight="1">
      <c r="A73" s="31" t="s">
        <v>44</v>
      </c>
      <c r="B73" s="21" t="s">
        <v>45</v>
      </c>
      <c r="C73" s="25">
        <f>SUM(IF(E73=0,0),IF(E73&gt;0,1),IF(E73&gt;10,1),IF(E73&gt;20,1),IF(E73&gt;40,1),IF(E73&gt;80,1),IF(E73&gt;160,1),IF(E73&gt;320,1),IF(E73&gt;640,1),IF(E73&gt;1280,1),IF(E73&gt;2560,1),IF(E73&gt;5120,1))</f>
        <v>2</v>
      </c>
      <c r="D73" s="25">
        <v>1</v>
      </c>
      <c r="E73" s="36">
        <v>15</v>
      </c>
      <c r="F73" s="39"/>
      <c r="G73" s="39"/>
    </row>
    <row r="74" spans="1:7" ht="15.75" customHeight="1">
      <c r="A74" s="31" t="s">
        <v>52</v>
      </c>
      <c r="B74" s="24" t="s">
        <v>53</v>
      </c>
      <c r="C74" s="25">
        <v>2</v>
      </c>
      <c r="D74" s="25">
        <v>2</v>
      </c>
      <c r="E74" s="23">
        <v>30</v>
      </c>
      <c r="F74" s="39"/>
      <c r="G74" s="39"/>
    </row>
    <row r="75" spans="1:7" ht="15.75" customHeight="1">
      <c r="A75" s="31" t="s">
        <v>61</v>
      </c>
      <c r="B75" s="21" t="s">
        <v>62</v>
      </c>
      <c r="C75" s="25">
        <f>SUM(IF(E75=0,0),IF(E75&gt;0,1),IF(E75&gt;10,1),IF(E75&gt;20,1),IF(E75&gt;40,1),IF(E75&gt;80,1),IF(E75&gt;160,1),IF(E75&gt;320,1),IF(E75&gt;640,1),IF(E75&gt;1280,1),IF(E75&gt;2560,1),IF(E75&gt;5120,1))</f>
        <v>2</v>
      </c>
      <c r="D75" s="25">
        <v>3</v>
      </c>
      <c r="E75" s="36">
        <v>15</v>
      </c>
      <c r="F75" s="39"/>
      <c r="G75" s="39"/>
    </row>
    <row r="76" spans="1:7" ht="15.75" customHeight="1">
      <c r="A76" s="31" t="s">
        <v>81</v>
      </c>
      <c r="B76" s="24" t="s">
        <v>82</v>
      </c>
      <c r="C76" s="25">
        <f>SUM(IF(E76=0,0),IF(E76&gt;0,1),IF(E76&gt;10,1),IF(E76&gt;20,1),IF(E76&gt;40,1),IF(E76&gt;80,1),IF(E76&gt;160,1),IF(E76&gt;320,1),IF(E76&gt;640,1),IF(E76&gt;1280,1),IF(E76&gt;2560,1),IF(E76&gt;5120,1))</f>
        <v>2</v>
      </c>
      <c r="D76" s="25">
        <v>4</v>
      </c>
      <c r="E76" s="36">
        <v>15</v>
      </c>
      <c r="F76" s="39"/>
      <c r="G76" s="39"/>
    </row>
    <row r="77" spans="1:7" ht="15.75" customHeight="1">
      <c r="A77" s="31" t="s">
        <v>106</v>
      </c>
      <c r="B77" s="24" t="s">
        <v>107</v>
      </c>
      <c r="C77" s="25">
        <f>SUM(IF(E77=0,0),IF(E77&gt;0,1),IF(E77&gt;10,1),IF(E77&gt;20,1),IF(E77&gt;40,1),IF(E77&gt;80,1),IF(E77&gt;160,1),IF(E77&gt;320,1),IF(E77&gt;640,1),IF(E77&gt;1280,1),IF(E77&gt;2560,1),IF(E77&gt;5120,1))</f>
        <v>2</v>
      </c>
      <c r="D77" s="25">
        <v>5</v>
      </c>
      <c r="E77" s="36">
        <v>20</v>
      </c>
      <c r="F77" s="39"/>
      <c r="G77" s="39"/>
    </row>
    <row r="78" spans="1:7" ht="15.75" customHeight="1">
      <c r="A78" s="37" t="s">
        <v>559</v>
      </c>
      <c r="B78" s="45" t="s">
        <v>560</v>
      </c>
      <c r="C78" s="25">
        <f>SUM(IF(E78=0,0),IF(E78&gt;0,1),IF(E78&gt;10,1),IF(E78&gt;20,1),IF(E78&gt;40,1),IF(E78&gt;80,1),IF(E78&gt;160,1),IF(E78&gt;320,1),IF(E78&gt;640,1),IF(E78&gt;1280,1),IF(E78&gt;2560,1),IF(E78&gt;5120,1))</f>
        <v>2</v>
      </c>
      <c r="D78" s="25">
        <v>6</v>
      </c>
      <c r="E78" s="23">
        <v>15</v>
      </c>
      <c r="F78" s="39"/>
      <c r="G78" s="39"/>
    </row>
    <row r="79" spans="1:7" ht="15.75" customHeight="1">
      <c r="A79" s="32" t="s">
        <v>150</v>
      </c>
      <c r="B79" s="21" t="s">
        <v>151</v>
      </c>
      <c r="C79" s="25">
        <v>2</v>
      </c>
      <c r="D79" s="25">
        <v>7</v>
      </c>
      <c r="E79" s="36">
        <v>22.5</v>
      </c>
      <c r="F79" s="39"/>
      <c r="G79" s="39"/>
    </row>
    <row r="80" spans="1:7" ht="15.75" customHeight="1">
      <c r="A80" s="31" t="s">
        <v>159</v>
      </c>
      <c r="B80" s="21" t="s">
        <v>160</v>
      </c>
      <c r="C80" s="25">
        <v>2</v>
      </c>
      <c r="D80" s="25">
        <v>8</v>
      </c>
      <c r="E80" s="79">
        <f>(11.5+8.68+17.72+131.89+3.68+34.24+71.15)/7</f>
        <v>39.837142857142858</v>
      </c>
      <c r="F80" s="39"/>
      <c r="G80" s="39"/>
    </row>
    <row r="81" spans="1:7" ht="15.75" customHeight="1">
      <c r="A81" s="31" t="s">
        <v>169</v>
      </c>
      <c r="B81" s="21" t="s">
        <v>170</v>
      </c>
      <c r="C81" s="25">
        <f>SUM(IF(E81=0,0),IF(E81&gt;0,1),IF(E81&gt;10,1),IF(E81&gt;20,1),IF(E81&gt;40,1),IF(E81&gt;80,1),IF(E81&gt;160,1),IF(E81&gt;320,1),IF(E81&gt;640,1),IF(E81&gt;1280,1),IF(E81&gt;2560,1),IF(E81&gt;5120,1))</f>
        <v>2</v>
      </c>
      <c r="D81" s="25">
        <v>9</v>
      </c>
      <c r="E81" s="36">
        <v>20</v>
      </c>
      <c r="F81" s="39"/>
      <c r="G81" s="39"/>
    </row>
    <row r="82" spans="1:7" ht="15.75" customHeight="1">
      <c r="A82" s="31" t="s">
        <v>195</v>
      </c>
      <c r="B82" s="24" t="s">
        <v>585</v>
      </c>
      <c r="C82" s="25">
        <f>SUM(IF(E82=0,0),IF(E82&gt;0,1),IF(E82&gt;10,1),IF(E82&gt;20,1),IF(E82&gt;40,1),IF(E82&gt;80,1),IF(E82&gt;160,1),IF(E82&gt;320,1),IF(E82&gt;640,1),IF(E82&gt;1280,1),IF(E82&gt;2560,1),IF(E82&gt;5120,1))</f>
        <v>2</v>
      </c>
      <c r="D82" s="25">
        <v>10</v>
      </c>
      <c r="E82" s="36">
        <v>15</v>
      </c>
      <c r="F82" s="39"/>
      <c r="G82" s="39"/>
    </row>
    <row r="83" spans="1:7" ht="15.75" customHeight="1">
      <c r="A83" s="37" t="s">
        <v>396</v>
      </c>
      <c r="B83" s="45" t="s">
        <v>400</v>
      </c>
      <c r="C83" s="25">
        <f>SUM(IF(E83=0,0),IF(E83&gt;0,1),IF(E83&gt;10,1),IF(E83&gt;20,1),IF(E83&gt;40,1),IF(E83&gt;80,1),IF(E83&gt;160,1),IF(E83&gt;320,1),IF(E83&gt;640,1),IF(E83&gt;1280,1),IF(E83&gt;2560,1),IF(E83&gt;5120,1))</f>
        <v>2</v>
      </c>
      <c r="D83" s="25">
        <v>11</v>
      </c>
      <c r="E83" s="36">
        <v>14.7</v>
      </c>
      <c r="F83" s="39"/>
      <c r="G83" s="39"/>
    </row>
    <row r="84" spans="1:7" ht="15.75" customHeight="1">
      <c r="A84" s="32" t="s">
        <v>459</v>
      </c>
      <c r="B84" s="21" t="s">
        <v>460</v>
      </c>
      <c r="C84" s="25">
        <v>2</v>
      </c>
      <c r="D84" s="25">
        <v>12</v>
      </c>
      <c r="E84" s="36">
        <v>40</v>
      </c>
      <c r="F84" s="39"/>
      <c r="G84" s="39"/>
    </row>
    <row r="85" spans="1:7" ht="15.75" customHeight="1">
      <c r="A85" s="47" t="s">
        <v>291</v>
      </c>
      <c r="B85" s="53" t="s">
        <v>292</v>
      </c>
      <c r="C85" s="25">
        <f>SUM(IF(E85=0,0),IF(E85&gt;0,1),IF(E85&gt;10,1),IF(E85&gt;20,1),IF(E85&gt;40,1),IF(E85&gt;80,1),IF(E85&gt;160,1),IF(E85&gt;320,1),IF(E85&gt;640,1),IF(E85&gt;1280,1),IF(E85&gt;2560,1),IF(E85&gt;5120,1))</f>
        <v>2</v>
      </c>
      <c r="D85" s="88">
        <v>13</v>
      </c>
      <c r="E85" s="36">
        <v>12</v>
      </c>
      <c r="F85" s="39"/>
      <c r="G85" s="39"/>
    </row>
    <row r="86" spans="1:7" ht="15.75" customHeight="1">
      <c r="A86" s="31" t="s">
        <v>67</v>
      </c>
      <c r="B86" s="24" t="s">
        <v>68</v>
      </c>
      <c r="C86" s="25">
        <v>3</v>
      </c>
      <c r="D86" s="25">
        <v>1</v>
      </c>
      <c r="E86" s="40">
        <v>80</v>
      </c>
      <c r="F86" s="39"/>
      <c r="G86" s="39"/>
    </row>
    <row r="87" spans="1:7" ht="15.75" customHeight="1">
      <c r="A87" s="31" t="s">
        <v>70</v>
      </c>
      <c r="B87" s="24" t="s">
        <v>71</v>
      </c>
      <c r="C87" s="25">
        <f>SUM(IF(E87=0,0),IF(E87&gt;0,1),IF(E87&gt;10,1),IF(E87&gt;20,1),IF(E87&gt;40,1),IF(E87&gt;80,1),IF(E87&gt;160,1),IF(E87&gt;320,1),IF(E87&gt;640,1),IF(E87&gt;1280,1),IF(E87&gt;2560,1),IF(E87&gt;5120,1))</f>
        <v>3</v>
      </c>
      <c r="D87" s="25">
        <v>2</v>
      </c>
      <c r="E87" s="40">
        <v>40</v>
      </c>
      <c r="F87" s="39"/>
      <c r="G87" s="39"/>
    </row>
    <row r="88" spans="1:7" ht="15.75" customHeight="1">
      <c r="A88" s="31" t="s">
        <v>79</v>
      </c>
      <c r="B88" s="21" t="s">
        <v>80</v>
      </c>
      <c r="C88" s="25">
        <f>SUM(IF(E88=0,0),IF(E88&gt;0,1),IF(E88&gt;10,1),IF(E88&gt;20,1),IF(E88&gt;40,1),IF(E88&gt;80,1),IF(E88&gt;160,1),IF(E88&gt;320,1),IF(E88&gt;640,1),IF(E88&gt;1280,1),IF(E88&gt;2560,1),IF(E88&gt;5120,1))</f>
        <v>3</v>
      </c>
      <c r="D88" s="25">
        <v>3</v>
      </c>
      <c r="E88" s="23">
        <v>30</v>
      </c>
      <c r="F88" s="39"/>
      <c r="G88" s="39"/>
    </row>
    <row r="89" spans="1:7" s="24" customFormat="1" ht="15.75" customHeight="1">
      <c r="A89" s="31" t="s">
        <v>92</v>
      </c>
      <c r="B89" s="45" t="s">
        <v>93</v>
      </c>
      <c r="C89" s="25">
        <f>SUM(IF(E89=0,0),IF(E89&gt;0,1),IF(E89&gt;10,1),IF(E89&gt;20,1),IF(E89&gt;40,1),IF(E89&gt;80,1),IF(E89&gt;160,1),IF(E89&gt;320,1),IF(E89&gt;640,1),IF(E89&gt;1280,1),IF(E89&gt;2560,1),IF(E89&gt;5120,1))</f>
        <v>3</v>
      </c>
      <c r="D89" s="25">
        <v>4</v>
      </c>
      <c r="E89" s="23">
        <v>35</v>
      </c>
      <c r="F89" s="48"/>
      <c r="G89" s="48"/>
    </row>
    <row r="90" spans="1:7" s="24" customFormat="1" ht="15.75" customHeight="1">
      <c r="A90" s="31" t="s">
        <v>154</v>
      </c>
      <c r="B90" s="21" t="s">
        <v>155</v>
      </c>
      <c r="C90" s="25">
        <v>3</v>
      </c>
      <c r="D90" s="25">
        <v>5</v>
      </c>
      <c r="E90" s="36">
        <v>50</v>
      </c>
      <c r="F90" s="48"/>
      <c r="G90" s="48"/>
    </row>
    <row r="91" spans="1:7" s="24" customFormat="1" ht="15.75" customHeight="1">
      <c r="A91" s="31" t="s">
        <v>157</v>
      </c>
      <c r="B91" s="24" t="s">
        <v>158</v>
      </c>
      <c r="C91" s="25">
        <v>3</v>
      </c>
      <c r="D91" s="25">
        <v>6</v>
      </c>
      <c r="E91" s="36">
        <v>50</v>
      </c>
      <c r="F91" s="48"/>
      <c r="G91" s="48"/>
    </row>
    <row r="92" spans="1:7" s="24" customFormat="1" ht="15.75" customHeight="1">
      <c r="A92" s="31" t="s">
        <v>171</v>
      </c>
      <c r="B92" s="24" t="s">
        <v>172</v>
      </c>
      <c r="C92" s="25">
        <f>SUM(IF(E92=0,0),IF(E92&gt;0,1),IF(E92&gt;10,1),IF(E92&gt;20,1),IF(E92&gt;40,1),IF(E92&gt;80,1),IF(E92&gt;160,1),IF(E92&gt;320,1),IF(E92&gt;640,1),IF(E92&gt;1280,1),IF(E92&gt;2560,1),IF(E92&gt;5120,1))</f>
        <v>3</v>
      </c>
      <c r="D92" s="25">
        <v>7</v>
      </c>
      <c r="E92" s="36">
        <f>((18.18+2.07)+12.36+58.8+9.66+21.62+12.89)/6</f>
        <v>22.596666666666664</v>
      </c>
      <c r="F92" s="48"/>
      <c r="G92" s="48"/>
    </row>
    <row r="93" spans="1:7" s="24" customFormat="1" ht="15.75" customHeight="1">
      <c r="A93" s="31" t="s">
        <v>513</v>
      </c>
      <c r="B93" s="24" t="s">
        <v>514</v>
      </c>
      <c r="C93" s="25">
        <v>3</v>
      </c>
      <c r="D93" s="88">
        <v>8</v>
      </c>
      <c r="E93" s="36">
        <v>49</v>
      </c>
      <c r="F93" s="48"/>
      <c r="G93" s="48"/>
    </row>
    <row r="94" spans="1:7" s="24" customFormat="1" ht="15.75" customHeight="1">
      <c r="A94" s="32" t="s">
        <v>46</v>
      </c>
      <c r="B94" s="21" t="s">
        <v>47</v>
      </c>
      <c r="C94" s="25">
        <f t="shared" ref="C94:C101" si="3">SUM(IF(E94=0,0),IF(E94&gt;0,1),IF(E94&gt;10,1),IF(E94&gt;20,1),IF(E94&gt;40,1),IF(E94&gt;80,1),IF(E94&gt;160,1),IF(E94&gt;320,1),IF(E94&gt;640,1),IF(E94&gt;1280,1),IF(E94&gt;2560,1),IF(E94&gt;5120,1))</f>
        <v>4</v>
      </c>
      <c r="D94" s="25">
        <v>1</v>
      </c>
      <c r="E94" s="36">
        <v>75</v>
      </c>
      <c r="F94" s="48"/>
      <c r="G94" s="48"/>
    </row>
    <row r="95" spans="1:7" s="24" customFormat="1" ht="15.75" customHeight="1">
      <c r="A95" s="32" t="s">
        <v>108</v>
      </c>
      <c r="B95" s="21" t="s">
        <v>109</v>
      </c>
      <c r="C95" s="25">
        <f t="shared" si="3"/>
        <v>4</v>
      </c>
      <c r="D95" s="25">
        <v>2</v>
      </c>
      <c r="E95" s="46">
        <v>80</v>
      </c>
      <c r="F95" s="48"/>
      <c r="G95" s="48"/>
    </row>
    <row r="96" spans="1:7" s="24" customFormat="1" ht="15.75" customHeight="1">
      <c r="A96" s="37" t="s">
        <v>114</v>
      </c>
      <c r="B96" s="45" t="s">
        <v>115</v>
      </c>
      <c r="C96" s="25">
        <f t="shared" si="3"/>
        <v>4</v>
      </c>
      <c r="D96" s="25">
        <v>3</v>
      </c>
      <c r="E96" s="36">
        <v>80</v>
      </c>
      <c r="F96" s="48"/>
      <c r="G96" s="48"/>
    </row>
    <row r="97" spans="1:7" s="24" customFormat="1" ht="15.75" customHeight="1">
      <c r="A97" s="37" t="s">
        <v>227</v>
      </c>
      <c r="B97" s="45" t="s">
        <v>228</v>
      </c>
      <c r="C97" s="25">
        <f t="shared" si="3"/>
        <v>4</v>
      </c>
      <c r="D97" s="88">
        <v>4</v>
      </c>
      <c r="E97" s="40">
        <v>44</v>
      </c>
      <c r="F97" s="48"/>
      <c r="G97" s="48"/>
    </row>
    <row r="98" spans="1:7" s="24" customFormat="1" ht="15.75" customHeight="1">
      <c r="A98" s="32" t="s">
        <v>38</v>
      </c>
      <c r="B98" s="35" t="s">
        <v>39</v>
      </c>
      <c r="C98" s="87">
        <f t="shared" si="3"/>
        <v>5</v>
      </c>
      <c r="D98" s="87">
        <v>1</v>
      </c>
      <c r="E98" s="79">
        <f>(0+348+0+419.1+0+0+0)/7</f>
        <v>109.58571428571429</v>
      </c>
      <c r="F98" s="48"/>
      <c r="G98" s="48"/>
    </row>
    <row r="99" spans="1:7" s="24" customFormat="1" ht="15.75" customHeight="1">
      <c r="A99" s="32" t="s">
        <v>96</v>
      </c>
      <c r="B99" s="21" t="s">
        <v>97</v>
      </c>
      <c r="C99" s="25">
        <f t="shared" si="3"/>
        <v>5</v>
      </c>
      <c r="D99" s="25">
        <v>2</v>
      </c>
      <c r="E99" s="36">
        <v>120</v>
      </c>
      <c r="F99" s="48"/>
      <c r="G99" s="48"/>
    </row>
    <row r="100" spans="1:7" ht="15.75" customHeight="1">
      <c r="A100" s="37" t="s">
        <v>423</v>
      </c>
      <c r="B100" s="45" t="s">
        <v>424</v>
      </c>
      <c r="C100" s="25">
        <f t="shared" si="3"/>
        <v>5</v>
      </c>
      <c r="D100" s="88">
        <v>3</v>
      </c>
      <c r="E100" s="36">
        <v>150</v>
      </c>
      <c r="F100" s="39"/>
      <c r="G100" s="39"/>
    </row>
    <row r="101" spans="1:7" ht="15.75" customHeight="1">
      <c r="A101" s="37" t="s">
        <v>231</v>
      </c>
      <c r="B101" s="45" t="s">
        <v>232</v>
      </c>
      <c r="C101" s="25">
        <f t="shared" si="3"/>
        <v>6</v>
      </c>
      <c r="D101" s="88">
        <v>1</v>
      </c>
      <c r="E101" s="36">
        <v>315</v>
      </c>
      <c r="F101" s="39"/>
      <c r="G101" s="39"/>
    </row>
    <row r="102" spans="1:7" ht="15.75" customHeight="1">
      <c r="A102" s="1" t="s">
        <v>31</v>
      </c>
      <c r="B102" s="21" t="s">
        <v>346</v>
      </c>
      <c r="C102" s="25">
        <v>7</v>
      </c>
      <c r="D102" s="88">
        <v>1</v>
      </c>
      <c r="E102" s="23">
        <v>1100</v>
      </c>
      <c r="F102" s="39"/>
      <c r="G102" s="39"/>
    </row>
    <row r="103" spans="1:7" ht="15.75" customHeight="1">
      <c r="A103" s="1" t="s">
        <v>50</v>
      </c>
      <c r="B103" s="42" t="s">
        <v>497</v>
      </c>
      <c r="C103" s="25">
        <f>SUM(IF(E103=0,0),IF(E103&gt;0,1),IF(E103&gt;10,1),IF(E103&gt;20,1),IF(E103&gt;40,1),IF(E103&gt;80,1),IF(E103&gt;160,1),IF(E103&gt;320,1),IF(E103&gt;640,1),IF(E103&gt;1280,1),IF(E103&gt;2560,1),IF(E103&gt;5120,1))</f>
        <v>9</v>
      </c>
      <c r="D103" s="25">
        <v>1</v>
      </c>
      <c r="E103" s="23">
        <v>2500</v>
      </c>
      <c r="F103" s="39"/>
      <c r="G103" s="39"/>
    </row>
    <row r="104" spans="1:7" ht="15.75" customHeight="1">
      <c r="A104" s="1" t="s">
        <v>29</v>
      </c>
      <c r="B104" s="21" t="s">
        <v>30</v>
      </c>
      <c r="C104" s="25">
        <f>SUM(IF(E104=0,0),IF(E104&gt;0,1),IF(E104&gt;10,1),IF(E104&gt;20,1),IF(E104&gt;40,1),IF(E104&gt;80,1),IF(E104&gt;160,1),IF(E104&gt;320,1),IF(E104&gt;640,1),IF(E104&gt;1280,1),IF(E104&gt;2560,1),IF(E104&gt;5120,1))</f>
        <v>9</v>
      </c>
      <c r="D104" s="88">
        <v>2</v>
      </c>
      <c r="E104" s="23">
        <v>2418</v>
      </c>
      <c r="F104" s="39"/>
      <c r="G104" s="39"/>
    </row>
    <row r="105" spans="1:7" ht="15.75" customHeight="1">
      <c r="A105" s="1" t="s">
        <v>27</v>
      </c>
      <c r="B105" s="21" t="s">
        <v>28</v>
      </c>
      <c r="C105" s="25">
        <v>10</v>
      </c>
      <c r="D105" s="25">
        <v>1</v>
      </c>
      <c r="E105" s="23">
        <v>2263.8000000000002</v>
      </c>
      <c r="F105" s="39"/>
      <c r="G105" s="39"/>
    </row>
    <row r="106" spans="1:7" ht="15.75" customHeight="1">
      <c r="A106" s="16" t="s">
        <v>34</v>
      </c>
      <c r="B106" s="21" t="s">
        <v>35</v>
      </c>
      <c r="C106" s="87">
        <f>SUM(IF(E106=0,0),IF(E106&gt;0,1),IF(E106&gt;10,1),IF(E106&gt;20,1),IF(E106&gt;40,1),IF(E106&gt;80,1),IF(E106&gt;160,1),IF(E106&gt;320,1),IF(E106&gt;640,1),IF(E106&gt;1280,1),IF(E106&gt;2560,1),IF(E106&gt;5120,1))</f>
        <v>10</v>
      </c>
      <c r="D106" s="88">
        <v>2</v>
      </c>
      <c r="E106" s="18">
        <v>2564</v>
      </c>
      <c r="F106" s="39"/>
      <c r="G106" s="39"/>
    </row>
    <row r="107" spans="1:7" ht="15.75" customHeight="1">
      <c r="A107" s="16" t="s">
        <v>25</v>
      </c>
      <c r="B107" s="21" t="s">
        <v>26</v>
      </c>
      <c r="C107" s="25">
        <f>SUM(IF(E107=0,0),IF(E107&gt;0,1),IF(E107&gt;10,1),IF(E107&gt;20,1),IF(E107&gt;40,1),IF(E107&gt;80,1),IF(E107&gt;160,1),IF(E107&gt;320,1),IF(E107&gt;640,1),IF(E107&gt;1280,1),IF(E107&gt;2560,1),IF(E107&gt;5120,1))</f>
        <v>11</v>
      </c>
      <c r="D107" s="88">
        <v>1</v>
      </c>
      <c r="E107" s="18">
        <v>12752.5</v>
      </c>
      <c r="F107" s="39"/>
      <c r="G107" s="39"/>
    </row>
    <row r="108" spans="1:7" ht="15.75" customHeight="1">
      <c r="A108" s="31" t="s">
        <v>65</v>
      </c>
      <c r="B108" s="45" t="s">
        <v>504</v>
      </c>
      <c r="C108" s="25"/>
      <c r="D108" s="25">
        <v>1</v>
      </c>
      <c r="E108" s="49" t="s">
        <v>574</v>
      </c>
      <c r="F108" s="39"/>
      <c r="G108" s="39"/>
    </row>
    <row r="109" spans="1:7" ht="15.75" customHeight="1">
      <c r="A109" s="31" t="s">
        <v>572</v>
      </c>
      <c r="B109" s="24" t="s">
        <v>573</v>
      </c>
      <c r="C109" s="25"/>
      <c r="D109" s="25">
        <v>2</v>
      </c>
      <c r="E109" s="49" t="s">
        <v>574</v>
      </c>
      <c r="F109" s="39"/>
      <c r="G109" s="39"/>
    </row>
    <row r="110" spans="1:7" ht="15.75" customHeight="1">
      <c r="A110" s="37" t="s">
        <v>547</v>
      </c>
      <c r="B110" s="45" t="s">
        <v>548</v>
      </c>
      <c r="C110" s="25"/>
      <c r="D110" s="25">
        <v>3</v>
      </c>
      <c r="E110" s="49" t="s">
        <v>574</v>
      </c>
      <c r="F110" s="39"/>
      <c r="G110" s="39"/>
    </row>
    <row r="111" spans="1:7" ht="15.75" customHeight="1">
      <c r="A111" s="37" t="s">
        <v>570</v>
      </c>
      <c r="B111" s="45" t="s">
        <v>571</v>
      </c>
      <c r="C111" s="25"/>
      <c r="D111" s="25">
        <v>4</v>
      </c>
      <c r="E111" s="49" t="s">
        <v>574</v>
      </c>
      <c r="F111" s="39"/>
      <c r="G111" s="39"/>
    </row>
    <row r="112" spans="1:7" s="56" customFormat="1" ht="15.75" customHeight="1">
      <c r="A112" s="37" t="s">
        <v>596</v>
      </c>
      <c r="B112" s="45" t="s">
        <v>598</v>
      </c>
      <c r="C112" s="25"/>
      <c r="D112" s="25">
        <v>5</v>
      </c>
      <c r="E112" s="49" t="s">
        <v>590</v>
      </c>
      <c r="F112" s="55"/>
      <c r="G112" s="55"/>
    </row>
    <row r="113" spans="1:7" s="56" customFormat="1" ht="15.75" customHeight="1">
      <c r="A113" s="37" t="s">
        <v>235</v>
      </c>
      <c r="B113" s="45" t="s">
        <v>575</v>
      </c>
      <c r="C113" s="25"/>
      <c r="D113" s="25">
        <v>6</v>
      </c>
      <c r="E113" s="49" t="s">
        <v>574</v>
      </c>
      <c r="F113" s="55"/>
      <c r="G113" s="55"/>
    </row>
    <row r="114" spans="1:7" s="56" customFormat="1" ht="15.75" customHeight="1">
      <c r="A114" s="37" t="s">
        <v>576</v>
      </c>
      <c r="B114" s="45" t="s">
        <v>579</v>
      </c>
      <c r="C114" s="25"/>
      <c r="D114" s="25">
        <v>7</v>
      </c>
      <c r="E114" s="49" t="s">
        <v>574</v>
      </c>
      <c r="F114" s="55"/>
      <c r="G114" s="55"/>
    </row>
    <row r="115" spans="1:7">
      <c r="A115" s="37" t="s">
        <v>577</v>
      </c>
      <c r="B115" s="45" t="s">
        <v>580</v>
      </c>
      <c r="C115" s="25"/>
      <c r="D115" s="25">
        <v>8</v>
      </c>
      <c r="E115" s="49" t="s">
        <v>590</v>
      </c>
      <c r="F115" s="39"/>
      <c r="G115" s="39"/>
    </row>
    <row r="116" spans="1:7">
      <c r="A116" s="37" t="s">
        <v>578</v>
      </c>
      <c r="B116" s="45" t="s">
        <v>581</v>
      </c>
      <c r="C116" s="25"/>
      <c r="D116" s="25">
        <v>9</v>
      </c>
      <c r="E116" s="49" t="s">
        <v>574</v>
      </c>
      <c r="F116" s="39"/>
      <c r="G116" s="39"/>
    </row>
    <row r="117" spans="1:7">
      <c r="A117" s="37" t="s">
        <v>602</v>
      </c>
      <c r="B117" s="45" t="s">
        <v>603</v>
      </c>
      <c r="C117" s="25"/>
      <c r="D117" s="25">
        <v>10</v>
      </c>
      <c r="E117" s="49" t="s">
        <v>590</v>
      </c>
    </row>
    <row r="118" spans="1:7">
      <c r="A118" s="47" t="s">
        <v>592</v>
      </c>
      <c r="B118" s="53" t="s">
        <v>594</v>
      </c>
      <c r="C118" s="25"/>
      <c r="D118" s="25">
        <v>11</v>
      </c>
      <c r="E118" s="49" t="s">
        <v>590</v>
      </c>
    </row>
    <row r="119" spans="1:7">
      <c r="A119" s="47" t="s">
        <v>593</v>
      </c>
      <c r="B119" s="53" t="s">
        <v>595</v>
      </c>
      <c r="C119" s="25"/>
      <c r="D119" s="88">
        <v>12</v>
      </c>
      <c r="E119" s="49" t="s">
        <v>590</v>
      </c>
    </row>
    <row r="120" spans="1:7">
      <c r="A120" s="31"/>
      <c r="B120" s="24"/>
      <c r="C120" s="48"/>
      <c r="D120" s="48"/>
      <c r="E120" s="46"/>
    </row>
    <row r="121" spans="1:7">
      <c r="A121" s="92"/>
      <c r="B121" s="61" t="s">
        <v>295</v>
      </c>
      <c r="C121" s="62"/>
      <c r="D121" s="62"/>
    </row>
    <row r="122" spans="1:7">
      <c r="B122" s="64"/>
      <c r="C122" s="65"/>
      <c r="D122" s="65"/>
    </row>
    <row r="123" spans="1:7">
      <c r="B123" s="66" t="s">
        <v>296</v>
      </c>
      <c r="C123" s="39">
        <v>0</v>
      </c>
      <c r="E123" s="80">
        <v>40</v>
      </c>
    </row>
    <row r="124" spans="1:7">
      <c r="C124" s="39">
        <v>1</v>
      </c>
      <c r="E124" s="80">
        <v>25</v>
      </c>
    </row>
    <row r="125" spans="1:7">
      <c r="C125" s="39">
        <v>2</v>
      </c>
      <c r="E125" s="80">
        <v>13</v>
      </c>
    </row>
    <row r="126" spans="1:7">
      <c r="C126" s="39">
        <v>3</v>
      </c>
      <c r="E126" s="80">
        <v>8</v>
      </c>
    </row>
    <row r="127" spans="1:7">
      <c r="C127" s="39">
        <v>4</v>
      </c>
      <c r="E127" s="80">
        <v>4</v>
      </c>
    </row>
    <row r="128" spans="1:7">
      <c r="C128" s="39">
        <v>5</v>
      </c>
      <c r="E128" s="80">
        <v>3</v>
      </c>
    </row>
    <row r="129" spans="3:5">
      <c r="C129" s="39">
        <v>6</v>
      </c>
      <c r="E129" s="80">
        <v>1</v>
      </c>
    </row>
    <row r="130" spans="3:5">
      <c r="C130" s="39">
        <v>7</v>
      </c>
      <c r="E130" s="80">
        <v>1</v>
      </c>
    </row>
    <row r="131" spans="3:5">
      <c r="C131" s="39">
        <v>8</v>
      </c>
      <c r="E131" s="80">
        <v>0</v>
      </c>
    </row>
    <row r="132" spans="3:5">
      <c r="C132" s="39">
        <v>9</v>
      </c>
      <c r="E132" s="80">
        <v>2</v>
      </c>
    </row>
    <row r="133" spans="3:5">
      <c r="C133" s="39">
        <v>10</v>
      </c>
      <c r="E133" s="80">
        <v>2</v>
      </c>
    </row>
    <row r="134" spans="3:5">
      <c r="C134" s="39">
        <v>11</v>
      </c>
      <c r="E134" s="80">
        <v>1</v>
      </c>
    </row>
    <row r="135" spans="3:5">
      <c r="C135" s="8" t="s">
        <v>297</v>
      </c>
      <c r="D135" s="8"/>
      <c r="E135" s="81">
        <v>12</v>
      </c>
    </row>
  </sheetData>
  <sortState ref="A8:E119">
    <sortCondition ref="C8:C119"/>
  </sortState>
  <pageMargins left="0.5" right="0.5" top="0.5" bottom="1" header="0.5" footer="0.4"/>
  <pageSetup scale="70" fitToHeight="4" orientation="landscape" verticalDpi="300" r:id="rId1"/>
  <headerFooter alignWithMargins="0">
    <oddFooter>&amp;L&amp;"Univers,Bold"&amp;10US ECOLOGY WASHINGTON, INC.
2015 FINAL RATES
EXHIBIT 6
PAGE &amp;P OF &amp;N</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N141"/>
  <sheetViews>
    <sheetView zoomScaleNormal="100" workbookViewId="0">
      <pane xSplit="2" ySplit="6" topLeftCell="C117" activePane="bottomRight" state="frozen"/>
      <selection activeCell="D38" sqref="D38"/>
      <selection pane="topRight" activeCell="D38" sqref="D38"/>
      <selection pane="bottomLeft" activeCell="D38" sqref="D38"/>
      <selection pane="bottomRight" activeCell="C110" sqref="C110"/>
    </sheetView>
  </sheetViews>
  <sheetFormatPr defaultRowHeight="15"/>
  <cols>
    <col min="1" max="1" width="10" style="1" customWidth="1"/>
    <col min="2" max="2" width="48.5546875" style="7" customWidth="1"/>
    <col min="3" max="3" width="7.33203125" style="39" customWidth="1"/>
    <col min="4" max="4" width="11.77734375" style="3" customWidth="1"/>
    <col min="5" max="5" width="11.77734375" style="63" customWidth="1"/>
    <col min="6" max="6" width="11.88671875" style="83" customWidth="1"/>
    <col min="7" max="7" width="10" style="83" customWidth="1"/>
    <col min="8" max="9" width="10" style="5" customWidth="1"/>
    <col min="10" max="10" width="10.109375" style="5" customWidth="1"/>
    <col min="11" max="11" width="10" style="1" customWidth="1"/>
    <col min="12" max="12" width="35.109375" style="6" customWidth="1"/>
    <col min="13" max="16384" width="8.88671875" style="7"/>
  </cols>
  <sheetData>
    <row r="1" spans="1:12">
      <c r="B1" s="1" t="s">
        <v>569</v>
      </c>
      <c r="C1" s="2"/>
      <c r="E1" s="83"/>
    </row>
    <row r="2" spans="1:12">
      <c r="B2" s="1" t="s">
        <v>1</v>
      </c>
      <c r="C2" s="2"/>
      <c r="E2" s="83"/>
    </row>
    <row r="3" spans="1:12">
      <c r="B3" s="1" t="s">
        <v>2</v>
      </c>
      <c r="C3" s="2"/>
      <c r="E3" s="83"/>
    </row>
    <row r="4" spans="1:12">
      <c r="A4" s="8"/>
      <c r="B4" s="9">
        <v>41613</v>
      </c>
      <c r="C4" s="10"/>
      <c r="E4" s="83"/>
      <c r="F4" s="5"/>
      <c r="H4" s="83"/>
      <c r="K4" s="5"/>
    </row>
    <row r="5" spans="1:12">
      <c r="C5" s="2" t="s">
        <v>3</v>
      </c>
      <c r="D5" s="3" t="s">
        <v>4</v>
      </c>
      <c r="E5" s="83" t="s">
        <v>5</v>
      </c>
      <c r="F5" s="83" t="s">
        <v>5</v>
      </c>
      <c r="G5" s="93" t="s">
        <v>6</v>
      </c>
      <c r="H5" s="93"/>
      <c r="I5" s="93"/>
      <c r="J5" s="93"/>
      <c r="K5" s="93"/>
    </row>
    <row r="6" spans="1:12" ht="15.75" thickBot="1">
      <c r="A6" s="11" t="s">
        <v>7</v>
      </c>
      <c r="B6" s="11" t="s">
        <v>8</v>
      </c>
      <c r="C6" s="12" t="s">
        <v>9</v>
      </c>
      <c r="D6" s="13" t="s">
        <v>10</v>
      </c>
      <c r="E6" s="14" t="s">
        <v>11</v>
      </c>
      <c r="F6" s="14" t="s">
        <v>12</v>
      </c>
      <c r="G6" s="14" t="s">
        <v>13</v>
      </c>
      <c r="H6" s="15" t="s">
        <v>14</v>
      </c>
      <c r="I6" s="15" t="s">
        <v>15</v>
      </c>
      <c r="J6" s="15" t="s">
        <v>16</v>
      </c>
      <c r="K6" s="11" t="s">
        <v>17</v>
      </c>
      <c r="L6" s="11" t="s">
        <v>37</v>
      </c>
    </row>
    <row r="7" spans="1:12">
      <c r="A7" s="16"/>
      <c r="B7" s="16"/>
      <c r="C7" s="17"/>
      <c r="D7" s="76"/>
      <c r="E7" s="19"/>
      <c r="F7" s="19"/>
      <c r="G7" s="19"/>
      <c r="H7" s="20"/>
      <c r="I7" s="20"/>
      <c r="J7" s="20"/>
      <c r="K7" s="16"/>
    </row>
    <row r="8" spans="1:12" ht="15.75" thickBot="1">
      <c r="A8" s="16"/>
      <c r="B8" s="30" t="s">
        <v>18</v>
      </c>
      <c r="C8" s="17"/>
      <c r="D8" s="18"/>
      <c r="E8" s="19"/>
      <c r="F8" s="19"/>
      <c r="G8" s="19"/>
      <c r="H8" s="20"/>
      <c r="I8" s="20"/>
      <c r="J8" s="20"/>
      <c r="K8" s="16"/>
    </row>
    <row r="9" spans="1:12">
      <c r="A9" s="16"/>
      <c r="B9" s="16"/>
      <c r="C9" s="17"/>
      <c r="D9" s="18"/>
      <c r="E9" s="19"/>
      <c r="F9" s="19"/>
      <c r="G9" s="19"/>
      <c r="H9" s="20"/>
      <c r="I9" s="20"/>
      <c r="J9" s="20"/>
      <c r="K9" s="16"/>
    </row>
    <row r="10" spans="1:12">
      <c r="A10" s="1" t="s">
        <v>19</v>
      </c>
      <c r="B10" s="21" t="s">
        <v>500</v>
      </c>
      <c r="C10" s="22" t="s">
        <v>21</v>
      </c>
      <c r="D10" s="23">
        <f>100+120+391+315</f>
        <v>926</v>
      </c>
      <c r="E10" s="83">
        <v>3</v>
      </c>
      <c r="F10" s="19">
        <f>1+8+4+3</f>
        <v>16</v>
      </c>
      <c r="G10" s="19">
        <f>1+8+4+3</f>
        <v>16</v>
      </c>
      <c r="H10" s="83">
        <v>0</v>
      </c>
      <c r="I10" s="83">
        <v>0</v>
      </c>
      <c r="J10" s="83">
        <v>0</v>
      </c>
      <c r="K10" s="83">
        <v>0</v>
      </c>
    </row>
    <row r="11" spans="1:12">
      <c r="A11" s="1" t="s">
        <v>22</v>
      </c>
      <c r="B11" s="24" t="s">
        <v>494</v>
      </c>
      <c r="C11" s="22" t="s">
        <v>21</v>
      </c>
      <c r="D11" s="23">
        <v>600</v>
      </c>
      <c r="E11" s="83">
        <v>1</v>
      </c>
      <c r="F11" s="19">
        <v>6</v>
      </c>
      <c r="G11" s="83">
        <v>6</v>
      </c>
      <c r="H11" s="83">
        <v>0</v>
      </c>
      <c r="I11" s="83">
        <v>0</v>
      </c>
      <c r="J11" s="83">
        <v>0</v>
      </c>
      <c r="K11" s="83">
        <v>0</v>
      </c>
    </row>
    <row r="12" spans="1:12">
      <c r="A12" s="1" t="s">
        <v>24</v>
      </c>
      <c r="B12" s="24" t="s">
        <v>496</v>
      </c>
      <c r="C12" s="22" t="s">
        <v>21</v>
      </c>
      <c r="D12" s="23">
        <v>521.5</v>
      </c>
      <c r="E12" s="83">
        <v>1</v>
      </c>
      <c r="F12" s="83">
        <v>9</v>
      </c>
      <c r="G12" s="83">
        <v>9</v>
      </c>
      <c r="H12" s="83">
        <v>0</v>
      </c>
      <c r="I12" s="83">
        <v>0</v>
      </c>
      <c r="J12" s="83">
        <v>0</v>
      </c>
      <c r="K12" s="83">
        <v>0</v>
      </c>
    </row>
    <row r="13" spans="1:12">
      <c r="A13" s="1" t="s">
        <v>50</v>
      </c>
      <c r="B13" s="42" t="s">
        <v>497</v>
      </c>
      <c r="C13" s="25">
        <f t="shared" ref="C13" si="0">SUM(IF(D13=0,0),IF(D13&gt;0,1),IF(D13&gt;10,1),IF(D13&gt;20,1),IF(D13&gt;40,1),IF(D13&gt;80,1),IF(D13&gt;160,1),IF(D13&gt;320,1),IF(D13&gt;640,1),IF(D13&gt;1280,1),IF(D13&gt;2560,1),IF(D13&gt;5120,1))</f>
        <v>8</v>
      </c>
      <c r="D13" s="23">
        <v>1150</v>
      </c>
      <c r="E13" s="37">
        <v>1</v>
      </c>
      <c r="F13" s="33">
        <v>8</v>
      </c>
      <c r="G13" s="37">
        <v>8</v>
      </c>
      <c r="H13" s="83">
        <v>0</v>
      </c>
      <c r="I13" s="83">
        <v>0</v>
      </c>
      <c r="J13" s="83">
        <v>0</v>
      </c>
      <c r="K13" s="83">
        <v>0</v>
      </c>
    </row>
    <row r="14" spans="1:12">
      <c r="A14" s="16" t="s">
        <v>25</v>
      </c>
      <c r="B14" s="21" t="s">
        <v>26</v>
      </c>
      <c r="C14" s="25">
        <f>SUM(IF(D14=0,0),IF(D14&gt;0,1),IF(D14&gt;10,1),IF(D14&gt;20,1),IF(D14&gt;40,1),IF(D14&gt;80,1),IF(D14&gt;160,1),IF(D14&gt;320,1),IF(D14&gt;640,1),IF(D14&gt;1280,1),IF(D14&gt;2560,1),IF(D14&gt;5120,1))</f>
        <v>11</v>
      </c>
      <c r="D14" s="18">
        <v>8125.5</v>
      </c>
      <c r="E14" s="26">
        <v>19</v>
      </c>
      <c r="F14" s="26">
        <v>57</v>
      </c>
      <c r="G14" s="26">
        <v>51</v>
      </c>
      <c r="H14" s="26">
        <v>0</v>
      </c>
      <c r="I14" s="26">
        <v>3</v>
      </c>
      <c r="J14" s="26">
        <v>3</v>
      </c>
      <c r="K14" s="26">
        <v>0</v>
      </c>
    </row>
    <row r="15" spans="1:12">
      <c r="A15" s="1" t="s">
        <v>27</v>
      </c>
      <c r="B15" s="21" t="s">
        <v>28</v>
      </c>
      <c r="C15" s="82" t="s">
        <v>534</v>
      </c>
      <c r="D15" s="23">
        <v>1988.5</v>
      </c>
      <c r="E15" s="86">
        <v>13</v>
      </c>
      <c r="F15" s="19">
        <v>34</v>
      </c>
      <c r="G15" s="86">
        <v>30</v>
      </c>
      <c r="H15" s="86">
        <v>0</v>
      </c>
      <c r="I15" s="86">
        <v>0</v>
      </c>
      <c r="J15" s="86">
        <v>4</v>
      </c>
      <c r="K15" s="86">
        <v>0</v>
      </c>
      <c r="L15" s="6" t="s">
        <v>533</v>
      </c>
    </row>
    <row r="16" spans="1:12">
      <c r="A16" s="1" t="s">
        <v>29</v>
      </c>
      <c r="B16" s="21" t="s">
        <v>30</v>
      </c>
      <c r="C16" s="25">
        <f>SUM(IF(D16=0,0),IF(D16&gt;0,1),IF(D16&gt;10,1),IF(D16&gt;20,1),IF(D16&gt;40,1),IF(D16&gt;80,1),IF(D16&gt;160,1),IF(D16&gt;320,1),IF(D16&gt;640,1),IF(D16&gt;1280,1),IF(D16&gt;2560,1),IF(D16&gt;5120,1))</f>
        <v>0</v>
      </c>
      <c r="D16" s="23">
        <v>0</v>
      </c>
      <c r="E16" s="83">
        <v>0</v>
      </c>
      <c r="F16" s="19">
        <v>0</v>
      </c>
      <c r="G16" s="83">
        <v>0</v>
      </c>
      <c r="H16" s="83">
        <v>0</v>
      </c>
      <c r="I16" s="83">
        <v>0</v>
      </c>
      <c r="J16" s="83">
        <v>0</v>
      </c>
      <c r="K16" s="83">
        <v>0</v>
      </c>
    </row>
    <row r="17" spans="1:14">
      <c r="A17" s="1" t="s">
        <v>31</v>
      </c>
      <c r="B17" s="21" t="s">
        <v>346</v>
      </c>
      <c r="C17" s="25" t="s">
        <v>344</v>
      </c>
      <c r="D17" s="23">
        <v>2400</v>
      </c>
      <c r="E17" s="83">
        <v>4</v>
      </c>
      <c r="F17" s="19">
        <v>24</v>
      </c>
      <c r="G17" s="83">
        <v>24</v>
      </c>
      <c r="H17" s="83">
        <v>0</v>
      </c>
      <c r="I17" s="83">
        <v>0</v>
      </c>
      <c r="J17" s="83">
        <v>0</v>
      </c>
      <c r="K17" s="83">
        <v>0</v>
      </c>
    </row>
    <row r="18" spans="1:14" ht="15.75" thickBot="1">
      <c r="A18" s="11" t="s">
        <v>34</v>
      </c>
      <c r="B18" s="27" t="s">
        <v>35</v>
      </c>
      <c r="C18" s="82" t="s">
        <v>534</v>
      </c>
      <c r="D18" s="28">
        <v>2476.5</v>
      </c>
      <c r="E18" s="14">
        <v>7</v>
      </c>
      <c r="F18" s="14">
        <v>28</v>
      </c>
      <c r="G18" s="14">
        <v>26</v>
      </c>
      <c r="H18" s="14">
        <v>0</v>
      </c>
      <c r="I18" s="14">
        <v>0</v>
      </c>
      <c r="J18" s="14">
        <v>2</v>
      </c>
      <c r="K18" s="14">
        <v>0</v>
      </c>
      <c r="L18" s="6" t="s">
        <v>533</v>
      </c>
    </row>
    <row r="19" spans="1:14">
      <c r="B19" s="21"/>
      <c r="C19" s="29"/>
      <c r="D19" s="23">
        <f t="shared" ref="D19:K19" si="1">SUM(D10:D18)</f>
        <v>18188</v>
      </c>
      <c r="E19" s="83">
        <f t="shared" si="1"/>
        <v>49</v>
      </c>
      <c r="F19" s="83">
        <f t="shared" si="1"/>
        <v>182</v>
      </c>
      <c r="G19" s="83">
        <f t="shared" si="1"/>
        <v>170</v>
      </c>
      <c r="H19" s="83">
        <f t="shared" si="1"/>
        <v>0</v>
      </c>
      <c r="I19" s="83">
        <f t="shared" si="1"/>
        <v>3</v>
      </c>
      <c r="J19" s="83">
        <f t="shared" si="1"/>
        <v>9</v>
      </c>
      <c r="K19" s="83">
        <f t="shared" si="1"/>
        <v>0</v>
      </c>
    </row>
    <row r="20" spans="1:14">
      <c r="A20" s="7"/>
      <c r="C20" s="29"/>
      <c r="D20" s="23"/>
      <c r="E20" s="83"/>
      <c r="F20" s="19"/>
    </row>
    <row r="21" spans="1:14" ht="15.75" thickBot="1">
      <c r="B21" s="30" t="s">
        <v>36</v>
      </c>
      <c r="C21" s="10"/>
      <c r="E21" s="83"/>
      <c r="F21" s="19"/>
      <c r="L21" s="11" t="s">
        <v>37</v>
      </c>
    </row>
    <row r="22" spans="1:14">
      <c r="A22" s="31"/>
      <c r="B22" s="32"/>
      <c r="C22" s="10"/>
      <c r="D22" s="23"/>
      <c r="E22" s="33"/>
      <c r="F22" s="26"/>
      <c r="G22" s="33"/>
      <c r="H22" s="34"/>
      <c r="I22" s="34"/>
      <c r="J22" s="34"/>
      <c r="K22" s="31"/>
      <c r="L22" s="32"/>
    </row>
    <row r="23" spans="1:14">
      <c r="A23" s="31" t="s">
        <v>38</v>
      </c>
      <c r="B23" s="35" t="s">
        <v>39</v>
      </c>
      <c r="C23" s="25">
        <f t="shared" ref="C23:C88" si="2">SUM(IF(D23=0,0),IF(D23&gt;0,1),IF(D23&gt;10,1),IF(D23&gt;20,1),IF(D23&gt;40,1),IF(D23&gt;80,1),IF(D23&gt;160,1),IF(D23&gt;320,1),IF(D23&gt;640,1),IF(D23&gt;1280,1),IF(D23&gt;2560,1),IF(D23&gt;5120,1))</f>
        <v>5</v>
      </c>
      <c r="D23" s="79">
        <v>100</v>
      </c>
      <c r="E23" s="26"/>
      <c r="F23" s="37"/>
      <c r="G23" s="37"/>
      <c r="H23" s="34"/>
      <c r="I23" s="34"/>
      <c r="J23" s="34"/>
      <c r="K23" s="31"/>
      <c r="L23" s="32"/>
    </row>
    <row r="24" spans="1:14" ht="15.75" customHeight="1">
      <c r="A24" s="31" t="s">
        <v>40</v>
      </c>
      <c r="B24" s="24" t="s">
        <v>502</v>
      </c>
      <c r="C24" s="25">
        <f t="shared" si="2"/>
        <v>1</v>
      </c>
      <c r="D24" s="36">
        <v>5</v>
      </c>
      <c r="E24" s="37"/>
      <c r="F24" s="33"/>
      <c r="G24" s="37"/>
      <c r="H24" s="33"/>
      <c r="I24" s="33"/>
      <c r="J24" s="33"/>
      <c r="K24" s="33"/>
      <c r="L24" s="38"/>
      <c r="M24" s="39"/>
      <c r="N24" s="39"/>
    </row>
    <row r="25" spans="1:14" ht="15.75" customHeight="1">
      <c r="A25" s="31" t="s">
        <v>42</v>
      </c>
      <c r="B25" s="21" t="s">
        <v>503</v>
      </c>
      <c r="C25" s="25">
        <f t="shared" si="2"/>
        <v>0</v>
      </c>
      <c r="D25" s="40">
        <v>0</v>
      </c>
      <c r="E25" s="33"/>
      <c r="F25" s="37"/>
      <c r="G25" s="37"/>
      <c r="H25" s="33"/>
      <c r="I25" s="33"/>
      <c r="J25" s="33"/>
      <c r="K25" s="33"/>
      <c r="L25" s="38"/>
      <c r="M25" s="39"/>
      <c r="N25" s="39"/>
    </row>
    <row r="26" spans="1:14" ht="15.75" customHeight="1">
      <c r="A26" s="31" t="s">
        <v>44</v>
      </c>
      <c r="B26" s="21" t="s">
        <v>45</v>
      </c>
      <c r="C26" s="25">
        <f t="shared" si="2"/>
        <v>2</v>
      </c>
      <c r="D26" s="36">
        <v>15</v>
      </c>
      <c r="E26" s="33">
        <v>1</v>
      </c>
      <c r="F26" s="37">
        <v>2</v>
      </c>
      <c r="G26" s="37">
        <v>2</v>
      </c>
      <c r="H26" s="33"/>
      <c r="I26" s="33"/>
      <c r="J26" s="33"/>
      <c r="K26" s="33"/>
      <c r="L26" s="38"/>
      <c r="M26" s="39"/>
      <c r="N26" s="39"/>
    </row>
    <row r="27" spans="1:14" ht="15.75" customHeight="1">
      <c r="A27" s="32" t="s">
        <v>46</v>
      </c>
      <c r="B27" s="21" t="s">
        <v>47</v>
      </c>
      <c r="C27" s="25">
        <f t="shared" si="2"/>
        <v>4</v>
      </c>
      <c r="D27" s="36">
        <v>75</v>
      </c>
      <c r="E27" s="26">
        <v>1</v>
      </c>
      <c r="F27" s="37">
        <v>10</v>
      </c>
      <c r="G27" s="37">
        <v>10</v>
      </c>
      <c r="H27" s="26"/>
      <c r="I27" s="26"/>
      <c r="J27" s="26"/>
      <c r="K27" s="26"/>
      <c r="L27" s="38"/>
      <c r="M27" s="39"/>
      <c r="N27" s="39"/>
    </row>
    <row r="28" spans="1:14" ht="15.75" customHeight="1">
      <c r="A28" s="31" t="s">
        <v>48</v>
      </c>
      <c r="B28" s="24" t="s">
        <v>49</v>
      </c>
      <c r="C28" s="25">
        <f t="shared" si="2"/>
        <v>2</v>
      </c>
      <c r="D28" s="36">
        <v>14.7</v>
      </c>
      <c r="E28" s="33">
        <v>1</v>
      </c>
      <c r="F28" s="37">
        <v>2</v>
      </c>
      <c r="G28" s="37">
        <v>2</v>
      </c>
      <c r="H28" s="33"/>
      <c r="I28" s="33"/>
      <c r="J28" s="33"/>
      <c r="K28" s="33"/>
      <c r="L28" s="38"/>
      <c r="M28" s="39"/>
      <c r="N28" s="39"/>
    </row>
    <row r="29" spans="1:14" ht="15.75" customHeight="1">
      <c r="A29" s="31" t="s">
        <v>52</v>
      </c>
      <c r="B29" s="24" t="s">
        <v>53</v>
      </c>
      <c r="C29" s="25" t="s">
        <v>347</v>
      </c>
      <c r="D29" s="23">
        <v>25</v>
      </c>
      <c r="E29" s="33"/>
      <c r="F29" s="33"/>
      <c r="G29" s="33"/>
      <c r="H29" s="33"/>
      <c r="I29" s="83"/>
      <c r="J29" s="83"/>
      <c r="K29" s="83"/>
      <c r="M29" s="39"/>
      <c r="N29" s="39"/>
    </row>
    <row r="30" spans="1:14" ht="15.75" customHeight="1">
      <c r="A30" s="32" t="s">
        <v>55</v>
      </c>
      <c r="B30" s="21" t="s">
        <v>56</v>
      </c>
      <c r="C30" s="25">
        <f t="shared" si="2"/>
        <v>1</v>
      </c>
      <c r="D30" s="36">
        <v>7</v>
      </c>
      <c r="E30" s="33">
        <v>2</v>
      </c>
      <c r="F30" s="37">
        <v>2</v>
      </c>
      <c r="G30" s="37">
        <v>2</v>
      </c>
      <c r="H30" s="26"/>
      <c r="I30" s="26"/>
      <c r="J30" s="26"/>
      <c r="K30" s="26"/>
      <c r="L30" s="38"/>
      <c r="M30" s="39"/>
      <c r="N30" s="39"/>
    </row>
    <row r="31" spans="1:14" ht="15.75" customHeight="1">
      <c r="A31" s="31" t="s">
        <v>57</v>
      </c>
      <c r="B31" s="24" t="s">
        <v>58</v>
      </c>
      <c r="C31" s="25">
        <f t="shared" si="2"/>
        <v>4</v>
      </c>
      <c r="D31" s="36">
        <v>50</v>
      </c>
      <c r="E31" s="33"/>
      <c r="F31" s="41"/>
      <c r="G31" s="41"/>
      <c r="H31" s="33"/>
      <c r="I31" s="33"/>
      <c r="J31" s="33"/>
      <c r="K31" s="33"/>
      <c r="L31" s="38"/>
      <c r="M31" s="39"/>
      <c r="N31" s="39"/>
    </row>
    <row r="32" spans="1:14" ht="15.75" customHeight="1">
      <c r="A32" s="31" t="s">
        <v>59</v>
      </c>
      <c r="B32" s="44" t="s">
        <v>60</v>
      </c>
      <c r="C32" s="25">
        <f t="shared" si="2"/>
        <v>0</v>
      </c>
      <c r="D32" s="36">
        <v>0</v>
      </c>
      <c r="E32" s="33">
        <v>0</v>
      </c>
      <c r="F32" s="37">
        <v>0</v>
      </c>
      <c r="G32" s="37">
        <v>0</v>
      </c>
      <c r="H32" s="33"/>
      <c r="I32" s="33"/>
      <c r="J32" s="33"/>
      <c r="K32" s="33"/>
      <c r="L32" s="38"/>
      <c r="M32" s="39"/>
      <c r="N32" s="39"/>
    </row>
    <row r="33" spans="1:14" ht="15.75" customHeight="1">
      <c r="A33" s="31" t="s">
        <v>61</v>
      </c>
      <c r="B33" s="21" t="s">
        <v>62</v>
      </c>
      <c r="C33" s="25">
        <f t="shared" si="2"/>
        <v>2</v>
      </c>
      <c r="D33" s="36">
        <v>15</v>
      </c>
      <c r="E33" s="33">
        <v>1</v>
      </c>
      <c r="F33" s="37">
        <v>2</v>
      </c>
      <c r="G33" s="37">
        <v>2</v>
      </c>
      <c r="H33" s="33"/>
      <c r="I33" s="33"/>
      <c r="J33" s="33"/>
      <c r="K33" s="33"/>
      <c r="L33" s="38"/>
      <c r="M33" s="39"/>
      <c r="N33" s="39"/>
    </row>
    <row r="34" spans="1:14" ht="15.75" customHeight="1">
      <c r="A34" s="31" t="s">
        <v>63</v>
      </c>
      <c r="B34" s="24" t="s">
        <v>64</v>
      </c>
      <c r="C34" s="25">
        <f t="shared" si="2"/>
        <v>0</v>
      </c>
      <c r="D34" s="36">
        <v>0</v>
      </c>
      <c r="E34" s="33"/>
      <c r="F34" s="37"/>
      <c r="G34" s="37"/>
      <c r="H34" s="33"/>
      <c r="I34" s="33"/>
      <c r="J34" s="33"/>
      <c r="K34" s="33"/>
      <c r="L34" s="38"/>
      <c r="M34" s="39"/>
      <c r="N34" s="39"/>
    </row>
    <row r="35" spans="1:14" ht="15.75" customHeight="1">
      <c r="A35" s="31" t="s">
        <v>65</v>
      </c>
      <c r="B35" s="45" t="s">
        <v>504</v>
      </c>
      <c r="C35" s="25">
        <f t="shared" si="2"/>
        <v>1</v>
      </c>
      <c r="D35" s="36">
        <v>2</v>
      </c>
      <c r="E35" s="33">
        <v>1</v>
      </c>
      <c r="F35" s="37">
        <v>1</v>
      </c>
      <c r="G35" s="37">
        <v>1</v>
      </c>
      <c r="H35" s="33"/>
      <c r="I35" s="33"/>
      <c r="J35" s="33"/>
      <c r="K35" s="33"/>
      <c r="L35" s="38"/>
      <c r="M35" s="39"/>
      <c r="N35" s="39"/>
    </row>
    <row r="36" spans="1:14" ht="15.75" customHeight="1">
      <c r="A36" s="31" t="s">
        <v>67</v>
      </c>
      <c r="B36" s="24" t="s">
        <v>68</v>
      </c>
      <c r="C36" s="25" t="s">
        <v>69</v>
      </c>
      <c r="D36" s="40">
        <v>80</v>
      </c>
      <c r="F36" s="41"/>
      <c r="G36" s="41"/>
      <c r="H36" s="33"/>
      <c r="I36" s="33"/>
      <c r="J36" s="33"/>
      <c r="K36" s="33"/>
      <c r="L36" s="38"/>
      <c r="M36" s="39"/>
      <c r="N36" s="39"/>
    </row>
    <row r="37" spans="1:14" ht="15.75" customHeight="1">
      <c r="A37" s="31" t="s">
        <v>70</v>
      </c>
      <c r="B37" s="24" t="s">
        <v>71</v>
      </c>
      <c r="C37" s="25">
        <f t="shared" si="2"/>
        <v>5</v>
      </c>
      <c r="D37" s="40">
        <v>88</v>
      </c>
      <c r="E37" s="33"/>
      <c r="F37" s="37"/>
      <c r="G37" s="37"/>
      <c r="H37" s="33"/>
      <c r="I37" s="33"/>
      <c r="J37" s="33"/>
      <c r="K37" s="33"/>
      <c r="L37" s="38"/>
      <c r="M37" s="39"/>
      <c r="N37" s="39"/>
    </row>
    <row r="38" spans="1:14" ht="15.75" customHeight="1">
      <c r="A38" s="31" t="s">
        <v>79</v>
      </c>
      <c r="B38" s="21" t="s">
        <v>80</v>
      </c>
      <c r="C38" s="25">
        <f t="shared" si="2"/>
        <v>2</v>
      </c>
      <c r="D38" s="36">
        <v>15</v>
      </c>
      <c r="E38" s="37">
        <v>1</v>
      </c>
      <c r="F38" s="33">
        <v>2</v>
      </c>
      <c r="G38" s="37">
        <v>2</v>
      </c>
      <c r="H38" s="33"/>
      <c r="I38" s="33"/>
      <c r="J38" s="33"/>
      <c r="K38" s="33"/>
      <c r="L38" s="38"/>
      <c r="M38" s="39"/>
      <c r="N38" s="39"/>
    </row>
    <row r="39" spans="1:14" ht="15.75" customHeight="1">
      <c r="A39" s="31" t="s">
        <v>81</v>
      </c>
      <c r="B39" s="24" t="s">
        <v>82</v>
      </c>
      <c r="C39" s="25">
        <f t="shared" si="2"/>
        <v>2</v>
      </c>
      <c r="D39" s="36">
        <v>15</v>
      </c>
      <c r="E39" s="37">
        <v>2</v>
      </c>
      <c r="F39" s="33">
        <v>2</v>
      </c>
      <c r="G39" s="37"/>
      <c r="H39" s="33"/>
      <c r="I39" s="33"/>
      <c r="J39" s="33"/>
      <c r="K39" s="33"/>
      <c r="L39" s="38"/>
      <c r="M39" s="39"/>
      <c r="N39" s="39"/>
    </row>
    <row r="40" spans="1:14" ht="15.75" customHeight="1">
      <c r="A40" s="31" t="s">
        <v>83</v>
      </c>
      <c r="B40" s="45" t="s">
        <v>84</v>
      </c>
      <c r="C40" s="25">
        <f t="shared" si="2"/>
        <v>0</v>
      </c>
      <c r="D40" s="36">
        <v>0</v>
      </c>
      <c r="E40" s="33">
        <v>0</v>
      </c>
      <c r="F40" s="37">
        <v>0</v>
      </c>
      <c r="G40" s="37">
        <v>0</v>
      </c>
      <c r="H40" s="33"/>
      <c r="I40" s="33"/>
      <c r="J40" s="33"/>
      <c r="K40" s="33"/>
      <c r="L40" s="38"/>
      <c r="M40" s="39"/>
      <c r="N40" s="39"/>
    </row>
    <row r="41" spans="1:14" ht="15.75" customHeight="1">
      <c r="A41" s="31" t="s">
        <v>85</v>
      </c>
      <c r="B41" s="24" t="s">
        <v>86</v>
      </c>
      <c r="C41" s="25" t="s">
        <v>143</v>
      </c>
      <c r="D41" s="36">
        <v>0</v>
      </c>
      <c r="E41" s="33">
        <v>0</v>
      </c>
      <c r="F41" s="37">
        <v>0</v>
      </c>
      <c r="G41" s="37">
        <v>0</v>
      </c>
      <c r="H41" s="33"/>
      <c r="I41" s="33"/>
      <c r="J41" s="33"/>
      <c r="K41" s="33"/>
      <c r="L41" s="38"/>
      <c r="M41" s="39"/>
      <c r="N41" s="39"/>
    </row>
    <row r="42" spans="1:14" ht="15.75" customHeight="1">
      <c r="A42" s="31" t="s">
        <v>92</v>
      </c>
      <c r="B42" s="45" t="s">
        <v>93</v>
      </c>
      <c r="C42" s="25">
        <f t="shared" si="2"/>
        <v>0</v>
      </c>
      <c r="D42" s="36">
        <v>0</v>
      </c>
      <c r="E42" s="33">
        <v>0</v>
      </c>
      <c r="F42" s="37">
        <v>0</v>
      </c>
      <c r="G42" s="37">
        <v>0</v>
      </c>
      <c r="H42" s="33"/>
      <c r="I42" s="33"/>
      <c r="J42" s="33"/>
      <c r="K42" s="33"/>
      <c r="L42" s="38"/>
      <c r="M42" s="39"/>
      <c r="N42" s="39"/>
    </row>
    <row r="43" spans="1:14" ht="15.75" customHeight="1">
      <c r="A43" s="31" t="s">
        <v>94</v>
      </c>
      <c r="B43" s="45" t="s">
        <v>95</v>
      </c>
      <c r="C43" s="25">
        <f t="shared" si="2"/>
        <v>0</v>
      </c>
      <c r="D43" s="36">
        <v>0</v>
      </c>
      <c r="E43" s="33">
        <v>0</v>
      </c>
      <c r="F43" s="37">
        <v>0</v>
      </c>
      <c r="G43" s="37">
        <v>0</v>
      </c>
      <c r="H43" s="33"/>
      <c r="I43" s="33"/>
      <c r="J43" s="33"/>
      <c r="K43" s="33"/>
      <c r="L43" s="38"/>
      <c r="M43" s="39"/>
      <c r="N43" s="39"/>
    </row>
    <row r="44" spans="1:14" ht="15.75" customHeight="1">
      <c r="A44" s="32" t="s">
        <v>96</v>
      </c>
      <c r="B44" s="21" t="s">
        <v>97</v>
      </c>
      <c r="C44" s="25">
        <f t="shared" si="2"/>
        <v>5</v>
      </c>
      <c r="D44" s="36">
        <v>120</v>
      </c>
      <c r="E44" s="33">
        <v>1</v>
      </c>
      <c r="F44" s="37">
        <v>8</v>
      </c>
      <c r="G44" s="37">
        <v>8</v>
      </c>
      <c r="H44" s="26"/>
      <c r="I44" s="26"/>
      <c r="J44" s="26"/>
      <c r="K44" s="26"/>
      <c r="L44" s="38"/>
      <c r="M44" s="39"/>
      <c r="N44" s="39"/>
    </row>
    <row r="45" spans="1:14" ht="15.75" customHeight="1">
      <c r="A45" s="31" t="s">
        <v>98</v>
      </c>
      <c r="B45" s="24" t="s">
        <v>499</v>
      </c>
      <c r="C45" s="25">
        <f t="shared" si="2"/>
        <v>1</v>
      </c>
      <c r="D45" s="36">
        <f>(3.84+10.3+0+21.68+0+6.38)/6</f>
        <v>7.0333333333333341</v>
      </c>
      <c r="E45" s="33"/>
      <c r="F45" s="37"/>
      <c r="G45" s="37"/>
      <c r="H45" s="33"/>
      <c r="I45" s="33"/>
      <c r="J45" s="33"/>
      <c r="K45" s="33"/>
      <c r="L45" s="38"/>
      <c r="M45" s="39"/>
      <c r="N45" s="39"/>
    </row>
    <row r="46" spans="1:14" ht="15.75" customHeight="1">
      <c r="A46" s="31" t="s">
        <v>102</v>
      </c>
      <c r="B46" s="24" t="s">
        <v>103</v>
      </c>
      <c r="C46" s="25">
        <f t="shared" si="2"/>
        <v>1</v>
      </c>
      <c r="D46" s="36">
        <f>(0+0+3.75+0+0+5.69)/6</f>
        <v>1.5733333333333335</v>
      </c>
      <c r="E46" s="33"/>
      <c r="F46" s="37"/>
      <c r="G46" s="37"/>
      <c r="H46" s="33"/>
      <c r="I46" s="33"/>
      <c r="J46" s="33"/>
      <c r="K46" s="33"/>
      <c r="L46" s="38"/>
      <c r="M46" s="39"/>
      <c r="N46" s="39"/>
    </row>
    <row r="47" spans="1:14" ht="15.75" customHeight="1">
      <c r="A47" s="31" t="s">
        <v>106</v>
      </c>
      <c r="B47" s="24" t="s">
        <v>107</v>
      </c>
      <c r="C47" s="25">
        <f t="shared" si="2"/>
        <v>2</v>
      </c>
      <c r="D47" s="36">
        <v>15</v>
      </c>
      <c r="E47" s="33">
        <v>2</v>
      </c>
      <c r="F47" s="37">
        <v>2</v>
      </c>
      <c r="G47" s="37">
        <v>2</v>
      </c>
      <c r="H47" s="33"/>
      <c r="I47" s="33"/>
      <c r="J47" s="33"/>
      <c r="K47" s="33"/>
      <c r="L47" s="38"/>
      <c r="M47" s="39"/>
      <c r="N47" s="39"/>
    </row>
    <row r="48" spans="1:14" ht="15.75" customHeight="1">
      <c r="A48" s="32" t="s">
        <v>108</v>
      </c>
      <c r="B48" s="21" t="s">
        <v>109</v>
      </c>
      <c r="C48" s="25">
        <f t="shared" si="2"/>
        <v>4</v>
      </c>
      <c r="D48" s="46">
        <v>60</v>
      </c>
      <c r="E48" s="26">
        <v>3</v>
      </c>
      <c r="F48" s="47">
        <v>10</v>
      </c>
      <c r="G48" s="47">
        <v>10</v>
      </c>
      <c r="H48" s="26"/>
      <c r="I48" s="26"/>
      <c r="J48" s="26"/>
      <c r="K48" s="26"/>
      <c r="L48" s="38"/>
      <c r="M48" s="39"/>
      <c r="N48" s="39"/>
    </row>
    <row r="49" spans="1:14" s="24" customFormat="1" ht="15.75" customHeight="1">
      <c r="A49" s="37" t="s">
        <v>110</v>
      </c>
      <c r="B49" s="45" t="s">
        <v>111</v>
      </c>
      <c r="C49" s="25"/>
      <c r="D49" s="49" t="s">
        <v>566</v>
      </c>
      <c r="E49" s="26"/>
      <c r="F49" s="37"/>
      <c r="G49" s="37"/>
      <c r="H49" s="26"/>
      <c r="I49" s="26"/>
      <c r="J49" s="26"/>
      <c r="K49" s="26"/>
      <c r="L49" s="38"/>
      <c r="M49" s="48"/>
      <c r="N49" s="48"/>
    </row>
    <row r="50" spans="1:14" s="24" customFormat="1" ht="15.75" customHeight="1">
      <c r="A50" s="37" t="s">
        <v>114</v>
      </c>
      <c r="B50" s="45" t="s">
        <v>115</v>
      </c>
      <c r="C50" s="25">
        <f t="shared" si="2"/>
        <v>4</v>
      </c>
      <c r="D50" s="36">
        <v>75</v>
      </c>
      <c r="E50" s="26"/>
      <c r="F50" s="37"/>
      <c r="G50" s="37"/>
      <c r="H50" s="26"/>
      <c r="I50" s="26"/>
      <c r="J50" s="26"/>
      <c r="K50" s="26"/>
      <c r="L50" s="38"/>
      <c r="M50" s="48"/>
      <c r="N50" s="48"/>
    </row>
    <row r="51" spans="1:14" s="24" customFormat="1" ht="15.75" customHeight="1">
      <c r="A51" s="37" t="s">
        <v>116</v>
      </c>
      <c r="B51" s="45" t="s">
        <v>117</v>
      </c>
      <c r="C51" s="25">
        <f t="shared" si="2"/>
        <v>0</v>
      </c>
      <c r="D51" s="36">
        <v>0</v>
      </c>
      <c r="E51" s="33"/>
      <c r="F51" s="37"/>
      <c r="G51" s="37"/>
      <c r="H51" s="26"/>
      <c r="I51" s="26"/>
      <c r="J51" s="26"/>
      <c r="K51" s="26"/>
      <c r="L51" s="38"/>
      <c r="M51" s="48"/>
      <c r="N51" s="48"/>
    </row>
    <row r="52" spans="1:14" s="24" customFormat="1" ht="15.75" customHeight="1">
      <c r="A52" s="37" t="s">
        <v>118</v>
      </c>
      <c r="B52" s="45" t="s">
        <v>416</v>
      </c>
      <c r="C52" s="25">
        <f t="shared" si="2"/>
        <v>1</v>
      </c>
      <c r="D52" s="36">
        <v>4</v>
      </c>
      <c r="E52" s="37">
        <v>1</v>
      </c>
      <c r="F52" s="33">
        <v>1</v>
      </c>
      <c r="G52" s="37">
        <v>1</v>
      </c>
      <c r="H52" s="26"/>
      <c r="I52" s="26"/>
      <c r="J52" s="26"/>
      <c r="K52" s="26"/>
      <c r="L52" s="38"/>
      <c r="M52" s="48"/>
      <c r="N52" s="48"/>
    </row>
    <row r="53" spans="1:14" s="24" customFormat="1" ht="15.75" customHeight="1">
      <c r="A53" s="37" t="s">
        <v>122</v>
      </c>
      <c r="B53" s="45" t="s">
        <v>123</v>
      </c>
      <c r="C53" s="25">
        <f t="shared" si="2"/>
        <v>1</v>
      </c>
      <c r="D53" s="36">
        <v>3</v>
      </c>
      <c r="E53" s="33">
        <v>1</v>
      </c>
      <c r="F53" s="37">
        <v>1</v>
      </c>
      <c r="G53" s="37">
        <v>1</v>
      </c>
      <c r="H53" s="26"/>
      <c r="I53" s="26"/>
      <c r="J53" s="26"/>
      <c r="K53" s="26"/>
      <c r="L53" s="38"/>
      <c r="M53" s="48"/>
      <c r="N53" s="48"/>
    </row>
    <row r="54" spans="1:14" s="24" customFormat="1" ht="15.75" customHeight="1">
      <c r="A54" s="37" t="s">
        <v>314</v>
      </c>
      <c r="B54" s="45" t="s">
        <v>410</v>
      </c>
      <c r="C54" s="25" t="s">
        <v>76</v>
      </c>
      <c r="D54" s="36">
        <f>(8.75+5.29+7.5+20.49)/5</f>
        <v>8.4060000000000006</v>
      </c>
      <c r="E54" s="33"/>
      <c r="F54" s="37"/>
      <c r="G54" s="37"/>
      <c r="H54" s="26"/>
      <c r="I54" s="26"/>
      <c r="J54" s="26"/>
      <c r="K54" s="26"/>
      <c r="L54" s="38"/>
      <c r="M54" s="48"/>
      <c r="N54" s="48"/>
    </row>
    <row r="55" spans="1:14" s="24" customFormat="1" ht="15.75" customHeight="1">
      <c r="A55" s="37" t="s">
        <v>423</v>
      </c>
      <c r="B55" s="45" t="s">
        <v>424</v>
      </c>
      <c r="C55" s="25">
        <f t="shared" si="2"/>
        <v>5</v>
      </c>
      <c r="D55" s="36">
        <v>150</v>
      </c>
      <c r="E55" s="33">
        <v>1</v>
      </c>
      <c r="F55" s="37">
        <v>4</v>
      </c>
      <c r="G55" s="37">
        <v>4</v>
      </c>
      <c r="H55" s="26"/>
      <c r="I55" s="26"/>
      <c r="J55" s="26"/>
      <c r="K55" s="26"/>
      <c r="L55" s="38"/>
      <c r="M55" s="48"/>
      <c r="N55" s="48"/>
    </row>
    <row r="56" spans="1:14" s="24" customFormat="1" ht="15.75" customHeight="1">
      <c r="A56" s="37" t="s">
        <v>507</v>
      </c>
      <c r="B56" s="45" t="s">
        <v>568</v>
      </c>
      <c r="C56" s="25">
        <f t="shared" si="2"/>
        <v>1</v>
      </c>
      <c r="D56" s="23">
        <v>1</v>
      </c>
      <c r="E56" s="33"/>
      <c r="F56" s="37"/>
      <c r="G56" s="37"/>
      <c r="H56" s="26"/>
      <c r="I56" s="26"/>
      <c r="J56" s="26"/>
      <c r="K56" s="26"/>
      <c r="L56" s="38"/>
      <c r="M56" s="48"/>
      <c r="N56" s="48"/>
    </row>
    <row r="57" spans="1:14" s="24" customFormat="1" ht="15.75" customHeight="1">
      <c r="A57" s="37" t="s">
        <v>543</v>
      </c>
      <c r="B57" s="45" t="s">
        <v>544</v>
      </c>
      <c r="C57" s="25"/>
      <c r="D57" s="49" t="s">
        <v>566</v>
      </c>
      <c r="E57" s="33"/>
      <c r="F57" s="37"/>
      <c r="G57" s="37"/>
      <c r="H57" s="26"/>
      <c r="I57" s="26"/>
      <c r="J57" s="26"/>
      <c r="K57" s="26"/>
      <c r="L57" s="38"/>
      <c r="M57" s="48"/>
      <c r="N57" s="48"/>
    </row>
    <row r="58" spans="1:14" s="24" customFormat="1" ht="15.75" customHeight="1">
      <c r="A58" s="37" t="s">
        <v>545</v>
      </c>
      <c r="B58" s="45" t="s">
        <v>546</v>
      </c>
      <c r="C58" s="25"/>
      <c r="D58" s="49" t="s">
        <v>567</v>
      </c>
      <c r="E58" s="33"/>
      <c r="F58" s="37"/>
      <c r="G58" s="37"/>
      <c r="H58" s="26"/>
      <c r="I58" s="26"/>
      <c r="J58" s="26"/>
      <c r="K58" s="26"/>
      <c r="L58" s="38"/>
      <c r="M58" s="48"/>
      <c r="N58" s="48"/>
    </row>
    <row r="59" spans="1:14" s="24" customFormat="1" ht="15.75" customHeight="1">
      <c r="A59" s="37" t="s">
        <v>547</v>
      </c>
      <c r="B59" s="45" t="s">
        <v>548</v>
      </c>
      <c r="C59" s="25"/>
      <c r="D59" s="49" t="s">
        <v>567</v>
      </c>
      <c r="E59" s="33"/>
      <c r="F59" s="37"/>
      <c r="G59" s="37"/>
      <c r="H59" s="26"/>
      <c r="I59" s="26"/>
      <c r="J59" s="26"/>
      <c r="K59" s="26"/>
      <c r="L59" s="38"/>
      <c r="M59" s="48"/>
      <c r="N59" s="48"/>
    </row>
    <row r="60" spans="1:14" s="24" customFormat="1" ht="15.75" customHeight="1">
      <c r="A60" s="37" t="s">
        <v>559</v>
      </c>
      <c r="B60" s="45" t="s">
        <v>560</v>
      </c>
      <c r="C60" s="25">
        <f t="shared" si="2"/>
        <v>0</v>
      </c>
      <c r="D60" s="23">
        <v>0</v>
      </c>
      <c r="E60" s="33">
        <v>0</v>
      </c>
      <c r="F60" s="37">
        <v>0</v>
      </c>
      <c r="G60" s="37">
        <v>0</v>
      </c>
      <c r="H60" s="26"/>
      <c r="I60" s="26"/>
      <c r="J60" s="26"/>
      <c r="K60" s="26"/>
      <c r="L60" s="38"/>
      <c r="M60" s="48"/>
      <c r="N60" s="48"/>
    </row>
    <row r="61" spans="1:14" ht="15.75" customHeight="1">
      <c r="A61" s="31" t="s">
        <v>144</v>
      </c>
      <c r="B61" s="24" t="s">
        <v>145</v>
      </c>
      <c r="C61" s="25" t="s">
        <v>76</v>
      </c>
      <c r="D61" s="36">
        <v>7.5</v>
      </c>
      <c r="E61" s="37">
        <v>1</v>
      </c>
      <c r="F61" s="33">
        <v>1</v>
      </c>
      <c r="G61" s="37">
        <v>1</v>
      </c>
      <c r="H61" s="33"/>
      <c r="I61" s="33"/>
      <c r="J61" s="33"/>
      <c r="K61" s="33"/>
      <c r="L61" s="38"/>
      <c r="M61" s="39"/>
      <c r="N61" s="39"/>
    </row>
    <row r="62" spans="1:14" ht="15.75" customHeight="1">
      <c r="A62" s="31" t="s">
        <v>148</v>
      </c>
      <c r="B62" s="24" t="s">
        <v>149</v>
      </c>
      <c r="C62" s="25" t="s">
        <v>76</v>
      </c>
      <c r="D62" s="79">
        <f>(0+0+15.41+3.45+11.5+29.41)/6</f>
        <v>9.961666666666666</v>
      </c>
      <c r="E62" s="33"/>
      <c r="F62" s="37"/>
      <c r="G62" s="37"/>
      <c r="H62" s="33"/>
      <c r="I62" s="33"/>
      <c r="J62" s="33"/>
      <c r="K62" s="33"/>
      <c r="L62" s="38"/>
      <c r="M62" s="39"/>
      <c r="N62" s="39"/>
    </row>
    <row r="63" spans="1:14" ht="15.75" customHeight="1">
      <c r="A63" s="32" t="s">
        <v>150</v>
      </c>
      <c r="B63" s="21" t="s">
        <v>151</v>
      </c>
      <c r="C63" s="25" t="s">
        <v>347</v>
      </c>
      <c r="D63" s="36">
        <v>30</v>
      </c>
      <c r="E63" s="33">
        <v>2</v>
      </c>
      <c r="F63" s="37">
        <v>3</v>
      </c>
      <c r="G63" s="37">
        <v>3</v>
      </c>
      <c r="H63" s="26"/>
      <c r="I63" s="26"/>
      <c r="J63" s="26"/>
      <c r="K63" s="26"/>
      <c r="L63" s="38"/>
      <c r="M63" s="39"/>
      <c r="N63" s="39"/>
    </row>
    <row r="64" spans="1:14" ht="15.75" customHeight="1">
      <c r="A64" s="31" t="s">
        <v>152</v>
      </c>
      <c r="B64" s="24" t="s">
        <v>153</v>
      </c>
      <c r="C64" s="25" t="s">
        <v>143</v>
      </c>
      <c r="D64" s="36">
        <v>0</v>
      </c>
      <c r="E64" s="33">
        <v>0</v>
      </c>
      <c r="F64" s="37">
        <v>0</v>
      </c>
      <c r="G64" s="37">
        <v>0</v>
      </c>
      <c r="H64" s="33"/>
      <c r="I64" s="33"/>
      <c r="J64" s="33"/>
      <c r="K64" s="33"/>
      <c r="L64" s="38"/>
      <c r="M64" s="39"/>
      <c r="N64" s="39"/>
    </row>
    <row r="65" spans="1:14" ht="15.75" customHeight="1">
      <c r="A65" s="31" t="s">
        <v>154</v>
      </c>
      <c r="B65" s="21" t="s">
        <v>155</v>
      </c>
      <c r="C65" s="25" t="s">
        <v>69</v>
      </c>
      <c r="D65" s="36">
        <v>50</v>
      </c>
      <c r="E65" s="37">
        <v>2</v>
      </c>
      <c r="F65" s="33">
        <v>2</v>
      </c>
      <c r="G65" s="37">
        <v>2</v>
      </c>
      <c r="H65" s="33"/>
      <c r="I65" s="33"/>
      <c r="J65" s="33"/>
      <c r="K65" s="33"/>
      <c r="L65" s="38"/>
      <c r="M65" s="39"/>
      <c r="N65" s="39"/>
    </row>
    <row r="66" spans="1:14" ht="15.75" customHeight="1">
      <c r="A66" s="31" t="s">
        <v>157</v>
      </c>
      <c r="B66" s="24" t="s">
        <v>158</v>
      </c>
      <c r="C66" s="25" t="s">
        <v>69</v>
      </c>
      <c r="D66" s="36">
        <v>50</v>
      </c>
      <c r="E66" s="33">
        <v>1</v>
      </c>
      <c r="F66" s="41">
        <v>1</v>
      </c>
      <c r="G66" s="41">
        <v>1</v>
      </c>
      <c r="H66" s="33"/>
      <c r="I66" s="33"/>
      <c r="J66" s="33"/>
      <c r="K66" s="33"/>
      <c r="L66" s="38"/>
      <c r="M66" s="39"/>
      <c r="N66" s="39"/>
    </row>
    <row r="67" spans="1:14" ht="15.75" customHeight="1">
      <c r="A67" s="31" t="s">
        <v>159</v>
      </c>
      <c r="B67" s="21" t="s">
        <v>160</v>
      </c>
      <c r="C67" s="25" t="s">
        <v>347</v>
      </c>
      <c r="D67" s="36">
        <v>30</v>
      </c>
      <c r="E67" s="33"/>
      <c r="F67" s="41"/>
      <c r="G67" s="41"/>
      <c r="H67" s="33"/>
      <c r="I67" s="33"/>
      <c r="J67" s="33"/>
      <c r="K67" s="33"/>
      <c r="L67" s="38"/>
      <c r="M67" s="39"/>
      <c r="N67" s="39"/>
    </row>
    <row r="68" spans="1:14" ht="15.75" customHeight="1">
      <c r="A68" s="31" t="s">
        <v>163</v>
      </c>
      <c r="B68" s="21" t="s">
        <v>164</v>
      </c>
      <c r="C68" s="25">
        <f t="shared" si="2"/>
        <v>7</v>
      </c>
      <c r="D68" s="23">
        <v>391</v>
      </c>
      <c r="E68" s="33">
        <v>1</v>
      </c>
      <c r="F68" s="37">
        <v>4</v>
      </c>
      <c r="G68" s="37">
        <v>4</v>
      </c>
      <c r="H68" s="33"/>
      <c r="I68" s="33"/>
      <c r="J68" s="33"/>
      <c r="K68" s="33"/>
      <c r="L68" s="38"/>
      <c r="M68" s="39"/>
      <c r="N68" s="39"/>
    </row>
    <row r="69" spans="1:14" ht="15.75" customHeight="1">
      <c r="A69" s="31" t="s">
        <v>169</v>
      </c>
      <c r="B69" s="21" t="s">
        <v>170</v>
      </c>
      <c r="C69" s="25">
        <f t="shared" si="2"/>
        <v>3</v>
      </c>
      <c r="D69" s="36">
        <v>30</v>
      </c>
      <c r="E69" s="37">
        <v>1</v>
      </c>
      <c r="F69" s="33">
        <v>4</v>
      </c>
      <c r="G69" s="37">
        <v>4</v>
      </c>
      <c r="H69" s="33"/>
      <c r="I69" s="33"/>
      <c r="J69" s="33"/>
      <c r="K69" s="33"/>
      <c r="L69" s="38"/>
      <c r="M69" s="39"/>
      <c r="N69" s="39"/>
    </row>
    <row r="70" spans="1:14" ht="15.75" customHeight="1">
      <c r="A70" s="31" t="s">
        <v>171</v>
      </c>
      <c r="B70" s="24" t="s">
        <v>172</v>
      </c>
      <c r="C70" s="25">
        <f t="shared" si="2"/>
        <v>3</v>
      </c>
      <c r="D70" s="36">
        <f>(18.18+12.36+58.8+9.66+21.62+12.89)/6</f>
        <v>22.251666666666665</v>
      </c>
      <c r="E70" s="33"/>
      <c r="F70" s="37"/>
      <c r="G70" s="37"/>
      <c r="H70" s="33"/>
      <c r="I70" s="33"/>
      <c r="J70" s="33"/>
      <c r="K70" s="33"/>
      <c r="L70" s="38"/>
      <c r="M70" s="39"/>
      <c r="N70" s="39"/>
    </row>
    <row r="71" spans="1:14" ht="15.75" customHeight="1">
      <c r="A71" s="31" t="s">
        <v>173</v>
      </c>
      <c r="B71" s="24" t="s">
        <v>174</v>
      </c>
      <c r="C71" s="25" t="s">
        <v>87</v>
      </c>
      <c r="D71" s="36">
        <v>15</v>
      </c>
      <c r="E71" s="33">
        <v>1</v>
      </c>
      <c r="F71" s="37">
        <v>4</v>
      </c>
      <c r="G71" s="37">
        <v>4</v>
      </c>
      <c r="H71" s="33"/>
      <c r="I71" s="33"/>
      <c r="J71" s="33"/>
      <c r="K71" s="33"/>
      <c r="L71" s="38"/>
      <c r="M71" s="39"/>
      <c r="N71" s="39"/>
    </row>
    <row r="72" spans="1:14" ht="15.75" customHeight="1">
      <c r="A72" s="31" t="s">
        <v>175</v>
      </c>
      <c r="B72" s="45" t="s">
        <v>176</v>
      </c>
      <c r="C72" s="25">
        <f t="shared" si="2"/>
        <v>1</v>
      </c>
      <c r="D72" s="36">
        <v>7.5</v>
      </c>
      <c r="E72" s="33">
        <v>1</v>
      </c>
      <c r="F72" s="37">
        <v>1</v>
      </c>
      <c r="G72" s="37">
        <v>1</v>
      </c>
      <c r="H72" s="33"/>
      <c r="I72" s="33"/>
      <c r="J72" s="33"/>
      <c r="K72" s="33"/>
      <c r="L72" s="38"/>
      <c r="M72" s="39"/>
      <c r="N72" s="39"/>
    </row>
    <row r="73" spans="1:14" ht="15.75" customHeight="1">
      <c r="A73" s="31" t="s">
        <v>328</v>
      </c>
      <c r="B73" s="45" t="s">
        <v>561</v>
      </c>
      <c r="C73" s="25"/>
      <c r="D73" s="49" t="s">
        <v>567</v>
      </c>
      <c r="E73" s="33"/>
      <c r="F73" s="37"/>
      <c r="G73" s="37"/>
      <c r="H73" s="33"/>
      <c r="I73" s="33"/>
      <c r="J73" s="33"/>
      <c r="K73" s="33"/>
      <c r="L73" s="38"/>
      <c r="M73" s="39"/>
      <c r="N73" s="39"/>
    </row>
    <row r="74" spans="1:14" ht="15.75" customHeight="1">
      <c r="A74" s="31" t="s">
        <v>177</v>
      </c>
      <c r="B74" s="45" t="s">
        <v>178</v>
      </c>
      <c r="C74" s="25">
        <f t="shared" si="2"/>
        <v>0</v>
      </c>
      <c r="D74" s="23">
        <v>0</v>
      </c>
      <c r="E74" s="33">
        <v>0</v>
      </c>
      <c r="F74" s="37">
        <v>0</v>
      </c>
      <c r="G74" s="37">
        <v>0</v>
      </c>
      <c r="H74" s="33"/>
      <c r="I74" s="33"/>
      <c r="J74" s="33"/>
      <c r="K74" s="33"/>
      <c r="L74" s="38"/>
      <c r="M74" s="39"/>
      <c r="N74" s="39"/>
    </row>
    <row r="75" spans="1:14" ht="15.75" customHeight="1">
      <c r="A75" s="31" t="s">
        <v>179</v>
      </c>
      <c r="B75" s="45" t="s">
        <v>180</v>
      </c>
      <c r="C75" s="25">
        <f t="shared" si="2"/>
        <v>0</v>
      </c>
      <c r="D75" s="23">
        <v>0</v>
      </c>
      <c r="E75" s="33">
        <v>0</v>
      </c>
      <c r="F75" s="37">
        <v>0</v>
      </c>
      <c r="G75" s="37">
        <v>0</v>
      </c>
      <c r="H75" s="33"/>
      <c r="I75" s="33"/>
      <c r="J75" s="33"/>
      <c r="K75" s="33"/>
      <c r="L75" s="38"/>
      <c r="M75" s="39"/>
      <c r="N75" s="39"/>
    </row>
    <row r="76" spans="1:14" ht="15.75" customHeight="1">
      <c r="A76" s="31" t="s">
        <v>181</v>
      </c>
      <c r="B76" s="45" t="s">
        <v>182</v>
      </c>
      <c r="C76" s="25">
        <f t="shared" si="2"/>
        <v>0</v>
      </c>
      <c r="D76" s="23">
        <v>0</v>
      </c>
      <c r="E76" s="33">
        <v>0</v>
      </c>
      <c r="F76" s="37">
        <v>0</v>
      </c>
      <c r="G76" s="37">
        <v>0</v>
      </c>
      <c r="H76" s="33"/>
      <c r="I76" s="33"/>
      <c r="J76" s="33"/>
      <c r="K76" s="33"/>
      <c r="L76" s="38"/>
      <c r="M76" s="39"/>
      <c r="N76" s="39"/>
    </row>
    <row r="77" spans="1:14" ht="15.75" customHeight="1">
      <c r="A77" s="31" t="s">
        <v>183</v>
      </c>
      <c r="B77" s="45" t="s">
        <v>184</v>
      </c>
      <c r="C77" s="25">
        <f t="shared" si="2"/>
        <v>0</v>
      </c>
      <c r="D77" s="23">
        <v>0</v>
      </c>
      <c r="E77" s="33">
        <v>0</v>
      </c>
      <c r="F77" s="37">
        <v>0</v>
      </c>
      <c r="G77" s="37">
        <v>0</v>
      </c>
      <c r="H77" s="33"/>
      <c r="I77" s="33"/>
      <c r="J77" s="33"/>
      <c r="K77" s="33"/>
      <c r="L77" s="38"/>
      <c r="M77" s="39"/>
      <c r="N77" s="39"/>
    </row>
    <row r="78" spans="1:14" ht="15.75" customHeight="1">
      <c r="A78" s="31" t="s">
        <v>185</v>
      </c>
      <c r="B78" s="45" t="s">
        <v>186</v>
      </c>
      <c r="C78" s="25">
        <f t="shared" si="2"/>
        <v>0</v>
      </c>
      <c r="D78" s="23">
        <v>0</v>
      </c>
      <c r="E78" s="33">
        <v>0</v>
      </c>
      <c r="F78" s="37">
        <v>0</v>
      </c>
      <c r="G78" s="37">
        <v>0</v>
      </c>
      <c r="H78" s="33"/>
      <c r="I78" s="33"/>
      <c r="J78" s="33"/>
      <c r="K78" s="33"/>
      <c r="L78" s="38"/>
      <c r="M78" s="39"/>
      <c r="N78" s="39"/>
    </row>
    <row r="79" spans="1:14" ht="15.75" customHeight="1">
      <c r="A79" s="31" t="s">
        <v>187</v>
      </c>
      <c r="B79" s="45" t="s">
        <v>188</v>
      </c>
      <c r="C79" s="25">
        <f t="shared" si="2"/>
        <v>0</v>
      </c>
      <c r="D79" s="23">
        <v>0</v>
      </c>
      <c r="E79" s="33">
        <v>0</v>
      </c>
      <c r="F79" s="37">
        <v>0</v>
      </c>
      <c r="G79" s="37">
        <v>0</v>
      </c>
      <c r="H79" s="33"/>
      <c r="I79" s="33"/>
      <c r="J79" s="33"/>
      <c r="K79" s="33"/>
      <c r="L79" s="38"/>
      <c r="M79" s="39"/>
      <c r="N79" s="39"/>
    </row>
    <row r="80" spans="1:14" ht="15.75" customHeight="1">
      <c r="A80" s="31" t="s">
        <v>189</v>
      </c>
      <c r="B80" s="45" t="s">
        <v>190</v>
      </c>
      <c r="C80" s="25">
        <f t="shared" si="2"/>
        <v>0</v>
      </c>
      <c r="D80" s="23">
        <v>0</v>
      </c>
      <c r="E80" s="33">
        <v>0</v>
      </c>
      <c r="F80" s="37">
        <v>0</v>
      </c>
      <c r="G80" s="37">
        <v>0</v>
      </c>
      <c r="H80" s="33"/>
      <c r="I80" s="33"/>
      <c r="J80" s="33"/>
      <c r="K80" s="33"/>
      <c r="L80" s="38"/>
      <c r="M80" s="39"/>
      <c r="N80" s="39"/>
    </row>
    <row r="81" spans="1:14" ht="15.75" customHeight="1">
      <c r="A81" s="31" t="s">
        <v>193</v>
      </c>
      <c r="B81" s="45" t="s">
        <v>194</v>
      </c>
      <c r="C81" s="25">
        <f t="shared" si="2"/>
        <v>4</v>
      </c>
      <c r="D81" s="36">
        <v>45</v>
      </c>
      <c r="E81" s="33">
        <v>1</v>
      </c>
      <c r="F81" s="37">
        <v>6</v>
      </c>
      <c r="G81" s="37">
        <v>6</v>
      </c>
      <c r="H81" s="33"/>
      <c r="I81" s="33"/>
      <c r="J81" s="33"/>
      <c r="K81" s="33"/>
      <c r="L81" s="38"/>
      <c r="M81" s="39"/>
      <c r="N81" s="39"/>
    </row>
    <row r="82" spans="1:14" ht="15.75" customHeight="1">
      <c r="A82" s="31" t="s">
        <v>513</v>
      </c>
      <c r="B82" s="24" t="s">
        <v>514</v>
      </c>
      <c r="C82" s="25" t="s">
        <v>87</v>
      </c>
      <c r="D82" s="79">
        <f>(0+0+0+49.02+16.62+8.92)/6</f>
        <v>12.426666666666668</v>
      </c>
      <c r="E82" s="33"/>
      <c r="F82" s="37"/>
      <c r="G82" s="37"/>
      <c r="H82" s="33"/>
      <c r="I82" s="33"/>
      <c r="J82" s="33"/>
      <c r="K82" s="33"/>
      <c r="L82" s="38"/>
      <c r="M82" s="39"/>
      <c r="N82" s="39"/>
    </row>
    <row r="83" spans="1:14" ht="15.75" customHeight="1">
      <c r="A83" s="31" t="s">
        <v>195</v>
      </c>
      <c r="B83" s="24" t="s">
        <v>196</v>
      </c>
      <c r="C83" s="25">
        <f t="shared" si="2"/>
        <v>2</v>
      </c>
      <c r="D83" s="36">
        <v>15</v>
      </c>
      <c r="E83" s="33">
        <v>2</v>
      </c>
      <c r="F83" s="37">
        <v>2</v>
      </c>
      <c r="G83" s="37">
        <v>2</v>
      </c>
      <c r="H83" s="33"/>
      <c r="I83" s="33"/>
      <c r="J83" s="33"/>
      <c r="K83" s="33"/>
      <c r="L83" s="38"/>
      <c r="M83" s="39"/>
      <c r="N83" s="39"/>
    </row>
    <row r="84" spans="1:14" ht="15.75" customHeight="1">
      <c r="A84" s="31" t="s">
        <v>197</v>
      </c>
      <c r="B84" s="45" t="s">
        <v>198</v>
      </c>
      <c r="C84" s="25">
        <f t="shared" si="2"/>
        <v>0</v>
      </c>
      <c r="D84" s="23">
        <v>0</v>
      </c>
      <c r="E84" s="33">
        <v>0</v>
      </c>
      <c r="F84" s="37">
        <v>0</v>
      </c>
      <c r="G84" s="37">
        <v>0</v>
      </c>
      <c r="H84" s="33"/>
      <c r="I84" s="33"/>
      <c r="J84" s="33"/>
      <c r="K84" s="33"/>
      <c r="L84" s="38"/>
      <c r="M84" s="39"/>
      <c r="N84" s="39"/>
    </row>
    <row r="85" spans="1:14" ht="15.75" customHeight="1">
      <c r="A85" s="31" t="s">
        <v>199</v>
      </c>
      <c r="B85" s="45" t="s">
        <v>200</v>
      </c>
      <c r="C85" s="25">
        <f t="shared" si="2"/>
        <v>0</v>
      </c>
      <c r="D85" s="23">
        <v>0</v>
      </c>
      <c r="E85" s="33">
        <v>0</v>
      </c>
      <c r="F85" s="37">
        <v>0</v>
      </c>
      <c r="G85" s="37">
        <v>0</v>
      </c>
      <c r="H85" s="33"/>
      <c r="I85" s="33"/>
      <c r="J85" s="33"/>
      <c r="K85" s="33"/>
      <c r="L85" s="38"/>
      <c r="M85" s="39"/>
      <c r="N85" s="39"/>
    </row>
    <row r="86" spans="1:14" ht="15.75" customHeight="1">
      <c r="A86" s="31" t="s">
        <v>203</v>
      </c>
      <c r="B86" s="7" t="s">
        <v>204</v>
      </c>
      <c r="C86" s="25">
        <f t="shared" si="2"/>
        <v>1</v>
      </c>
      <c r="D86" s="85">
        <v>1</v>
      </c>
      <c r="E86" s="33"/>
      <c r="F86" s="37"/>
      <c r="G86" s="37"/>
      <c r="H86" s="33"/>
      <c r="I86" s="33"/>
      <c r="J86" s="33"/>
      <c r="K86" s="33"/>
      <c r="L86" s="38"/>
      <c r="M86" s="39"/>
      <c r="N86" s="39"/>
    </row>
    <row r="87" spans="1:14" ht="15.75" customHeight="1">
      <c r="A87" s="31" t="s">
        <v>205</v>
      </c>
      <c r="B87" s="24" t="s">
        <v>206</v>
      </c>
      <c r="C87" s="25" t="s">
        <v>76</v>
      </c>
      <c r="D87" s="36">
        <v>7.5</v>
      </c>
      <c r="E87" s="33">
        <v>1</v>
      </c>
      <c r="F87" s="37">
        <v>1</v>
      </c>
      <c r="G87" s="37">
        <v>1</v>
      </c>
      <c r="H87" s="33"/>
      <c r="I87" s="33"/>
      <c r="J87" s="33"/>
      <c r="K87" s="33"/>
      <c r="L87" s="38"/>
      <c r="M87" s="39"/>
      <c r="N87" s="39"/>
    </row>
    <row r="88" spans="1:14" ht="15.75" customHeight="1">
      <c r="A88" s="31" t="s">
        <v>207</v>
      </c>
      <c r="B88" s="45" t="s">
        <v>208</v>
      </c>
      <c r="C88" s="25">
        <f t="shared" si="2"/>
        <v>1</v>
      </c>
      <c r="D88" s="36">
        <v>7.5</v>
      </c>
      <c r="E88" s="33">
        <v>1</v>
      </c>
      <c r="F88" s="37">
        <v>1</v>
      </c>
      <c r="G88" s="37">
        <v>1</v>
      </c>
      <c r="H88" s="33"/>
      <c r="I88" s="33"/>
      <c r="J88" s="33"/>
      <c r="K88" s="33"/>
      <c r="L88" s="38"/>
      <c r="M88" s="39"/>
      <c r="N88" s="39"/>
    </row>
    <row r="89" spans="1:14" ht="15.75" customHeight="1">
      <c r="A89" s="31" t="s">
        <v>209</v>
      </c>
      <c r="B89" s="44" t="s">
        <v>210</v>
      </c>
      <c r="C89" s="25">
        <f t="shared" ref="C89:C123" si="3">SUM(IF(D89=0,0),IF(D89&gt;0,1),IF(D89&gt;10,1),IF(D89&gt;20,1),IF(D89&gt;40,1),IF(D89&gt;80,1),IF(D89&gt;160,1),IF(D89&gt;320,1),IF(D89&gt;640,1),IF(D89&gt;1280,1),IF(D89&gt;2560,1),IF(D89&gt;5120,1))</f>
        <v>0</v>
      </c>
      <c r="D89" s="23">
        <v>0</v>
      </c>
      <c r="E89" s="33">
        <v>0</v>
      </c>
      <c r="F89" s="37">
        <v>0</v>
      </c>
      <c r="G89" s="37">
        <v>0</v>
      </c>
      <c r="H89" s="33"/>
      <c r="I89" s="33"/>
      <c r="J89" s="33"/>
      <c r="K89" s="33"/>
      <c r="L89" s="38"/>
      <c r="M89" s="39"/>
      <c r="N89" s="39"/>
    </row>
    <row r="90" spans="1:14" ht="15.75" customHeight="1">
      <c r="A90" s="31" t="s">
        <v>211</v>
      </c>
      <c r="B90" s="24" t="s">
        <v>212</v>
      </c>
      <c r="C90" s="25">
        <f t="shared" si="3"/>
        <v>1</v>
      </c>
      <c r="D90" s="36">
        <v>10</v>
      </c>
      <c r="E90" s="33">
        <v>1</v>
      </c>
      <c r="F90" s="37">
        <v>1</v>
      </c>
      <c r="G90" s="37">
        <v>1</v>
      </c>
      <c r="H90" s="84"/>
      <c r="I90" s="33"/>
      <c r="J90" s="33"/>
      <c r="K90" s="33"/>
      <c r="L90" s="38"/>
      <c r="M90" s="39"/>
      <c r="N90" s="39"/>
    </row>
    <row r="91" spans="1:14" ht="15.75" customHeight="1">
      <c r="A91" s="31" t="s">
        <v>215</v>
      </c>
      <c r="B91" s="24" t="s">
        <v>216</v>
      </c>
      <c r="C91" s="25">
        <f t="shared" ref="C91" si="4">SUM(IF(D91=0,0),IF(D91&gt;0,1),IF(D91&gt;10,1),IF(D91&gt;20,1),IF(D91&gt;40,1),IF(D91&gt;80,1),IF(D91&gt;160,1),IF(D91&gt;320,1),IF(D91&gt;640,1),IF(D91&gt;1280,1),IF(D91&gt;2560,1),IF(D91&gt;5120,1))</f>
        <v>0</v>
      </c>
      <c r="D91" s="23">
        <v>0</v>
      </c>
      <c r="E91" s="33">
        <v>0</v>
      </c>
      <c r="F91" s="37">
        <v>0</v>
      </c>
      <c r="G91" s="37">
        <v>0</v>
      </c>
      <c r="H91" s="33"/>
      <c r="I91" s="33"/>
      <c r="J91" s="33"/>
      <c r="K91" s="33"/>
      <c r="L91" s="52"/>
      <c r="M91" s="39"/>
      <c r="N91" s="39"/>
    </row>
    <row r="92" spans="1:14" ht="15.75" customHeight="1">
      <c r="A92" s="31" t="s">
        <v>217</v>
      </c>
      <c r="B92" s="24" t="s">
        <v>218</v>
      </c>
      <c r="C92" s="25" t="s">
        <v>87</v>
      </c>
      <c r="D92" s="36">
        <v>14.7</v>
      </c>
      <c r="E92" s="33">
        <v>1</v>
      </c>
      <c r="F92" s="37">
        <v>2</v>
      </c>
      <c r="G92" s="37">
        <v>2</v>
      </c>
      <c r="H92" s="33"/>
      <c r="I92" s="33"/>
      <c r="J92" s="33"/>
      <c r="K92" s="33"/>
      <c r="L92" s="52"/>
      <c r="M92" s="39"/>
      <c r="N92" s="39"/>
    </row>
    <row r="93" spans="1:14" ht="15.75" customHeight="1">
      <c r="A93" s="47" t="s">
        <v>219</v>
      </c>
      <c r="B93" s="53" t="s">
        <v>220</v>
      </c>
      <c r="C93" s="25">
        <f t="shared" si="3"/>
        <v>0</v>
      </c>
      <c r="D93" s="23">
        <v>0</v>
      </c>
      <c r="E93" s="33">
        <v>0</v>
      </c>
      <c r="F93" s="37">
        <v>0</v>
      </c>
      <c r="G93" s="37">
        <v>0</v>
      </c>
      <c r="H93" s="33"/>
      <c r="I93" s="33"/>
      <c r="J93" s="33"/>
      <c r="K93" s="33"/>
      <c r="L93" s="52"/>
      <c r="M93" s="39"/>
      <c r="N93" s="39"/>
    </row>
    <row r="94" spans="1:14" ht="15.75" customHeight="1">
      <c r="A94" s="47" t="s">
        <v>221</v>
      </c>
      <c r="B94" s="53" t="s">
        <v>222</v>
      </c>
      <c r="C94" s="25">
        <f t="shared" si="3"/>
        <v>1</v>
      </c>
      <c r="D94" s="36">
        <v>7.5</v>
      </c>
      <c r="E94" s="33">
        <v>1</v>
      </c>
      <c r="F94" s="37">
        <v>1</v>
      </c>
      <c r="G94" s="37">
        <v>1</v>
      </c>
      <c r="H94" s="33"/>
      <c r="I94" s="33"/>
      <c r="J94" s="33"/>
      <c r="K94" s="33"/>
      <c r="L94" s="52"/>
      <c r="M94" s="39"/>
      <c r="N94" s="39"/>
    </row>
    <row r="95" spans="1:14" ht="15.75" customHeight="1">
      <c r="A95" s="37" t="s">
        <v>227</v>
      </c>
      <c r="B95" s="45" t="s">
        <v>228</v>
      </c>
      <c r="C95" s="25">
        <f t="shared" si="3"/>
        <v>3</v>
      </c>
      <c r="D95" s="40">
        <v>40</v>
      </c>
      <c r="E95" s="33">
        <v>1</v>
      </c>
      <c r="F95" s="37">
        <v>4</v>
      </c>
      <c r="G95" s="37">
        <v>4</v>
      </c>
      <c r="H95" s="33"/>
      <c r="I95" s="26"/>
      <c r="J95" s="26"/>
      <c r="K95" s="26"/>
      <c r="L95" s="38"/>
      <c r="M95" s="39"/>
      <c r="N95" s="39"/>
    </row>
    <row r="96" spans="1:14" s="24" customFormat="1" ht="15.75" customHeight="1">
      <c r="A96" s="37" t="s">
        <v>231</v>
      </c>
      <c r="B96" s="45" t="s">
        <v>232</v>
      </c>
      <c r="C96" s="25">
        <f t="shared" si="3"/>
        <v>6</v>
      </c>
      <c r="D96" s="36">
        <v>315</v>
      </c>
      <c r="E96" s="33">
        <v>1</v>
      </c>
      <c r="F96" s="37">
        <v>3</v>
      </c>
      <c r="G96" s="37">
        <v>3</v>
      </c>
      <c r="H96" s="33"/>
      <c r="I96" s="33"/>
      <c r="J96" s="33"/>
      <c r="K96" s="33"/>
      <c r="L96" s="38"/>
      <c r="M96" s="48"/>
      <c r="N96" s="48"/>
    </row>
    <row r="97" spans="1:14" s="24" customFormat="1" ht="15.75" customHeight="1">
      <c r="A97" s="37" t="s">
        <v>233</v>
      </c>
      <c r="B97" s="45" t="s">
        <v>234</v>
      </c>
      <c r="C97" s="25" t="s">
        <v>143</v>
      </c>
      <c r="D97" s="36">
        <v>0</v>
      </c>
      <c r="E97" s="26">
        <v>0</v>
      </c>
      <c r="F97" s="37">
        <v>0</v>
      </c>
      <c r="G97" s="37">
        <v>0</v>
      </c>
      <c r="H97" s="33"/>
      <c r="I97" s="33"/>
      <c r="J97" s="33"/>
      <c r="K97" s="33"/>
      <c r="L97" s="38"/>
      <c r="M97" s="48"/>
      <c r="N97" s="48"/>
    </row>
    <row r="98" spans="1:14" s="24" customFormat="1" ht="15.75" customHeight="1">
      <c r="A98" s="37" t="s">
        <v>336</v>
      </c>
      <c r="B98" s="45" t="s">
        <v>340</v>
      </c>
      <c r="C98" s="25">
        <f t="shared" si="3"/>
        <v>1</v>
      </c>
      <c r="D98" s="40">
        <v>7.5</v>
      </c>
      <c r="E98" s="33">
        <v>1</v>
      </c>
      <c r="F98" s="37">
        <v>1</v>
      </c>
      <c r="G98" s="37">
        <v>1</v>
      </c>
      <c r="H98" s="33"/>
      <c r="I98" s="33"/>
      <c r="J98" s="33"/>
      <c r="K98" s="33"/>
      <c r="L98" s="38"/>
      <c r="M98" s="48"/>
      <c r="N98" s="48"/>
    </row>
    <row r="99" spans="1:14" s="24" customFormat="1" ht="15.75" customHeight="1">
      <c r="A99" s="37" t="s">
        <v>396</v>
      </c>
      <c r="B99" s="45" t="s">
        <v>400</v>
      </c>
      <c r="C99" s="25">
        <f t="shared" si="3"/>
        <v>0</v>
      </c>
      <c r="D99" s="79">
        <v>0</v>
      </c>
      <c r="E99" s="33"/>
      <c r="F99" s="37"/>
      <c r="G99" s="37"/>
      <c r="H99" s="33"/>
      <c r="I99" s="33"/>
      <c r="J99" s="33"/>
      <c r="K99" s="33"/>
      <c r="L99" s="38"/>
      <c r="M99" s="48"/>
      <c r="N99" s="48"/>
    </row>
    <row r="100" spans="1:14" s="24" customFormat="1" ht="15.75" customHeight="1">
      <c r="A100" s="37" t="s">
        <v>517</v>
      </c>
      <c r="B100" s="45" t="s">
        <v>521</v>
      </c>
      <c r="C100" s="25"/>
      <c r="D100" s="49" t="s">
        <v>566</v>
      </c>
      <c r="E100" s="33"/>
      <c r="F100" s="37"/>
      <c r="G100" s="37"/>
      <c r="H100" s="33"/>
      <c r="I100" s="33"/>
      <c r="J100" s="33"/>
      <c r="K100" s="33"/>
      <c r="L100" s="38"/>
      <c r="M100" s="48"/>
      <c r="N100" s="48"/>
    </row>
    <row r="101" spans="1:14" s="24" customFormat="1" ht="15.75" customHeight="1">
      <c r="A101" s="37" t="s">
        <v>518</v>
      </c>
      <c r="B101" s="45" t="s">
        <v>522</v>
      </c>
      <c r="C101" s="25">
        <f t="shared" si="3"/>
        <v>1</v>
      </c>
      <c r="D101" s="36">
        <v>10</v>
      </c>
      <c r="E101" s="33">
        <v>1</v>
      </c>
      <c r="F101" s="37">
        <v>1</v>
      </c>
      <c r="G101" s="37">
        <v>1</v>
      </c>
      <c r="H101" s="33"/>
      <c r="I101" s="33"/>
      <c r="J101" s="33"/>
      <c r="K101" s="33"/>
      <c r="L101" s="38"/>
      <c r="M101" s="48"/>
      <c r="N101" s="48"/>
    </row>
    <row r="102" spans="1:14" s="24" customFormat="1" ht="15.75" customHeight="1">
      <c r="A102" s="37" t="s">
        <v>549</v>
      </c>
      <c r="B102" s="45" t="s">
        <v>550</v>
      </c>
      <c r="C102" s="25"/>
      <c r="D102" s="49" t="s">
        <v>567</v>
      </c>
      <c r="E102" s="33"/>
      <c r="F102" s="37"/>
      <c r="G102" s="37"/>
      <c r="H102" s="33"/>
      <c r="I102" s="33"/>
      <c r="J102" s="33"/>
      <c r="K102" s="33"/>
      <c r="L102" s="38"/>
      <c r="M102" s="48"/>
      <c r="N102" s="48"/>
    </row>
    <row r="103" spans="1:14" s="24" customFormat="1" ht="15.75" customHeight="1">
      <c r="A103" s="37" t="s">
        <v>551</v>
      </c>
      <c r="B103" s="45" t="s">
        <v>552</v>
      </c>
      <c r="C103" s="25"/>
      <c r="D103" s="49" t="s">
        <v>567</v>
      </c>
      <c r="E103" s="33"/>
      <c r="F103" s="37"/>
      <c r="G103" s="37"/>
      <c r="H103" s="33"/>
      <c r="I103" s="33"/>
      <c r="J103" s="33"/>
      <c r="K103" s="33"/>
      <c r="L103" s="38"/>
      <c r="M103" s="48"/>
      <c r="N103" s="48"/>
    </row>
    <row r="104" spans="1:14" s="24" customFormat="1" ht="15.75" customHeight="1">
      <c r="A104" s="37" t="s">
        <v>553</v>
      </c>
      <c r="B104" s="45" t="s">
        <v>554</v>
      </c>
      <c r="C104" s="25"/>
      <c r="D104" s="49" t="s">
        <v>567</v>
      </c>
      <c r="E104" s="33"/>
      <c r="F104" s="37"/>
      <c r="G104" s="37"/>
      <c r="H104" s="33"/>
      <c r="I104" s="33"/>
      <c r="J104" s="33"/>
      <c r="K104" s="33"/>
      <c r="L104" s="38"/>
      <c r="M104" s="48"/>
      <c r="N104" s="48"/>
    </row>
    <row r="105" spans="1:14" s="24" customFormat="1" ht="15.75" customHeight="1">
      <c r="A105" s="37" t="s">
        <v>555</v>
      </c>
      <c r="B105" s="45" t="s">
        <v>556</v>
      </c>
      <c r="C105" s="25"/>
      <c r="D105" s="49" t="s">
        <v>566</v>
      </c>
      <c r="E105" s="33"/>
      <c r="F105" s="37"/>
      <c r="G105" s="37"/>
      <c r="H105" s="33"/>
      <c r="I105" s="33"/>
      <c r="J105" s="33"/>
      <c r="K105" s="33"/>
      <c r="L105" s="38"/>
      <c r="M105" s="48"/>
      <c r="N105" s="48"/>
    </row>
    <row r="106" spans="1:14" s="24" customFormat="1" ht="15.75" customHeight="1">
      <c r="A106" s="37" t="s">
        <v>562</v>
      </c>
      <c r="B106" s="45" t="s">
        <v>563</v>
      </c>
      <c r="C106" s="25"/>
      <c r="D106" s="49" t="s">
        <v>566</v>
      </c>
      <c r="E106" s="33"/>
      <c r="F106" s="37"/>
      <c r="G106" s="37"/>
      <c r="H106" s="33"/>
      <c r="I106" s="33"/>
      <c r="J106" s="33"/>
      <c r="K106" s="33"/>
      <c r="L106" s="38"/>
      <c r="M106" s="48"/>
      <c r="N106" s="48"/>
    </row>
    <row r="107" spans="1:14" ht="15.75" customHeight="1">
      <c r="A107" s="31" t="s">
        <v>247</v>
      </c>
      <c r="B107" s="24" t="s">
        <v>537</v>
      </c>
      <c r="C107" s="25" t="s">
        <v>69</v>
      </c>
      <c r="D107" s="36">
        <v>60</v>
      </c>
      <c r="E107" s="33">
        <v>2</v>
      </c>
      <c r="F107" s="37">
        <v>8</v>
      </c>
      <c r="G107" s="37">
        <v>8</v>
      </c>
      <c r="H107" s="33"/>
      <c r="I107" s="33"/>
      <c r="J107" s="33"/>
      <c r="K107" s="33"/>
      <c r="L107" s="38"/>
      <c r="M107" s="39"/>
      <c r="N107" s="39"/>
    </row>
    <row r="108" spans="1:14" ht="15.75" customHeight="1">
      <c r="A108" s="32" t="s">
        <v>249</v>
      </c>
      <c r="B108" s="21" t="s">
        <v>407</v>
      </c>
      <c r="C108" s="25" t="s">
        <v>87</v>
      </c>
      <c r="D108" s="36">
        <v>20</v>
      </c>
      <c r="E108" s="33">
        <v>1</v>
      </c>
      <c r="F108" s="41">
        <v>1</v>
      </c>
      <c r="G108" s="41">
        <v>1</v>
      </c>
      <c r="H108" s="33"/>
      <c r="I108" s="33"/>
      <c r="J108" s="33"/>
      <c r="K108" s="33"/>
      <c r="L108" s="38"/>
      <c r="M108" s="39"/>
      <c r="N108" s="39"/>
    </row>
    <row r="109" spans="1:14" ht="15.75" customHeight="1">
      <c r="A109" s="32" t="s">
        <v>251</v>
      </c>
      <c r="B109" s="21" t="s">
        <v>252</v>
      </c>
      <c r="C109" s="25">
        <f t="shared" si="3"/>
        <v>1</v>
      </c>
      <c r="D109" s="36">
        <v>10</v>
      </c>
      <c r="E109" s="33"/>
      <c r="F109" s="37"/>
      <c r="G109" s="37"/>
      <c r="H109" s="33"/>
      <c r="I109" s="33"/>
      <c r="J109" s="33"/>
      <c r="K109" s="33"/>
      <c r="L109" s="38"/>
      <c r="M109" s="39"/>
      <c r="N109" s="39"/>
    </row>
    <row r="110" spans="1:14" ht="15.75" customHeight="1">
      <c r="A110" s="31" t="s">
        <v>255</v>
      </c>
      <c r="B110" s="24" t="s">
        <v>538</v>
      </c>
      <c r="C110" s="25" t="s">
        <v>87</v>
      </c>
      <c r="D110" s="36">
        <v>15</v>
      </c>
      <c r="E110" s="33">
        <v>2</v>
      </c>
      <c r="F110" s="41">
        <v>10</v>
      </c>
      <c r="G110" s="41">
        <v>10</v>
      </c>
      <c r="H110" s="33"/>
      <c r="I110" s="33"/>
      <c r="J110" s="33"/>
      <c r="K110" s="33"/>
      <c r="L110" s="38"/>
      <c r="M110" s="39"/>
      <c r="N110" s="39"/>
    </row>
    <row r="111" spans="1:14" ht="15.75" customHeight="1">
      <c r="A111" s="31" t="s">
        <v>257</v>
      </c>
      <c r="B111" s="24" t="s">
        <v>258</v>
      </c>
      <c r="C111" s="25" t="s">
        <v>143</v>
      </c>
      <c r="D111" s="36">
        <v>0</v>
      </c>
      <c r="E111" s="33">
        <v>0</v>
      </c>
      <c r="F111" s="37">
        <v>0</v>
      </c>
      <c r="G111" s="41"/>
      <c r="H111" s="33"/>
      <c r="I111" s="33"/>
      <c r="J111" s="33"/>
      <c r="K111" s="33"/>
      <c r="L111" s="38"/>
      <c r="M111" s="39"/>
      <c r="N111" s="39"/>
    </row>
    <row r="112" spans="1:14" ht="15.75" customHeight="1">
      <c r="A112" s="32" t="s">
        <v>263</v>
      </c>
      <c r="B112" s="21" t="s">
        <v>264</v>
      </c>
      <c r="C112" s="25" t="s">
        <v>76</v>
      </c>
      <c r="D112" s="36">
        <v>1</v>
      </c>
      <c r="E112" s="33"/>
      <c r="F112" s="37"/>
      <c r="G112" s="37"/>
      <c r="H112" s="33"/>
      <c r="I112" s="33"/>
      <c r="J112" s="33"/>
      <c r="K112" s="33"/>
      <c r="L112" s="38"/>
      <c r="M112" s="39"/>
      <c r="N112" s="39"/>
    </row>
    <row r="113" spans="1:14" ht="15.75" customHeight="1">
      <c r="A113" s="31" t="s">
        <v>265</v>
      </c>
      <c r="B113" s="45" t="s">
        <v>266</v>
      </c>
      <c r="C113" s="25">
        <f t="shared" si="3"/>
        <v>2</v>
      </c>
      <c r="D113" s="36">
        <v>15</v>
      </c>
      <c r="E113" s="33">
        <v>1</v>
      </c>
      <c r="F113" s="37">
        <v>2</v>
      </c>
      <c r="G113" s="37">
        <v>2</v>
      </c>
      <c r="H113" s="33"/>
      <c r="I113" s="33"/>
      <c r="J113" s="33"/>
      <c r="K113" s="33"/>
      <c r="L113" s="38"/>
      <c r="M113" s="39"/>
      <c r="N113" s="39"/>
    </row>
    <row r="114" spans="1:14" ht="15.75" customHeight="1">
      <c r="A114" s="31" t="s">
        <v>267</v>
      </c>
      <c r="B114" s="45" t="s">
        <v>268</v>
      </c>
      <c r="C114" s="25">
        <f t="shared" si="3"/>
        <v>1</v>
      </c>
      <c r="D114" s="36">
        <v>7.5</v>
      </c>
      <c r="E114" s="33">
        <v>1</v>
      </c>
      <c r="F114" s="37">
        <v>1</v>
      </c>
      <c r="G114" s="37">
        <v>1</v>
      </c>
      <c r="H114" s="33"/>
      <c r="I114" s="33"/>
      <c r="J114" s="33"/>
      <c r="K114" s="33"/>
      <c r="L114" s="38"/>
      <c r="M114" s="39"/>
      <c r="N114" s="39"/>
    </row>
    <row r="115" spans="1:14" ht="15.75" customHeight="1">
      <c r="A115" s="31" t="s">
        <v>269</v>
      </c>
      <c r="B115" s="45" t="s">
        <v>270</v>
      </c>
      <c r="C115" s="25">
        <f t="shared" si="3"/>
        <v>1</v>
      </c>
      <c r="D115" s="36">
        <v>3</v>
      </c>
      <c r="E115" s="33">
        <v>1</v>
      </c>
      <c r="F115" s="37">
        <v>1</v>
      </c>
      <c r="G115" s="37">
        <v>1</v>
      </c>
      <c r="H115" s="33"/>
      <c r="I115" s="33"/>
      <c r="J115" s="33"/>
      <c r="K115" s="33"/>
      <c r="L115" s="38"/>
      <c r="M115" s="39"/>
      <c r="N115" s="39"/>
    </row>
    <row r="116" spans="1:14" ht="15.75" customHeight="1">
      <c r="A116" s="31" t="s">
        <v>271</v>
      </c>
      <c r="B116" s="45" t="s">
        <v>272</v>
      </c>
      <c r="C116" s="25">
        <f t="shared" si="3"/>
        <v>0</v>
      </c>
      <c r="D116" s="23">
        <v>0</v>
      </c>
      <c r="E116" s="33">
        <v>0</v>
      </c>
      <c r="F116" s="37">
        <v>0</v>
      </c>
      <c r="G116" s="37">
        <v>0</v>
      </c>
      <c r="H116" s="33"/>
      <c r="I116" s="33"/>
      <c r="J116" s="33"/>
      <c r="K116" s="33"/>
      <c r="L116" s="38"/>
      <c r="M116" s="39"/>
      <c r="N116" s="39"/>
    </row>
    <row r="117" spans="1:14" ht="15.75" customHeight="1">
      <c r="A117" s="31" t="s">
        <v>273</v>
      </c>
      <c r="B117" s="44" t="s">
        <v>274</v>
      </c>
      <c r="C117" s="25">
        <f t="shared" si="3"/>
        <v>0</v>
      </c>
      <c r="D117" s="23">
        <v>0</v>
      </c>
      <c r="E117" s="33">
        <v>0</v>
      </c>
      <c r="F117" s="37">
        <v>0</v>
      </c>
      <c r="G117" s="37">
        <v>0</v>
      </c>
      <c r="H117" s="33"/>
      <c r="I117" s="33"/>
      <c r="J117" s="33"/>
      <c r="K117" s="33"/>
      <c r="L117" s="38"/>
      <c r="M117" s="39"/>
      <c r="N117" s="39"/>
    </row>
    <row r="118" spans="1:14" ht="15.75" customHeight="1">
      <c r="A118" s="31" t="s">
        <v>275</v>
      </c>
      <c r="B118" s="24" t="s">
        <v>276</v>
      </c>
      <c r="C118" s="25" t="s">
        <v>87</v>
      </c>
      <c r="D118" s="36">
        <v>15</v>
      </c>
      <c r="E118" s="33">
        <v>2</v>
      </c>
      <c r="F118" s="37">
        <v>2</v>
      </c>
      <c r="G118" s="37">
        <v>2</v>
      </c>
      <c r="H118" s="33"/>
      <c r="I118" s="33"/>
      <c r="J118" s="33"/>
      <c r="K118" s="33"/>
      <c r="L118" s="38"/>
      <c r="M118" s="39"/>
      <c r="N118" s="39"/>
    </row>
    <row r="119" spans="1:14" s="56" customFormat="1" ht="15.75" customHeight="1">
      <c r="A119" s="31" t="s">
        <v>277</v>
      </c>
      <c r="B119" s="45" t="s">
        <v>278</v>
      </c>
      <c r="C119" s="25">
        <f t="shared" si="3"/>
        <v>0</v>
      </c>
      <c r="D119" s="23">
        <v>0</v>
      </c>
      <c r="E119" s="33">
        <v>0</v>
      </c>
      <c r="F119" s="37">
        <v>0</v>
      </c>
      <c r="G119" s="37">
        <v>0</v>
      </c>
      <c r="H119" s="26"/>
      <c r="I119" s="26"/>
      <c r="J119" s="26"/>
      <c r="K119" s="26"/>
      <c r="L119" s="54"/>
      <c r="M119" s="55"/>
      <c r="N119" s="55"/>
    </row>
    <row r="120" spans="1:14" s="56" customFormat="1" ht="15.75" customHeight="1">
      <c r="A120" s="31" t="s">
        <v>541</v>
      </c>
      <c r="B120" s="45" t="s">
        <v>542</v>
      </c>
      <c r="C120" s="25">
        <f t="shared" si="3"/>
        <v>1</v>
      </c>
      <c r="D120" s="23">
        <v>7.5</v>
      </c>
      <c r="E120" s="33">
        <v>1</v>
      </c>
      <c r="F120" s="37">
        <v>1</v>
      </c>
      <c r="G120" s="37">
        <v>1</v>
      </c>
      <c r="H120" s="26"/>
      <c r="I120" s="26"/>
      <c r="J120" s="26"/>
      <c r="K120" s="26"/>
      <c r="L120" s="54"/>
      <c r="M120" s="55"/>
      <c r="N120" s="55"/>
    </row>
    <row r="121" spans="1:14">
      <c r="A121" s="31" t="s">
        <v>283</v>
      </c>
      <c r="B121" s="24" t="s">
        <v>366</v>
      </c>
      <c r="C121" s="25">
        <f t="shared" si="3"/>
        <v>0</v>
      </c>
      <c r="D121" s="40">
        <v>0</v>
      </c>
      <c r="E121" s="33">
        <v>0</v>
      </c>
      <c r="F121" s="37">
        <v>0</v>
      </c>
      <c r="G121" s="37">
        <v>0</v>
      </c>
      <c r="H121" s="33"/>
      <c r="I121" s="33"/>
      <c r="J121" s="33"/>
      <c r="K121" s="33"/>
      <c r="L121" s="38"/>
      <c r="M121" s="39"/>
      <c r="N121" s="39"/>
    </row>
    <row r="122" spans="1:14">
      <c r="A122" s="32" t="s">
        <v>285</v>
      </c>
      <c r="B122" s="21" t="s">
        <v>286</v>
      </c>
      <c r="C122" s="25">
        <f t="shared" si="3"/>
        <v>0</v>
      </c>
      <c r="D122" s="23">
        <v>0</v>
      </c>
      <c r="E122" s="33">
        <v>0</v>
      </c>
      <c r="F122" s="37">
        <v>0</v>
      </c>
      <c r="G122" s="37">
        <v>0</v>
      </c>
      <c r="H122" s="33"/>
      <c r="I122" s="33"/>
      <c r="J122" s="33"/>
      <c r="K122" s="33"/>
      <c r="L122" s="38"/>
      <c r="M122" s="39"/>
      <c r="N122" s="39"/>
    </row>
    <row r="123" spans="1:14">
      <c r="A123" s="47" t="s">
        <v>291</v>
      </c>
      <c r="B123" s="53" t="s">
        <v>292</v>
      </c>
      <c r="C123" s="25">
        <f t="shared" si="3"/>
        <v>2</v>
      </c>
      <c r="D123" s="36">
        <v>12</v>
      </c>
      <c r="E123" s="33">
        <v>1</v>
      </c>
      <c r="F123" s="37">
        <v>3</v>
      </c>
      <c r="G123" s="37">
        <v>3</v>
      </c>
      <c r="H123" s="33"/>
      <c r="I123" s="34"/>
      <c r="J123" s="34"/>
      <c r="K123" s="34"/>
      <c r="L123" s="57"/>
    </row>
    <row r="124" spans="1:14">
      <c r="A124" s="47" t="s">
        <v>557</v>
      </c>
      <c r="B124" s="53" t="s">
        <v>558</v>
      </c>
      <c r="C124" s="25"/>
      <c r="D124" s="49" t="s">
        <v>566</v>
      </c>
      <c r="E124" s="33"/>
      <c r="F124" s="37"/>
      <c r="G124" s="37"/>
      <c r="H124" s="33"/>
      <c r="I124" s="34"/>
      <c r="J124" s="34"/>
      <c r="K124" s="34"/>
      <c r="L124" s="57"/>
    </row>
    <row r="125" spans="1:14">
      <c r="A125" s="47" t="s">
        <v>564</v>
      </c>
      <c r="B125" s="53" t="s">
        <v>565</v>
      </c>
      <c r="C125" s="25"/>
      <c r="D125" s="49" t="s">
        <v>567</v>
      </c>
      <c r="E125" s="33"/>
      <c r="F125" s="37"/>
      <c r="G125" s="37"/>
      <c r="H125" s="33"/>
      <c r="I125" s="34"/>
      <c r="J125" s="34"/>
      <c r="K125" s="34"/>
      <c r="L125" s="57"/>
    </row>
    <row r="126" spans="1:14">
      <c r="A126" s="31"/>
      <c r="B126" s="24"/>
      <c r="C126" s="48"/>
      <c r="D126" s="46"/>
      <c r="E126" s="33"/>
      <c r="F126" s="47"/>
      <c r="G126" s="33"/>
      <c r="H126" s="33"/>
      <c r="I126" s="34"/>
      <c r="J126" s="34"/>
      <c r="K126" s="34"/>
      <c r="L126" s="57"/>
    </row>
    <row r="127" spans="1:14">
      <c r="A127" s="75"/>
      <c r="B127" s="61" t="s">
        <v>295</v>
      </c>
      <c r="C127" s="62"/>
    </row>
    <row r="128" spans="1:14">
      <c r="B128" s="64"/>
      <c r="C128" s="65"/>
    </row>
    <row r="129" spans="2:12">
      <c r="B129" s="66" t="s">
        <v>296</v>
      </c>
      <c r="C129" s="39">
        <v>0</v>
      </c>
      <c r="D129" s="80">
        <v>36</v>
      </c>
      <c r="F129" s="5"/>
      <c r="G129" s="5"/>
      <c r="H129" s="1"/>
      <c r="I129" s="6"/>
      <c r="J129" s="7"/>
      <c r="K129" s="7"/>
      <c r="L129" s="7"/>
    </row>
    <row r="130" spans="2:12">
      <c r="C130" s="39">
        <v>1</v>
      </c>
      <c r="D130" s="80">
        <v>25</v>
      </c>
      <c r="F130" s="5"/>
      <c r="G130" s="5"/>
      <c r="H130" s="1"/>
      <c r="I130" s="6"/>
      <c r="J130" s="7"/>
      <c r="K130" s="7"/>
      <c r="L130" s="7"/>
    </row>
    <row r="131" spans="2:12">
      <c r="C131" s="39">
        <v>2</v>
      </c>
      <c r="D131" s="80">
        <v>12</v>
      </c>
      <c r="F131" s="5"/>
      <c r="G131" s="5"/>
      <c r="H131" s="1"/>
      <c r="I131" s="6"/>
      <c r="J131" s="7"/>
      <c r="K131" s="7"/>
      <c r="L131" s="7"/>
    </row>
    <row r="132" spans="2:12">
      <c r="C132" s="39">
        <v>3</v>
      </c>
      <c r="D132" s="80">
        <v>7</v>
      </c>
      <c r="F132" s="5"/>
      <c r="G132" s="5"/>
      <c r="H132" s="1"/>
      <c r="I132" s="6"/>
      <c r="J132" s="7"/>
      <c r="K132" s="7"/>
      <c r="L132" s="7"/>
    </row>
    <row r="133" spans="2:12">
      <c r="C133" s="39">
        <v>4</v>
      </c>
      <c r="D133" s="80">
        <v>5</v>
      </c>
      <c r="F133" s="5"/>
      <c r="G133" s="5"/>
      <c r="H133" s="1"/>
      <c r="I133" s="6"/>
      <c r="J133" s="7"/>
      <c r="K133" s="7"/>
      <c r="L133" s="7"/>
    </row>
    <row r="134" spans="2:12">
      <c r="C134" s="39">
        <v>5</v>
      </c>
      <c r="D134" s="80">
        <v>4</v>
      </c>
      <c r="F134" s="5"/>
      <c r="G134" s="5"/>
      <c r="H134" s="1"/>
      <c r="I134" s="6"/>
      <c r="J134" s="7"/>
      <c r="K134" s="7"/>
      <c r="L134" s="7"/>
    </row>
    <row r="135" spans="2:12">
      <c r="C135" s="39">
        <v>6</v>
      </c>
      <c r="D135" s="80">
        <v>1</v>
      </c>
      <c r="F135" s="5"/>
      <c r="G135" s="5"/>
      <c r="H135" s="1"/>
      <c r="I135" s="6"/>
      <c r="J135" s="7"/>
      <c r="K135" s="7"/>
      <c r="L135" s="7"/>
    </row>
    <row r="136" spans="2:12">
      <c r="C136" s="39">
        <v>7</v>
      </c>
      <c r="D136" s="80">
        <v>2</v>
      </c>
      <c r="F136" s="5"/>
      <c r="G136" s="5"/>
      <c r="H136" s="1"/>
      <c r="I136" s="6"/>
      <c r="J136" s="7"/>
      <c r="K136" s="7"/>
      <c r="L136" s="7"/>
    </row>
    <row r="137" spans="2:12">
      <c r="C137" s="39">
        <v>8</v>
      </c>
      <c r="D137" s="80">
        <v>1</v>
      </c>
      <c r="F137" s="5"/>
      <c r="G137" s="5"/>
      <c r="H137" s="1"/>
      <c r="I137" s="6"/>
      <c r="J137" s="7"/>
      <c r="K137" s="7"/>
      <c r="L137" s="7"/>
    </row>
    <row r="138" spans="2:12">
      <c r="C138" s="39">
        <v>9</v>
      </c>
      <c r="D138" s="80">
        <v>0</v>
      </c>
      <c r="F138" s="5"/>
      <c r="G138" s="5"/>
      <c r="H138" s="1"/>
      <c r="I138" s="6"/>
      <c r="J138" s="7"/>
      <c r="K138" s="7"/>
      <c r="L138" s="7"/>
    </row>
    <row r="139" spans="2:12">
      <c r="C139" s="39">
        <v>10</v>
      </c>
      <c r="D139" s="80">
        <v>0</v>
      </c>
      <c r="F139" s="5"/>
      <c r="G139" s="5"/>
      <c r="H139" s="1"/>
      <c r="I139" s="6"/>
      <c r="J139" s="7"/>
      <c r="K139" s="7"/>
      <c r="L139" s="7"/>
    </row>
    <row r="140" spans="2:12">
      <c r="C140" s="39">
        <v>11</v>
      </c>
      <c r="D140" s="80">
        <v>3</v>
      </c>
      <c r="F140" s="5"/>
      <c r="G140" s="5"/>
      <c r="H140" s="1"/>
      <c r="I140" s="6"/>
      <c r="J140" s="7"/>
      <c r="K140" s="7"/>
      <c r="L140" s="7"/>
    </row>
    <row r="141" spans="2:12">
      <c r="C141" s="8" t="s">
        <v>297</v>
      </c>
      <c r="D141" s="81">
        <v>13</v>
      </c>
      <c r="F141" s="5"/>
      <c r="G141" s="5"/>
      <c r="H141" s="1"/>
      <c r="I141" s="6"/>
      <c r="J141" s="7"/>
      <c r="K141" s="7"/>
      <c r="L141" s="7"/>
    </row>
  </sheetData>
  <mergeCells count="1">
    <mergeCell ref="G5:K5"/>
  </mergeCells>
  <pageMargins left="0.5" right="0.5" top="0.5" bottom="1" header="0.5" footer="0.4"/>
  <pageSetup scale="70" fitToHeight="4" orientation="landscape" verticalDpi="300" r:id="rId1"/>
  <headerFooter alignWithMargins="0">
    <oddFooter>&amp;L&amp;"Univers,Bold"&amp;10US ECOLOGY WASHINGTON, INC.
2014 FINAL RATES
EXHIBIT 6
PAGE &amp;P OF &amp;N</oddFoot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N148"/>
  <sheetViews>
    <sheetView zoomScaleNormal="100" workbookViewId="0">
      <pane xSplit="2" ySplit="6" topLeftCell="C130" activePane="bottomRight" state="frozen"/>
      <selection activeCell="D38" sqref="D38"/>
      <selection pane="topRight" activeCell="D38" sqref="D38"/>
      <selection pane="bottomLeft" activeCell="D38" sqref="D38"/>
      <selection pane="bottomRight" activeCell="D74" sqref="D74"/>
    </sheetView>
  </sheetViews>
  <sheetFormatPr defaultRowHeight="15"/>
  <cols>
    <col min="1" max="1" width="10" style="1" customWidth="1"/>
    <col min="2" max="2" width="48.5546875" style="7" customWidth="1"/>
    <col min="3" max="3" width="7.33203125" style="39" customWidth="1"/>
    <col min="4" max="4" width="11.77734375" style="3" customWidth="1"/>
    <col min="5" max="5" width="11.77734375" style="63" customWidth="1"/>
    <col min="6" max="6" width="11.88671875" style="4" customWidth="1"/>
    <col min="7" max="7" width="10" style="4" customWidth="1"/>
    <col min="8" max="9" width="10" style="5" customWidth="1"/>
    <col min="10" max="10" width="10.109375" style="5" customWidth="1"/>
    <col min="11" max="11" width="10" style="1" customWidth="1"/>
    <col min="12" max="12" width="35.109375" style="6" customWidth="1"/>
    <col min="13" max="16384" width="8.88671875" style="7"/>
  </cols>
  <sheetData>
    <row r="1" spans="1:12">
      <c r="B1" s="1" t="s">
        <v>539</v>
      </c>
      <c r="C1" s="2"/>
      <c r="E1" s="4"/>
    </row>
    <row r="2" spans="1:12">
      <c r="B2" s="1" t="s">
        <v>1</v>
      </c>
      <c r="C2" s="2"/>
      <c r="E2" s="4"/>
    </row>
    <row r="3" spans="1:12">
      <c r="B3" s="1" t="s">
        <v>2</v>
      </c>
      <c r="C3" s="2"/>
      <c r="E3" s="4"/>
    </row>
    <row r="4" spans="1:12">
      <c r="A4" s="8"/>
      <c r="B4" s="9">
        <v>41354</v>
      </c>
      <c r="C4" s="10"/>
      <c r="E4" s="4"/>
      <c r="F4" s="5"/>
      <c r="H4" s="4"/>
      <c r="K4" s="5"/>
    </row>
    <row r="5" spans="1:12">
      <c r="C5" s="2" t="s">
        <v>3</v>
      </c>
      <c r="D5" s="3" t="s">
        <v>4</v>
      </c>
      <c r="E5" s="4" t="s">
        <v>5</v>
      </c>
      <c r="F5" s="4" t="s">
        <v>5</v>
      </c>
      <c r="G5" s="93" t="s">
        <v>6</v>
      </c>
      <c r="H5" s="93"/>
      <c r="I5" s="93"/>
      <c r="J5" s="93"/>
      <c r="K5" s="93"/>
    </row>
    <row r="6" spans="1:12" ht="15.75" thickBot="1">
      <c r="A6" s="11" t="s">
        <v>7</v>
      </c>
      <c r="B6" s="11" t="s">
        <v>8</v>
      </c>
      <c r="C6" s="12" t="s">
        <v>9</v>
      </c>
      <c r="D6" s="13" t="s">
        <v>10</v>
      </c>
      <c r="E6" s="14" t="s">
        <v>11</v>
      </c>
      <c r="F6" s="14" t="s">
        <v>12</v>
      </c>
      <c r="G6" s="14" t="s">
        <v>13</v>
      </c>
      <c r="H6" s="15" t="s">
        <v>14</v>
      </c>
      <c r="I6" s="15" t="s">
        <v>15</v>
      </c>
      <c r="J6" s="15" t="s">
        <v>16</v>
      </c>
      <c r="K6" s="11" t="s">
        <v>17</v>
      </c>
      <c r="L6" s="11" t="s">
        <v>37</v>
      </c>
    </row>
    <row r="7" spans="1:12">
      <c r="A7" s="16"/>
      <c r="B7" s="16"/>
      <c r="C7" s="17"/>
      <c r="D7" s="76"/>
      <c r="E7" s="19"/>
      <c r="F7" s="19"/>
      <c r="G7" s="19"/>
      <c r="H7" s="20"/>
      <c r="I7" s="20"/>
      <c r="J7" s="20"/>
      <c r="K7" s="16"/>
    </row>
    <row r="8" spans="1:12" ht="15.75" thickBot="1">
      <c r="A8" s="16"/>
      <c r="B8" s="30" t="s">
        <v>18</v>
      </c>
      <c r="C8" s="17"/>
      <c r="D8" s="18"/>
      <c r="E8" s="19"/>
      <c r="F8" s="19"/>
      <c r="G8" s="19"/>
      <c r="H8" s="20"/>
      <c r="I8" s="20"/>
      <c r="J8" s="20"/>
      <c r="K8" s="16"/>
    </row>
    <row r="9" spans="1:12">
      <c r="A9" s="16"/>
      <c r="B9" s="16"/>
      <c r="C9" s="17"/>
      <c r="D9" s="18"/>
      <c r="E9" s="19"/>
      <c r="F9" s="19"/>
      <c r="G9" s="19"/>
      <c r="H9" s="20"/>
      <c r="I9" s="20"/>
      <c r="J9" s="20"/>
      <c r="K9" s="16"/>
    </row>
    <row r="10" spans="1:12">
      <c r="A10" s="1" t="s">
        <v>19</v>
      </c>
      <c r="B10" s="21" t="s">
        <v>500</v>
      </c>
      <c r="C10" s="22" t="s">
        <v>21</v>
      </c>
      <c r="D10" s="23">
        <f>100+120+0+0</f>
        <v>220</v>
      </c>
      <c r="E10" s="4">
        <v>2</v>
      </c>
      <c r="F10" s="19">
        <v>9</v>
      </c>
      <c r="G10" s="19">
        <v>9</v>
      </c>
      <c r="H10" s="4">
        <v>0</v>
      </c>
      <c r="I10" s="4">
        <v>0</v>
      </c>
      <c r="J10" s="4">
        <v>0</v>
      </c>
      <c r="K10" s="4">
        <v>0</v>
      </c>
    </row>
    <row r="11" spans="1:12">
      <c r="A11" s="1" t="s">
        <v>22</v>
      </c>
      <c r="B11" s="24" t="s">
        <v>494</v>
      </c>
      <c r="C11" s="22" t="s">
        <v>21</v>
      </c>
      <c r="D11" s="23">
        <v>2016</v>
      </c>
      <c r="E11" s="4">
        <v>3</v>
      </c>
      <c r="F11" s="19">
        <v>18</v>
      </c>
      <c r="G11" s="4">
        <v>18</v>
      </c>
      <c r="H11" s="4">
        <v>0</v>
      </c>
      <c r="I11" s="4">
        <v>0</v>
      </c>
      <c r="J11" s="4">
        <v>0</v>
      </c>
      <c r="K11" s="4">
        <v>0</v>
      </c>
    </row>
    <row r="12" spans="1:12">
      <c r="A12" s="1" t="s">
        <v>493</v>
      </c>
      <c r="B12" s="24" t="s">
        <v>495</v>
      </c>
      <c r="C12" s="22" t="s">
        <v>21</v>
      </c>
      <c r="D12" s="23">
        <v>37.5</v>
      </c>
      <c r="E12" s="4">
        <v>1</v>
      </c>
      <c r="F12" s="19">
        <v>5</v>
      </c>
      <c r="G12" s="4">
        <v>5</v>
      </c>
      <c r="H12" s="4">
        <v>0</v>
      </c>
      <c r="I12" s="4">
        <v>0</v>
      </c>
      <c r="J12" s="4">
        <v>0</v>
      </c>
      <c r="K12" s="4">
        <v>0</v>
      </c>
    </row>
    <row r="13" spans="1:12">
      <c r="A13" s="1" t="s">
        <v>24</v>
      </c>
      <c r="B13" s="24" t="s">
        <v>496</v>
      </c>
      <c r="C13" s="22" t="s">
        <v>21</v>
      </c>
      <c r="D13" s="23">
        <v>1179.5999999999999</v>
      </c>
      <c r="E13" s="4">
        <v>2</v>
      </c>
      <c r="F13" s="4">
        <v>12</v>
      </c>
      <c r="G13" s="4">
        <v>12</v>
      </c>
      <c r="H13" s="4">
        <v>0</v>
      </c>
      <c r="I13" s="4">
        <v>0</v>
      </c>
      <c r="J13" s="4">
        <v>0</v>
      </c>
      <c r="K13" s="4">
        <v>0</v>
      </c>
    </row>
    <row r="14" spans="1:12">
      <c r="A14" s="1" t="s">
        <v>535</v>
      </c>
      <c r="B14" s="24" t="s">
        <v>536</v>
      </c>
      <c r="C14" s="22" t="s">
        <v>21</v>
      </c>
      <c r="D14" s="23">
        <v>22.5</v>
      </c>
      <c r="E14" s="4">
        <v>1</v>
      </c>
      <c r="F14" s="19">
        <v>2</v>
      </c>
      <c r="G14" s="4">
        <v>2</v>
      </c>
      <c r="H14" s="4">
        <v>0</v>
      </c>
      <c r="I14" s="4">
        <v>0</v>
      </c>
      <c r="J14" s="4">
        <v>0</v>
      </c>
      <c r="K14" s="4">
        <v>0</v>
      </c>
    </row>
    <row r="15" spans="1:12">
      <c r="A15" s="16" t="s">
        <v>25</v>
      </c>
      <c r="B15" s="21" t="s">
        <v>26</v>
      </c>
      <c r="C15" s="25">
        <f>SUM(IF(D15=0,0),IF(D15&gt;0,1),IF(D15&gt;10,1),IF(D15&gt;20,1),IF(D15&gt;40,1),IF(D15&gt;80,1),IF(D15&gt;160,1),IF(D15&gt;320,1),IF(D15&gt;640,1),IF(D15&gt;1280,1),IF(D15&gt;2560,1),IF(D15&gt;5120,1))</f>
        <v>11</v>
      </c>
      <c r="D15" s="18">
        <v>12301</v>
      </c>
      <c r="E15" s="26">
        <v>23</v>
      </c>
      <c r="F15" s="26">
        <v>103</v>
      </c>
      <c r="G15" s="26">
        <v>88</v>
      </c>
      <c r="H15" s="26">
        <v>7</v>
      </c>
      <c r="I15" s="26">
        <v>4</v>
      </c>
      <c r="J15" s="26">
        <v>4</v>
      </c>
      <c r="K15" s="26">
        <v>0</v>
      </c>
    </row>
    <row r="16" spans="1:12">
      <c r="A16" s="1" t="s">
        <v>27</v>
      </c>
      <c r="B16" s="21" t="s">
        <v>28</v>
      </c>
      <c r="C16" s="82" t="s">
        <v>534</v>
      </c>
      <c r="D16" s="23">
        <v>2109.4499999999998</v>
      </c>
      <c r="E16" s="4">
        <v>20</v>
      </c>
      <c r="F16" s="19">
        <v>38</v>
      </c>
      <c r="G16" s="4">
        <v>35</v>
      </c>
      <c r="H16" s="4">
        <v>0</v>
      </c>
      <c r="I16" s="4">
        <v>0</v>
      </c>
      <c r="J16" s="4">
        <v>3</v>
      </c>
      <c r="K16" s="4">
        <v>0</v>
      </c>
      <c r="L16" s="6" t="s">
        <v>533</v>
      </c>
    </row>
    <row r="17" spans="1:14">
      <c r="A17" s="1" t="s">
        <v>29</v>
      </c>
      <c r="B17" s="21" t="s">
        <v>30</v>
      </c>
      <c r="C17" s="25">
        <f>SUM(IF(D17=0,0),IF(D17&gt;0,1),IF(D17&gt;10,1),IF(D17&gt;20,1),IF(D17&gt;40,1),IF(D17&gt;80,1),IF(D17&gt;160,1),IF(D17&gt;320,1),IF(D17&gt;640,1),IF(D17&gt;1280,1),IF(D17&gt;2560,1),IF(D17&gt;5120,1))</f>
        <v>10</v>
      </c>
      <c r="D17" s="23">
        <v>4185</v>
      </c>
      <c r="E17" s="4">
        <v>9</v>
      </c>
      <c r="F17" s="19">
        <v>45</v>
      </c>
      <c r="G17" s="4">
        <v>45</v>
      </c>
      <c r="H17" s="4">
        <v>0</v>
      </c>
      <c r="I17" s="4">
        <v>0</v>
      </c>
      <c r="J17" s="4">
        <v>0</v>
      </c>
      <c r="K17" s="4">
        <v>0</v>
      </c>
    </row>
    <row r="18" spans="1:14">
      <c r="A18" s="1" t="s">
        <v>31</v>
      </c>
      <c r="B18" s="21" t="s">
        <v>346</v>
      </c>
      <c r="C18" s="25" t="s">
        <v>344</v>
      </c>
      <c r="D18" s="23">
        <v>2016</v>
      </c>
      <c r="E18" s="4">
        <v>3</v>
      </c>
      <c r="F18" s="19">
        <v>18</v>
      </c>
      <c r="G18" s="4">
        <v>18</v>
      </c>
      <c r="H18" s="4">
        <v>0</v>
      </c>
      <c r="I18" s="4">
        <v>0</v>
      </c>
      <c r="J18" s="4">
        <v>0</v>
      </c>
      <c r="K18" s="4">
        <v>0</v>
      </c>
    </row>
    <row r="19" spans="1:14" ht="15.75" thickBot="1">
      <c r="A19" s="11" t="s">
        <v>34</v>
      </c>
      <c r="B19" s="27" t="s">
        <v>35</v>
      </c>
      <c r="C19" s="82" t="s">
        <v>534</v>
      </c>
      <c r="D19" s="28">
        <v>2546</v>
      </c>
      <c r="E19" s="14">
        <v>9</v>
      </c>
      <c r="F19" s="14">
        <v>26</v>
      </c>
      <c r="G19" s="14">
        <v>22</v>
      </c>
      <c r="H19" s="14">
        <v>0</v>
      </c>
      <c r="I19" s="14">
        <v>0</v>
      </c>
      <c r="J19" s="14">
        <v>4</v>
      </c>
      <c r="K19" s="14">
        <v>0</v>
      </c>
      <c r="L19" s="6" t="s">
        <v>533</v>
      </c>
    </row>
    <row r="20" spans="1:14">
      <c r="B20" s="21"/>
      <c r="C20" s="29"/>
      <c r="D20" s="23">
        <f t="shared" ref="D20:K20" si="0">SUM(D10:D19)</f>
        <v>26633.05</v>
      </c>
      <c r="E20" s="4">
        <f t="shared" si="0"/>
        <v>73</v>
      </c>
      <c r="F20" s="4">
        <f t="shared" si="0"/>
        <v>276</v>
      </c>
      <c r="G20" s="4">
        <f t="shared" si="0"/>
        <v>254</v>
      </c>
      <c r="H20" s="4">
        <f t="shared" si="0"/>
        <v>7</v>
      </c>
      <c r="I20" s="4">
        <f t="shared" si="0"/>
        <v>4</v>
      </c>
      <c r="J20" s="4">
        <f t="shared" si="0"/>
        <v>11</v>
      </c>
      <c r="K20" s="4">
        <f t="shared" si="0"/>
        <v>0</v>
      </c>
    </row>
    <row r="21" spans="1:14">
      <c r="A21" s="7"/>
      <c r="C21" s="29"/>
      <c r="D21" s="23"/>
      <c r="E21" s="4"/>
      <c r="F21" s="19"/>
    </row>
    <row r="22" spans="1:14" ht="15.75" thickBot="1">
      <c r="B22" s="30" t="s">
        <v>36</v>
      </c>
      <c r="C22" s="10"/>
      <c r="E22" s="4"/>
      <c r="F22" s="19"/>
      <c r="L22" s="11" t="s">
        <v>37</v>
      </c>
    </row>
    <row r="23" spans="1:14">
      <c r="A23" s="31"/>
      <c r="B23" s="32"/>
      <c r="C23" s="10"/>
      <c r="D23" s="23"/>
      <c r="E23" s="33"/>
      <c r="F23" s="26"/>
      <c r="G23" s="33"/>
      <c r="H23" s="34"/>
      <c r="I23" s="34"/>
      <c r="J23" s="34"/>
      <c r="K23" s="31"/>
      <c r="L23" s="32"/>
    </row>
    <row r="24" spans="1:14">
      <c r="A24" s="31" t="s">
        <v>38</v>
      </c>
      <c r="B24" s="35" t="s">
        <v>39</v>
      </c>
      <c r="C24" s="25">
        <f t="shared" ref="C24:C30" si="1">SUM(IF(D24=0,0),IF(D24&gt;0,1),IF(D24&gt;10,1),IF(D24&gt;20,1),IF(D24&gt;40,1),IF(D24&gt;80,1),IF(D24&gt;160,1),IF(D24&gt;320,1),IF(D24&gt;640,1),IF(D24&gt;1280,1),IF(D24&gt;2560,1),IF(D24&gt;5120,1))</f>
        <v>5</v>
      </c>
      <c r="D24" s="36">
        <v>100</v>
      </c>
      <c r="E24" s="26">
        <v>1</v>
      </c>
      <c r="F24" s="37">
        <v>1</v>
      </c>
      <c r="G24" s="37">
        <v>1</v>
      </c>
      <c r="H24" s="34"/>
      <c r="I24" s="34"/>
      <c r="J24" s="34"/>
      <c r="K24" s="31"/>
      <c r="L24" s="32"/>
    </row>
    <row r="25" spans="1:14" ht="15.75" customHeight="1">
      <c r="A25" s="31" t="s">
        <v>40</v>
      </c>
      <c r="B25" s="24" t="s">
        <v>502</v>
      </c>
      <c r="C25" s="25">
        <f t="shared" si="1"/>
        <v>1</v>
      </c>
      <c r="D25" s="73">
        <f>(0+2.3+1.38+5.3)/4</f>
        <v>2.2450000000000001</v>
      </c>
      <c r="E25" s="37">
        <v>1</v>
      </c>
      <c r="F25" s="33">
        <v>1</v>
      </c>
      <c r="G25" s="37">
        <v>1</v>
      </c>
      <c r="H25" s="33"/>
      <c r="I25" s="33"/>
      <c r="J25" s="33"/>
      <c r="K25" s="33"/>
      <c r="L25" s="38"/>
      <c r="M25" s="39"/>
      <c r="N25" s="39"/>
    </row>
    <row r="26" spans="1:14" ht="15.75" customHeight="1">
      <c r="A26" s="31" t="s">
        <v>42</v>
      </c>
      <c r="B26" s="21" t="s">
        <v>503</v>
      </c>
      <c r="C26" s="25">
        <f t="shared" si="1"/>
        <v>0</v>
      </c>
      <c r="D26" s="40">
        <v>0</v>
      </c>
      <c r="E26" s="33">
        <v>0</v>
      </c>
      <c r="F26" s="37">
        <v>0</v>
      </c>
      <c r="G26" s="37">
        <v>0</v>
      </c>
      <c r="H26" s="33"/>
      <c r="I26" s="33"/>
      <c r="J26" s="33"/>
      <c r="K26" s="33"/>
      <c r="L26" s="38"/>
      <c r="M26" s="39"/>
      <c r="N26" s="39"/>
    </row>
    <row r="27" spans="1:14" ht="15.75" customHeight="1">
      <c r="A27" s="31" t="s">
        <v>44</v>
      </c>
      <c r="B27" s="21" t="s">
        <v>45</v>
      </c>
      <c r="C27" s="25">
        <f t="shared" si="1"/>
        <v>2</v>
      </c>
      <c r="D27" s="36">
        <v>15</v>
      </c>
      <c r="E27" s="33">
        <v>1</v>
      </c>
      <c r="F27" s="37">
        <v>2</v>
      </c>
      <c r="G27" s="37">
        <v>2</v>
      </c>
      <c r="H27" s="33"/>
      <c r="I27" s="33"/>
      <c r="J27" s="33"/>
      <c r="K27" s="33"/>
      <c r="L27" s="38"/>
      <c r="M27" s="39"/>
      <c r="N27" s="39"/>
    </row>
    <row r="28" spans="1:14" ht="15.75" customHeight="1">
      <c r="A28" s="32" t="s">
        <v>46</v>
      </c>
      <c r="B28" s="21" t="s">
        <v>47</v>
      </c>
      <c r="C28" s="25">
        <f t="shared" si="1"/>
        <v>4</v>
      </c>
      <c r="D28" s="36">
        <v>75</v>
      </c>
      <c r="E28" s="26">
        <v>1</v>
      </c>
      <c r="F28" s="37">
        <v>10</v>
      </c>
      <c r="G28" s="37">
        <v>10</v>
      </c>
      <c r="H28" s="26"/>
      <c r="I28" s="26"/>
      <c r="J28" s="26"/>
      <c r="K28" s="26"/>
      <c r="L28" s="38"/>
      <c r="M28" s="39"/>
      <c r="N28" s="39"/>
    </row>
    <row r="29" spans="1:14" ht="15.75" customHeight="1">
      <c r="A29" s="31" t="s">
        <v>48</v>
      </c>
      <c r="B29" s="24" t="s">
        <v>49</v>
      </c>
      <c r="C29" s="25">
        <f t="shared" si="1"/>
        <v>2</v>
      </c>
      <c r="D29" s="36">
        <v>14.7</v>
      </c>
      <c r="E29" s="33">
        <v>1</v>
      </c>
      <c r="F29" s="37">
        <v>2</v>
      </c>
      <c r="G29" s="37">
        <v>2</v>
      </c>
      <c r="H29" s="33"/>
      <c r="I29" s="33"/>
      <c r="J29" s="33"/>
      <c r="K29" s="33"/>
      <c r="L29" s="38"/>
      <c r="M29" s="39"/>
      <c r="N29" s="39"/>
    </row>
    <row r="30" spans="1:14" ht="15.75" customHeight="1">
      <c r="A30" s="1" t="s">
        <v>50</v>
      </c>
      <c r="B30" s="42" t="s">
        <v>497</v>
      </c>
      <c r="C30" s="25">
        <f t="shared" si="1"/>
        <v>0</v>
      </c>
      <c r="D30" s="36">
        <v>0</v>
      </c>
      <c r="E30" s="37">
        <v>0</v>
      </c>
      <c r="F30" s="33">
        <v>0</v>
      </c>
      <c r="G30" s="37">
        <v>0</v>
      </c>
      <c r="H30" s="33"/>
      <c r="I30" s="33"/>
      <c r="J30" s="33"/>
      <c r="K30" s="33"/>
      <c r="L30" s="38"/>
      <c r="M30" s="39"/>
      <c r="N30" s="39"/>
    </row>
    <row r="31" spans="1:14" ht="15.75" customHeight="1">
      <c r="A31" s="31" t="s">
        <v>52</v>
      </c>
      <c r="B31" s="24" t="s">
        <v>53</v>
      </c>
      <c r="C31" s="25" t="s">
        <v>69</v>
      </c>
      <c r="D31" s="23">
        <v>50</v>
      </c>
      <c r="E31" s="33">
        <v>3</v>
      </c>
      <c r="F31" s="33">
        <v>7</v>
      </c>
      <c r="G31" s="33">
        <v>7</v>
      </c>
      <c r="H31" s="33"/>
      <c r="I31" s="4"/>
      <c r="J31" s="4"/>
      <c r="K31" s="4"/>
      <c r="M31" s="39"/>
      <c r="N31" s="39"/>
    </row>
    <row r="32" spans="1:14" ht="15.75" customHeight="1">
      <c r="A32" s="32" t="s">
        <v>55</v>
      </c>
      <c r="B32" s="21" t="s">
        <v>56</v>
      </c>
      <c r="C32" s="25">
        <f t="shared" ref="C32:C37" si="2">SUM(IF(D32=0,0),IF(D32&gt;0,1),IF(D32&gt;10,1),IF(D32&gt;20,1),IF(D32&gt;40,1),IF(D32&gt;80,1),IF(D32&gt;160,1),IF(D32&gt;320,1),IF(D32&gt;640,1),IF(D32&gt;1280,1),IF(D32&gt;2560,1),IF(D32&gt;5120,1))</f>
        <v>1</v>
      </c>
      <c r="D32" s="36">
        <v>7</v>
      </c>
      <c r="E32" s="33">
        <v>2</v>
      </c>
      <c r="F32" s="37">
        <v>2</v>
      </c>
      <c r="G32" s="37">
        <v>2</v>
      </c>
      <c r="H32" s="26"/>
      <c r="I32" s="26"/>
      <c r="J32" s="26"/>
      <c r="K32" s="26"/>
      <c r="L32" s="38"/>
      <c r="M32" s="39"/>
      <c r="N32" s="39"/>
    </row>
    <row r="33" spans="1:14" ht="15.75" customHeight="1">
      <c r="A33" s="31" t="s">
        <v>57</v>
      </c>
      <c r="B33" s="24" t="s">
        <v>58</v>
      </c>
      <c r="C33" s="25">
        <f t="shared" si="2"/>
        <v>4</v>
      </c>
      <c r="D33" s="36">
        <v>67.77</v>
      </c>
      <c r="E33" s="33"/>
      <c r="F33" s="41"/>
      <c r="G33" s="41"/>
      <c r="H33" s="33"/>
      <c r="I33" s="33"/>
      <c r="J33" s="33"/>
      <c r="K33" s="33"/>
      <c r="L33" s="38"/>
      <c r="M33" s="39"/>
      <c r="N33" s="39"/>
    </row>
    <row r="34" spans="1:14" ht="15.75" customHeight="1">
      <c r="A34" s="31" t="s">
        <v>59</v>
      </c>
      <c r="B34" s="44" t="s">
        <v>60</v>
      </c>
      <c r="C34" s="25">
        <f t="shared" si="2"/>
        <v>0</v>
      </c>
      <c r="D34" s="36">
        <v>0</v>
      </c>
      <c r="E34" s="33">
        <v>0</v>
      </c>
      <c r="F34" s="37">
        <v>0</v>
      </c>
      <c r="G34" s="37">
        <v>0</v>
      </c>
      <c r="H34" s="33"/>
      <c r="I34" s="33"/>
      <c r="J34" s="33"/>
      <c r="K34" s="33"/>
      <c r="L34" s="38"/>
      <c r="M34" s="39"/>
      <c r="N34" s="39"/>
    </row>
    <row r="35" spans="1:14" ht="15.75" customHeight="1">
      <c r="A35" s="31" t="s">
        <v>61</v>
      </c>
      <c r="B35" s="21" t="s">
        <v>62</v>
      </c>
      <c r="C35" s="25">
        <f t="shared" si="2"/>
        <v>1</v>
      </c>
      <c r="D35" s="36">
        <v>6.6</v>
      </c>
      <c r="E35" s="33">
        <v>1</v>
      </c>
      <c r="F35" s="37">
        <v>2</v>
      </c>
      <c r="G35" s="37">
        <v>2</v>
      </c>
      <c r="H35" s="33"/>
      <c r="I35" s="33"/>
      <c r="J35" s="33"/>
      <c r="K35" s="33"/>
      <c r="L35" s="38"/>
      <c r="M35" s="39"/>
      <c r="N35" s="39"/>
    </row>
    <row r="36" spans="1:14" ht="15.75" customHeight="1">
      <c r="A36" s="31" t="s">
        <v>63</v>
      </c>
      <c r="B36" s="24" t="s">
        <v>64</v>
      </c>
      <c r="C36" s="25">
        <f t="shared" si="2"/>
        <v>0</v>
      </c>
      <c r="D36" s="36">
        <v>0</v>
      </c>
      <c r="E36" s="33">
        <v>0</v>
      </c>
      <c r="F36" s="37">
        <v>0</v>
      </c>
      <c r="G36" s="37">
        <v>0</v>
      </c>
      <c r="H36" s="33"/>
      <c r="I36" s="33"/>
      <c r="J36" s="33"/>
      <c r="K36" s="33"/>
      <c r="L36" s="38"/>
      <c r="M36" s="39"/>
      <c r="N36" s="39"/>
    </row>
    <row r="37" spans="1:14" ht="15.75" customHeight="1">
      <c r="A37" s="31" t="s">
        <v>65</v>
      </c>
      <c r="B37" s="45" t="s">
        <v>504</v>
      </c>
      <c r="C37" s="25">
        <f t="shared" si="2"/>
        <v>2</v>
      </c>
      <c r="D37" s="36">
        <v>15</v>
      </c>
      <c r="E37" s="33">
        <v>1</v>
      </c>
      <c r="F37" s="37">
        <v>2</v>
      </c>
      <c r="G37" s="37">
        <v>2</v>
      </c>
      <c r="H37" s="33"/>
      <c r="I37" s="33"/>
      <c r="J37" s="33"/>
      <c r="K37" s="33"/>
      <c r="L37" s="38"/>
      <c r="M37" s="39"/>
      <c r="N37" s="39"/>
    </row>
    <row r="38" spans="1:14" ht="15.75" customHeight="1">
      <c r="A38" s="31" t="s">
        <v>67</v>
      </c>
      <c r="B38" s="24" t="s">
        <v>68</v>
      </c>
      <c r="C38" s="25" t="s">
        <v>69</v>
      </c>
      <c r="D38" s="40">
        <v>80</v>
      </c>
      <c r="E38" s="33">
        <v>1</v>
      </c>
      <c r="F38" s="41">
        <v>1</v>
      </c>
      <c r="G38" s="41">
        <v>1</v>
      </c>
      <c r="H38" s="33"/>
      <c r="I38" s="33"/>
      <c r="J38" s="33"/>
      <c r="K38" s="33"/>
      <c r="L38" s="38"/>
      <c r="M38" s="39"/>
      <c r="N38" s="39"/>
    </row>
    <row r="39" spans="1:14" ht="15.75" customHeight="1">
      <c r="A39" s="31" t="s">
        <v>70</v>
      </c>
      <c r="B39" s="24" t="s">
        <v>71</v>
      </c>
      <c r="C39" s="25">
        <f>SUM(IF(D39=0,0),IF(D39&gt;0,1),IF(D39&gt;10,1),IF(D39&gt;20,1),IF(D39&gt;40,1),IF(D39&gt;80,1),IF(D39&gt;160,1),IF(D39&gt;320,1),IF(D39&gt;640,1),IF(D39&gt;1280,1),IF(D39&gt;2560,1),IF(D39&gt;5120,1))</f>
        <v>4</v>
      </c>
      <c r="D39" s="40">
        <v>60</v>
      </c>
      <c r="E39" s="33">
        <v>4</v>
      </c>
      <c r="F39" s="37">
        <v>8</v>
      </c>
      <c r="G39" s="37">
        <v>8</v>
      </c>
      <c r="H39" s="33"/>
      <c r="I39" s="33"/>
      <c r="J39" s="33"/>
      <c r="K39" s="33"/>
      <c r="L39" s="38"/>
      <c r="M39" s="39"/>
      <c r="N39" s="39"/>
    </row>
    <row r="40" spans="1:14" ht="15.75" customHeight="1">
      <c r="A40" s="31" t="s">
        <v>505</v>
      </c>
      <c r="B40" s="24" t="s">
        <v>506</v>
      </c>
      <c r="C40" s="25"/>
      <c r="D40" s="49" t="s">
        <v>529</v>
      </c>
      <c r="E40" s="33"/>
      <c r="F40" s="37"/>
      <c r="G40" s="37"/>
      <c r="H40" s="33"/>
      <c r="I40" s="33"/>
      <c r="J40" s="33"/>
      <c r="K40" s="33"/>
      <c r="L40" s="38"/>
      <c r="M40" s="39"/>
      <c r="N40" s="39"/>
    </row>
    <row r="41" spans="1:14" ht="15.75" customHeight="1">
      <c r="A41" s="31" t="s">
        <v>79</v>
      </c>
      <c r="B41" s="21" t="s">
        <v>80</v>
      </c>
      <c r="C41" s="25">
        <f>SUM(IF(D41=0,0),IF(D41&gt;0,1),IF(D41&gt;10,1),IF(D41&gt;20,1),IF(D41&gt;40,1),IF(D41&gt;80,1),IF(D41&gt;160,1),IF(D41&gt;320,1),IF(D41&gt;640,1),IF(D41&gt;1280,1),IF(D41&gt;2560,1),IF(D41&gt;5120,1))</f>
        <v>2</v>
      </c>
      <c r="D41" s="36">
        <v>10.31</v>
      </c>
      <c r="E41" s="37"/>
      <c r="F41" s="33"/>
      <c r="G41" s="37"/>
      <c r="H41" s="33"/>
      <c r="I41" s="33"/>
      <c r="J41" s="33"/>
      <c r="K41" s="33"/>
      <c r="L41" s="38"/>
      <c r="M41" s="39"/>
      <c r="N41" s="39"/>
    </row>
    <row r="42" spans="1:14" ht="15.75" customHeight="1">
      <c r="A42" s="31" t="s">
        <v>81</v>
      </c>
      <c r="B42" s="24" t="s">
        <v>82</v>
      </c>
      <c r="C42" s="25">
        <f>SUM(IF(D42=0,0),IF(D42&gt;0,1),IF(D42&gt;10,1),IF(D42&gt;20,1),IF(D42&gt;40,1),IF(D42&gt;80,1),IF(D42&gt;160,1),IF(D42&gt;320,1),IF(D42&gt;640,1),IF(D42&gt;1280,1),IF(D42&gt;2560,1),IF(D42&gt;5120,1))</f>
        <v>3</v>
      </c>
      <c r="D42" s="36">
        <v>24</v>
      </c>
      <c r="E42" s="37">
        <v>2</v>
      </c>
      <c r="F42" s="33">
        <v>4</v>
      </c>
      <c r="G42" s="37">
        <v>4</v>
      </c>
      <c r="H42" s="33"/>
      <c r="I42" s="33"/>
      <c r="J42" s="33"/>
      <c r="K42" s="33"/>
      <c r="L42" s="38"/>
      <c r="M42" s="39"/>
      <c r="N42" s="39"/>
    </row>
    <row r="43" spans="1:14" ht="15.75" customHeight="1">
      <c r="A43" s="31" t="s">
        <v>83</v>
      </c>
      <c r="B43" s="45" t="s">
        <v>84</v>
      </c>
      <c r="C43" s="25">
        <f>SUM(IF(D43=0,0),IF(D43&gt;0,1),IF(D43&gt;10,1),IF(D43&gt;20,1),IF(D43&gt;40,1),IF(D43&gt;80,1),IF(D43&gt;160,1),IF(D43&gt;320,1),IF(D43&gt;640,1),IF(D43&gt;1280,1),IF(D43&gt;2560,1),IF(D43&gt;5120,1))</f>
        <v>0</v>
      </c>
      <c r="D43" s="36">
        <v>0</v>
      </c>
      <c r="E43" s="33">
        <v>0</v>
      </c>
      <c r="F43" s="37">
        <v>0</v>
      </c>
      <c r="G43" s="37">
        <v>0</v>
      </c>
      <c r="H43" s="33"/>
      <c r="I43" s="33"/>
      <c r="J43" s="33"/>
      <c r="K43" s="33"/>
      <c r="L43" s="38"/>
      <c r="M43" s="39"/>
      <c r="N43" s="39"/>
    </row>
    <row r="44" spans="1:14" ht="15.75" customHeight="1">
      <c r="A44" s="31" t="s">
        <v>85</v>
      </c>
      <c r="B44" s="24" t="s">
        <v>86</v>
      </c>
      <c r="C44" s="25" t="s">
        <v>143</v>
      </c>
      <c r="D44" s="36">
        <v>0</v>
      </c>
      <c r="E44" s="33">
        <v>0</v>
      </c>
      <c r="F44" s="37">
        <v>0</v>
      </c>
      <c r="G44" s="37">
        <v>0</v>
      </c>
      <c r="H44" s="33"/>
      <c r="I44" s="33"/>
      <c r="J44" s="33"/>
      <c r="K44" s="33"/>
      <c r="L44" s="38"/>
      <c r="M44" s="39"/>
      <c r="N44" s="39"/>
    </row>
    <row r="45" spans="1:14" ht="15.75" customHeight="1">
      <c r="A45" s="31" t="s">
        <v>92</v>
      </c>
      <c r="B45" s="45" t="s">
        <v>93</v>
      </c>
      <c r="C45" s="25">
        <f t="shared" ref="C45:C58" si="3">SUM(IF(D45=0,0),IF(D45&gt;0,1),IF(D45&gt;10,1),IF(D45&gt;20,1),IF(D45&gt;40,1),IF(D45&gt;80,1),IF(D45&gt;160,1),IF(D45&gt;320,1),IF(D45&gt;640,1),IF(D45&gt;1280,1),IF(D45&gt;2560,1),IF(D45&gt;5120,1))</f>
        <v>4</v>
      </c>
      <c r="D45" s="36">
        <v>45</v>
      </c>
      <c r="E45" s="33">
        <v>2</v>
      </c>
      <c r="F45" s="37">
        <v>6</v>
      </c>
      <c r="G45" s="37">
        <v>6</v>
      </c>
      <c r="H45" s="33"/>
      <c r="I45" s="33"/>
      <c r="J45" s="33"/>
      <c r="K45" s="33"/>
      <c r="L45" s="38"/>
      <c r="M45" s="39"/>
      <c r="N45" s="39"/>
    </row>
    <row r="46" spans="1:14" ht="15.75" customHeight="1">
      <c r="A46" s="31" t="s">
        <v>94</v>
      </c>
      <c r="B46" s="45" t="s">
        <v>95</v>
      </c>
      <c r="C46" s="25">
        <f t="shared" si="3"/>
        <v>3</v>
      </c>
      <c r="D46" s="36">
        <v>30</v>
      </c>
      <c r="E46" s="33">
        <v>2</v>
      </c>
      <c r="F46" s="37">
        <v>4</v>
      </c>
      <c r="G46" s="37">
        <v>4</v>
      </c>
      <c r="H46" s="33"/>
      <c r="I46" s="33"/>
      <c r="J46" s="33"/>
      <c r="K46" s="33"/>
      <c r="L46" s="38"/>
      <c r="M46" s="39"/>
      <c r="N46" s="39"/>
    </row>
    <row r="47" spans="1:14" ht="15.75" customHeight="1">
      <c r="A47" s="32" t="s">
        <v>96</v>
      </c>
      <c r="B47" s="21" t="s">
        <v>97</v>
      </c>
      <c r="C47" s="25">
        <f t="shared" si="3"/>
        <v>5</v>
      </c>
      <c r="D47" s="36">
        <v>120</v>
      </c>
      <c r="E47" s="33">
        <v>1</v>
      </c>
      <c r="F47" s="37">
        <v>8</v>
      </c>
      <c r="G47" s="37">
        <v>8</v>
      </c>
      <c r="H47" s="26"/>
      <c r="I47" s="26"/>
      <c r="J47" s="26"/>
      <c r="K47" s="26"/>
      <c r="L47" s="38"/>
      <c r="M47" s="39"/>
      <c r="N47" s="39"/>
    </row>
    <row r="48" spans="1:14" ht="15.75" customHeight="1">
      <c r="A48" s="31" t="s">
        <v>98</v>
      </c>
      <c r="B48" s="24" t="s">
        <v>499</v>
      </c>
      <c r="C48" s="25">
        <f t="shared" si="3"/>
        <v>1</v>
      </c>
      <c r="D48" s="36">
        <f>(0+21.68+0+10.3+3.84)/5</f>
        <v>7.1639999999999997</v>
      </c>
      <c r="E48" s="33">
        <v>1</v>
      </c>
      <c r="F48" s="37">
        <v>1</v>
      </c>
      <c r="G48" s="37">
        <v>1</v>
      </c>
      <c r="H48" s="33"/>
      <c r="I48" s="33"/>
      <c r="J48" s="33"/>
      <c r="K48" s="33"/>
      <c r="L48" s="38"/>
      <c r="M48" s="39"/>
      <c r="N48" s="39"/>
    </row>
    <row r="49" spans="1:14" ht="15.75" customHeight="1">
      <c r="A49" s="31" t="s">
        <v>102</v>
      </c>
      <c r="B49" s="24" t="s">
        <v>103</v>
      </c>
      <c r="C49" s="25">
        <f t="shared" si="3"/>
        <v>1</v>
      </c>
      <c r="D49" s="36">
        <v>10</v>
      </c>
      <c r="E49" s="33">
        <v>2</v>
      </c>
      <c r="F49" s="37">
        <v>2</v>
      </c>
      <c r="G49" s="37">
        <v>2</v>
      </c>
      <c r="H49" s="33"/>
      <c r="I49" s="33"/>
      <c r="J49" s="33"/>
      <c r="K49" s="33"/>
      <c r="L49" s="38"/>
      <c r="M49" s="39"/>
      <c r="N49" s="39"/>
    </row>
    <row r="50" spans="1:14" ht="15.75" customHeight="1">
      <c r="A50" s="31" t="s">
        <v>106</v>
      </c>
      <c r="B50" s="24" t="s">
        <v>107</v>
      </c>
      <c r="C50" s="25">
        <f t="shared" si="3"/>
        <v>3</v>
      </c>
      <c r="D50" s="36">
        <v>25.18</v>
      </c>
      <c r="E50" s="37"/>
      <c r="F50" s="33"/>
      <c r="G50" s="37"/>
      <c r="H50" s="33"/>
      <c r="I50" s="33"/>
      <c r="J50" s="33"/>
      <c r="K50" s="33"/>
      <c r="L50" s="38"/>
      <c r="M50" s="39"/>
      <c r="N50" s="39"/>
    </row>
    <row r="51" spans="1:14" ht="15.75" customHeight="1">
      <c r="A51" s="32" t="s">
        <v>108</v>
      </c>
      <c r="B51" s="21" t="s">
        <v>109</v>
      </c>
      <c r="C51" s="25">
        <f t="shared" si="3"/>
        <v>3</v>
      </c>
      <c r="D51" s="46">
        <v>40</v>
      </c>
      <c r="E51" s="26">
        <v>2</v>
      </c>
      <c r="F51" s="47">
        <v>4</v>
      </c>
      <c r="G51" s="47">
        <v>4</v>
      </c>
      <c r="H51" s="26"/>
      <c r="I51" s="26"/>
      <c r="J51" s="26"/>
      <c r="K51" s="26"/>
      <c r="L51" s="38"/>
      <c r="M51" s="39"/>
      <c r="N51" s="39"/>
    </row>
    <row r="52" spans="1:14" s="24" customFormat="1" ht="15.75" customHeight="1">
      <c r="A52" s="37" t="s">
        <v>110</v>
      </c>
      <c r="B52" s="45" t="s">
        <v>111</v>
      </c>
      <c r="C52" s="25">
        <f t="shared" si="3"/>
        <v>4</v>
      </c>
      <c r="D52" s="36">
        <v>48</v>
      </c>
      <c r="E52" s="26">
        <v>4</v>
      </c>
      <c r="F52" s="37">
        <v>8</v>
      </c>
      <c r="G52" s="37">
        <v>8</v>
      </c>
      <c r="H52" s="26"/>
      <c r="I52" s="26"/>
      <c r="J52" s="26"/>
      <c r="K52" s="26"/>
      <c r="L52" s="38"/>
      <c r="M52" s="48"/>
      <c r="N52" s="48"/>
    </row>
    <row r="53" spans="1:14" s="24" customFormat="1" ht="15.75" customHeight="1">
      <c r="A53" s="37" t="s">
        <v>114</v>
      </c>
      <c r="B53" s="45" t="s">
        <v>115</v>
      </c>
      <c r="C53" s="25">
        <f t="shared" si="3"/>
        <v>0</v>
      </c>
      <c r="D53" s="36">
        <v>0</v>
      </c>
      <c r="E53" s="26">
        <v>0</v>
      </c>
      <c r="F53" s="37">
        <v>0</v>
      </c>
      <c r="G53" s="37">
        <v>0</v>
      </c>
      <c r="H53" s="26"/>
      <c r="I53" s="26"/>
      <c r="J53" s="26"/>
      <c r="K53" s="26"/>
      <c r="L53" s="38"/>
      <c r="M53" s="48"/>
      <c r="N53" s="48"/>
    </row>
    <row r="54" spans="1:14" s="24" customFormat="1" ht="15.75" customHeight="1">
      <c r="A54" s="37" t="s">
        <v>116</v>
      </c>
      <c r="B54" s="45" t="s">
        <v>117</v>
      </c>
      <c r="C54" s="25">
        <f t="shared" si="3"/>
        <v>1</v>
      </c>
      <c r="D54" s="36">
        <f>(0+0+11.3+0)/4</f>
        <v>2.8250000000000002</v>
      </c>
      <c r="E54" s="33">
        <v>1</v>
      </c>
      <c r="F54" s="37">
        <v>1</v>
      </c>
      <c r="G54" s="37">
        <v>1</v>
      </c>
      <c r="H54" s="26"/>
      <c r="I54" s="26"/>
      <c r="J54" s="26"/>
      <c r="K54" s="26"/>
      <c r="L54" s="38"/>
      <c r="M54" s="48"/>
      <c r="N54" s="48"/>
    </row>
    <row r="55" spans="1:14" s="24" customFormat="1" ht="15.75" customHeight="1">
      <c r="A55" s="37" t="s">
        <v>118</v>
      </c>
      <c r="B55" s="45" t="s">
        <v>416</v>
      </c>
      <c r="C55" s="25">
        <f t="shared" si="3"/>
        <v>1</v>
      </c>
      <c r="D55" s="36">
        <v>4</v>
      </c>
      <c r="E55" s="37">
        <v>1</v>
      </c>
      <c r="F55" s="33">
        <v>1</v>
      </c>
      <c r="G55" s="37">
        <v>1</v>
      </c>
      <c r="H55" s="26"/>
      <c r="I55" s="26"/>
      <c r="J55" s="26"/>
      <c r="K55" s="26"/>
      <c r="L55" s="38"/>
      <c r="M55" s="48"/>
      <c r="N55" s="48"/>
    </row>
    <row r="56" spans="1:14" s="24" customFormat="1" ht="15.75" customHeight="1">
      <c r="A56" s="37" t="s">
        <v>122</v>
      </c>
      <c r="B56" s="45" t="s">
        <v>123</v>
      </c>
      <c r="C56" s="25">
        <f>SUM(IF(D56=0,0),IF(D56&gt;0,1),IF(D56&gt;10,1),IF(D56&gt;20,1),IF(D56&gt;40,1),IF(D56&gt;80,1),IF(D56&gt;160,1),IF(D56&gt;320,1),IF(D56&gt;640,1),IF(D56&gt;1280,1),IF(D56&gt;2560,1),IF(D56&gt;5120,1))</f>
        <v>1</v>
      </c>
      <c r="D56" s="36">
        <v>3</v>
      </c>
      <c r="E56" s="33">
        <v>1</v>
      </c>
      <c r="F56" s="37">
        <v>1</v>
      </c>
      <c r="G56" s="37">
        <v>1</v>
      </c>
      <c r="H56" s="26"/>
      <c r="I56" s="26"/>
      <c r="J56" s="26"/>
      <c r="K56" s="26"/>
      <c r="L56" s="38"/>
      <c r="M56" s="48"/>
      <c r="N56" s="48"/>
    </row>
    <row r="57" spans="1:14" s="24" customFormat="1" ht="15.75" customHeight="1">
      <c r="A57" s="37" t="s">
        <v>128</v>
      </c>
      <c r="B57" s="45" t="s">
        <v>501</v>
      </c>
      <c r="C57" s="25">
        <f t="shared" si="3"/>
        <v>1</v>
      </c>
      <c r="D57" s="36">
        <v>10</v>
      </c>
      <c r="E57" s="33">
        <v>3</v>
      </c>
      <c r="F57" s="37">
        <v>3</v>
      </c>
      <c r="G57" s="37">
        <v>3</v>
      </c>
      <c r="H57" s="26"/>
      <c r="I57" s="26"/>
      <c r="J57" s="26"/>
      <c r="K57" s="26"/>
      <c r="L57" s="38"/>
      <c r="M57" s="48"/>
      <c r="N57" s="48"/>
    </row>
    <row r="58" spans="1:14" s="24" customFormat="1" ht="15.75" customHeight="1">
      <c r="A58" s="37" t="s">
        <v>307</v>
      </c>
      <c r="B58" s="45" t="s">
        <v>317</v>
      </c>
      <c r="C58" s="25">
        <f t="shared" si="3"/>
        <v>0</v>
      </c>
      <c r="D58" s="73">
        <v>0</v>
      </c>
      <c r="E58" s="26">
        <v>0</v>
      </c>
      <c r="F58" s="37">
        <v>0</v>
      </c>
      <c r="G58" s="37">
        <v>0</v>
      </c>
      <c r="H58" s="26"/>
      <c r="I58" s="26"/>
      <c r="J58" s="26"/>
      <c r="K58" s="26"/>
      <c r="L58" s="38"/>
      <c r="M58" s="48"/>
      <c r="N58" s="48"/>
    </row>
    <row r="59" spans="1:14" s="24" customFormat="1" ht="15.75" customHeight="1">
      <c r="A59" s="37" t="s">
        <v>308</v>
      </c>
      <c r="B59" s="45" t="s">
        <v>318</v>
      </c>
      <c r="C59" s="25"/>
      <c r="D59" s="49" t="s">
        <v>529</v>
      </c>
      <c r="E59" s="33"/>
      <c r="F59" s="37"/>
      <c r="G59" s="37"/>
      <c r="H59" s="26"/>
      <c r="I59" s="26"/>
      <c r="J59" s="26"/>
      <c r="K59" s="26"/>
      <c r="L59" s="38"/>
      <c r="M59" s="48"/>
      <c r="N59" s="48"/>
    </row>
    <row r="60" spans="1:14" s="24" customFormat="1" ht="15.75" customHeight="1">
      <c r="A60" s="37" t="s">
        <v>312</v>
      </c>
      <c r="B60" s="45" t="s">
        <v>322</v>
      </c>
      <c r="C60" s="25"/>
      <c r="D60" s="49" t="s">
        <v>529</v>
      </c>
      <c r="E60" s="33"/>
      <c r="F60" s="37"/>
      <c r="G60" s="37"/>
      <c r="H60" s="26"/>
      <c r="I60" s="26"/>
      <c r="J60" s="26"/>
      <c r="K60" s="26"/>
      <c r="L60" s="38"/>
      <c r="M60" s="48"/>
      <c r="N60" s="48"/>
    </row>
    <row r="61" spans="1:14" s="24" customFormat="1" ht="15.75" customHeight="1">
      <c r="A61" s="37" t="s">
        <v>314</v>
      </c>
      <c r="B61" s="45" t="s">
        <v>410</v>
      </c>
      <c r="C61" s="25" t="s">
        <v>69</v>
      </c>
      <c r="D61" s="36">
        <v>50</v>
      </c>
      <c r="E61" s="33">
        <v>1</v>
      </c>
      <c r="F61" s="37">
        <v>3</v>
      </c>
      <c r="G61" s="37">
        <v>3</v>
      </c>
      <c r="H61" s="26"/>
      <c r="I61" s="26"/>
      <c r="J61" s="26"/>
      <c r="K61" s="26"/>
      <c r="L61" s="38"/>
      <c r="M61" s="48"/>
      <c r="N61" s="48"/>
    </row>
    <row r="62" spans="1:14" s="24" customFormat="1" ht="15.75" customHeight="1">
      <c r="A62" s="37" t="s">
        <v>423</v>
      </c>
      <c r="B62" s="45" t="s">
        <v>424</v>
      </c>
      <c r="C62" s="25">
        <f>SUM(IF(D62=0,0),IF(D62&gt;0,1),IF(D62&gt;10,1),IF(D62&gt;20,1),IF(D62&gt;40,1),IF(D62&gt;80,1),IF(D62&gt;160,1),IF(D62&gt;320,1),IF(D62&gt;640,1),IF(D62&gt;1280,1),IF(D62&gt;2560,1),IF(D62&gt;5120,1))</f>
        <v>5</v>
      </c>
      <c r="D62" s="36">
        <v>150</v>
      </c>
      <c r="E62" s="33">
        <v>1</v>
      </c>
      <c r="F62" s="37">
        <v>4</v>
      </c>
      <c r="G62" s="37">
        <v>4</v>
      </c>
      <c r="H62" s="26"/>
      <c r="I62" s="26"/>
      <c r="J62" s="26"/>
      <c r="K62" s="26"/>
      <c r="L62" s="38"/>
      <c r="M62" s="48"/>
      <c r="N62" s="48"/>
    </row>
    <row r="63" spans="1:14" s="24" customFormat="1" ht="15.75" customHeight="1">
      <c r="A63" s="37" t="s">
        <v>421</v>
      </c>
      <c r="B63" s="45" t="s">
        <v>422</v>
      </c>
      <c r="C63" s="25">
        <f>SUM(IF(D63=0,0),IF(D63&gt;0,1),IF(D63&gt;10,1),IF(D63&gt;20,1),IF(D63&gt;40,1),IF(D63&gt;80,1),IF(D63&gt;160,1),IF(D63&gt;320,1),IF(D63&gt;640,1),IF(D63&gt;1280,1),IF(D63&gt;2560,1),IF(D63&gt;5120,1))</f>
        <v>1</v>
      </c>
      <c r="D63" s="73">
        <v>1</v>
      </c>
      <c r="E63" s="33">
        <v>1</v>
      </c>
      <c r="F63" s="37">
        <v>1</v>
      </c>
      <c r="G63" s="37">
        <v>1</v>
      </c>
      <c r="H63" s="26"/>
      <c r="I63" s="26"/>
      <c r="J63" s="26"/>
      <c r="K63" s="26"/>
      <c r="L63" s="38"/>
      <c r="M63" s="48"/>
      <c r="N63" s="48"/>
    </row>
    <row r="64" spans="1:14" s="24" customFormat="1" ht="15.75" customHeight="1">
      <c r="A64" s="37" t="s">
        <v>419</v>
      </c>
      <c r="B64" s="45" t="s">
        <v>420</v>
      </c>
      <c r="C64" s="25"/>
      <c r="D64" s="49" t="s">
        <v>529</v>
      </c>
      <c r="E64" s="33"/>
      <c r="F64" s="37"/>
      <c r="G64" s="37"/>
      <c r="H64" s="26"/>
      <c r="I64" s="26"/>
      <c r="J64" s="26"/>
      <c r="K64" s="26"/>
      <c r="L64" s="38"/>
      <c r="M64" s="48"/>
      <c r="N64" s="48"/>
    </row>
    <row r="65" spans="1:14" s="24" customFormat="1" ht="15.75" customHeight="1">
      <c r="A65" s="37" t="s">
        <v>507</v>
      </c>
      <c r="B65" s="45" t="s">
        <v>508</v>
      </c>
      <c r="C65" s="25">
        <f>SUM(IF(D65=0,0),IF(D65&gt;0,1),IF(D65&gt;10,1),IF(D65&gt;20,1),IF(D65&gt;40,1),IF(D65&gt;80,1),IF(D65&gt;160,1),IF(D65&gt;320,1),IF(D65&gt;640,1),IF(D65&gt;1280,1),IF(D65&gt;2560,1),IF(D65&gt;5120,1))</f>
        <v>1</v>
      </c>
      <c r="D65" s="23">
        <v>1.92</v>
      </c>
      <c r="E65" s="33"/>
      <c r="F65" s="37"/>
      <c r="G65" s="37"/>
      <c r="H65" s="26"/>
      <c r="I65" s="26"/>
      <c r="J65" s="26"/>
      <c r="K65" s="26"/>
      <c r="L65" s="38"/>
      <c r="M65" s="48"/>
      <c r="N65" s="48"/>
    </row>
    <row r="66" spans="1:14" s="24" customFormat="1" ht="15.75" customHeight="1">
      <c r="A66" s="37" t="s">
        <v>509</v>
      </c>
      <c r="B66" s="45" t="s">
        <v>511</v>
      </c>
      <c r="C66" s="25"/>
      <c r="D66" s="49" t="s">
        <v>529</v>
      </c>
      <c r="E66" s="33"/>
      <c r="F66" s="37"/>
      <c r="G66" s="37"/>
      <c r="H66" s="26"/>
      <c r="I66" s="26"/>
      <c r="J66" s="26"/>
      <c r="K66" s="26"/>
      <c r="L66" s="38"/>
      <c r="M66" s="48"/>
      <c r="N66" s="48"/>
    </row>
    <row r="67" spans="1:14" s="24" customFormat="1" ht="15.75" customHeight="1">
      <c r="A67" s="37" t="s">
        <v>510</v>
      </c>
      <c r="B67" s="45" t="s">
        <v>512</v>
      </c>
      <c r="C67" s="25"/>
      <c r="D67" s="49" t="s">
        <v>529</v>
      </c>
      <c r="E67" s="33"/>
      <c r="F67" s="37"/>
      <c r="G67" s="37"/>
      <c r="H67" s="26"/>
      <c r="I67" s="26"/>
      <c r="J67" s="26"/>
      <c r="K67" s="26"/>
      <c r="L67" s="38"/>
      <c r="M67" s="48"/>
      <c r="N67" s="48"/>
    </row>
    <row r="68" spans="1:14" ht="15.75" customHeight="1">
      <c r="A68" s="31" t="s">
        <v>144</v>
      </c>
      <c r="B68" s="24" t="s">
        <v>145</v>
      </c>
      <c r="C68" s="25" t="s">
        <v>76</v>
      </c>
      <c r="D68" s="36">
        <v>7.5</v>
      </c>
      <c r="E68" s="37">
        <v>1</v>
      </c>
      <c r="F68" s="33">
        <v>1</v>
      </c>
      <c r="G68" s="37">
        <v>1</v>
      </c>
      <c r="H68" s="33"/>
      <c r="I68" s="33"/>
      <c r="J68" s="33"/>
      <c r="K68" s="33"/>
      <c r="L68" s="38"/>
      <c r="M68" s="39"/>
      <c r="N68" s="39"/>
    </row>
    <row r="69" spans="1:14" ht="15.75" customHeight="1">
      <c r="A69" s="31" t="s">
        <v>148</v>
      </c>
      <c r="B69" s="24" t="s">
        <v>149</v>
      </c>
      <c r="C69" s="25" t="s">
        <v>87</v>
      </c>
      <c r="D69" s="79">
        <f>(0+15.41+3.45+11.5+29.41)/5</f>
        <v>11.953999999999999</v>
      </c>
      <c r="E69" s="33">
        <v>1</v>
      </c>
      <c r="F69" s="37">
        <v>1</v>
      </c>
      <c r="G69" s="37">
        <v>1</v>
      </c>
      <c r="H69" s="33"/>
      <c r="I69" s="33"/>
      <c r="J69" s="33"/>
      <c r="K69" s="33"/>
      <c r="L69" s="38"/>
      <c r="M69" s="39"/>
      <c r="N69" s="39"/>
    </row>
    <row r="70" spans="1:14" ht="15.75" customHeight="1">
      <c r="A70" s="32" t="s">
        <v>150</v>
      </c>
      <c r="B70" s="21" t="s">
        <v>151</v>
      </c>
      <c r="C70" s="25" t="s">
        <v>87</v>
      </c>
      <c r="D70" s="36">
        <v>20</v>
      </c>
      <c r="E70" s="33">
        <v>2</v>
      </c>
      <c r="F70" s="37">
        <v>3</v>
      </c>
      <c r="G70" s="37">
        <v>3</v>
      </c>
      <c r="H70" s="26"/>
      <c r="I70" s="26"/>
      <c r="J70" s="26"/>
      <c r="K70" s="26"/>
      <c r="L70" s="38"/>
      <c r="M70" s="39"/>
      <c r="N70" s="39"/>
    </row>
    <row r="71" spans="1:14" ht="15.75" customHeight="1">
      <c r="A71" s="31" t="s">
        <v>152</v>
      </c>
      <c r="B71" s="24" t="s">
        <v>153</v>
      </c>
      <c r="C71" s="25" t="s">
        <v>143</v>
      </c>
      <c r="D71" s="36">
        <v>0</v>
      </c>
      <c r="E71" s="33">
        <v>0</v>
      </c>
      <c r="F71" s="37">
        <v>0</v>
      </c>
      <c r="G71" s="37">
        <v>0</v>
      </c>
      <c r="H71" s="33"/>
      <c r="I71" s="33"/>
      <c r="J71" s="33"/>
      <c r="K71" s="33"/>
      <c r="L71" s="38"/>
      <c r="M71" s="39"/>
      <c r="N71" s="39"/>
    </row>
    <row r="72" spans="1:14" ht="15.75" customHeight="1">
      <c r="A72" s="31" t="s">
        <v>154</v>
      </c>
      <c r="B72" s="21" t="s">
        <v>155</v>
      </c>
      <c r="C72" s="25" t="s">
        <v>69</v>
      </c>
      <c r="D72" s="36">
        <v>50</v>
      </c>
      <c r="E72" s="37">
        <v>2</v>
      </c>
      <c r="F72" s="33">
        <v>2</v>
      </c>
      <c r="G72" s="37">
        <v>2</v>
      </c>
      <c r="H72" s="33"/>
      <c r="I72" s="33"/>
      <c r="J72" s="33"/>
      <c r="K72" s="33"/>
      <c r="L72" s="38"/>
      <c r="M72" s="39"/>
      <c r="N72" s="39"/>
    </row>
    <row r="73" spans="1:14" ht="15.75" customHeight="1">
      <c r="A73" s="31" t="s">
        <v>157</v>
      </c>
      <c r="B73" s="24" t="s">
        <v>158</v>
      </c>
      <c r="C73" s="25" t="s">
        <v>69</v>
      </c>
      <c r="D73" s="36">
        <v>50</v>
      </c>
      <c r="E73" s="33">
        <v>1</v>
      </c>
      <c r="F73" s="41">
        <v>1</v>
      </c>
      <c r="G73" s="41">
        <v>1</v>
      </c>
      <c r="H73" s="33"/>
      <c r="I73" s="33"/>
      <c r="J73" s="33"/>
      <c r="K73" s="33"/>
      <c r="L73" s="38"/>
      <c r="M73" s="39"/>
      <c r="N73" s="39"/>
    </row>
    <row r="74" spans="1:14" ht="15.75" customHeight="1">
      <c r="A74" s="31" t="s">
        <v>159</v>
      </c>
      <c r="B74" s="21" t="s">
        <v>160</v>
      </c>
      <c r="C74" s="25" t="s">
        <v>347</v>
      </c>
      <c r="D74" s="36">
        <v>30</v>
      </c>
      <c r="E74" s="33"/>
      <c r="F74" s="41"/>
      <c r="G74" s="41"/>
      <c r="H74" s="33"/>
      <c r="I74" s="33"/>
      <c r="J74" s="33"/>
      <c r="K74" s="33"/>
      <c r="L74" s="38"/>
      <c r="M74" s="39"/>
      <c r="N74" s="39"/>
    </row>
    <row r="75" spans="1:14" ht="15.75" customHeight="1">
      <c r="A75" s="31" t="s">
        <v>163</v>
      </c>
      <c r="B75" s="21" t="s">
        <v>164</v>
      </c>
      <c r="C75" s="25">
        <f>SUM(IF(D75=0,0),IF(D75&gt;0,1),IF(D75&gt;10,1),IF(D75&gt;20,1),IF(D75&gt;40,1),IF(D75&gt;80,1),IF(D75&gt;160,1),IF(D75&gt;320,1),IF(D75&gt;640,1),IF(D75&gt;1280,1),IF(D75&gt;2560,1),IF(D75&gt;5120,1))</f>
        <v>0</v>
      </c>
      <c r="D75" s="23">
        <v>0</v>
      </c>
      <c r="E75" s="33">
        <v>0</v>
      </c>
      <c r="F75" s="37">
        <v>0</v>
      </c>
      <c r="G75" s="37">
        <v>0</v>
      </c>
      <c r="H75" s="33"/>
      <c r="I75" s="33"/>
      <c r="J75" s="33"/>
      <c r="K75" s="33"/>
      <c r="L75" s="38"/>
      <c r="M75" s="39"/>
      <c r="N75" s="39"/>
    </row>
    <row r="76" spans="1:14" ht="15.75" customHeight="1">
      <c r="A76" s="31" t="s">
        <v>169</v>
      </c>
      <c r="B76" s="21" t="s">
        <v>170</v>
      </c>
      <c r="C76" s="25">
        <f>SUM(IF(D76=0,0),IF(D76&gt;0,1),IF(D76&gt;10,1),IF(D76&gt;20,1),IF(D76&gt;40,1),IF(D76&gt;80,1),IF(D76&gt;160,1),IF(D76&gt;320,1),IF(D76&gt;640,1),IF(D76&gt;1280,1),IF(D76&gt;2560,1),IF(D76&gt;5120,1))</f>
        <v>4</v>
      </c>
      <c r="D76" s="36">
        <v>58</v>
      </c>
      <c r="E76" s="37">
        <v>1</v>
      </c>
      <c r="F76" s="33">
        <v>8</v>
      </c>
      <c r="G76" s="37">
        <v>8</v>
      </c>
      <c r="H76" s="33"/>
      <c r="I76" s="33"/>
      <c r="J76" s="33"/>
      <c r="K76" s="33"/>
      <c r="L76" s="38"/>
      <c r="M76" s="39"/>
      <c r="N76" s="39"/>
    </row>
    <row r="77" spans="1:14" ht="15.75" customHeight="1">
      <c r="A77" s="31" t="s">
        <v>171</v>
      </c>
      <c r="B77" s="24" t="s">
        <v>172</v>
      </c>
      <c r="C77" s="25">
        <f>SUM(IF(D77=0,0),IF(D77&gt;0,1),IF(D77&gt;10,1),IF(D77&gt;20,1),IF(D77&gt;40,1),IF(D77&gt;80,1),IF(D77&gt;160,1),IF(D77&gt;320,1),IF(D77&gt;640,1),IF(D77&gt;1280,1),IF(D77&gt;2560,1),IF(D77&gt;5120,1))</f>
        <v>2</v>
      </c>
      <c r="D77" s="36">
        <v>18.18</v>
      </c>
      <c r="E77" s="33"/>
      <c r="F77" s="37"/>
      <c r="G77" s="37"/>
      <c r="H77" s="33"/>
      <c r="I77" s="33"/>
      <c r="J77" s="33"/>
      <c r="K77" s="33"/>
      <c r="L77" s="38"/>
      <c r="M77" s="39"/>
      <c r="N77" s="39"/>
    </row>
    <row r="78" spans="1:14" ht="15.75" customHeight="1">
      <c r="A78" s="31" t="s">
        <v>173</v>
      </c>
      <c r="B78" s="24" t="s">
        <v>174</v>
      </c>
      <c r="C78" s="25" t="s">
        <v>76</v>
      </c>
      <c r="D78" s="36">
        <v>10</v>
      </c>
      <c r="E78" s="33">
        <v>1</v>
      </c>
      <c r="F78" s="37">
        <v>2</v>
      </c>
      <c r="G78" s="37">
        <v>2</v>
      </c>
      <c r="H78" s="33"/>
      <c r="I78" s="33"/>
      <c r="J78" s="33"/>
      <c r="K78" s="33"/>
      <c r="L78" s="38"/>
      <c r="M78" s="39"/>
      <c r="N78" s="39"/>
    </row>
    <row r="79" spans="1:14" ht="15.75" customHeight="1">
      <c r="A79" s="31" t="s">
        <v>175</v>
      </c>
      <c r="B79" s="45" t="s">
        <v>176</v>
      </c>
      <c r="C79" s="25">
        <f t="shared" ref="C79:C91" si="4">SUM(IF(D79=0,0),IF(D79&gt;0,1),IF(D79&gt;10,1),IF(D79&gt;20,1),IF(D79&gt;40,1),IF(D79&gt;80,1),IF(D79&gt;160,1),IF(D79&gt;320,1),IF(D79&gt;640,1),IF(D79&gt;1280,1),IF(D79&gt;2560,1),IF(D79&gt;5120,1))</f>
        <v>2</v>
      </c>
      <c r="D79" s="36">
        <v>15</v>
      </c>
      <c r="E79" s="33">
        <v>1</v>
      </c>
      <c r="F79" s="37">
        <v>2</v>
      </c>
      <c r="G79" s="37">
        <v>2</v>
      </c>
      <c r="H79" s="33"/>
      <c r="I79" s="33"/>
      <c r="J79" s="33"/>
      <c r="K79" s="33"/>
      <c r="L79" s="38"/>
      <c r="M79" s="39"/>
      <c r="N79" s="39"/>
    </row>
    <row r="80" spans="1:14" ht="15.75" customHeight="1">
      <c r="A80" s="31" t="s">
        <v>177</v>
      </c>
      <c r="B80" s="45" t="s">
        <v>178</v>
      </c>
      <c r="C80" s="25">
        <f t="shared" si="4"/>
        <v>4</v>
      </c>
      <c r="D80" s="36">
        <v>45</v>
      </c>
      <c r="E80" s="33">
        <v>2</v>
      </c>
      <c r="F80" s="37">
        <v>6</v>
      </c>
      <c r="G80" s="37">
        <v>6</v>
      </c>
      <c r="H80" s="33"/>
      <c r="I80" s="33"/>
      <c r="J80" s="33"/>
      <c r="K80" s="33"/>
      <c r="L80" s="38"/>
      <c r="M80" s="39"/>
      <c r="N80" s="39"/>
    </row>
    <row r="81" spans="1:14" ht="15.75" customHeight="1">
      <c r="A81" s="31" t="s">
        <v>179</v>
      </c>
      <c r="B81" s="45" t="s">
        <v>180</v>
      </c>
      <c r="C81" s="25">
        <f t="shared" si="4"/>
        <v>0</v>
      </c>
      <c r="D81" s="36">
        <v>0</v>
      </c>
      <c r="E81" s="33">
        <v>0</v>
      </c>
      <c r="F81" s="37">
        <v>0</v>
      </c>
      <c r="G81" s="37">
        <v>0</v>
      </c>
      <c r="H81" s="33"/>
      <c r="I81" s="33"/>
      <c r="J81" s="33"/>
      <c r="K81" s="33"/>
      <c r="L81" s="38"/>
      <c r="M81" s="39"/>
      <c r="N81" s="39"/>
    </row>
    <row r="82" spans="1:14" ht="15.75" customHeight="1">
      <c r="A82" s="31" t="s">
        <v>181</v>
      </c>
      <c r="B82" s="45" t="s">
        <v>182</v>
      </c>
      <c r="C82" s="25">
        <f t="shared" si="4"/>
        <v>2</v>
      </c>
      <c r="D82" s="36">
        <v>15</v>
      </c>
      <c r="E82" s="33">
        <v>1</v>
      </c>
      <c r="F82" s="37">
        <v>2</v>
      </c>
      <c r="G82" s="37">
        <v>2</v>
      </c>
      <c r="H82" s="33"/>
      <c r="I82" s="33"/>
      <c r="J82" s="33"/>
      <c r="K82" s="33"/>
      <c r="L82" s="38"/>
      <c r="M82" s="39"/>
      <c r="N82" s="39"/>
    </row>
    <row r="83" spans="1:14" ht="15.75" customHeight="1">
      <c r="A83" s="31" t="s">
        <v>183</v>
      </c>
      <c r="B83" s="45" t="s">
        <v>184</v>
      </c>
      <c r="C83" s="25">
        <f t="shared" si="4"/>
        <v>0</v>
      </c>
      <c r="D83" s="36">
        <v>0</v>
      </c>
      <c r="E83" s="33">
        <v>0</v>
      </c>
      <c r="F83" s="37">
        <v>0</v>
      </c>
      <c r="G83" s="37">
        <v>0</v>
      </c>
      <c r="H83" s="33"/>
      <c r="I83" s="33"/>
      <c r="J83" s="33"/>
      <c r="K83" s="33"/>
      <c r="L83" s="38"/>
      <c r="M83" s="39"/>
      <c r="N83" s="39"/>
    </row>
    <row r="84" spans="1:14" ht="15.75" customHeight="1">
      <c r="A84" s="31" t="s">
        <v>185</v>
      </c>
      <c r="B84" s="45" t="s">
        <v>186</v>
      </c>
      <c r="C84" s="25">
        <f t="shared" si="4"/>
        <v>0</v>
      </c>
      <c r="D84" s="36">
        <v>0</v>
      </c>
      <c r="E84" s="33">
        <v>0</v>
      </c>
      <c r="F84" s="37">
        <v>0</v>
      </c>
      <c r="G84" s="37">
        <v>0</v>
      </c>
      <c r="H84" s="33"/>
      <c r="I84" s="33"/>
      <c r="J84" s="33"/>
      <c r="K84" s="33"/>
      <c r="L84" s="38"/>
      <c r="M84" s="39"/>
      <c r="N84" s="39"/>
    </row>
    <row r="85" spans="1:14" ht="15.75" customHeight="1">
      <c r="A85" s="31" t="s">
        <v>187</v>
      </c>
      <c r="B85" s="45" t="s">
        <v>188</v>
      </c>
      <c r="C85" s="25">
        <f t="shared" si="4"/>
        <v>0</v>
      </c>
      <c r="D85" s="36">
        <v>0</v>
      </c>
      <c r="E85" s="33">
        <v>0</v>
      </c>
      <c r="F85" s="37">
        <v>0</v>
      </c>
      <c r="G85" s="37">
        <v>0</v>
      </c>
      <c r="H85" s="33"/>
      <c r="I85" s="33"/>
      <c r="J85" s="33"/>
      <c r="K85" s="33"/>
      <c r="L85" s="38"/>
      <c r="M85" s="39"/>
      <c r="N85" s="39"/>
    </row>
    <row r="86" spans="1:14" ht="15.75" customHeight="1">
      <c r="A86" s="31" t="s">
        <v>189</v>
      </c>
      <c r="B86" s="45" t="s">
        <v>190</v>
      </c>
      <c r="C86" s="25">
        <f t="shared" si="4"/>
        <v>0</v>
      </c>
      <c r="D86" s="36">
        <v>0</v>
      </c>
      <c r="E86" s="33">
        <v>0</v>
      </c>
      <c r="F86" s="37">
        <v>0</v>
      </c>
      <c r="G86" s="37">
        <v>0</v>
      </c>
      <c r="H86" s="33"/>
      <c r="I86" s="33"/>
      <c r="J86" s="33"/>
      <c r="K86" s="33"/>
      <c r="L86" s="38"/>
      <c r="M86" s="39"/>
      <c r="N86" s="39"/>
    </row>
    <row r="87" spans="1:14" ht="15.75" customHeight="1">
      <c r="A87" s="31" t="s">
        <v>193</v>
      </c>
      <c r="B87" s="45" t="s">
        <v>194</v>
      </c>
      <c r="C87" s="25">
        <f t="shared" si="4"/>
        <v>4</v>
      </c>
      <c r="D87" s="36">
        <v>45</v>
      </c>
      <c r="E87" s="33">
        <v>1</v>
      </c>
      <c r="F87" s="37">
        <v>6</v>
      </c>
      <c r="G87" s="37">
        <v>6</v>
      </c>
      <c r="H87" s="33"/>
      <c r="I87" s="33"/>
      <c r="J87" s="33"/>
      <c r="K87" s="33"/>
      <c r="L87" s="38"/>
      <c r="M87" s="39"/>
      <c r="N87" s="39"/>
    </row>
    <row r="88" spans="1:14" ht="15.75" customHeight="1">
      <c r="A88" s="31" t="s">
        <v>513</v>
      </c>
      <c r="B88" s="24" t="s">
        <v>514</v>
      </c>
      <c r="C88" s="25" t="s">
        <v>347</v>
      </c>
      <c r="D88" s="36">
        <v>40</v>
      </c>
      <c r="E88" s="33">
        <v>1</v>
      </c>
      <c r="F88" s="37">
        <v>1</v>
      </c>
      <c r="G88" s="37">
        <v>1</v>
      </c>
      <c r="H88" s="33"/>
      <c r="I88" s="33"/>
      <c r="J88" s="33"/>
      <c r="K88" s="33"/>
      <c r="L88" s="38"/>
      <c r="M88" s="39"/>
      <c r="N88" s="39"/>
    </row>
    <row r="89" spans="1:14" ht="15.75" customHeight="1">
      <c r="A89" s="31" t="s">
        <v>195</v>
      </c>
      <c r="B89" s="24" t="s">
        <v>196</v>
      </c>
      <c r="C89" s="25">
        <f t="shared" si="4"/>
        <v>1</v>
      </c>
      <c r="D89" s="36">
        <v>7.5</v>
      </c>
      <c r="E89" s="33">
        <v>1</v>
      </c>
      <c r="F89" s="37">
        <v>1</v>
      </c>
      <c r="G89" s="37">
        <v>1</v>
      </c>
      <c r="H89" s="33"/>
      <c r="I89" s="33"/>
      <c r="J89" s="33"/>
      <c r="K89" s="33"/>
      <c r="L89" s="38"/>
      <c r="M89" s="39"/>
      <c r="N89" s="39"/>
    </row>
    <row r="90" spans="1:14" ht="15.75" customHeight="1">
      <c r="A90" s="31" t="s">
        <v>197</v>
      </c>
      <c r="B90" s="45" t="s">
        <v>198</v>
      </c>
      <c r="C90" s="25">
        <f t="shared" si="4"/>
        <v>0</v>
      </c>
      <c r="D90" s="36">
        <v>0</v>
      </c>
      <c r="E90" s="33">
        <v>0</v>
      </c>
      <c r="F90" s="37">
        <v>0</v>
      </c>
      <c r="G90" s="37">
        <v>0</v>
      </c>
      <c r="H90" s="33"/>
      <c r="I90" s="33"/>
      <c r="J90" s="33"/>
      <c r="K90" s="33"/>
      <c r="L90" s="38"/>
      <c r="M90" s="39"/>
      <c r="N90" s="39"/>
    </row>
    <row r="91" spans="1:14" ht="15.75" customHeight="1">
      <c r="A91" s="31" t="s">
        <v>199</v>
      </c>
      <c r="B91" s="45" t="s">
        <v>200</v>
      </c>
      <c r="C91" s="25">
        <f t="shared" si="4"/>
        <v>0</v>
      </c>
      <c r="D91" s="36">
        <v>0</v>
      </c>
      <c r="E91" s="33">
        <v>0</v>
      </c>
      <c r="F91" s="37">
        <v>0</v>
      </c>
      <c r="G91" s="37">
        <v>0</v>
      </c>
      <c r="H91" s="33"/>
      <c r="I91" s="33"/>
      <c r="J91" s="33"/>
      <c r="K91" s="33"/>
      <c r="L91" s="38"/>
      <c r="M91" s="39"/>
      <c r="N91" s="39"/>
    </row>
    <row r="92" spans="1:14" ht="15.75" customHeight="1">
      <c r="A92" s="31" t="s">
        <v>205</v>
      </c>
      <c r="B92" s="24" t="s">
        <v>206</v>
      </c>
      <c r="C92" s="25" t="s">
        <v>87</v>
      </c>
      <c r="D92" s="36">
        <v>15</v>
      </c>
      <c r="E92" s="33">
        <v>1</v>
      </c>
      <c r="F92" s="37">
        <v>2</v>
      </c>
      <c r="G92" s="37">
        <v>2</v>
      </c>
      <c r="H92" s="33"/>
      <c r="I92" s="33"/>
      <c r="J92" s="33"/>
      <c r="K92" s="33"/>
      <c r="L92" s="38"/>
      <c r="M92" s="39"/>
      <c r="N92" s="39"/>
    </row>
    <row r="93" spans="1:14" ht="15.75" customHeight="1">
      <c r="A93" s="31" t="s">
        <v>207</v>
      </c>
      <c r="B93" s="45" t="s">
        <v>208</v>
      </c>
      <c r="C93" s="25">
        <f>SUM(IF(D93=0,0),IF(D93&gt;0,1),IF(D93&gt;10,1),IF(D93&gt;20,1),IF(D93&gt;40,1),IF(D93&gt;80,1),IF(D93&gt;160,1),IF(D93&gt;320,1),IF(D93&gt;640,1),IF(D93&gt;1280,1),IF(D93&gt;2560,1),IF(D93&gt;5120,1))</f>
        <v>4</v>
      </c>
      <c r="D93" s="40">
        <v>45</v>
      </c>
      <c r="E93" s="33">
        <v>1</v>
      </c>
      <c r="F93" s="37">
        <v>6</v>
      </c>
      <c r="G93" s="37">
        <v>6</v>
      </c>
      <c r="H93" s="33"/>
      <c r="I93" s="33"/>
      <c r="J93" s="33"/>
      <c r="K93" s="33"/>
      <c r="L93" s="38"/>
      <c r="M93" s="39"/>
      <c r="N93" s="39"/>
    </row>
    <row r="94" spans="1:14" ht="15.75" customHeight="1">
      <c r="A94" s="31" t="s">
        <v>209</v>
      </c>
      <c r="B94" s="44" t="s">
        <v>210</v>
      </c>
      <c r="C94" s="25">
        <f>SUM(IF(D94=0,0),IF(D94&gt;0,1),IF(D94&gt;10,1),IF(D94&gt;20,1),IF(D94&gt;40,1),IF(D94&gt;80,1),IF(D94&gt;160,1),IF(D94&gt;320,1),IF(D94&gt;640,1),IF(D94&gt;1280,1),IF(D94&gt;2560,1),IF(D94&gt;5120,1))</f>
        <v>0</v>
      </c>
      <c r="D94" s="36">
        <v>0</v>
      </c>
      <c r="E94" s="33">
        <v>0</v>
      </c>
      <c r="F94" s="37">
        <v>0</v>
      </c>
      <c r="G94" s="37">
        <v>0</v>
      </c>
      <c r="H94" s="33"/>
      <c r="I94" s="33"/>
      <c r="J94" s="33"/>
      <c r="K94" s="33"/>
      <c r="L94" s="38"/>
      <c r="M94" s="39"/>
      <c r="N94" s="39"/>
    </row>
    <row r="95" spans="1:14" ht="15.75" customHeight="1">
      <c r="A95" s="31" t="s">
        <v>211</v>
      </c>
      <c r="B95" s="24" t="s">
        <v>212</v>
      </c>
      <c r="C95" s="25">
        <f>SUM(IF(D95=0,0),IF(D95&gt;0,1),IF(D95&gt;10,1),IF(D95&gt;20,1),IF(D95&gt;40,1),IF(D95&gt;80,1),IF(D95&gt;160,1),IF(D95&gt;320,1),IF(D95&gt;640,1),IF(D95&gt;1280,1),IF(D95&gt;2560,1),IF(D95&gt;5120,1))</f>
        <v>1</v>
      </c>
      <c r="D95" s="36">
        <v>10</v>
      </c>
      <c r="E95" s="33">
        <v>1</v>
      </c>
      <c r="F95" s="37">
        <v>1</v>
      </c>
      <c r="G95" s="37">
        <v>1</v>
      </c>
      <c r="H95" s="84" t="s">
        <v>540</v>
      </c>
      <c r="I95" s="33"/>
      <c r="J95" s="33"/>
      <c r="K95" s="33"/>
      <c r="L95" s="38"/>
      <c r="M95" s="39"/>
      <c r="N95" s="39"/>
    </row>
    <row r="96" spans="1:14" ht="15.75" customHeight="1">
      <c r="A96" s="31" t="s">
        <v>215</v>
      </c>
      <c r="B96" s="24" t="s">
        <v>216</v>
      </c>
      <c r="C96" s="25">
        <f>SUM(IF(D96=0,0),IF(D96&gt;0,1),IF(D96&gt;10,1),IF(D96&gt;20,1),IF(D96&gt;40,1),IF(D96&gt;80,1),IF(D96&gt;160,1),IF(D96&gt;320,1),IF(D96&gt;640,1),IF(D96&gt;1280,1),IF(D96&gt;2560,1),IF(D96&gt;5120,1))</f>
        <v>0</v>
      </c>
      <c r="D96" s="36">
        <v>0</v>
      </c>
      <c r="E96" s="33">
        <v>0</v>
      </c>
      <c r="F96" s="37">
        <v>0</v>
      </c>
      <c r="G96" s="37">
        <v>0</v>
      </c>
      <c r="H96" s="33"/>
      <c r="I96" s="33"/>
      <c r="J96" s="33"/>
      <c r="K96" s="33"/>
      <c r="L96" s="52"/>
      <c r="M96" s="39"/>
      <c r="N96" s="39"/>
    </row>
    <row r="97" spans="1:14" ht="15.75" customHeight="1">
      <c r="A97" s="31" t="s">
        <v>217</v>
      </c>
      <c r="B97" s="24" t="s">
        <v>218</v>
      </c>
      <c r="C97" s="25" t="s">
        <v>76</v>
      </c>
      <c r="D97" s="36">
        <v>7.5</v>
      </c>
      <c r="E97" s="33">
        <v>1</v>
      </c>
      <c r="F97" s="37">
        <v>1</v>
      </c>
      <c r="G97" s="37">
        <v>1</v>
      </c>
      <c r="H97" s="33"/>
      <c r="I97" s="33"/>
      <c r="J97" s="33"/>
      <c r="K97" s="33"/>
      <c r="L97" s="52"/>
      <c r="M97" s="39"/>
      <c r="N97" s="39"/>
    </row>
    <row r="98" spans="1:14" ht="15.75" customHeight="1">
      <c r="A98" s="47" t="s">
        <v>219</v>
      </c>
      <c r="B98" s="53" t="s">
        <v>220</v>
      </c>
      <c r="C98" s="25">
        <f>SUM(IF(D98=0,0),IF(D98&gt;0,1),IF(D98&gt;10,1),IF(D98&gt;20,1),IF(D98&gt;40,1),IF(D98&gt;80,1),IF(D98&gt;160,1),IF(D98&gt;320,1),IF(D98&gt;640,1),IF(D98&gt;1280,1),IF(D98&gt;2560,1),IF(D98&gt;5120,1))</f>
        <v>0</v>
      </c>
      <c r="D98" s="36">
        <v>0</v>
      </c>
      <c r="E98" s="33">
        <v>0</v>
      </c>
      <c r="F98" s="37">
        <v>0</v>
      </c>
      <c r="G98" s="37">
        <v>0</v>
      </c>
      <c r="H98" s="33"/>
      <c r="I98" s="33"/>
      <c r="J98" s="33"/>
      <c r="K98" s="33"/>
      <c r="L98" s="52"/>
      <c r="M98" s="39"/>
      <c r="N98" s="39"/>
    </row>
    <row r="99" spans="1:14" ht="15.75" customHeight="1">
      <c r="A99" s="47" t="s">
        <v>221</v>
      </c>
      <c r="B99" s="53" t="s">
        <v>222</v>
      </c>
      <c r="C99" s="25">
        <f>SUM(IF(D99=0,0),IF(D99&gt;0,1),IF(D99&gt;10,1),IF(D99&gt;20,1),IF(D99&gt;40,1),IF(D99&gt;80,1),IF(D99&gt;160,1),IF(D99&gt;320,1),IF(D99&gt;640,1),IF(D99&gt;1280,1),IF(D99&gt;2560,1),IF(D99&gt;5120,1))</f>
        <v>0</v>
      </c>
      <c r="D99" s="40">
        <v>0</v>
      </c>
      <c r="E99" s="33">
        <v>0</v>
      </c>
      <c r="F99" s="37">
        <v>0</v>
      </c>
      <c r="G99" s="37">
        <v>0</v>
      </c>
      <c r="H99" s="33"/>
      <c r="I99" s="33"/>
      <c r="J99" s="33"/>
      <c r="K99" s="33"/>
      <c r="L99" s="52"/>
      <c r="M99" s="39"/>
      <c r="N99" s="39"/>
    </row>
    <row r="100" spans="1:14" ht="15.75" customHeight="1">
      <c r="A100" s="37" t="s">
        <v>227</v>
      </c>
      <c r="B100" s="45" t="s">
        <v>228</v>
      </c>
      <c r="C100" s="25">
        <f>SUM(IF(D100=0,0),IF(D100&gt;0,1),IF(D100&gt;10,1),IF(D100&gt;20,1),IF(D100&gt;40,1),IF(D100&gt;80,1),IF(D100&gt;160,1),IF(D100&gt;320,1),IF(D100&gt;640,1),IF(D100&gt;1280,1),IF(D100&gt;2560,1),IF(D100&gt;5120,1))</f>
        <v>3</v>
      </c>
      <c r="D100" s="40">
        <v>30</v>
      </c>
      <c r="E100" s="33">
        <v>1</v>
      </c>
      <c r="F100" s="37">
        <v>3</v>
      </c>
      <c r="G100" s="37">
        <v>3</v>
      </c>
      <c r="H100" s="33"/>
      <c r="I100" s="26"/>
      <c r="J100" s="26"/>
      <c r="K100" s="26"/>
      <c r="L100" s="38"/>
      <c r="M100" s="39"/>
      <c r="N100" s="39"/>
    </row>
    <row r="101" spans="1:14" s="24" customFormat="1" ht="15.75" customHeight="1">
      <c r="A101" s="37" t="s">
        <v>231</v>
      </c>
      <c r="B101" s="45" t="s">
        <v>232</v>
      </c>
      <c r="C101" s="25">
        <f>SUM(IF(D101=0,0),IF(D101&gt;0,1),IF(D101&gt;10,1),IF(D101&gt;20,1),IF(D101&gt;40,1),IF(D101&gt;80,1),IF(D101&gt;160,1),IF(D101&gt;320,1),IF(D101&gt;640,1),IF(D101&gt;1280,1),IF(D101&gt;2560,1),IF(D101&gt;5120,1))</f>
        <v>0</v>
      </c>
      <c r="D101" s="36">
        <v>0</v>
      </c>
      <c r="E101" s="33">
        <v>0</v>
      </c>
      <c r="F101" s="37">
        <v>0</v>
      </c>
      <c r="G101" s="37">
        <v>0</v>
      </c>
      <c r="H101" s="33"/>
      <c r="I101" s="33"/>
      <c r="J101" s="33"/>
      <c r="K101" s="33"/>
      <c r="L101" s="38"/>
      <c r="M101" s="48"/>
      <c r="N101" s="48"/>
    </row>
    <row r="102" spans="1:14" s="24" customFormat="1" ht="15.75" customHeight="1">
      <c r="A102" s="37" t="s">
        <v>233</v>
      </c>
      <c r="B102" s="45" t="s">
        <v>234</v>
      </c>
      <c r="C102" s="25" t="s">
        <v>143</v>
      </c>
      <c r="D102" s="36">
        <v>0</v>
      </c>
      <c r="E102" s="26">
        <v>0</v>
      </c>
      <c r="F102" s="37">
        <v>0</v>
      </c>
      <c r="G102" s="37">
        <v>0</v>
      </c>
      <c r="H102" s="33"/>
      <c r="I102" s="33"/>
      <c r="J102" s="33"/>
      <c r="K102" s="33"/>
      <c r="L102" s="38"/>
      <c r="M102" s="48"/>
      <c r="N102" s="48"/>
    </row>
    <row r="103" spans="1:14" s="24" customFormat="1" ht="15.75" customHeight="1">
      <c r="A103" s="37" t="s">
        <v>336</v>
      </c>
      <c r="B103" s="45" t="s">
        <v>340</v>
      </c>
      <c r="C103" s="25">
        <f>SUM(IF(D103=0,0),IF(D103&gt;0,1),IF(D103&gt;10,1),IF(D103&gt;20,1),IF(D103&gt;40,1),IF(D103&gt;80,1),IF(D103&gt;160,1),IF(D103&gt;320,1),IF(D103&gt;640,1),IF(D103&gt;1280,1),IF(D103&gt;2560,1),IF(D103&gt;5120,1))</f>
        <v>1</v>
      </c>
      <c r="D103" s="40">
        <v>7.5</v>
      </c>
      <c r="E103" s="33">
        <v>1</v>
      </c>
      <c r="F103" s="37">
        <v>1</v>
      </c>
      <c r="G103" s="37">
        <v>1</v>
      </c>
      <c r="H103" s="33"/>
      <c r="I103" s="33"/>
      <c r="J103" s="33"/>
      <c r="K103" s="33"/>
      <c r="L103" s="38"/>
      <c r="M103" s="48"/>
      <c r="N103" s="48"/>
    </row>
    <row r="104" spans="1:14" s="24" customFormat="1" ht="15.75" customHeight="1">
      <c r="A104" s="37" t="s">
        <v>396</v>
      </c>
      <c r="B104" s="45" t="s">
        <v>400</v>
      </c>
      <c r="C104" s="25">
        <f>SUM(IF(D104=0,0),IF(D104&gt;0,1),IF(D104&gt;10,1),IF(D104&gt;20,1),IF(D104&gt;40,1),IF(D104&gt;80,1),IF(D104&gt;160,1),IF(D104&gt;320,1),IF(D104&gt;640,1),IF(D104&gt;1280,1),IF(D104&gt;2560,1),IF(D104&gt;5120,1))</f>
        <v>1</v>
      </c>
      <c r="D104" s="36">
        <v>7.5</v>
      </c>
      <c r="E104" s="33">
        <v>1</v>
      </c>
      <c r="F104" s="37">
        <v>1</v>
      </c>
      <c r="G104" s="37">
        <v>1</v>
      </c>
      <c r="H104" s="33"/>
      <c r="I104" s="33"/>
      <c r="J104" s="33"/>
      <c r="K104" s="33"/>
      <c r="L104" s="38"/>
      <c r="M104" s="48"/>
      <c r="N104" s="48"/>
    </row>
    <row r="105" spans="1:14" s="24" customFormat="1" ht="15.75" customHeight="1">
      <c r="A105" s="37" t="s">
        <v>414</v>
      </c>
      <c r="B105" s="45" t="s">
        <v>432</v>
      </c>
      <c r="C105" s="25"/>
      <c r="D105" s="49" t="s">
        <v>532</v>
      </c>
      <c r="E105" s="33"/>
      <c r="F105" s="37"/>
      <c r="G105" s="37"/>
      <c r="H105" s="33"/>
      <c r="I105" s="33"/>
      <c r="J105" s="33"/>
      <c r="K105" s="33"/>
      <c r="L105" s="38"/>
      <c r="M105" s="48"/>
      <c r="N105" s="48"/>
    </row>
    <row r="106" spans="1:14" s="24" customFormat="1" ht="15.75" customHeight="1">
      <c r="A106" s="37" t="s">
        <v>435</v>
      </c>
      <c r="B106" s="45" t="s">
        <v>436</v>
      </c>
      <c r="C106" s="25"/>
      <c r="D106" s="49" t="s">
        <v>529</v>
      </c>
      <c r="E106" s="33"/>
      <c r="F106" s="37"/>
      <c r="G106" s="37"/>
      <c r="H106" s="33"/>
      <c r="I106" s="33"/>
      <c r="J106" s="33"/>
      <c r="K106" s="33"/>
      <c r="L106" s="38"/>
      <c r="M106" s="48"/>
      <c r="N106" s="48"/>
    </row>
    <row r="107" spans="1:14" s="24" customFormat="1" ht="15.75" customHeight="1">
      <c r="A107" s="37" t="s">
        <v>515</v>
      </c>
      <c r="B107" s="45" t="s">
        <v>519</v>
      </c>
      <c r="C107" s="25"/>
      <c r="D107" s="49" t="s">
        <v>529</v>
      </c>
      <c r="E107" s="33"/>
      <c r="F107" s="37"/>
      <c r="G107" s="37"/>
      <c r="H107" s="33"/>
      <c r="I107" s="33"/>
      <c r="J107" s="33"/>
      <c r="K107" s="33"/>
      <c r="L107" s="38"/>
      <c r="M107" s="48"/>
      <c r="N107" s="48"/>
    </row>
    <row r="108" spans="1:14" s="24" customFormat="1" ht="15.75" customHeight="1">
      <c r="A108" s="37" t="s">
        <v>516</v>
      </c>
      <c r="B108" s="45" t="s">
        <v>520</v>
      </c>
      <c r="C108" s="25"/>
      <c r="D108" s="49" t="s">
        <v>529</v>
      </c>
      <c r="E108" s="33"/>
      <c r="F108" s="37"/>
      <c r="G108" s="37"/>
      <c r="H108" s="33"/>
      <c r="I108" s="33"/>
      <c r="J108" s="33"/>
      <c r="K108" s="33"/>
      <c r="L108" s="38"/>
      <c r="M108" s="48"/>
      <c r="N108" s="48"/>
    </row>
    <row r="109" spans="1:14" s="24" customFormat="1" ht="15.75" customHeight="1">
      <c r="A109" s="37" t="s">
        <v>517</v>
      </c>
      <c r="B109" s="45" t="s">
        <v>521</v>
      </c>
      <c r="C109" s="25"/>
      <c r="D109" s="49" t="s">
        <v>532</v>
      </c>
      <c r="E109" s="33"/>
      <c r="F109" s="37"/>
      <c r="G109" s="37"/>
      <c r="H109" s="33"/>
      <c r="I109" s="33"/>
      <c r="J109" s="33"/>
      <c r="K109" s="33"/>
      <c r="L109" s="38"/>
      <c r="M109" s="48"/>
      <c r="N109" s="48"/>
    </row>
    <row r="110" spans="1:14" s="24" customFormat="1" ht="15.75" customHeight="1">
      <c r="A110" s="37" t="s">
        <v>518</v>
      </c>
      <c r="B110" s="45" t="s">
        <v>522</v>
      </c>
      <c r="C110" s="25">
        <f>SUM(IF(D110=0,0),IF(D110&gt;0,1),IF(D110&gt;10,1),IF(D110&gt;20,1),IF(D110&gt;40,1),IF(D110&gt;80,1),IF(D110&gt;160,1),IF(D110&gt;320,1),IF(D110&gt;640,1),IF(D110&gt;1280,1),IF(D110&gt;2560,1),IF(D110&gt;5120,1))</f>
        <v>1</v>
      </c>
      <c r="D110" s="36">
        <v>10</v>
      </c>
      <c r="E110" s="33">
        <v>1</v>
      </c>
      <c r="F110" s="37">
        <v>1</v>
      </c>
      <c r="G110" s="37">
        <v>1</v>
      </c>
      <c r="H110" s="33"/>
      <c r="I110" s="33"/>
      <c r="J110" s="33"/>
      <c r="K110" s="33"/>
      <c r="L110" s="38"/>
      <c r="M110" s="48"/>
      <c r="N110" s="48"/>
    </row>
    <row r="111" spans="1:14" ht="15.75" customHeight="1">
      <c r="A111" s="31" t="s">
        <v>247</v>
      </c>
      <c r="B111" s="24" t="s">
        <v>537</v>
      </c>
      <c r="C111" s="25" t="s">
        <v>54</v>
      </c>
      <c r="D111" s="36">
        <v>100</v>
      </c>
      <c r="E111" s="33">
        <v>4</v>
      </c>
      <c r="F111" s="37">
        <v>4</v>
      </c>
      <c r="G111" s="37">
        <v>4</v>
      </c>
      <c r="H111" s="33"/>
      <c r="I111" s="33"/>
      <c r="J111" s="33"/>
      <c r="K111" s="33"/>
      <c r="L111" s="38"/>
      <c r="M111" s="39"/>
      <c r="N111" s="39"/>
    </row>
    <row r="112" spans="1:14" ht="15.75" customHeight="1">
      <c r="A112" s="32" t="s">
        <v>249</v>
      </c>
      <c r="B112" s="21" t="s">
        <v>407</v>
      </c>
      <c r="C112" s="25" t="s">
        <v>87</v>
      </c>
      <c r="D112" s="36">
        <v>20</v>
      </c>
      <c r="E112" s="33">
        <v>1</v>
      </c>
      <c r="F112" s="41">
        <v>1</v>
      </c>
      <c r="G112" s="41">
        <v>1</v>
      </c>
      <c r="H112" s="33"/>
      <c r="I112" s="33"/>
      <c r="J112" s="33"/>
      <c r="K112" s="33"/>
      <c r="L112" s="38"/>
      <c r="M112" s="39"/>
      <c r="N112" s="39"/>
    </row>
    <row r="113" spans="1:14" ht="15.75" customHeight="1">
      <c r="A113" s="32" t="s">
        <v>251</v>
      </c>
      <c r="B113" s="21" t="s">
        <v>252</v>
      </c>
      <c r="C113" s="25">
        <f>SUM(IF(D113=0,0),IF(D113&gt;0,1),IF(D113&gt;10,1),IF(D113&gt;20,1),IF(D113&gt;40,1),IF(D113&gt;80,1),IF(D113&gt;160,1),IF(D113&gt;320,1),IF(D113&gt;640,1),IF(D113&gt;1280,1),IF(D113&gt;2560,1),IF(D113&gt;5120,1))</f>
        <v>1</v>
      </c>
      <c r="D113" s="36">
        <v>10</v>
      </c>
      <c r="E113" s="33">
        <v>1</v>
      </c>
      <c r="F113" s="37">
        <v>1</v>
      </c>
      <c r="G113" s="37">
        <v>1</v>
      </c>
      <c r="H113" s="33"/>
      <c r="I113" s="33"/>
      <c r="J113" s="33"/>
      <c r="K113" s="33"/>
      <c r="L113" s="38"/>
      <c r="M113" s="39"/>
      <c r="N113" s="39"/>
    </row>
    <row r="114" spans="1:14" ht="15.75" customHeight="1">
      <c r="A114" s="31" t="s">
        <v>255</v>
      </c>
      <c r="B114" s="24" t="s">
        <v>538</v>
      </c>
      <c r="C114" s="25" t="s">
        <v>87</v>
      </c>
      <c r="D114" s="36">
        <v>20</v>
      </c>
      <c r="E114" s="33">
        <v>2</v>
      </c>
      <c r="F114" s="41">
        <v>10</v>
      </c>
      <c r="G114" s="41">
        <v>10</v>
      </c>
      <c r="H114" s="33"/>
      <c r="I114" s="33"/>
      <c r="J114" s="33"/>
      <c r="K114" s="33"/>
      <c r="L114" s="38"/>
      <c r="M114" s="39"/>
      <c r="N114" s="39"/>
    </row>
    <row r="115" spans="1:14" ht="15.75" customHeight="1">
      <c r="A115" s="31" t="s">
        <v>257</v>
      </c>
      <c r="B115" s="24" t="s">
        <v>258</v>
      </c>
      <c r="C115" s="25" t="s">
        <v>143</v>
      </c>
      <c r="D115" s="36">
        <v>0</v>
      </c>
      <c r="E115" s="33">
        <v>0</v>
      </c>
      <c r="F115" s="41">
        <v>0</v>
      </c>
      <c r="G115" s="41">
        <v>0</v>
      </c>
      <c r="H115" s="33"/>
      <c r="I115" s="33"/>
      <c r="J115" s="33"/>
      <c r="K115" s="33"/>
      <c r="L115" s="38"/>
      <c r="M115" s="39"/>
      <c r="N115" s="39"/>
    </row>
    <row r="116" spans="1:14" ht="15.75" customHeight="1">
      <c r="A116" s="32" t="s">
        <v>263</v>
      </c>
      <c r="B116" s="21" t="s">
        <v>264</v>
      </c>
      <c r="C116" s="25" t="s">
        <v>76</v>
      </c>
      <c r="D116" s="36">
        <v>7.5</v>
      </c>
      <c r="E116" s="33">
        <v>1</v>
      </c>
      <c r="F116" s="37">
        <v>1</v>
      </c>
      <c r="G116" s="37">
        <v>1</v>
      </c>
      <c r="H116" s="33"/>
      <c r="I116" s="33"/>
      <c r="J116" s="33"/>
      <c r="K116" s="33"/>
      <c r="L116" s="38"/>
      <c r="M116" s="39"/>
      <c r="N116" s="39"/>
    </row>
    <row r="117" spans="1:14" ht="15.75" customHeight="1">
      <c r="A117" s="31" t="s">
        <v>265</v>
      </c>
      <c r="B117" s="45" t="s">
        <v>266</v>
      </c>
      <c r="C117" s="25">
        <f>SUM(IF(D117=0,0),IF(D117&gt;0,1),IF(D117&gt;10,1),IF(D117&gt;20,1),IF(D117&gt;40,1),IF(D117&gt;80,1),IF(D117&gt;160,1),IF(D117&gt;320,1),IF(D117&gt;640,1),IF(D117&gt;1280,1),IF(D117&gt;2560,1),IF(D117&gt;5120,1))</f>
        <v>3</v>
      </c>
      <c r="D117" s="36">
        <v>30</v>
      </c>
      <c r="E117" s="33">
        <v>1</v>
      </c>
      <c r="F117" s="37">
        <v>4</v>
      </c>
      <c r="G117" s="37">
        <v>4</v>
      </c>
      <c r="H117" s="33"/>
      <c r="I117" s="33"/>
      <c r="J117" s="33"/>
      <c r="K117" s="33"/>
      <c r="L117" s="38"/>
      <c r="M117" s="39"/>
      <c r="N117" s="39"/>
    </row>
    <row r="118" spans="1:14" ht="15.75" customHeight="1">
      <c r="A118" s="31" t="s">
        <v>267</v>
      </c>
      <c r="B118" s="45" t="s">
        <v>268</v>
      </c>
      <c r="C118" s="25">
        <f>SUM(IF(D118=0,0),IF(D118&gt;0,1),IF(D118&gt;10,1),IF(D118&gt;20,1),IF(D118&gt;40,1),IF(D118&gt;80,1),IF(D118&gt;160,1),IF(D118&gt;320,1),IF(D118&gt;640,1),IF(D118&gt;1280,1),IF(D118&gt;2560,1),IF(D118&gt;5120,1))</f>
        <v>3</v>
      </c>
      <c r="D118" s="36">
        <v>30</v>
      </c>
      <c r="E118" s="33">
        <v>1</v>
      </c>
      <c r="F118" s="37">
        <v>4</v>
      </c>
      <c r="G118" s="37">
        <v>4</v>
      </c>
      <c r="H118" s="33"/>
      <c r="I118" s="33"/>
      <c r="J118" s="33"/>
      <c r="K118" s="33"/>
      <c r="L118" s="38"/>
      <c r="M118" s="39"/>
      <c r="N118" s="39"/>
    </row>
    <row r="119" spans="1:14" ht="15.75" customHeight="1">
      <c r="A119" s="31" t="s">
        <v>269</v>
      </c>
      <c r="B119" s="45" t="s">
        <v>270</v>
      </c>
      <c r="C119" s="25">
        <f>SUM(IF(D119=0,0),IF(D119&gt;0,1),IF(D119&gt;10,1),IF(D119&gt;20,1),IF(D119&gt;40,1),IF(D119&gt;80,1),IF(D119&gt;160,1),IF(D119&gt;320,1),IF(D119&gt;640,1),IF(D119&gt;1280,1),IF(D119&gt;2560,1),IF(D119&gt;5120,1))</f>
        <v>0</v>
      </c>
      <c r="D119" s="36">
        <v>0</v>
      </c>
      <c r="E119" s="33">
        <v>0</v>
      </c>
      <c r="F119" s="37">
        <v>0</v>
      </c>
      <c r="G119" s="37">
        <v>0</v>
      </c>
      <c r="H119" s="33"/>
      <c r="I119" s="33"/>
      <c r="J119" s="33"/>
      <c r="K119" s="33"/>
      <c r="L119" s="38"/>
      <c r="M119" s="39"/>
      <c r="N119" s="39"/>
    </row>
    <row r="120" spans="1:14" ht="15.75" customHeight="1">
      <c r="A120" s="31" t="s">
        <v>271</v>
      </c>
      <c r="B120" s="45" t="s">
        <v>272</v>
      </c>
      <c r="C120" s="25">
        <f>SUM(IF(D120=0,0),IF(D120&gt;0,1),IF(D120&gt;10,1),IF(D120&gt;20,1),IF(D120&gt;40,1),IF(D120&gt;80,1),IF(D120&gt;160,1),IF(D120&gt;320,1),IF(D120&gt;640,1),IF(D120&gt;1280,1),IF(D120&gt;2560,1),IF(D120&gt;5120,1))</f>
        <v>3</v>
      </c>
      <c r="D120" s="36">
        <v>30</v>
      </c>
      <c r="E120" s="33">
        <v>1</v>
      </c>
      <c r="F120" s="37">
        <v>4</v>
      </c>
      <c r="G120" s="37">
        <v>4</v>
      </c>
      <c r="H120" s="33"/>
      <c r="I120" s="33"/>
      <c r="J120" s="33"/>
      <c r="K120" s="33"/>
      <c r="L120" s="38"/>
      <c r="M120" s="39"/>
      <c r="N120" s="39"/>
    </row>
    <row r="121" spans="1:14" ht="15.75" customHeight="1">
      <c r="A121" s="31" t="s">
        <v>273</v>
      </c>
      <c r="B121" s="44" t="s">
        <v>274</v>
      </c>
      <c r="C121" s="25">
        <f>SUM(IF(D121=0,0),IF(D121&gt;0,1),IF(D121&gt;10,1),IF(D121&gt;20,1),IF(D121&gt;40,1),IF(D121&gt;80,1),IF(D121&gt;160,1),IF(D121&gt;320,1),IF(D121&gt;640,1),IF(D121&gt;1280,1),IF(D121&gt;2560,1),IF(D121&gt;5120,1))</f>
        <v>0</v>
      </c>
      <c r="D121" s="36">
        <v>0</v>
      </c>
      <c r="E121" s="33">
        <v>0</v>
      </c>
      <c r="F121" s="41">
        <v>0</v>
      </c>
      <c r="G121" s="41">
        <v>0</v>
      </c>
      <c r="H121" s="33"/>
      <c r="I121" s="33"/>
      <c r="J121" s="33"/>
      <c r="K121" s="33"/>
      <c r="L121" s="38"/>
      <c r="M121" s="39"/>
      <c r="N121" s="39"/>
    </row>
    <row r="122" spans="1:14" ht="15.75" customHeight="1">
      <c r="A122" s="31" t="s">
        <v>275</v>
      </c>
      <c r="B122" s="24" t="s">
        <v>276</v>
      </c>
      <c r="C122" s="25" t="s">
        <v>76</v>
      </c>
      <c r="D122" s="36">
        <v>10</v>
      </c>
      <c r="E122" s="33">
        <v>1</v>
      </c>
      <c r="F122" s="37">
        <v>1</v>
      </c>
      <c r="G122" s="37">
        <v>1</v>
      </c>
      <c r="H122" s="33"/>
      <c r="I122" s="33"/>
      <c r="J122" s="33"/>
      <c r="K122" s="33"/>
      <c r="L122" s="38"/>
      <c r="M122" s="39"/>
      <c r="N122" s="39"/>
    </row>
    <row r="123" spans="1:14" s="56" customFormat="1" ht="15.75" customHeight="1">
      <c r="A123" s="31" t="s">
        <v>277</v>
      </c>
      <c r="B123" s="45" t="s">
        <v>278</v>
      </c>
      <c r="C123" s="25">
        <f>SUM(IF(D123=0,0),IF(D123&gt;0,1),IF(D123&gt;10,1),IF(D123&gt;20,1),IF(D123&gt;40,1),IF(D123&gt;80,1),IF(D123&gt;160,1),IF(D123&gt;320,1),IF(D123&gt;640,1),IF(D123&gt;1280,1),IF(D123&gt;2560,1),IF(D123&gt;5120,1))</f>
        <v>3</v>
      </c>
      <c r="D123" s="36">
        <v>30</v>
      </c>
      <c r="E123" s="33">
        <v>1</v>
      </c>
      <c r="F123" s="37">
        <v>4</v>
      </c>
      <c r="G123" s="37">
        <v>4</v>
      </c>
      <c r="H123" s="26"/>
      <c r="I123" s="26"/>
      <c r="J123" s="26"/>
      <c r="K123" s="26"/>
      <c r="L123" s="54"/>
      <c r="M123" s="55"/>
      <c r="N123" s="55"/>
    </row>
    <row r="124" spans="1:14">
      <c r="A124" s="31" t="s">
        <v>279</v>
      </c>
      <c r="B124" s="24" t="s">
        <v>280</v>
      </c>
      <c r="C124" s="25" t="s">
        <v>143</v>
      </c>
      <c r="D124" s="73">
        <f>(0+0+0+0)/4</f>
        <v>0</v>
      </c>
      <c r="E124" s="33">
        <v>0</v>
      </c>
      <c r="F124" s="37">
        <v>0</v>
      </c>
      <c r="G124" s="37">
        <v>0</v>
      </c>
      <c r="H124" s="33"/>
      <c r="I124" s="33"/>
      <c r="J124" s="33"/>
      <c r="K124" s="33"/>
      <c r="L124" s="38"/>
      <c r="M124" s="39"/>
      <c r="N124" s="39"/>
    </row>
    <row r="125" spans="1:14">
      <c r="A125" s="31" t="s">
        <v>523</v>
      </c>
      <c r="B125" s="24" t="s">
        <v>524</v>
      </c>
      <c r="C125" s="25"/>
      <c r="D125" s="49" t="s">
        <v>529</v>
      </c>
      <c r="E125" s="33"/>
      <c r="F125" s="37"/>
      <c r="G125" s="37"/>
      <c r="H125" s="33"/>
      <c r="I125" s="33"/>
      <c r="J125" s="33"/>
      <c r="K125" s="33"/>
      <c r="L125" s="38"/>
      <c r="M125" s="39"/>
      <c r="N125" s="39"/>
    </row>
    <row r="126" spans="1:14">
      <c r="A126" s="31" t="s">
        <v>283</v>
      </c>
      <c r="B126" s="24" t="s">
        <v>366</v>
      </c>
      <c r="C126" s="25">
        <f>SUM(IF(D126=0,0),IF(D126&gt;0,1),IF(D126&gt;10,1),IF(D126&gt;20,1),IF(D126&gt;40,1),IF(D126&gt;80,1),IF(D126&gt;160,1),IF(D126&gt;320,1),IF(D126&gt;640,1),IF(D126&gt;1280,1),IF(D126&gt;2560,1),IF(D126&gt;5120,1))</f>
        <v>3</v>
      </c>
      <c r="D126" s="40">
        <v>32</v>
      </c>
      <c r="E126" s="33">
        <v>1</v>
      </c>
      <c r="F126" s="37">
        <v>2</v>
      </c>
      <c r="G126" s="37">
        <v>2</v>
      </c>
      <c r="H126" s="33"/>
      <c r="I126" s="33"/>
      <c r="J126" s="33"/>
      <c r="K126" s="33"/>
      <c r="L126" s="38"/>
      <c r="M126" s="39"/>
      <c r="N126" s="39"/>
    </row>
    <row r="127" spans="1:14">
      <c r="A127" s="32" t="s">
        <v>285</v>
      </c>
      <c r="B127" s="21" t="s">
        <v>286</v>
      </c>
      <c r="C127" s="25">
        <f>SUM(IF(D127=0,0),IF(D127&gt;0,1),IF(D127&gt;10,1),IF(D127&gt;20,1),IF(D127&gt;40,1),IF(D127&gt;80,1),IF(D127&gt;160,1),IF(D127&gt;320,1),IF(D127&gt;640,1),IF(D127&gt;1280,1),IF(D127&gt;2560,1),IF(D127&gt;5120,1))</f>
        <v>0</v>
      </c>
      <c r="D127" s="36">
        <v>0</v>
      </c>
      <c r="E127" s="33">
        <v>0</v>
      </c>
      <c r="F127" s="41">
        <v>0</v>
      </c>
      <c r="G127" s="41">
        <v>0</v>
      </c>
      <c r="H127" s="33"/>
      <c r="I127" s="33"/>
      <c r="J127" s="33"/>
      <c r="K127" s="33"/>
      <c r="L127" s="38"/>
      <c r="M127" s="39"/>
      <c r="N127" s="39"/>
    </row>
    <row r="128" spans="1:14">
      <c r="A128" s="47" t="s">
        <v>293</v>
      </c>
      <c r="B128" s="53" t="s">
        <v>294</v>
      </c>
      <c r="C128" s="25"/>
      <c r="D128" s="49" t="s">
        <v>529</v>
      </c>
      <c r="E128" s="37"/>
      <c r="F128" s="33"/>
      <c r="G128" s="37"/>
      <c r="H128" s="33"/>
      <c r="I128" s="34"/>
      <c r="J128" s="34"/>
      <c r="K128" s="34"/>
      <c r="L128" s="57"/>
    </row>
    <row r="129" spans="1:12">
      <c r="A129" s="47" t="s">
        <v>463</v>
      </c>
      <c r="B129" s="53" t="s">
        <v>464</v>
      </c>
      <c r="C129" s="25"/>
      <c r="D129" s="49" t="s">
        <v>529</v>
      </c>
      <c r="E129" s="33"/>
      <c r="F129" s="37"/>
      <c r="G129" s="37"/>
      <c r="H129" s="33"/>
      <c r="I129" s="34"/>
      <c r="J129" s="34"/>
      <c r="K129" s="34"/>
      <c r="L129" s="57"/>
    </row>
    <row r="130" spans="1:12">
      <c r="A130" s="47" t="s">
        <v>525</v>
      </c>
      <c r="B130" s="53" t="s">
        <v>527</v>
      </c>
      <c r="C130" s="25"/>
      <c r="D130" s="49" t="s">
        <v>529</v>
      </c>
      <c r="E130" s="33"/>
      <c r="F130" s="37"/>
      <c r="G130" s="37"/>
      <c r="H130" s="33"/>
      <c r="I130" s="34"/>
      <c r="J130" s="34"/>
      <c r="K130" s="34"/>
      <c r="L130" s="57"/>
    </row>
    <row r="131" spans="1:12">
      <c r="A131" s="47" t="s">
        <v>526</v>
      </c>
      <c r="B131" s="53" t="s">
        <v>528</v>
      </c>
      <c r="C131" s="25"/>
      <c r="D131" s="49" t="s">
        <v>529</v>
      </c>
      <c r="E131" s="37"/>
      <c r="F131" s="33"/>
      <c r="G131" s="37"/>
      <c r="H131" s="33"/>
      <c r="I131" s="34"/>
      <c r="J131" s="34"/>
      <c r="K131" s="34"/>
      <c r="L131" s="57"/>
    </row>
    <row r="132" spans="1:12">
      <c r="A132" s="47" t="s">
        <v>530</v>
      </c>
      <c r="B132" s="53" t="s">
        <v>531</v>
      </c>
      <c r="C132" s="25"/>
      <c r="D132" s="49" t="s">
        <v>532</v>
      </c>
      <c r="E132" s="37"/>
      <c r="F132" s="33"/>
      <c r="G132" s="37"/>
      <c r="H132" s="33"/>
      <c r="I132" s="34"/>
      <c r="J132" s="34"/>
      <c r="K132" s="34"/>
      <c r="L132" s="57"/>
    </row>
    <row r="133" spans="1:12">
      <c r="A133" s="31"/>
      <c r="B133" s="24"/>
      <c r="C133" s="48"/>
      <c r="D133" s="46"/>
      <c r="E133" s="33"/>
      <c r="F133" s="47"/>
      <c r="G133" s="33"/>
      <c r="H133" s="33"/>
      <c r="I133" s="34"/>
      <c r="J133" s="34"/>
      <c r="K133" s="34"/>
      <c r="L133" s="57"/>
    </row>
    <row r="134" spans="1:12">
      <c r="A134" s="75"/>
      <c r="B134" s="61" t="s">
        <v>295</v>
      </c>
      <c r="C134" s="62"/>
    </row>
    <row r="135" spans="1:12">
      <c r="B135" s="64"/>
      <c r="C135" s="65"/>
    </row>
    <row r="136" spans="1:12">
      <c r="B136" s="66" t="s">
        <v>296</v>
      </c>
      <c r="C136" s="39">
        <v>0</v>
      </c>
      <c r="D136" s="80">
        <v>33</v>
      </c>
      <c r="F136" s="5"/>
      <c r="G136" s="5"/>
      <c r="H136" s="1"/>
      <c r="I136" s="6"/>
      <c r="J136" s="7"/>
      <c r="K136" s="7"/>
      <c r="L136" s="7"/>
    </row>
    <row r="137" spans="1:12">
      <c r="C137" s="39">
        <v>1</v>
      </c>
      <c r="D137" s="80">
        <v>22</v>
      </c>
      <c r="F137" s="5"/>
      <c r="G137" s="5"/>
      <c r="H137" s="1"/>
      <c r="I137" s="6"/>
      <c r="J137" s="7"/>
      <c r="K137" s="7"/>
      <c r="L137" s="7"/>
    </row>
    <row r="138" spans="1:12">
      <c r="C138" s="39">
        <v>2</v>
      </c>
      <c r="D138" s="80">
        <v>9</v>
      </c>
      <c r="F138" s="5"/>
      <c r="G138" s="5"/>
      <c r="H138" s="1"/>
      <c r="I138" s="6"/>
      <c r="J138" s="7"/>
      <c r="K138" s="7"/>
      <c r="L138" s="7"/>
    </row>
    <row r="139" spans="1:12">
      <c r="C139" s="39">
        <v>3</v>
      </c>
      <c r="D139" s="80">
        <v>15</v>
      </c>
      <c r="F139" s="5"/>
      <c r="G139" s="5"/>
      <c r="H139" s="1"/>
      <c r="I139" s="6"/>
      <c r="J139" s="7"/>
      <c r="K139" s="7"/>
      <c r="L139" s="7"/>
    </row>
    <row r="140" spans="1:12">
      <c r="C140" s="39">
        <v>4</v>
      </c>
      <c r="D140" s="80">
        <v>10</v>
      </c>
      <c r="F140" s="5"/>
      <c r="G140" s="5"/>
      <c r="H140" s="1"/>
      <c r="I140" s="6"/>
      <c r="J140" s="7"/>
      <c r="K140" s="7"/>
      <c r="L140" s="7"/>
    </row>
    <row r="141" spans="1:12">
      <c r="C141" s="39">
        <v>5</v>
      </c>
      <c r="D141" s="80">
        <v>3</v>
      </c>
      <c r="F141" s="5"/>
      <c r="G141" s="5"/>
      <c r="H141" s="1"/>
      <c r="I141" s="6"/>
      <c r="J141" s="7"/>
      <c r="K141" s="7"/>
      <c r="L141" s="7"/>
    </row>
    <row r="142" spans="1:12">
      <c r="C142" s="39">
        <v>6</v>
      </c>
      <c r="D142" s="80">
        <v>0</v>
      </c>
      <c r="F142" s="5"/>
      <c r="G142" s="5"/>
      <c r="H142" s="1"/>
      <c r="I142" s="6"/>
      <c r="J142" s="7"/>
      <c r="K142" s="7"/>
      <c r="L142" s="7"/>
    </row>
    <row r="143" spans="1:12">
      <c r="C143" s="39">
        <v>7</v>
      </c>
      <c r="D143" s="80">
        <v>1</v>
      </c>
      <c r="F143" s="5"/>
      <c r="G143" s="5"/>
      <c r="H143" s="1"/>
      <c r="I143" s="6"/>
      <c r="J143" s="7"/>
      <c r="K143" s="7"/>
      <c r="L143" s="7"/>
    </row>
    <row r="144" spans="1:12">
      <c r="C144" s="39">
        <v>8</v>
      </c>
      <c r="D144" s="80">
        <v>0</v>
      </c>
      <c r="F144" s="5"/>
      <c r="G144" s="5"/>
      <c r="H144" s="1"/>
      <c r="I144" s="6"/>
      <c r="J144" s="7"/>
      <c r="K144" s="7"/>
      <c r="L144" s="7"/>
    </row>
    <row r="145" spans="3:12">
      <c r="C145" s="39">
        <v>9</v>
      </c>
      <c r="D145" s="80">
        <v>0</v>
      </c>
      <c r="F145" s="5"/>
      <c r="G145" s="5"/>
      <c r="H145" s="1"/>
      <c r="I145" s="6"/>
      <c r="J145" s="7"/>
      <c r="K145" s="7"/>
      <c r="L145" s="7"/>
    </row>
    <row r="146" spans="3:12">
      <c r="C146" s="39">
        <v>10</v>
      </c>
      <c r="D146" s="80">
        <v>1</v>
      </c>
      <c r="F146" s="5"/>
      <c r="G146" s="5"/>
      <c r="H146" s="1"/>
      <c r="I146" s="6"/>
      <c r="J146" s="7"/>
      <c r="K146" s="7"/>
      <c r="L146" s="7"/>
    </row>
    <row r="147" spans="3:12">
      <c r="C147" s="39">
        <v>11</v>
      </c>
      <c r="D147" s="80">
        <v>3</v>
      </c>
      <c r="F147" s="5"/>
      <c r="G147" s="5"/>
      <c r="H147" s="1"/>
      <c r="I147" s="6"/>
      <c r="J147" s="7"/>
      <c r="K147" s="7"/>
      <c r="L147" s="7"/>
    </row>
    <row r="148" spans="3:12">
      <c r="C148" s="8" t="s">
        <v>297</v>
      </c>
      <c r="D148" s="81">
        <v>17</v>
      </c>
      <c r="F148" s="5"/>
      <c r="G148" s="5"/>
      <c r="H148" s="1"/>
      <c r="I148" s="6"/>
      <c r="J148" s="7"/>
      <c r="K148" s="7"/>
      <c r="L148" s="7"/>
    </row>
  </sheetData>
  <mergeCells count="1">
    <mergeCell ref="G5:K5"/>
  </mergeCells>
  <pageMargins left="0.5" right="0.5" top="0.5" bottom="1" header="0.5" footer="0.4"/>
  <pageSetup scale="70" fitToHeight="4" orientation="landscape" horizontalDpi="300" verticalDpi="300" r:id="rId1"/>
  <headerFooter alignWithMargins="0">
    <oddFooter>&amp;L&amp;"Univers,Bold"&amp;10US ECOLOGY WASHINGTON, INC.
2013 FINAL RATES
EXHIBIT 6
PAGE &amp;P OF &amp;N</oddFoot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N175"/>
  <sheetViews>
    <sheetView zoomScale="75" zoomScaleNormal="75" workbookViewId="0">
      <pane xSplit="2" ySplit="6" topLeftCell="C14" activePane="bottomRight" state="frozen"/>
      <selection activeCell="D38" sqref="D38"/>
      <selection pane="topRight" activeCell="D38" sqref="D38"/>
      <selection pane="bottomLeft" activeCell="D38" sqref="D38"/>
      <selection pane="bottomRight" activeCell="D69" sqref="D69"/>
    </sheetView>
  </sheetViews>
  <sheetFormatPr defaultRowHeight="15"/>
  <cols>
    <col min="1" max="1" width="10" style="1" customWidth="1"/>
    <col min="2" max="2" width="48.5546875" style="7" customWidth="1"/>
    <col min="3" max="3" width="7.33203125" style="39" customWidth="1"/>
    <col min="4" max="4" width="11.77734375" style="3" customWidth="1"/>
    <col min="5" max="5" width="11.77734375" style="63" customWidth="1"/>
    <col min="6" max="6" width="11.88671875" style="4" customWidth="1"/>
    <col min="7" max="7" width="10" style="4" customWidth="1"/>
    <col min="8" max="9" width="10" style="5" customWidth="1"/>
    <col min="10" max="10" width="10.109375" style="5" customWidth="1"/>
    <col min="11" max="11" width="10" style="1" customWidth="1"/>
    <col min="12" max="12" width="35.109375" style="6" customWidth="1"/>
    <col min="13" max="16384" width="8.88671875" style="7"/>
  </cols>
  <sheetData>
    <row r="1" spans="1:11">
      <c r="B1" s="1" t="s">
        <v>498</v>
      </c>
      <c r="C1" s="2"/>
      <c r="E1" s="4"/>
    </row>
    <row r="2" spans="1:11">
      <c r="B2" s="1" t="s">
        <v>1</v>
      </c>
      <c r="C2" s="2"/>
      <c r="E2" s="4"/>
    </row>
    <row r="3" spans="1:11">
      <c r="B3" s="1" t="s">
        <v>2</v>
      </c>
      <c r="C3" s="2"/>
      <c r="E3" s="4"/>
    </row>
    <row r="4" spans="1:11">
      <c r="A4" s="8"/>
      <c r="B4" s="9">
        <v>40989</v>
      </c>
      <c r="C4" s="10"/>
      <c r="E4" s="4"/>
      <c r="F4" s="5"/>
      <c r="H4" s="4"/>
      <c r="K4" s="5"/>
    </row>
    <row r="5" spans="1:11">
      <c r="C5" s="2" t="s">
        <v>3</v>
      </c>
      <c r="D5" s="3" t="s">
        <v>4</v>
      </c>
      <c r="E5" s="4" t="s">
        <v>5</v>
      </c>
      <c r="F5" s="4" t="s">
        <v>5</v>
      </c>
      <c r="G5" s="93" t="s">
        <v>6</v>
      </c>
      <c r="H5" s="93"/>
      <c r="I5" s="93"/>
      <c r="J5" s="93"/>
      <c r="K5" s="93"/>
    </row>
    <row r="6" spans="1:11" ht="15.75" thickBot="1">
      <c r="A6" s="11" t="s">
        <v>7</v>
      </c>
      <c r="B6" s="11" t="s">
        <v>8</v>
      </c>
      <c r="C6" s="12" t="s">
        <v>9</v>
      </c>
      <c r="D6" s="13" t="s">
        <v>10</v>
      </c>
      <c r="E6" s="14" t="s">
        <v>11</v>
      </c>
      <c r="F6" s="14" t="s">
        <v>12</v>
      </c>
      <c r="G6" s="14" t="s">
        <v>13</v>
      </c>
      <c r="H6" s="15" t="s">
        <v>14</v>
      </c>
      <c r="I6" s="15" t="s">
        <v>15</v>
      </c>
      <c r="J6" s="15" t="s">
        <v>16</v>
      </c>
      <c r="K6" s="11" t="s">
        <v>17</v>
      </c>
    </row>
    <row r="7" spans="1:11">
      <c r="A7" s="16"/>
      <c r="B7" s="16"/>
      <c r="C7" s="17"/>
      <c r="D7" s="76"/>
      <c r="E7" s="19"/>
      <c r="F7" s="19"/>
      <c r="G7" s="19"/>
      <c r="H7" s="20"/>
      <c r="I7" s="20"/>
      <c r="J7" s="20"/>
      <c r="K7" s="16"/>
    </row>
    <row r="8" spans="1:11" ht="15.75" thickBot="1">
      <c r="A8" s="16"/>
      <c r="B8" s="30" t="s">
        <v>18</v>
      </c>
      <c r="C8" s="17"/>
      <c r="D8" s="18"/>
      <c r="E8" s="19"/>
      <c r="F8" s="19"/>
      <c r="G8" s="19"/>
      <c r="H8" s="20"/>
      <c r="I8" s="20"/>
      <c r="J8" s="20"/>
      <c r="K8" s="16"/>
    </row>
    <row r="9" spans="1:11">
      <c r="A9" s="16"/>
      <c r="B9" s="16"/>
      <c r="C9" s="17"/>
      <c r="D9" s="18"/>
      <c r="E9" s="19"/>
      <c r="F9" s="19"/>
      <c r="G9" s="19"/>
      <c r="H9" s="20"/>
      <c r="I9" s="20"/>
      <c r="J9" s="20"/>
      <c r="K9" s="16"/>
    </row>
    <row r="10" spans="1:11">
      <c r="A10" s="1" t="s">
        <v>19</v>
      </c>
      <c r="B10" s="21" t="s">
        <v>500</v>
      </c>
      <c r="C10" s="22" t="s">
        <v>21</v>
      </c>
      <c r="D10" s="23">
        <f>120+391</f>
        <v>511</v>
      </c>
      <c r="E10" s="4">
        <f>1+1</f>
        <v>2</v>
      </c>
      <c r="F10" s="19">
        <f>8+4</f>
        <v>12</v>
      </c>
      <c r="G10" s="19">
        <f>8+4</f>
        <v>12</v>
      </c>
      <c r="H10" s="4">
        <v>0</v>
      </c>
      <c r="I10" s="4">
        <v>0</v>
      </c>
      <c r="J10" s="4">
        <v>0</v>
      </c>
      <c r="K10" s="4">
        <v>0</v>
      </c>
    </row>
    <row r="11" spans="1:11">
      <c r="A11" s="1" t="s">
        <v>22</v>
      </c>
      <c r="B11" s="24" t="s">
        <v>494</v>
      </c>
      <c r="C11" s="22" t="s">
        <v>21</v>
      </c>
      <c r="D11" s="23">
        <v>2400</v>
      </c>
      <c r="E11" s="4">
        <v>3</v>
      </c>
      <c r="F11" s="19">
        <v>24</v>
      </c>
      <c r="G11" s="4">
        <v>24</v>
      </c>
      <c r="H11" s="4">
        <v>0</v>
      </c>
      <c r="I11" s="4">
        <v>0</v>
      </c>
      <c r="J11" s="4">
        <v>0</v>
      </c>
      <c r="K11" s="4">
        <v>0</v>
      </c>
    </row>
    <row r="12" spans="1:11">
      <c r="A12" s="1" t="s">
        <v>493</v>
      </c>
      <c r="B12" s="24" t="s">
        <v>495</v>
      </c>
      <c r="C12" s="22" t="s">
        <v>21</v>
      </c>
      <c r="D12" s="23">
        <v>40</v>
      </c>
      <c r="E12" s="4">
        <v>2</v>
      </c>
      <c r="F12" s="19">
        <v>5</v>
      </c>
      <c r="G12" s="4">
        <v>5</v>
      </c>
      <c r="H12" s="4">
        <v>0</v>
      </c>
      <c r="I12" s="4">
        <v>0</v>
      </c>
      <c r="J12" s="4">
        <v>0</v>
      </c>
      <c r="K12" s="4">
        <v>0</v>
      </c>
    </row>
    <row r="13" spans="1:11">
      <c r="A13" s="1" t="s">
        <v>24</v>
      </c>
      <c r="B13" s="24" t="s">
        <v>496</v>
      </c>
      <c r="C13" s="22" t="s">
        <v>21</v>
      </c>
      <c r="D13" s="23">
        <v>1200</v>
      </c>
      <c r="E13" s="4">
        <v>2</v>
      </c>
      <c r="F13" s="4">
        <v>12</v>
      </c>
      <c r="G13" s="4">
        <v>12</v>
      </c>
      <c r="H13" s="4">
        <v>0</v>
      </c>
      <c r="I13" s="4">
        <v>0</v>
      </c>
      <c r="J13" s="4">
        <v>0</v>
      </c>
      <c r="K13" s="4">
        <v>0</v>
      </c>
    </row>
    <row r="14" spans="1:11">
      <c r="A14" s="16" t="s">
        <v>25</v>
      </c>
      <c r="B14" s="21" t="s">
        <v>26</v>
      </c>
      <c r="C14" s="25">
        <f>SUM(IF(D14=0,0),IF(D14&gt;0,1),IF(D14&gt;10,1),IF(D14&gt;20,1),IF(D14&gt;40,1),IF(D14&gt;80,1),IF(D14&gt;160,1),IF(D14&gt;320,1),IF(D14&gt;640,1),IF(D14&gt;1280,1),IF(D14&gt;2560,1),IF(D14&gt;5120,1))</f>
        <v>11</v>
      </c>
      <c r="D14" s="18">
        <v>7576.9</v>
      </c>
      <c r="E14" s="26">
        <v>19</v>
      </c>
      <c r="F14" s="26">
        <v>55</v>
      </c>
      <c r="G14" s="26">
        <v>46</v>
      </c>
      <c r="H14" s="26">
        <v>2</v>
      </c>
      <c r="I14" s="26">
        <v>1</v>
      </c>
      <c r="J14" s="26">
        <v>5</v>
      </c>
      <c r="K14" s="26">
        <v>1</v>
      </c>
    </row>
    <row r="15" spans="1:11">
      <c r="A15" s="1" t="s">
        <v>27</v>
      </c>
      <c r="B15" s="21" t="s">
        <v>28</v>
      </c>
      <c r="C15" s="25">
        <f>SUM(IF(D15=0,0),IF(D15&gt;0,1),IF(D15&gt;10,1),IF(D15&gt;20,1),IF(D15&gt;40,1),IF(D15&gt;80,1),IF(D15&gt;160,1),IF(D15&gt;320,1),IF(D15&gt;640,1),IF(D15&gt;1280,1),IF(D15&gt;2560,1),IF(D15&gt;5120,1))</f>
        <v>10</v>
      </c>
      <c r="D15" s="23">
        <v>2960</v>
      </c>
      <c r="E15" s="4">
        <v>20</v>
      </c>
      <c r="F15" s="19">
        <v>45</v>
      </c>
      <c r="G15" s="4">
        <v>43</v>
      </c>
      <c r="H15" s="4">
        <v>0</v>
      </c>
      <c r="I15" s="4">
        <v>0</v>
      </c>
      <c r="J15" s="4">
        <v>2</v>
      </c>
      <c r="K15" s="4">
        <v>0</v>
      </c>
    </row>
    <row r="16" spans="1:11">
      <c r="A16" s="1" t="s">
        <v>29</v>
      </c>
      <c r="B16" s="21" t="s">
        <v>30</v>
      </c>
      <c r="C16" s="25">
        <f>SUM(IF(D16=0,0),IF(D16&gt;0,1),IF(D16&gt;10,1),IF(D16&gt;20,1),IF(D16&gt;40,1),IF(D16&gt;80,1),IF(D16&gt;160,1),IF(D16&gt;320,1),IF(D16&gt;640,1),IF(D16&gt;1280,1),IF(D16&gt;2560,1),IF(D16&gt;5120,1))</f>
        <v>0</v>
      </c>
      <c r="D16" s="23">
        <v>0</v>
      </c>
      <c r="E16" s="4">
        <v>0</v>
      </c>
      <c r="F16" s="19">
        <v>0</v>
      </c>
      <c r="G16" s="4">
        <v>0</v>
      </c>
      <c r="H16" s="4">
        <v>0</v>
      </c>
      <c r="I16" s="4">
        <v>0</v>
      </c>
      <c r="J16" s="4">
        <v>0</v>
      </c>
      <c r="K16" s="4">
        <v>0</v>
      </c>
    </row>
    <row r="17" spans="1:14">
      <c r="A17" s="1" t="s">
        <v>31</v>
      </c>
      <c r="B17" s="21" t="s">
        <v>346</v>
      </c>
      <c r="C17" s="25" t="s">
        <v>33</v>
      </c>
      <c r="D17" s="23">
        <v>3200</v>
      </c>
      <c r="E17" s="4">
        <v>4</v>
      </c>
      <c r="F17" s="19">
        <v>32</v>
      </c>
      <c r="G17" s="4">
        <v>32</v>
      </c>
      <c r="H17" s="4">
        <v>0</v>
      </c>
      <c r="I17" s="4">
        <v>0</v>
      </c>
      <c r="J17" s="4">
        <v>0</v>
      </c>
      <c r="K17" s="4">
        <v>0</v>
      </c>
    </row>
    <row r="18" spans="1:14" ht="15.75" thickBot="1">
      <c r="A18" s="11" t="s">
        <v>34</v>
      </c>
      <c r="B18" s="27" t="s">
        <v>35</v>
      </c>
      <c r="C18" s="25">
        <f>SUM(IF(D18=0,0),IF(D18&gt;0,1),IF(D18&gt;10,1),IF(D18&gt;20,1),IF(D18&gt;40,1),IF(D18&gt;80,1),IF(D18&gt;160,1),IF(D18&gt;320,1),IF(D18&gt;640,1),IF(D18&gt;1280,1),IF(D18&gt;2560,1),IF(D18&gt;5120,1))</f>
        <v>10</v>
      </c>
      <c r="D18" s="28">
        <v>3550</v>
      </c>
      <c r="E18" s="14">
        <v>9</v>
      </c>
      <c r="F18" s="14">
        <v>38</v>
      </c>
      <c r="G18" s="14">
        <v>34</v>
      </c>
      <c r="H18" s="14">
        <v>0</v>
      </c>
      <c r="I18" s="14">
        <v>3</v>
      </c>
      <c r="J18" s="14">
        <v>1</v>
      </c>
      <c r="K18" s="14">
        <v>0</v>
      </c>
    </row>
    <row r="19" spans="1:14">
      <c r="B19" s="21"/>
      <c r="C19" s="29"/>
      <c r="D19" s="23">
        <f t="shared" ref="D19:K19" si="0">SUM(D10:D18)</f>
        <v>21437.9</v>
      </c>
      <c r="E19" s="4">
        <f t="shared" si="0"/>
        <v>61</v>
      </c>
      <c r="F19" s="4">
        <f t="shared" si="0"/>
        <v>223</v>
      </c>
      <c r="G19" s="4">
        <f t="shared" si="0"/>
        <v>208</v>
      </c>
      <c r="H19" s="4">
        <f t="shared" si="0"/>
        <v>2</v>
      </c>
      <c r="I19" s="4">
        <f t="shared" si="0"/>
        <v>4</v>
      </c>
      <c r="J19" s="4">
        <f t="shared" si="0"/>
        <v>8</v>
      </c>
      <c r="K19" s="4">
        <f t="shared" si="0"/>
        <v>1</v>
      </c>
    </row>
    <row r="20" spans="1:14">
      <c r="A20" s="7"/>
      <c r="C20" s="29"/>
      <c r="D20" s="23"/>
      <c r="E20" s="4"/>
      <c r="F20" s="19"/>
    </row>
    <row r="21" spans="1:14" ht="15.75" thickBot="1">
      <c r="B21" s="30" t="s">
        <v>36</v>
      </c>
      <c r="C21" s="10"/>
      <c r="E21" s="4"/>
      <c r="F21" s="19"/>
      <c r="L21" s="11" t="s">
        <v>37</v>
      </c>
    </row>
    <row r="22" spans="1:14">
      <c r="A22" s="31"/>
      <c r="B22" s="32"/>
      <c r="C22" s="10"/>
      <c r="D22" s="23"/>
      <c r="E22" s="33"/>
      <c r="F22" s="26"/>
      <c r="G22" s="33"/>
      <c r="H22" s="34"/>
      <c r="I22" s="34"/>
      <c r="J22" s="34"/>
      <c r="K22" s="31"/>
      <c r="L22" s="32"/>
    </row>
    <row r="23" spans="1:14">
      <c r="A23" s="31" t="s">
        <v>38</v>
      </c>
      <c r="B23" s="35" t="s">
        <v>39</v>
      </c>
      <c r="C23" s="25">
        <f t="shared" ref="C23:C29" si="1">SUM(IF(D23=0,0),IF(D23&gt;0,1),IF(D23&gt;10,1),IF(D23&gt;20,1),IF(D23&gt;40,1),IF(D23&gt;80,1),IF(D23&gt;160,1),IF(D23&gt;320,1),IF(D23&gt;640,1),IF(D23&gt;1280,1),IF(D23&gt;2560,1),IF(D23&gt;5120,1))</f>
        <v>0</v>
      </c>
      <c r="D23" s="73">
        <v>0</v>
      </c>
      <c r="E23" s="26"/>
      <c r="F23" s="37"/>
      <c r="G23" s="37"/>
      <c r="H23" s="34"/>
      <c r="I23" s="34"/>
      <c r="J23" s="34"/>
      <c r="K23" s="31"/>
      <c r="L23" s="32"/>
    </row>
    <row r="24" spans="1:14" ht="15.75" customHeight="1">
      <c r="A24" s="31" t="s">
        <v>40</v>
      </c>
      <c r="B24" s="24" t="s">
        <v>41</v>
      </c>
      <c r="C24" s="25">
        <f t="shared" si="1"/>
        <v>1</v>
      </c>
      <c r="D24" s="73">
        <f>(0+1.38+5.3)/3</f>
        <v>2.2266666666666666</v>
      </c>
      <c r="E24" s="37"/>
      <c r="F24" s="33"/>
      <c r="G24" s="37"/>
      <c r="H24" s="33"/>
      <c r="I24" s="33"/>
      <c r="J24" s="33"/>
      <c r="K24" s="33"/>
      <c r="L24" s="38"/>
      <c r="M24" s="39"/>
      <c r="N24" s="39"/>
    </row>
    <row r="25" spans="1:14" ht="15.75" customHeight="1">
      <c r="A25" s="31" t="s">
        <v>42</v>
      </c>
      <c r="B25" s="21" t="s">
        <v>43</v>
      </c>
      <c r="C25" s="25">
        <f t="shared" si="1"/>
        <v>0</v>
      </c>
      <c r="D25" s="40">
        <v>0</v>
      </c>
      <c r="E25" s="33"/>
      <c r="F25" s="37"/>
      <c r="G25" s="37"/>
      <c r="H25" s="33"/>
      <c r="I25" s="33"/>
      <c r="J25" s="33"/>
      <c r="K25" s="33"/>
      <c r="L25" s="38"/>
      <c r="M25" s="39"/>
      <c r="N25" s="39"/>
    </row>
    <row r="26" spans="1:14" ht="15.75" customHeight="1">
      <c r="A26" s="31" t="s">
        <v>44</v>
      </c>
      <c r="B26" s="21" t="s">
        <v>45</v>
      </c>
      <c r="C26" s="25">
        <f t="shared" si="1"/>
        <v>2</v>
      </c>
      <c r="D26" s="36">
        <v>15</v>
      </c>
      <c r="E26" s="33">
        <v>1</v>
      </c>
      <c r="F26" s="37">
        <v>2</v>
      </c>
      <c r="G26" s="37">
        <v>2</v>
      </c>
      <c r="H26" s="33"/>
      <c r="I26" s="33"/>
      <c r="J26" s="33"/>
      <c r="K26" s="33"/>
      <c r="L26" s="38"/>
      <c r="M26" s="39"/>
      <c r="N26" s="39"/>
    </row>
    <row r="27" spans="1:14" ht="15.75" customHeight="1">
      <c r="A27" s="32" t="s">
        <v>46</v>
      </c>
      <c r="B27" s="21" t="s">
        <v>47</v>
      </c>
      <c r="C27" s="25">
        <f t="shared" si="1"/>
        <v>4</v>
      </c>
      <c r="D27" s="36">
        <v>75</v>
      </c>
      <c r="E27" s="26">
        <v>1</v>
      </c>
      <c r="F27" s="37">
        <v>10</v>
      </c>
      <c r="G27" s="37">
        <v>10</v>
      </c>
      <c r="H27" s="26"/>
      <c r="I27" s="26"/>
      <c r="J27" s="26"/>
      <c r="K27" s="26"/>
      <c r="L27" s="38"/>
      <c r="M27" s="39"/>
      <c r="N27" s="39"/>
    </row>
    <row r="28" spans="1:14" ht="15.75" customHeight="1">
      <c r="A28" s="31" t="s">
        <v>48</v>
      </c>
      <c r="B28" s="24" t="s">
        <v>49</v>
      </c>
      <c r="C28" s="25">
        <f t="shared" si="1"/>
        <v>2</v>
      </c>
      <c r="D28" s="36">
        <v>14.7</v>
      </c>
      <c r="E28" s="33">
        <v>1</v>
      </c>
      <c r="F28" s="37">
        <v>2</v>
      </c>
      <c r="G28" s="37">
        <v>2</v>
      </c>
      <c r="H28" s="33"/>
      <c r="I28" s="33"/>
      <c r="J28" s="33"/>
      <c r="K28" s="33"/>
      <c r="L28" s="38"/>
      <c r="M28" s="39"/>
      <c r="N28" s="39"/>
    </row>
    <row r="29" spans="1:14" ht="15.75" customHeight="1">
      <c r="A29" s="1" t="s">
        <v>50</v>
      </c>
      <c r="B29" s="42" t="s">
        <v>497</v>
      </c>
      <c r="C29" s="25">
        <f t="shared" si="1"/>
        <v>0</v>
      </c>
      <c r="D29" s="73">
        <v>0</v>
      </c>
      <c r="E29" s="37"/>
      <c r="F29" s="33"/>
      <c r="G29" s="37"/>
      <c r="H29" s="33"/>
      <c r="I29" s="33"/>
      <c r="J29" s="33"/>
      <c r="K29" s="33"/>
      <c r="L29" s="38"/>
      <c r="M29" s="39"/>
      <c r="N29" s="39"/>
    </row>
    <row r="30" spans="1:14" ht="15.75" customHeight="1">
      <c r="A30" s="31" t="s">
        <v>52</v>
      </c>
      <c r="B30" s="24" t="s">
        <v>53</v>
      </c>
      <c r="C30" s="25" t="s">
        <v>69</v>
      </c>
      <c r="D30" s="23">
        <v>50</v>
      </c>
      <c r="E30" s="33">
        <v>5</v>
      </c>
      <c r="F30" s="33">
        <v>5</v>
      </c>
      <c r="G30" s="33">
        <v>5</v>
      </c>
      <c r="H30" s="33"/>
      <c r="I30" s="4"/>
      <c r="J30" s="4"/>
      <c r="K30" s="4"/>
      <c r="M30" s="39"/>
      <c r="N30" s="39"/>
    </row>
    <row r="31" spans="1:14" ht="15.75" customHeight="1">
      <c r="A31" s="32" t="s">
        <v>55</v>
      </c>
      <c r="B31" s="21" t="s">
        <v>56</v>
      </c>
      <c r="C31" s="25">
        <f t="shared" ref="C31:C36" si="2">SUM(IF(D31=0,0),IF(D31&gt;0,1),IF(D31&gt;10,1),IF(D31&gt;20,1),IF(D31&gt;40,1),IF(D31&gt;80,1),IF(D31&gt;160,1),IF(D31&gt;320,1),IF(D31&gt;640,1),IF(D31&gt;1280,1),IF(D31&gt;2560,1),IF(D31&gt;5120,1))</f>
        <v>1</v>
      </c>
      <c r="D31" s="36">
        <v>7</v>
      </c>
      <c r="E31" s="33">
        <v>2</v>
      </c>
      <c r="F31" s="37">
        <v>2</v>
      </c>
      <c r="G31" s="37">
        <v>2</v>
      </c>
      <c r="H31" s="26"/>
      <c r="I31" s="26"/>
      <c r="J31" s="26"/>
      <c r="K31" s="26"/>
      <c r="L31" s="38"/>
      <c r="M31" s="39"/>
      <c r="N31" s="39"/>
    </row>
    <row r="32" spans="1:14" ht="15.75" customHeight="1">
      <c r="A32" s="31" t="s">
        <v>57</v>
      </c>
      <c r="B32" s="24" t="s">
        <v>58</v>
      </c>
      <c r="C32" s="25">
        <f t="shared" si="2"/>
        <v>0</v>
      </c>
      <c r="D32" s="36">
        <v>0</v>
      </c>
      <c r="E32" s="33">
        <v>0</v>
      </c>
      <c r="F32" s="41">
        <v>0</v>
      </c>
      <c r="G32" s="41">
        <v>0</v>
      </c>
      <c r="H32" s="33"/>
      <c r="I32" s="33"/>
      <c r="J32" s="33"/>
      <c r="K32" s="33"/>
      <c r="L32" s="38"/>
      <c r="M32" s="39"/>
      <c r="N32" s="39"/>
    </row>
    <row r="33" spans="1:14" ht="15.75" customHeight="1">
      <c r="A33" s="31" t="s">
        <v>59</v>
      </c>
      <c r="B33" s="44" t="s">
        <v>60</v>
      </c>
      <c r="C33" s="25">
        <f t="shared" si="2"/>
        <v>0</v>
      </c>
      <c r="D33" s="36">
        <v>0</v>
      </c>
      <c r="E33" s="33">
        <v>0</v>
      </c>
      <c r="F33" s="37">
        <v>0</v>
      </c>
      <c r="G33" s="37">
        <v>0</v>
      </c>
      <c r="H33" s="33"/>
      <c r="I33" s="33"/>
      <c r="J33" s="33"/>
      <c r="K33" s="33"/>
      <c r="L33" s="38"/>
      <c r="M33" s="39"/>
      <c r="N33" s="39"/>
    </row>
    <row r="34" spans="1:14" ht="15.75" customHeight="1">
      <c r="A34" s="31" t="s">
        <v>61</v>
      </c>
      <c r="B34" s="21" t="s">
        <v>62</v>
      </c>
      <c r="C34" s="25">
        <f t="shared" si="2"/>
        <v>1</v>
      </c>
      <c r="D34" s="36">
        <v>6.6</v>
      </c>
      <c r="E34" s="33">
        <v>1</v>
      </c>
      <c r="F34" s="37">
        <v>1</v>
      </c>
      <c r="G34" s="37">
        <v>1</v>
      </c>
      <c r="H34" s="33"/>
      <c r="I34" s="33"/>
      <c r="J34" s="33"/>
      <c r="K34" s="33"/>
      <c r="L34" s="38"/>
      <c r="M34" s="39"/>
      <c r="N34" s="39"/>
    </row>
    <row r="35" spans="1:14" ht="15.75" customHeight="1">
      <c r="A35" s="31" t="s">
        <v>63</v>
      </c>
      <c r="B35" s="24" t="s">
        <v>64</v>
      </c>
      <c r="C35" s="25">
        <f t="shared" si="2"/>
        <v>0</v>
      </c>
      <c r="D35" s="36">
        <v>0</v>
      </c>
      <c r="E35" s="33">
        <v>0</v>
      </c>
      <c r="F35" s="37">
        <v>0</v>
      </c>
      <c r="G35" s="37">
        <v>0</v>
      </c>
      <c r="H35" s="33"/>
      <c r="I35" s="33"/>
      <c r="J35" s="33"/>
      <c r="K35" s="33"/>
      <c r="L35" s="38"/>
      <c r="M35" s="39"/>
      <c r="N35" s="39"/>
    </row>
    <row r="36" spans="1:14" ht="15.75" customHeight="1">
      <c r="A36" s="31" t="s">
        <v>65</v>
      </c>
      <c r="B36" s="45" t="s">
        <v>66</v>
      </c>
      <c r="C36" s="25">
        <f t="shared" si="2"/>
        <v>3</v>
      </c>
      <c r="D36" s="36">
        <v>35</v>
      </c>
      <c r="E36" s="33">
        <v>2</v>
      </c>
      <c r="F36" s="37">
        <v>2</v>
      </c>
      <c r="G36" s="37">
        <v>2</v>
      </c>
      <c r="H36" s="33"/>
      <c r="I36" s="33"/>
      <c r="J36" s="33"/>
      <c r="K36" s="33"/>
      <c r="L36" s="38"/>
      <c r="M36" s="39"/>
      <c r="N36" s="39"/>
    </row>
    <row r="37" spans="1:14" ht="15.75" customHeight="1">
      <c r="A37" s="31" t="s">
        <v>67</v>
      </c>
      <c r="B37" s="24" t="s">
        <v>68</v>
      </c>
      <c r="C37" s="25" t="s">
        <v>69</v>
      </c>
      <c r="D37" s="40">
        <v>80</v>
      </c>
      <c r="E37" s="33"/>
      <c r="F37" s="41"/>
      <c r="G37" s="41"/>
      <c r="H37" s="33"/>
      <c r="I37" s="33"/>
      <c r="J37" s="33"/>
      <c r="K37" s="33"/>
      <c r="L37" s="38"/>
      <c r="M37" s="39"/>
      <c r="N37" s="39"/>
    </row>
    <row r="38" spans="1:14" ht="15.75" customHeight="1">
      <c r="A38" s="31" t="s">
        <v>70</v>
      </c>
      <c r="B38" s="24" t="s">
        <v>71</v>
      </c>
      <c r="C38" s="25">
        <f>SUM(IF(D38=0,0),IF(D38&gt;0,1),IF(D38&gt;10,1),IF(D38&gt;20,1),IF(D38&gt;40,1),IF(D38&gt;80,1),IF(D38&gt;160,1),IF(D38&gt;320,1),IF(D38&gt;640,1),IF(D38&gt;1280,1),IF(D38&gt;2560,1),IF(D38&gt;5120,1))</f>
        <v>4</v>
      </c>
      <c r="D38" s="40">
        <v>60</v>
      </c>
      <c r="E38" s="33"/>
      <c r="F38" s="37"/>
      <c r="G38" s="37"/>
      <c r="H38" s="33"/>
      <c r="I38" s="33"/>
      <c r="J38" s="33"/>
      <c r="K38" s="33"/>
      <c r="L38" s="38"/>
      <c r="M38" s="39"/>
      <c r="N38" s="39"/>
    </row>
    <row r="39" spans="1:14" ht="15.75" customHeight="1">
      <c r="A39" s="31" t="s">
        <v>79</v>
      </c>
      <c r="B39" s="21" t="s">
        <v>80</v>
      </c>
      <c r="C39" s="25">
        <f>SUM(IF(D39=0,0),IF(D39&gt;0,1),IF(D39&gt;10,1),IF(D39&gt;20,1),IF(D39&gt;40,1),IF(D39&gt;80,1),IF(D39&gt;160,1),IF(D39&gt;320,1),IF(D39&gt;640,1),IF(D39&gt;1280,1),IF(D39&gt;2560,1),IF(D39&gt;5120,1))</f>
        <v>0</v>
      </c>
      <c r="D39" s="36">
        <v>0</v>
      </c>
      <c r="E39" s="37">
        <v>0</v>
      </c>
      <c r="F39" s="33">
        <v>0</v>
      </c>
      <c r="G39" s="37">
        <v>0</v>
      </c>
      <c r="H39" s="33"/>
      <c r="I39" s="33"/>
      <c r="J39" s="33"/>
      <c r="K39" s="33"/>
      <c r="L39" s="38"/>
      <c r="M39" s="39"/>
      <c r="N39" s="39"/>
    </row>
    <row r="40" spans="1:14" ht="15.75" customHeight="1">
      <c r="A40" s="31" t="s">
        <v>81</v>
      </c>
      <c r="B40" s="24" t="s">
        <v>82</v>
      </c>
      <c r="C40" s="25">
        <f>SUM(IF(D40=0,0),IF(D40&gt;0,1),IF(D40&gt;10,1),IF(D40&gt;20,1),IF(D40&gt;40,1),IF(D40&gt;80,1),IF(D40&gt;160,1),IF(D40&gt;320,1),IF(D40&gt;640,1),IF(D40&gt;1280,1),IF(D40&gt;2560,1),IF(D40&gt;5120,1))</f>
        <v>3</v>
      </c>
      <c r="D40" s="36">
        <v>30</v>
      </c>
      <c r="E40" s="37"/>
      <c r="F40" s="33"/>
      <c r="G40" s="37"/>
      <c r="H40" s="33"/>
      <c r="I40" s="33"/>
      <c r="J40" s="33"/>
      <c r="K40" s="33"/>
      <c r="L40" s="38"/>
      <c r="M40" s="39"/>
      <c r="N40" s="39"/>
    </row>
    <row r="41" spans="1:14" ht="15.75" customHeight="1">
      <c r="A41" s="31" t="s">
        <v>83</v>
      </c>
      <c r="B41" s="45" t="s">
        <v>84</v>
      </c>
      <c r="C41" s="25">
        <f>SUM(IF(D41=0,0),IF(D41&gt;0,1),IF(D41&gt;10,1),IF(D41&gt;20,1),IF(D41&gt;40,1),IF(D41&gt;80,1),IF(D41&gt;160,1),IF(D41&gt;320,1),IF(D41&gt;640,1),IF(D41&gt;1280,1),IF(D41&gt;2560,1),IF(D41&gt;5120,1))</f>
        <v>0</v>
      </c>
      <c r="D41" s="40">
        <v>0</v>
      </c>
      <c r="E41" s="33">
        <v>0</v>
      </c>
      <c r="F41" s="37">
        <v>0</v>
      </c>
      <c r="G41" s="37"/>
      <c r="H41" s="33"/>
      <c r="I41" s="33"/>
      <c r="J41" s="33"/>
      <c r="K41" s="33"/>
      <c r="L41" s="38"/>
      <c r="M41" s="39"/>
      <c r="N41" s="39"/>
    </row>
    <row r="42" spans="1:14" ht="15.75" customHeight="1">
      <c r="A42" s="31" t="s">
        <v>85</v>
      </c>
      <c r="B42" s="24" t="s">
        <v>86</v>
      </c>
      <c r="C42" s="25" t="s">
        <v>143</v>
      </c>
      <c r="D42" s="36">
        <v>0</v>
      </c>
      <c r="E42" s="33">
        <v>0</v>
      </c>
      <c r="F42" s="37">
        <v>0</v>
      </c>
      <c r="G42" s="37">
        <v>0</v>
      </c>
      <c r="H42" s="33"/>
      <c r="I42" s="33"/>
      <c r="J42" s="33"/>
      <c r="K42" s="33"/>
      <c r="L42" s="38"/>
      <c r="M42" s="39"/>
      <c r="N42" s="39"/>
    </row>
    <row r="43" spans="1:14" ht="15.75" customHeight="1">
      <c r="A43" s="31" t="s">
        <v>92</v>
      </c>
      <c r="B43" s="45" t="s">
        <v>93</v>
      </c>
      <c r="C43" s="25">
        <f t="shared" ref="C43:C61" si="3">SUM(IF(D43=0,0),IF(D43&gt;0,1),IF(D43&gt;10,1),IF(D43&gt;20,1),IF(D43&gt;40,1),IF(D43&gt;80,1),IF(D43&gt;160,1),IF(D43&gt;320,1),IF(D43&gt;640,1),IF(D43&gt;1280,1),IF(D43&gt;2560,1),IF(D43&gt;5120,1))</f>
        <v>3</v>
      </c>
      <c r="D43" s="36">
        <v>22.5</v>
      </c>
      <c r="E43" s="33">
        <v>3</v>
      </c>
      <c r="F43" s="37">
        <v>3</v>
      </c>
      <c r="G43" s="37"/>
      <c r="H43" s="33"/>
      <c r="I43" s="33"/>
      <c r="J43" s="33"/>
      <c r="K43" s="33"/>
      <c r="L43" s="38"/>
      <c r="M43" s="39"/>
      <c r="N43" s="39"/>
    </row>
    <row r="44" spans="1:14" ht="15.75" customHeight="1">
      <c r="A44" s="31" t="s">
        <v>94</v>
      </c>
      <c r="B44" s="45" t="s">
        <v>95</v>
      </c>
      <c r="C44" s="25">
        <f t="shared" si="3"/>
        <v>3</v>
      </c>
      <c r="D44" s="36">
        <v>30</v>
      </c>
      <c r="E44" s="33">
        <v>2</v>
      </c>
      <c r="F44" s="37">
        <v>4</v>
      </c>
      <c r="G44" s="37"/>
      <c r="H44" s="33"/>
      <c r="I44" s="33"/>
      <c r="J44" s="33"/>
      <c r="K44" s="33"/>
      <c r="L44" s="38"/>
      <c r="M44" s="39"/>
      <c r="N44" s="39"/>
    </row>
    <row r="45" spans="1:14" ht="15.75" customHeight="1">
      <c r="A45" s="32" t="s">
        <v>96</v>
      </c>
      <c r="B45" s="21" t="s">
        <v>97</v>
      </c>
      <c r="C45" s="25">
        <f t="shared" si="3"/>
        <v>5</v>
      </c>
      <c r="D45" s="36">
        <v>120</v>
      </c>
      <c r="E45" s="33">
        <v>1</v>
      </c>
      <c r="F45" s="37">
        <v>8</v>
      </c>
      <c r="G45" s="37">
        <v>8</v>
      </c>
      <c r="H45" s="26"/>
      <c r="I45" s="26"/>
      <c r="J45" s="26"/>
      <c r="K45" s="26"/>
      <c r="L45" s="38"/>
      <c r="M45" s="39"/>
      <c r="N45" s="39"/>
    </row>
    <row r="46" spans="1:14" ht="15.75" customHeight="1">
      <c r="A46" s="31" t="s">
        <v>98</v>
      </c>
      <c r="B46" s="24" t="s">
        <v>499</v>
      </c>
      <c r="C46" s="25">
        <f t="shared" si="3"/>
        <v>1</v>
      </c>
      <c r="D46" s="36">
        <f>(19.38+0+10.3+3.84)/4</f>
        <v>8.379999999999999</v>
      </c>
      <c r="E46" s="33"/>
      <c r="F46" s="37"/>
      <c r="G46" s="37"/>
      <c r="H46" s="33"/>
      <c r="I46" s="33"/>
      <c r="J46" s="33"/>
      <c r="K46" s="33"/>
      <c r="L46" s="38"/>
      <c r="M46" s="39"/>
      <c r="N46" s="39"/>
    </row>
    <row r="47" spans="1:14" ht="15.75" customHeight="1">
      <c r="A47" s="31" t="s">
        <v>100</v>
      </c>
      <c r="B47" s="24" t="s">
        <v>101</v>
      </c>
      <c r="C47" s="25">
        <f t="shared" si="3"/>
        <v>0</v>
      </c>
      <c r="D47" s="79">
        <v>0</v>
      </c>
      <c r="E47" s="33"/>
      <c r="F47" s="37"/>
      <c r="G47" s="37"/>
      <c r="H47" s="33"/>
      <c r="I47" s="33"/>
      <c r="J47" s="33"/>
      <c r="K47" s="33"/>
      <c r="L47" s="38"/>
      <c r="M47" s="39"/>
      <c r="N47" s="39"/>
    </row>
    <row r="48" spans="1:14" ht="15.75" customHeight="1">
      <c r="A48" s="31" t="s">
        <v>102</v>
      </c>
      <c r="B48" s="24" t="s">
        <v>103</v>
      </c>
      <c r="C48" s="25">
        <f t="shared" si="3"/>
        <v>1</v>
      </c>
      <c r="D48" s="36">
        <v>10</v>
      </c>
      <c r="E48" s="33">
        <v>2</v>
      </c>
      <c r="F48" s="37">
        <v>2</v>
      </c>
      <c r="G48" s="37"/>
      <c r="H48" s="33"/>
      <c r="I48" s="33"/>
      <c r="J48" s="33"/>
      <c r="K48" s="33"/>
      <c r="L48" s="38"/>
      <c r="M48" s="39"/>
      <c r="N48" s="39"/>
    </row>
    <row r="49" spans="1:14" ht="15.75" customHeight="1">
      <c r="A49" s="31" t="s">
        <v>106</v>
      </c>
      <c r="B49" s="24" t="s">
        <v>107</v>
      </c>
      <c r="C49" s="25">
        <f t="shared" si="3"/>
        <v>1</v>
      </c>
      <c r="D49" s="36">
        <v>5</v>
      </c>
      <c r="E49" s="33">
        <v>2</v>
      </c>
      <c r="F49" s="37">
        <v>4</v>
      </c>
      <c r="G49" s="37">
        <v>4</v>
      </c>
      <c r="H49" s="33"/>
      <c r="I49" s="33"/>
      <c r="J49" s="33"/>
      <c r="K49" s="33"/>
      <c r="L49" s="38"/>
      <c r="M49" s="39"/>
      <c r="N49" s="39"/>
    </row>
    <row r="50" spans="1:14" ht="15.75" customHeight="1">
      <c r="A50" s="32" t="s">
        <v>108</v>
      </c>
      <c r="B50" s="21" t="s">
        <v>109</v>
      </c>
      <c r="C50" s="25">
        <f t="shared" si="3"/>
        <v>2</v>
      </c>
      <c r="D50" s="46">
        <v>20</v>
      </c>
      <c r="E50" s="26">
        <v>2</v>
      </c>
      <c r="F50" s="47">
        <v>2</v>
      </c>
      <c r="G50" s="47">
        <v>2</v>
      </c>
      <c r="H50" s="26"/>
      <c r="I50" s="26"/>
      <c r="J50" s="26"/>
      <c r="K50" s="26"/>
      <c r="L50" s="38"/>
      <c r="M50" s="39"/>
      <c r="N50" s="39"/>
    </row>
    <row r="51" spans="1:14" s="24" customFormat="1" ht="15.75" customHeight="1">
      <c r="A51" s="37" t="s">
        <v>110</v>
      </c>
      <c r="B51" s="45" t="s">
        <v>111</v>
      </c>
      <c r="C51" s="25">
        <f t="shared" si="3"/>
        <v>3</v>
      </c>
      <c r="D51" s="36">
        <v>24</v>
      </c>
      <c r="E51" s="26">
        <v>2</v>
      </c>
      <c r="F51" s="37">
        <v>4</v>
      </c>
      <c r="G51" s="37">
        <v>4</v>
      </c>
      <c r="H51" s="26"/>
      <c r="I51" s="26"/>
      <c r="J51" s="26"/>
      <c r="K51" s="26"/>
      <c r="L51" s="38"/>
      <c r="M51" s="48"/>
      <c r="N51" s="48"/>
    </row>
    <row r="52" spans="1:14" s="24" customFormat="1" ht="15.75" customHeight="1">
      <c r="A52" s="37" t="s">
        <v>114</v>
      </c>
      <c r="B52" s="45" t="s">
        <v>115</v>
      </c>
      <c r="C52" s="25">
        <f t="shared" si="3"/>
        <v>4</v>
      </c>
      <c r="D52" s="36">
        <f>52.7+11.5</f>
        <v>64.2</v>
      </c>
      <c r="E52" s="26"/>
      <c r="F52" s="37"/>
      <c r="G52" s="37"/>
      <c r="H52" s="26"/>
      <c r="I52" s="26"/>
      <c r="J52" s="26"/>
      <c r="K52" s="26"/>
      <c r="L52" s="38"/>
      <c r="M52" s="48"/>
      <c r="N52" s="48"/>
    </row>
    <row r="53" spans="1:14" s="24" customFormat="1" ht="15.75" customHeight="1">
      <c r="A53" s="37" t="s">
        <v>116</v>
      </c>
      <c r="B53" s="45" t="s">
        <v>117</v>
      </c>
      <c r="C53" s="25">
        <f t="shared" si="3"/>
        <v>2</v>
      </c>
      <c r="D53" s="36">
        <v>20</v>
      </c>
      <c r="E53" s="26">
        <v>1</v>
      </c>
      <c r="F53" s="37">
        <v>1</v>
      </c>
      <c r="G53" s="37">
        <v>1</v>
      </c>
      <c r="H53" s="26"/>
      <c r="I53" s="26"/>
      <c r="J53" s="26"/>
      <c r="K53" s="26"/>
      <c r="L53" s="38"/>
      <c r="M53" s="48"/>
      <c r="N53" s="48"/>
    </row>
    <row r="54" spans="1:14" s="24" customFormat="1" ht="15.75" customHeight="1">
      <c r="A54" s="37" t="s">
        <v>118</v>
      </c>
      <c r="B54" s="45" t="s">
        <v>416</v>
      </c>
      <c r="C54" s="25">
        <f t="shared" si="3"/>
        <v>1</v>
      </c>
      <c r="D54" s="36">
        <v>4</v>
      </c>
      <c r="E54" s="37">
        <v>1</v>
      </c>
      <c r="F54" s="33">
        <v>1</v>
      </c>
      <c r="G54" s="37">
        <v>1</v>
      </c>
      <c r="H54" s="26"/>
      <c r="I54" s="26"/>
      <c r="J54" s="26"/>
      <c r="K54" s="26"/>
      <c r="L54" s="38"/>
      <c r="M54" s="48"/>
      <c r="N54" s="48"/>
    </row>
    <row r="55" spans="1:14" s="24" customFormat="1" ht="15.75" customHeight="1">
      <c r="A55" s="37" t="s">
        <v>122</v>
      </c>
      <c r="B55" s="45" t="s">
        <v>123</v>
      </c>
      <c r="C55" s="25">
        <f>SUM(IF(D55=0,0),IF(D55&gt;0,1),IF(D55&gt;10,1),IF(D55&gt;20,1),IF(D55&gt;40,1),IF(D55&gt;80,1),IF(D55&gt;160,1),IF(D55&gt;320,1),IF(D55&gt;640,1),IF(D55&gt;1280,1),IF(D55&gt;2560,1),IF(D55&gt;5120,1))</f>
        <v>1</v>
      </c>
      <c r="D55" s="36">
        <v>3</v>
      </c>
      <c r="E55" s="33">
        <v>1</v>
      </c>
      <c r="F55" s="37">
        <v>1</v>
      </c>
      <c r="G55" s="37">
        <v>1</v>
      </c>
      <c r="H55" s="26"/>
      <c r="I55" s="26"/>
      <c r="J55" s="26"/>
      <c r="K55" s="26"/>
      <c r="L55" s="38"/>
      <c r="M55" s="48"/>
      <c r="N55" s="48"/>
    </row>
    <row r="56" spans="1:14" s="24" customFormat="1" ht="15.75" customHeight="1">
      <c r="A56" s="37" t="s">
        <v>128</v>
      </c>
      <c r="B56" s="45" t="s">
        <v>501</v>
      </c>
      <c r="C56" s="25">
        <f t="shared" si="3"/>
        <v>1</v>
      </c>
      <c r="D56" s="73">
        <f>(4.9+3.75+11.39+4.38)/4</f>
        <v>6.1049999999999995</v>
      </c>
      <c r="E56" s="33"/>
      <c r="F56" s="37"/>
      <c r="G56" s="37"/>
      <c r="H56" s="26"/>
      <c r="I56" s="26"/>
      <c r="J56" s="26"/>
      <c r="K56" s="26"/>
      <c r="L56" s="38"/>
      <c r="M56" s="48"/>
      <c r="N56" s="48"/>
    </row>
    <row r="57" spans="1:14" s="24" customFormat="1" ht="15.75" customHeight="1">
      <c r="A57" s="37" t="s">
        <v>130</v>
      </c>
      <c r="B57" s="45" t="s">
        <v>131</v>
      </c>
      <c r="C57" s="25"/>
      <c r="D57" s="49" t="s">
        <v>448</v>
      </c>
      <c r="E57" s="33"/>
      <c r="F57" s="37"/>
      <c r="G57" s="37"/>
      <c r="H57" s="26"/>
      <c r="I57" s="26"/>
      <c r="J57" s="26"/>
      <c r="K57" s="26"/>
      <c r="L57" s="38"/>
      <c r="M57" s="48"/>
      <c r="N57" s="48"/>
    </row>
    <row r="58" spans="1:14" s="24" customFormat="1" ht="15.75" customHeight="1">
      <c r="A58" s="37" t="s">
        <v>307</v>
      </c>
      <c r="B58" s="45" t="s">
        <v>317</v>
      </c>
      <c r="C58" s="25">
        <f t="shared" si="3"/>
        <v>0</v>
      </c>
      <c r="D58" s="40">
        <v>0</v>
      </c>
      <c r="E58" s="33">
        <v>0</v>
      </c>
      <c r="F58" s="37">
        <v>0</v>
      </c>
      <c r="G58" s="37"/>
      <c r="H58" s="26"/>
      <c r="I58" s="26"/>
      <c r="J58" s="26"/>
      <c r="K58" s="26"/>
      <c r="L58" s="38"/>
      <c r="M58" s="48"/>
      <c r="N58" s="48"/>
    </row>
    <row r="59" spans="1:14" s="24" customFormat="1" ht="15.75" customHeight="1">
      <c r="A59" s="37" t="s">
        <v>308</v>
      </c>
      <c r="B59" s="45" t="s">
        <v>318</v>
      </c>
      <c r="C59" s="25">
        <f t="shared" si="3"/>
        <v>2</v>
      </c>
      <c r="D59" s="40">
        <v>20</v>
      </c>
      <c r="E59" s="33">
        <v>2</v>
      </c>
      <c r="F59" s="37">
        <v>2</v>
      </c>
      <c r="G59" s="37">
        <v>2</v>
      </c>
      <c r="H59" s="26"/>
      <c r="I59" s="26"/>
      <c r="J59" s="26"/>
      <c r="K59" s="26"/>
      <c r="L59" s="38"/>
      <c r="M59" s="48"/>
      <c r="N59" s="48"/>
    </row>
    <row r="60" spans="1:14" s="24" customFormat="1" ht="15.75" customHeight="1">
      <c r="A60" s="37" t="s">
        <v>309</v>
      </c>
      <c r="B60" s="45" t="s">
        <v>319</v>
      </c>
      <c r="C60" s="25"/>
      <c r="D60" s="49" t="s">
        <v>448</v>
      </c>
      <c r="E60" s="33"/>
      <c r="F60" s="37"/>
      <c r="G60" s="37"/>
      <c r="H60" s="26"/>
      <c r="I60" s="26"/>
      <c r="J60" s="26"/>
      <c r="K60" s="26"/>
      <c r="L60" s="38"/>
      <c r="M60" s="48"/>
      <c r="N60" s="48"/>
    </row>
    <row r="61" spans="1:14" s="24" customFormat="1" ht="15.75" customHeight="1">
      <c r="A61" s="37" t="s">
        <v>312</v>
      </c>
      <c r="B61" s="45" t="s">
        <v>322</v>
      </c>
      <c r="C61" s="25">
        <f t="shared" si="3"/>
        <v>1</v>
      </c>
      <c r="D61" s="36">
        <v>10</v>
      </c>
      <c r="E61" s="33"/>
      <c r="F61" s="37"/>
      <c r="G61" s="37"/>
      <c r="H61" s="26"/>
      <c r="I61" s="26"/>
      <c r="J61" s="26"/>
      <c r="K61" s="26"/>
      <c r="L61" s="38"/>
      <c r="M61" s="48"/>
      <c r="N61" s="48"/>
    </row>
    <row r="62" spans="1:14" s="24" customFormat="1" ht="15.75" customHeight="1">
      <c r="A62" s="37" t="s">
        <v>314</v>
      </c>
      <c r="B62" s="45" t="s">
        <v>410</v>
      </c>
      <c r="C62" s="25" t="s">
        <v>143</v>
      </c>
      <c r="D62" s="36">
        <v>0</v>
      </c>
      <c r="E62" s="33"/>
      <c r="F62" s="37"/>
      <c r="G62" s="37"/>
      <c r="H62" s="26"/>
      <c r="I62" s="26"/>
      <c r="J62" s="26"/>
      <c r="K62" s="26"/>
      <c r="L62" s="38"/>
      <c r="M62" s="48"/>
      <c r="N62" s="48"/>
    </row>
    <row r="63" spans="1:14" s="24" customFormat="1" ht="15.75" customHeight="1">
      <c r="A63" s="37" t="s">
        <v>417</v>
      </c>
      <c r="B63" s="45" t="s">
        <v>418</v>
      </c>
      <c r="C63" s="25">
        <f>SUM(IF(D63=0,0),IF(D63&gt;0,1),IF(D63&gt;10,1),IF(D63&gt;20,1),IF(D63&gt;40,1),IF(D63&gt;80,1),IF(D63&gt;160,1),IF(D63&gt;320,1),IF(D63&gt;640,1),IF(D63&gt;1280,1),IF(D63&gt;2560,1),IF(D63&gt;5120,1))</f>
        <v>1</v>
      </c>
      <c r="D63" s="73">
        <v>7.5</v>
      </c>
      <c r="E63" s="33"/>
      <c r="F63" s="37"/>
      <c r="G63" s="37"/>
      <c r="H63" s="26"/>
      <c r="I63" s="26"/>
      <c r="J63" s="26"/>
      <c r="K63" s="26"/>
      <c r="L63" s="38"/>
      <c r="M63" s="48"/>
      <c r="N63" s="48"/>
    </row>
    <row r="64" spans="1:14" s="24" customFormat="1" ht="15.75" customHeight="1">
      <c r="A64" s="37" t="s">
        <v>425</v>
      </c>
      <c r="B64" s="45" t="s">
        <v>426</v>
      </c>
      <c r="C64" s="25"/>
      <c r="D64" s="49" t="s">
        <v>448</v>
      </c>
      <c r="E64" s="33"/>
      <c r="F64" s="37"/>
      <c r="G64" s="37"/>
      <c r="H64" s="26"/>
      <c r="I64" s="26"/>
      <c r="J64" s="26"/>
      <c r="K64" s="26"/>
      <c r="L64" s="38"/>
      <c r="M64" s="48"/>
      <c r="N64" s="48"/>
    </row>
    <row r="65" spans="1:14" s="24" customFormat="1" ht="15.75" customHeight="1">
      <c r="A65" s="37" t="s">
        <v>423</v>
      </c>
      <c r="B65" s="45" t="s">
        <v>424</v>
      </c>
      <c r="C65" s="25">
        <f>SUM(IF(D65=0,0),IF(D65&gt;0,1),IF(D65&gt;10,1),IF(D65&gt;20,1),IF(D65&gt;40,1),IF(D65&gt;80,1),IF(D65&gt;160,1),IF(D65&gt;320,1),IF(D65&gt;640,1),IF(D65&gt;1280,1),IF(D65&gt;2560,1),IF(D65&gt;5120,1))</f>
        <v>1</v>
      </c>
      <c r="D65" s="73">
        <v>1</v>
      </c>
      <c r="E65" s="33"/>
      <c r="F65" s="37"/>
      <c r="G65" s="37"/>
      <c r="H65" s="26"/>
      <c r="I65" s="26"/>
      <c r="J65" s="26"/>
      <c r="K65" s="26"/>
      <c r="L65" s="38"/>
      <c r="M65" s="48"/>
      <c r="N65" s="48"/>
    </row>
    <row r="66" spans="1:14" s="24" customFormat="1" ht="15.75" customHeight="1">
      <c r="A66" s="37" t="s">
        <v>421</v>
      </c>
      <c r="B66" s="45" t="s">
        <v>422</v>
      </c>
      <c r="C66" s="25">
        <f>SUM(IF(D66=0,0),IF(D66&gt;0,1),IF(D66&gt;10,1),IF(D66&gt;20,1),IF(D66&gt;40,1),IF(D66&gt;80,1),IF(D66&gt;160,1),IF(D66&gt;320,1),IF(D66&gt;640,1),IF(D66&gt;1280,1),IF(D66&gt;2560,1),IF(D66&gt;5120,1))</f>
        <v>1</v>
      </c>
      <c r="D66" s="73">
        <v>1</v>
      </c>
      <c r="E66" s="33"/>
      <c r="F66" s="37"/>
      <c r="G66" s="37"/>
      <c r="H66" s="26"/>
      <c r="I66" s="26"/>
      <c r="J66" s="26"/>
      <c r="K66" s="26"/>
      <c r="L66" s="38"/>
      <c r="M66" s="48"/>
      <c r="N66" s="48"/>
    </row>
    <row r="67" spans="1:14" s="24" customFormat="1" ht="15.75" customHeight="1">
      <c r="A67" s="37" t="s">
        <v>419</v>
      </c>
      <c r="B67" s="45" t="s">
        <v>420</v>
      </c>
      <c r="C67" s="25">
        <f>SUM(IF(D67=0,0),IF(D67&gt;0,1),IF(D67&gt;10,1),IF(D67&gt;20,1),IF(D67&gt;40,1),IF(D67&gt;80,1),IF(D67&gt;160,1),IF(D67&gt;320,1),IF(D67&gt;640,1),IF(D67&gt;1280,1),IF(D67&gt;2560,1),IF(D67&gt;5120,1))</f>
        <v>1</v>
      </c>
      <c r="D67" s="36">
        <v>5</v>
      </c>
      <c r="E67" s="33">
        <v>1</v>
      </c>
      <c r="F67" s="37">
        <v>1</v>
      </c>
      <c r="G67" s="37">
        <v>1</v>
      </c>
      <c r="H67" s="26"/>
      <c r="I67" s="26"/>
      <c r="J67" s="26"/>
      <c r="K67" s="26"/>
      <c r="L67" s="38"/>
      <c r="M67" s="48"/>
      <c r="N67" s="48"/>
    </row>
    <row r="68" spans="1:14" ht="15.75" customHeight="1">
      <c r="A68" s="31" t="s">
        <v>139</v>
      </c>
      <c r="B68" s="50" t="s">
        <v>388</v>
      </c>
      <c r="C68" s="25">
        <f>SUM(IF(D68=0,0),IF(D68&gt;0,1),IF(D68&gt;10,1),IF(D68&gt;20,1),IF(D68&gt;40,1),IF(D68&gt;80,1),IF(D68&gt;160,1),IF(D68&gt;320,1),IF(D68&gt;640,1),IF(D68&gt;1280,1),IF(D68&gt;2560,1),IF(D68&gt;5120,1))</f>
        <v>0</v>
      </c>
      <c r="D68" s="73">
        <v>0</v>
      </c>
      <c r="E68" s="33"/>
      <c r="F68" s="37"/>
      <c r="G68" s="37"/>
      <c r="H68" s="33"/>
      <c r="I68" s="33"/>
      <c r="J68" s="33"/>
      <c r="K68" s="33"/>
      <c r="L68" s="38"/>
      <c r="M68" s="39"/>
      <c r="N68" s="39"/>
    </row>
    <row r="69" spans="1:14" ht="15.75" customHeight="1">
      <c r="A69" s="31" t="s">
        <v>144</v>
      </c>
      <c r="B69" s="24" t="s">
        <v>145</v>
      </c>
      <c r="C69" s="25" t="s">
        <v>76</v>
      </c>
      <c r="D69" s="36">
        <v>7.5</v>
      </c>
      <c r="E69" s="37">
        <v>1</v>
      </c>
      <c r="F69" s="33">
        <v>1</v>
      </c>
      <c r="G69" s="37">
        <v>1</v>
      </c>
      <c r="H69" s="33"/>
      <c r="I69" s="33"/>
      <c r="J69" s="33"/>
      <c r="K69" s="33"/>
      <c r="L69" s="38"/>
      <c r="M69" s="39"/>
      <c r="N69" s="39"/>
    </row>
    <row r="70" spans="1:14" ht="15.75" customHeight="1">
      <c r="A70" s="31" t="s">
        <v>146</v>
      </c>
      <c r="B70" s="24" t="s">
        <v>427</v>
      </c>
      <c r="C70" s="25">
        <f>SUM(IF(D70=0,0),IF(D70&gt;0,1),IF(D70&gt;10,1),IF(D70&gt;20,1),IF(D70&gt;40,1),IF(D70&gt;80,1),IF(D70&gt;160,1),IF(D70&gt;320,1),IF(D70&gt;640,1),IF(D70&gt;1280,1),IF(D70&gt;2560,1),IF(D70&gt;5120,1))</f>
        <v>0</v>
      </c>
      <c r="D70" s="36">
        <v>0</v>
      </c>
      <c r="E70" s="33">
        <v>0</v>
      </c>
      <c r="F70" s="37">
        <v>0</v>
      </c>
      <c r="G70" s="37"/>
      <c r="H70" s="33"/>
      <c r="I70" s="33"/>
      <c r="J70" s="33"/>
      <c r="K70" s="33"/>
      <c r="L70" s="38"/>
      <c r="M70" s="39"/>
      <c r="N70" s="39"/>
    </row>
    <row r="71" spans="1:14" ht="15.75" customHeight="1">
      <c r="A71" s="31" t="s">
        <v>148</v>
      </c>
      <c r="B71" s="24" t="s">
        <v>149</v>
      </c>
      <c r="C71" s="25" t="s">
        <v>87</v>
      </c>
      <c r="D71" s="73">
        <f>(15.41+3.45+11.5+29.41)/4</f>
        <v>14.942499999999999</v>
      </c>
      <c r="E71" s="33"/>
      <c r="F71" s="37"/>
      <c r="G71" s="37"/>
      <c r="H71" s="33"/>
      <c r="I71" s="33"/>
      <c r="J71" s="33"/>
      <c r="K71" s="33"/>
      <c r="L71" s="38"/>
      <c r="M71" s="39"/>
      <c r="N71" s="39"/>
    </row>
    <row r="72" spans="1:14" ht="15.75" customHeight="1">
      <c r="A72" s="32" t="s">
        <v>150</v>
      </c>
      <c r="B72" s="21" t="s">
        <v>151</v>
      </c>
      <c r="C72" s="25" t="s">
        <v>87</v>
      </c>
      <c r="D72" s="36">
        <v>15</v>
      </c>
      <c r="E72" s="33">
        <v>2</v>
      </c>
      <c r="F72" s="37">
        <v>2</v>
      </c>
      <c r="G72" s="37">
        <v>2</v>
      </c>
      <c r="H72" s="26"/>
      <c r="I72" s="26"/>
      <c r="J72" s="26"/>
      <c r="K72" s="26"/>
      <c r="L72" s="38"/>
      <c r="M72" s="39"/>
      <c r="N72" s="39"/>
    </row>
    <row r="73" spans="1:14" ht="15.75" customHeight="1">
      <c r="A73" s="31" t="s">
        <v>152</v>
      </c>
      <c r="B73" s="24" t="s">
        <v>153</v>
      </c>
      <c r="C73" s="25" t="s">
        <v>143</v>
      </c>
      <c r="D73" s="36">
        <v>0</v>
      </c>
      <c r="E73" s="33">
        <v>0</v>
      </c>
      <c r="F73" s="37">
        <v>0</v>
      </c>
      <c r="G73" s="37"/>
      <c r="H73" s="33"/>
      <c r="I73" s="33"/>
      <c r="J73" s="33"/>
      <c r="K73" s="33"/>
      <c r="L73" s="38"/>
      <c r="M73" s="39"/>
      <c r="N73" s="39"/>
    </row>
    <row r="74" spans="1:14" ht="15.75" customHeight="1">
      <c r="A74" s="31" t="s">
        <v>154</v>
      </c>
      <c r="B74" s="21" t="s">
        <v>155</v>
      </c>
      <c r="C74" s="25" t="s">
        <v>69</v>
      </c>
      <c r="D74" s="36">
        <v>50</v>
      </c>
      <c r="E74" s="37">
        <v>2</v>
      </c>
      <c r="F74" s="33">
        <v>2</v>
      </c>
      <c r="G74" s="37">
        <v>2</v>
      </c>
      <c r="H74" s="33"/>
      <c r="I74" s="33"/>
      <c r="J74" s="33"/>
      <c r="K74" s="33"/>
      <c r="L74" s="38"/>
      <c r="M74" s="39"/>
      <c r="N74" s="39"/>
    </row>
    <row r="75" spans="1:14" ht="15.75" customHeight="1">
      <c r="A75" s="31" t="s">
        <v>157</v>
      </c>
      <c r="B75" s="24" t="s">
        <v>158</v>
      </c>
      <c r="C75" s="25" t="s">
        <v>69</v>
      </c>
      <c r="D75" s="36">
        <v>50</v>
      </c>
      <c r="E75" s="33">
        <v>1</v>
      </c>
      <c r="F75" s="41">
        <v>1</v>
      </c>
      <c r="G75" s="41">
        <v>1</v>
      </c>
      <c r="H75" s="33"/>
      <c r="I75" s="33"/>
      <c r="J75" s="33"/>
      <c r="K75" s="33"/>
      <c r="L75" s="38"/>
      <c r="M75" s="39"/>
      <c r="N75" s="39"/>
    </row>
    <row r="76" spans="1:14" ht="15.75" customHeight="1">
      <c r="A76" s="31" t="s">
        <v>159</v>
      </c>
      <c r="B76" s="21" t="s">
        <v>160</v>
      </c>
      <c r="C76" s="25" t="s">
        <v>347</v>
      </c>
      <c r="D76" s="36">
        <v>30</v>
      </c>
      <c r="E76" s="33">
        <v>1</v>
      </c>
      <c r="F76" s="41">
        <v>1</v>
      </c>
      <c r="G76" s="41">
        <v>1</v>
      </c>
      <c r="H76" s="33"/>
      <c r="I76" s="33"/>
      <c r="J76" s="33"/>
      <c r="K76" s="33"/>
      <c r="L76" s="38"/>
      <c r="M76" s="39"/>
      <c r="N76" s="39"/>
    </row>
    <row r="77" spans="1:14" ht="15.75" customHeight="1">
      <c r="A77" s="31" t="s">
        <v>163</v>
      </c>
      <c r="B77" s="21" t="s">
        <v>164</v>
      </c>
      <c r="C77" s="25">
        <f>SUM(IF(D77=0,0),IF(D77&gt;0,1),IF(D77&gt;10,1),IF(D77&gt;20,1),IF(D77&gt;40,1),IF(D77&gt;80,1),IF(D77&gt;160,1),IF(D77&gt;320,1),IF(D77&gt;640,1),IF(D77&gt;1280,1),IF(D77&gt;2560,1),IF(D77&gt;5120,1))</f>
        <v>7</v>
      </c>
      <c r="D77" s="23">
        <v>391</v>
      </c>
      <c r="E77" s="33">
        <v>1</v>
      </c>
      <c r="F77" s="37">
        <v>4</v>
      </c>
      <c r="G77" s="37">
        <v>4</v>
      </c>
      <c r="H77" s="33"/>
      <c r="I77" s="33"/>
      <c r="J77" s="33"/>
      <c r="K77" s="33"/>
      <c r="L77" s="38"/>
      <c r="M77" s="39"/>
      <c r="N77" s="39"/>
    </row>
    <row r="78" spans="1:14" ht="15.75" customHeight="1">
      <c r="A78" s="31" t="s">
        <v>169</v>
      </c>
      <c r="B78" s="21" t="s">
        <v>170</v>
      </c>
      <c r="C78" s="25">
        <f>SUM(IF(D78=0,0),IF(D78&gt;0,1),IF(D78&gt;10,1),IF(D78&gt;20,1),IF(D78&gt;40,1),IF(D78&gt;80,1),IF(D78&gt;160,1),IF(D78&gt;320,1),IF(D78&gt;640,1),IF(D78&gt;1280,1),IF(D78&gt;2560,1),IF(D78&gt;5120,1))</f>
        <v>4</v>
      </c>
      <c r="D78" s="36">
        <v>45</v>
      </c>
      <c r="E78" s="37">
        <v>1</v>
      </c>
      <c r="F78" s="33">
        <v>6</v>
      </c>
      <c r="G78" s="37">
        <v>6</v>
      </c>
      <c r="H78" s="33"/>
      <c r="I78" s="33"/>
      <c r="J78" s="33"/>
      <c r="K78" s="33"/>
      <c r="L78" s="38"/>
      <c r="M78" s="39"/>
      <c r="N78" s="39"/>
    </row>
    <row r="79" spans="1:14" ht="15.75" customHeight="1">
      <c r="A79" s="31" t="s">
        <v>171</v>
      </c>
      <c r="B79" s="24" t="s">
        <v>172</v>
      </c>
      <c r="C79" s="25">
        <f>SUM(IF(D79=0,0),IF(D79&gt;0,1),IF(D79&gt;10,1),IF(D79&gt;20,1),IF(D79&gt;40,1),IF(D79&gt;80,1),IF(D79&gt;160,1),IF(D79&gt;320,1),IF(D79&gt;640,1),IF(D79&gt;1280,1),IF(D79&gt;2560,1),IF(D79&gt;5120,1))</f>
        <v>2</v>
      </c>
      <c r="D79" s="36">
        <f>(33.71+9.66+21.62+12.89)/4</f>
        <v>19.470000000000002</v>
      </c>
      <c r="E79" s="33">
        <v>2</v>
      </c>
      <c r="F79" s="37">
        <v>2</v>
      </c>
      <c r="G79" s="37">
        <v>2</v>
      </c>
      <c r="H79" s="33"/>
      <c r="I79" s="33"/>
      <c r="J79" s="33"/>
      <c r="K79" s="33"/>
      <c r="L79" s="38"/>
      <c r="M79" s="39"/>
      <c r="N79" s="39"/>
    </row>
    <row r="80" spans="1:14" ht="15.75" customHeight="1">
      <c r="A80" s="31" t="s">
        <v>173</v>
      </c>
      <c r="B80" s="24" t="s">
        <v>174</v>
      </c>
      <c r="C80" s="25" t="s">
        <v>87</v>
      </c>
      <c r="D80" s="36">
        <v>15</v>
      </c>
      <c r="E80" s="33">
        <v>1</v>
      </c>
      <c r="F80" s="37">
        <v>2</v>
      </c>
      <c r="G80" s="37">
        <v>2</v>
      </c>
      <c r="H80" s="33"/>
      <c r="I80" s="33"/>
      <c r="J80" s="33"/>
      <c r="K80" s="33"/>
      <c r="L80" s="38"/>
      <c r="M80" s="39"/>
      <c r="N80" s="39"/>
    </row>
    <row r="81" spans="1:14" ht="15.75" customHeight="1">
      <c r="A81" s="31" t="s">
        <v>389</v>
      </c>
      <c r="B81" s="45" t="s">
        <v>390</v>
      </c>
      <c r="C81" s="25"/>
      <c r="D81" s="49" t="s">
        <v>448</v>
      </c>
      <c r="E81" s="33"/>
      <c r="F81" s="37"/>
      <c r="G81" s="37"/>
      <c r="H81" s="33"/>
      <c r="I81" s="33"/>
      <c r="J81" s="33"/>
      <c r="K81" s="33"/>
      <c r="L81" s="38"/>
      <c r="M81" s="39"/>
      <c r="N81" s="39"/>
    </row>
    <row r="82" spans="1:14" ht="15.75" customHeight="1">
      <c r="A82" s="31" t="s">
        <v>175</v>
      </c>
      <c r="B82" s="45" t="s">
        <v>176</v>
      </c>
      <c r="C82" s="25">
        <f t="shared" ref="C82:C93" si="4">SUM(IF(D82=0,0),IF(D82&gt;0,1),IF(D82&gt;10,1),IF(D82&gt;20,1),IF(D82&gt;40,1),IF(D82&gt;80,1),IF(D82&gt;160,1),IF(D82&gt;320,1),IF(D82&gt;640,1),IF(D82&gt;1280,1),IF(D82&gt;2560,1),IF(D82&gt;5120,1))</f>
        <v>0</v>
      </c>
      <c r="D82" s="36">
        <v>0</v>
      </c>
      <c r="E82" s="33">
        <v>0</v>
      </c>
      <c r="F82" s="37">
        <v>0</v>
      </c>
      <c r="G82" s="37"/>
      <c r="H82" s="33"/>
      <c r="I82" s="33"/>
      <c r="J82" s="33"/>
      <c r="K82" s="33"/>
      <c r="L82" s="38"/>
      <c r="M82" s="39"/>
      <c r="N82" s="39"/>
    </row>
    <row r="83" spans="1:14" ht="15.75" customHeight="1">
      <c r="A83" s="31" t="s">
        <v>177</v>
      </c>
      <c r="B83" s="45" t="s">
        <v>178</v>
      </c>
      <c r="C83" s="25">
        <f t="shared" si="4"/>
        <v>1</v>
      </c>
      <c r="D83" s="36">
        <v>7.5</v>
      </c>
      <c r="E83" s="33">
        <v>1</v>
      </c>
      <c r="F83" s="37">
        <v>1</v>
      </c>
      <c r="G83" s="37"/>
      <c r="H83" s="33"/>
      <c r="I83" s="33"/>
      <c r="J83" s="33"/>
      <c r="K83" s="33"/>
      <c r="L83" s="38"/>
      <c r="M83" s="39"/>
      <c r="N83" s="39"/>
    </row>
    <row r="84" spans="1:14" ht="15.75" customHeight="1">
      <c r="A84" s="31" t="s">
        <v>179</v>
      </c>
      <c r="B84" s="45" t="s">
        <v>180</v>
      </c>
      <c r="C84" s="25">
        <f t="shared" si="4"/>
        <v>0</v>
      </c>
      <c r="D84" s="36">
        <v>0</v>
      </c>
      <c r="E84" s="33">
        <v>0</v>
      </c>
      <c r="F84" s="37">
        <v>0</v>
      </c>
      <c r="G84" s="37"/>
      <c r="H84" s="33"/>
      <c r="I84" s="33"/>
      <c r="J84" s="33"/>
      <c r="K84" s="33"/>
      <c r="L84" s="38"/>
      <c r="M84" s="39"/>
      <c r="N84" s="39"/>
    </row>
    <row r="85" spans="1:14" ht="15.75" customHeight="1">
      <c r="A85" s="31" t="s">
        <v>181</v>
      </c>
      <c r="B85" s="45" t="s">
        <v>182</v>
      </c>
      <c r="C85" s="25">
        <f t="shared" si="4"/>
        <v>0</v>
      </c>
      <c r="D85" s="36">
        <v>0</v>
      </c>
      <c r="E85" s="33">
        <v>0</v>
      </c>
      <c r="F85" s="37">
        <v>0</v>
      </c>
      <c r="G85" s="37"/>
      <c r="H85" s="33"/>
      <c r="I85" s="33"/>
      <c r="J85" s="33"/>
      <c r="K85" s="33"/>
      <c r="L85" s="38"/>
      <c r="M85" s="39"/>
      <c r="N85" s="39"/>
    </row>
    <row r="86" spans="1:14" ht="15.75" customHeight="1">
      <c r="A86" s="31" t="s">
        <v>183</v>
      </c>
      <c r="B86" s="45" t="s">
        <v>184</v>
      </c>
      <c r="C86" s="25">
        <f t="shared" si="4"/>
        <v>0</v>
      </c>
      <c r="D86" s="36">
        <v>0</v>
      </c>
      <c r="E86" s="33">
        <v>0</v>
      </c>
      <c r="F86" s="37">
        <v>0</v>
      </c>
      <c r="G86" s="37"/>
      <c r="H86" s="33"/>
      <c r="I86" s="33"/>
      <c r="J86" s="33"/>
      <c r="K86" s="33"/>
      <c r="L86" s="38"/>
      <c r="M86" s="39"/>
      <c r="N86" s="39"/>
    </row>
    <row r="87" spans="1:14" ht="15.75" customHeight="1">
      <c r="A87" s="31" t="s">
        <v>185</v>
      </c>
      <c r="B87" s="45" t="s">
        <v>186</v>
      </c>
      <c r="C87" s="25">
        <f t="shared" si="4"/>
        <v>0</v>
      </c>
      <c r="D87" s="36">
        <v>0</v>
      </c>
      <c r="E87" s="33">
        <v>0</v>
      </c>
      <c r="F87" s="37">
        <v>0</v>
      </c>
      <c r="G87" s="37"/>
      <c r="H87" s="33"/>
      <c r="I87" s="33"/>
      <c r="J87" s="33"/>
      <c r="K87" s="33"/>
      <c r="L87" s="38"/>
      <c r="M87" s="39"/>
      <c r="N87" s="39"/>
    </row>
    <row r="88" spans="1:14" ht="15.75" customHeight="1">
      <c r="A88" s="31" t="s">
        <v>187</v>
      </c>
      <c r="B88" s="45" t="s">
        <v>188</v>
      </c>
      <c r="C88" s="25">
        <f t="shared" si="4"/>
        <v>0</v>
      </c>
      <c r="D88" s="36">
        <v>0</v>
      </c>
      <c r="E88" s="33">
        <v>0</v>
      </c>
      <c r="F88" s="37">
        <v>0</v>
      </c>
      <c r="G88" s="37"/>
      <c r="H88" s="33"/>
      <c r="I88" s="33"/>
      <c r="J88" s="33"/>
      <c r="K88" s="33"/>
      <c r="L88" s="38"/>
      <c r="M88" s="39"/>
      <c r="N88" s="39"/>
    </row>
    <row r="89" spans="1:14" ht="15.75" customHeight="1">
      <c r="A89" s="31" t="s">
        <v>189</v>
      </c>
      <c r="B89" s="45" t="s">
        <v>190</v>
      </c>
      <c r="C89" s="25">
        <f t="shared" si="4"/>
        <v>0</v>
      </c>
      <c r="D89" s="36">
        <v>0</v>
      </c>
      <c r="E89" s="33">
        <v>0</v>
      </c>
      <c r="F89" s="37">
        <v>0</v>
      </c>
      <c r="G89" s="37"/>
      <c r="H89" s="33"/>
      <c r="I89" s="33"/>
      <c r="J89" s="33"/>
      <c r="K89" s="33"/>
      <c r="L89" s="38"/>
      <c r="M89" s="39"/>
      <c r="N89" s="39"/>
    </row>
    <row r="90" spans="1:14" ht="15.75" customHeight="1">
      <c r="A90" s="31" t="s">
        <v>193</v>
      </c>
      <c r="B90" s="45" t="s">
        <v>194</v>
      </c>
      <c r="C90" s="25">
        <f t="shared" si="4"/>
        <v>3</v>
      </c>
      <c r="D90" s="36">
        <v>30</v>
      </c>
      <c r="E90" s="33">
        <v>1</v>
      </c>
      <c r="F90" s="37">
        <v>4</v>
      </c>
      <c r="G90" s="37"/>
      <c r="H90" s="33"/>
      <c r="I90" s="33"/>
      <c r="J90" s="33"/>
      <c r="K90" s="33"/>
      <c r="L90" s="38"/>
      <c r="M90" s="39"/>
      <c r="N90" s="39"/>
    </row>
    <row r="91" spans="1:14" ht="15.75" customHeight="1">
      <c r="A91" s="31" t="s">
        <v>195</v>
      </c>
      <c r="B91" s="24" t="s">
        <v>196</v>
      </c>
      <c r="C91" s="25">
        <f t="shared" si="4"/>
        <v>2</v>
      </c>
      <c r="D91" s="36">
        <v>15</v>
      </c>
      <c r="E91" s="33">
        <v>1</v>
      </c>
      <c r="F91" s="37">
        <v>2</v>
      </c>
      <c r="G91" s="37">
        <v>2</v>
      </c>
      <c r="H91" s="33"/>
      <c r="I91" s="33"/>
      <c r="J91" s="33"/>
      <c r="K91" s="33"/>
      <c r="L91" s="38"/>
      <c r="M91" s="39"/>
      <c r="N91" s="39"/>
    </row>
    <row r="92" spans="1:14" ht="15.75" customHeight="1">
      <c r="A92" s="31" t="s">
        <v>197</v>
      </c>
      <c r="B92" s="45" t="s">
        <v>198</v>
      </c>
      <c r="C92" s="25">
        <f t="shared" si="4"/>
        <v>3</v>
      </c>
      <c r="D92" s="36">
        <v>22.5</v>
      </c>
      <c r="E92" s="33">
        <v>1</v>
      </c>
      <c r="F92" s="37">
        <v>3</v>
      </c>
      <c r="G92" s="37"/>
      <c r="H92" s="33"/>
      <c r="I92" s="33"/>
      <c r="J92" s="33"/>
      <c r="K92" s="33"/>
      <c r="L92" s="38"/>
      <c r="M92" s="39"/>
      <c r="N92" s="39"/>
    </row>
    <row r="93" spans="1:14" ht="15.75" customHeight="1">
      <c r="A93" s="31" t="s">
        <v>199</v>
      </c>
      <c r="B93" s="45" t="s">
        <v>200</v>
      </c>
      <c r="C93" s="25">
        <f t="shared" si="4"/>
        <v>0</v>
      </c>
      <c r="D93" s="36">
        <v>0</v>
      </c>
      <c r="E93" s="33">
        <v>0</v>
      </c>
      <c r="F93" s="37">
        <v>0</v>
      </c>
      <c r="G93" s="37"/>
      <c r="H93" s="33"/>
      <c r="I93" s="33"/>
      <c r="J93" s="33"/>
      <c r="K93" s="33"/>
      <c r="L93" s="38"/>
      <c r="M93" s="39"/>
      <c r="N93" s="39"/>
    </row>
    <row r="94" spans="1:14" ht="15.75" customHeight="1">
      <c r="A94" s="31" t="s">
        <v>205</v>
      </c>
      <c r="B94" s="24" t="s">
        <v>206</v>
      </c>
      <c r="C94" s="25" t="s">
        <v>76</v>
      </c>
      <c r="D94" s="73">
        <f>(2.99+0+2.53+0)/4</f>
        <v>1.38</v>
      </c>
      <c r="E94" s="33"/>
      <c r="F94" s="37"/>
      <c r="G94" s="37"/>
      <c r="H94" s="33"/>
      <c r="I94" s="33"/>
      <c r="J94" s="33"/>
      <c r="K94" s="33"/>
      <c r="L94" s="38"/>
      <c r="M94" s="39"/>
      <c r="N94" s="39"/>
    </row>
    <row r="95" spans="1:14" ht="15.75" customHeight="1">
      <c r="A95" s="31" t="s">
        <v>207</v>
      </c>
      <c r="B95" s="45" t="s">
        <v>208</v>
      </c>
      <c r="C95" s="25">
        <f>SUM(IF(D95=0,0),IF(D95&gt;0,1),IF(D95&gt;10,1),IF(D95&gt;20,1),IF(D95&gt;40,1),IF(D95&gt;80,1),IF(D95&gt;160,1),IF(D95&gt;320,1),IF(D95&gt;640,1),IF(D95&gt;1280,1),IF(D95&gt;2560,1),IF(D95&gt;5120,1))</f>
        <v>3</v>
      </c>
      <c r="D95" s="40">
        <v>37.5</v>
      </c>
      <c r="E95" s="33">
        <v>1</v>
      </c>
      <c r="F95" s="37">
        <v>5</v>
      </c>
      <c r="G95" s="37"/>
      <c r="H95" s="33"/>
      <c r="I95" s="33"/>
      <c r="J95" s="33"/>
      <c r="K95" s="33"/>
      <c r="L95" s="38"/>
      <c r="M95" s="39"/>
      <c r="N95" s="39"/>
    </row>
    <row r="96" spans="1:14" ht="15.75" customHeight="1">
      <c r="A96" s="31" t="s">
        <v>209</v>
      </c>
      <c r="B96" s="44" t="s">
        <v>210</v>
      </c>
      <c r="C96" s="25">
        <f>SUM(IF(D96=0,0),IF(D96&gt;0,1),IF(D96&gt;10,1),IF(D96&gt;20,1),IF(D96&gt;40,1),IF(D96&gt;80,1),IF(D96&gt;160,1),IF(D96&gt;320,1),IF(D96&gt;640,1),IF(D96&gt;1280,1),IF(D96&gt;2560,1),IF(D96&gt;5120,1))</f>
        <v>0</v>
      </c>
      <c r="D96" s="40">
        <v>0</v>
      </c>
      <c r="E96" s="33">
        <v>0</v>
      </c>
      <c r="F96" s="37">
        <v>0</v>
      </c>
      <c r="G96" s="37"/>
      <c r="H96" s="33"/>
      <c r="I96" s="33"/>
      <c r="J96" s="33"/>
      <c r="K96" s="33"/>
      <c r="L96" s="38"/>
      <c r="M96" s="39"/>
      <c r="N96" s="39"/>
    </row>
    <row r="97" spans="1:14" ht="15.75" customHeight="1">
      <c r="A97" s="31" t="s">
        <v>428</v>
      </c>
      <c r="B97" s="44" t="s">
        <v>429</v>
      </c>
      <c r="C97" s="25"/>
      <c r="D97" s="49" t="s">
        <v>448</v>
      </c>
      <c r="E97" s="33"/>
      <c r="F97" s="37"/>
      <c r="G97" s="37"/>
      <c r="H97" s="33"/>
      <c r="I97" s="33"/>
      <c r="J97" s="33"/>
      <c r="K97" s="33"/>
      <c r="L97" s="38"/>
      <c r="M97" s="39"/>
      <c r="N97" s="39"/>
    </row>
    <row r="98" spans="1:14" ht="15.75" customHeight="1">
      <c r="A98" s="31" t="s">
        <v>211</v>
      </c>
      <c r="B98" s="24" t="s">
        <v>212</v>
      </c>
      <c r="C98" s="25">
        <f>SUM(IF(D98=0,0),IF(D98&gt;0,1),IF(D98&gt;10,1),IF(D98&gt;20,1),IF(D98&gt;40,1),IF(D98&gt;80,1),IF(D98&gt;160,1),IF(D98&gt;320,1),IF(D98&gt;640,1),IF(D98&gt;1280,1),IF(D98&gt;2560,1),IF(D98&gt;5120,1))</f>
        <v>1</v>
      </c>
      <c r="D98" s="36">
        <v>10</v>
      </c>
      <c r="E98" s="33">
        <v>1</v>
      </c>
      <c r="F98" s="37">
        <v>1</v>
      </c>
      <c r="G98" s="37">
        <v>1</v>
      </c>
      <c r="H98" s="33"/>
      <c r="I98" s="33"/>
      <c r="J98" s="33"/>
      <c r="K98" s="33"/>
      <c r="L98" s="38"/>
      <c r="M98" s="39"/>
      <c r="N98" s="39"/>
    </row>
    <row r="99" spans="1:14" ht="15.75" customHeight="1">
      <c r="A99" s="31" t="s">
        <v>215</v>
      </c>
      <c r="B99" s="24" t="s">
        <v>216</v>
      </c>
      <c r="C99" s="25">
        <f>SUM(IF(D99=0,0),IF(D99&gt;0,1),IF(D99&gt;10,1),IF(D99&gt;20,1),IF(D99&gt;40,1),IF(D99&gt;80,1),IF(D99&gt;160,1),IF(D99&gt;320,1),IF(D99&gt;640,1),IF(D99&gt;1280,1),IF(D99&gt;2560,1),IF(D99&gt;5120,1))</f>
        <v>1</v>
      </c>
      <c r="D99" s="36">
        <v>10</v>
      </c>
      <c r="E99" s="33">
        <v>1</v>
      </c>
      <c r="F99" s="37">
        <v>1</v>
      </c>
      <c r="G99" s="37">
        <v>1</v>
      </c>
      <c r="H99" s="33"/>
      <c r="I99" s="33"/>
      <c r="J99" s="33"/>
      <c r="K99" s="33"/>
      <c r="L99" s="52"/>
      <c r="M99" s="39"/>
      <c r="N99" s="39"/>
    </row>
    <row r="100" spans="1:14" ht="15.75" customHeight="1">
      <c r="A100" s="31" t="s">
        <v>217</v>
      </c>
      <c r="B100" s="24" t="s">
        <v>218</v>
      </c>
      <c r="C100" s="25" t="s">
        <v>87</v>
      </c>
      <c r="D100" s="73">
        <f>(34.4+0+19.6+13.56)/4</f>
        <v>16.89</v>
      </c>
      <c r="E100" s="33"/>
      <c r="F100" s="37"/>
      <c r="G100" s="37"/>
      <c r="H100" s="33"/>
      <c r="I100" s="33"/>
      <c r="J100" s="33"/>
      <c r="K100" s="33"/>
      <c r="L100" s="52"/>
      <c r="M100" s="39"/>
      <c r="N100" s="39"/>
    </row>
    <row r="101" spans="1:14" ht="15.75" customHeight="1">
      <c r="A101" s="47" t="s">
        <v>219</v>
      </c>
      <c r="B101" s="53" t="s">
        <v>220</v>
      </c>
      <c r="C101" s="25">
        <f>SUM(IF(D101=0,0),IF(D101&gt;0,1),IF(D101&gt;10,1),IF(D101&gt;20,1),IF(D101&gt;40,1),IF(D101&gt;80,1),IF(D101&gt;160,1),IF(D101&gt;320,1),IF(D101&gt;640,1),IF(D101&gt;1280,1),IF(D101&gt;2560,1),IF(D101&gt;5120,1))</f>
        <v>0</v>
      </c>
      <c r="D101" s="40">
        <v>0</v>
      </c>
      <c r="E101" s="33">
        <v>0</v>
      </c>
      <c r="F101" s="37">
        <v>0</v>
      </c>
      <c r="G101" s="37"/>
      <c r="H101" s="33"/>
      <c r="I101" s="33"/>
      <c r="J101" s="33"/>
      <c r="K101" s="33"/>
      <c r="L101" s="52"/>
      <c r="M101" s="39"/>
      <c r="N101" s="39"/>
    </row>
    <row r="102" spans="1:14" ht="15.75" customHeight="1">
      <c r="A102" s="47" t="s">
        <v>221</v>
      </c>
      <c r="B102" s="53" t="s">
        <v>222</v>
      </c>
      <c r="C102" s="25">
        <f>SUM(IF(D102=0,0),IF(D102&gt;0,1),IF(D102&gt;10,1),IF(D102&gt;20,1),IF(D102&gt;40,1),IF(D102&gt;80,1),IF(D102&gt;160,1),IF(D102&gt;320,1),IF(D102&gt;640,1),IF(D102&gt;1280,1),IF(D102&gt;2560,1),IF(D102&gt;5120,1))</f>
        <v>2</v>
      </c>
      <c r="D102" s="40">
        <v>15</v>
      </c>
      <c r="E102" s="33">
        <v>1</v>
      </c>
      <c r="F102" s="37">
        <v>2</v>
      </c>
      <c r="G102" s="37"/>
      <c r="H102" s="33"/>
      <c r="I102" s="33"/>
      <c r="J102" s="33"/>
      <c r="K102" s="33"/>
      <c r="L102" s="52"/>
      <c r="M102" s="39"/>
      <c r="N102" s="39"/>
    </row>
    <row r="103" spans="1:14" ht="15.75" customHeight="1">
      <c r="A103" s="37" t="s">
        <v>227</v>
      </c>
      <c r="B103" s="45" t="s">
        <v>228</v>
      </c>
      <c r="C103" s="25">
        <f>SUM(IF(D103=0,0),IF(D103&gt;0,1),IF(D103&gt;10,1),IF(D103&gt;20,1),IF(D103&gt;40,1),IF(D103&gt;80,1),IF(D103&gt;160,1),IF(D103&gt;320,1),IF(D103&gt;640,1),IF(D103&gt;1280,1),IF(D103&gt;2560,1),IF(D103&gt;5120,1))</f>
        <v>5</v>
      </c>
      <c r="D103" s="36">
        <v>107</v>
      </c>
      <c r="E103" s="33">
        <v>1</v>
      </c>
      <c r="F103" s="37">
        <v>4</v>
      </c>
      <c r="G103" s="37">
        <v>4</v>
      </c>
      <c r="H103" s="33"/>
      <c r="I103" s="26"/>
      <c r="J103" s="26"/>
      <c r="K103" s="26"/>
      <c r="L103" s="38"/>
      <c r="M103" s="39"/>
      <c r="N103" s="39"/>
    </row>
    <row r="104" spans="1:14" ht="15.75" customHeight="1">
      <c r="A104" s="37" t="s">
        <v>430</v>
      </c>
      <c r="B104" s="45" t="s">
        <v>431</v>
      </c>
      <c r="C104" s="25"/>
      <c r="D104" s="49" t="s">
        <v>448</v>
      </c>
      <c r="E104" s="33"/>
      <c r="F104" s="37"/>
      <c r="G104" s="37"/>
      <c r="H104" s="33"/>
      <c r="I104" s="26"/>
      <c r="J104" s="26"/>
      <c r="K104" s="26"/>
      <c r="L104" s="38"/>
      <c r="M104" s="39"/>
      <c r="N104" s="39"/>
    </row>
    <row r="105" spans="1:14" s="24" customFormat="1" ht="15.75" customHeight="1">
      <c r="A105" s="37" t="s">
        <v>231</v>
      </c>
      <c r="B105" s="45" t="s">
        <v>232</v>
      </c>
      <c r="C105" s="25">
        <f>SUM(IF(D105=0,0),IF(D105&gt;0,1),IF(D105&gt;10,1),IF(D105&gt;20,1),IF(D105&gt;40,1),IF(D105&gt;80,1),IF(D105&gt;160,1),IF(D105&gt;320,1),IF(D105&gt;640,1),IF(D105&gt;1280,1),IF(D105&gt;2560,1),IF(D105&gt;5120,1))</f>
        <v>0</v>
      </c>
      <c r="D105" s="36">
        <v>0</v>
      </c>
      <c r="E105" s="33">
        <v>0</v>
      </c>
      <c r="F105" s="37">
        <v>0</v>
      </c>
      <c r="G105" s="37">
        <v>0</v>
      </c>
      <c r="H105" s="33"/>
      <c r="I105" s="33"/>
      <c r="J105" s="33"/>
      <c r="K105" s="33"/>
      <c r="L105" s="38"/>
      <c r="M105" s="48"/>
      <c r="N105" s="48"/>
    </row>
    <row r="106" spans="1:14" s="24" customFormat="1" ht="15.75" customHeight="1">
      <c r="A106" s="37" t="s">
        <v>233</v>
      </c>
      <c r="B106" s="45" t="s">
        <v>234</v>
      </c>
      <c r="C106" s="25" t="s">
        <v>143</v>
      </c>
      <c r="D106" s="36">
        <v>0</v>
      </c>
      <c r="E106" s="26">
        <v>0</v>
      </c>
      <c r="F106" s="37">
        <v>0</v>
      </c>
      <c r="G106" s="37">
        <v>0</v>
      </c>
      <c r="H106" s="33"/>
      <c r="I106" s="33"/>
      <c r="J106" s="33"/>
      <c r="K106" s="33"/>
      <c r="L106" s="38"/>
      <c r="M106" s="48"/>
      <c r="N106" s="48"/>
    </row>
    <row r="107" spans="1:14" s="24" customFormat="1" ht="15.75" customHeight="1">
      <c r="A107" s="37" t="s">
        <v>393</v>
      </c>
      <c r="B107" s="45" t="s">
        <v>394</v>
      </c>
      <c r="C107" s="25"/>
      <c r="D107" s="49" t="s">
        <v>448</v>
      </c>
      <c r="E107" s="33"/>
      <c r="F107" s="37"/>
      <c r="G107" s="37"/>
      <c r="H107" s="33"/>
      <c r="I107" s="33"/>
      <c r="J107" s="33"/>
      <c r="K107" s="33"/>
      <c r="L107" s="38"/>
      <c r="M107" s="48"/>
      <c r="N107" s="48"/>
    </row>
    <row r="108" spans="1:14" s="24" customFormat="1" ht="15.75" customHeight="1">
      <c r="A108" s="37" t="s">
        <v>336</v>
      </c>
      <c r="B108" s="45" t="s">
        <v>340</v>
      </c>
      <c r="C108" s="25">
        <f>SUM(IF(D108=0,0),IF(D108&gt;0,1),IF(D108&gt;10,1),IF(D108&gt;20,1),IF(D108&gt;40,1),IF(D108&gt;80,1),IF(D108&gt;160,1),IF(D108&gt;320,1),IF(D108&gt;640,1),IF(D108&gt;1280,1),IF(D108&gt;2560,1),IF(D108&gt;5120,1))</f>
        <v>1</v>
      </c>
      <c r="D108" s="40">
        <v>7.5</v>
      </c>
      <c r="E108" s="33">
        <v>1</v>
      </c>
      <c r="F108" s="37">
        <v>1</v>
      </c>
      <c r="G108" s="37">
        <v>1</v>
      </c>
      <c r="H108" s="33"/>
      <c r="I108" s="33"/>
      <c r="J108" s="33"/>
      <c r="K108" s="33"/>
      <c r="L108" s="38"/>
      <c r="M108" s="48"/>
      <c r="N108" s="48"/>
    </row>
    <row r="109" spans="1:14" s="24" customFormat="1" ht="15.75" customHeight="1">
      <c r="A109" s="37" t="s">
        <v>337</v>
      </c>
      <c r="B109" s="45" t="s">
        <v>341</v>
      </c>
      <c r="C109" s="25"/>
      <c r="D109" s="49" t="s">
        <v>451</v>
      </c>
      <c r="E109" s="33"/>
      <c r="F109" s="37"/>
      <c r="G109" s="37"/>
      <c r="H109" s="33"/>
      <c r="I109" s="33"/>
      <c r="J109" s="33"/>
      <c r="K109" s="33"/>
      <c r="L109" s="38"/>
      <c r="M109" s="48"/>
      <c r="N109" s="48"/>
    </row>
    <row r="110" spans="1:14" s="24" customFormat="1" ht="15.75" customHeight="1">
      <c r="A110" s="37" t="s">
        <v>396</v>
      </c>
      <c r="B110" s="45" t="s">
        <v>400</v>
      </c>
      <c r="C110" s="25">
        <f>SUM(IF(D110=0,0),IF(D110&gt;0,1),IF(D110&gt;10,1),IF(D110&gt;20,1),IF(D110&gt;40,1),IF(D110&gt;80,1),IF(D110&gt;160,1),IF(D110&gt;320,1),IF(D110&gt;640,1),IF(D110&gt;1280,1),IF(D110&gt;2560,1),IF(D110&gt;5120,1))</f>
        <v>1</v>
      </c>
      <c r="D110" s="36">
        <v>1</v>
      </c>
      <c r="E110" s="33">
        <v>1</v>
      </c>
      <c r="F110" s="37">
        <v>1</v>
      </c>
      <c r="G110" s="37">
        <v>1</v>
      </c>
      <c r="H110" s="33"/>
      <c r="I110" s="33"/>
      <c r="J110" s="33"/>
      <c r="K110" s="33"/>
      <c r="L110" s="38"/>
      <c r="M110" s="48"/>
      <c r="N110" s="48"/>
    </row>
    <row r="111" spans="1:14" s="24" customFormat="1" ht="15.75" customHeight="1">
      <c r="A111" s="37" t="s">
        <v>414</v>
      </c>
      <c r="B111" s="45" t="s">
        <v>432</v>
      </c>
      <c r="C111" s="25">
        <f>SUM(IF(D111=0,0),IF(D111&gt;0,1),IF(D111&gt;10,1),IF(D111&gt;20,1),IF(D111&gt;40,1),IF(D111&gt;80,1),IF(D111&gt;160,1),IF(D111&gt;320,1),IF(D111&gt;640,1),IF(D111&gt;1280,1),IF(D111&gt;2560,1),IF(D111&gt;5120,1))</f>
        <v>2</v>
      </c>
      <c r="D111" s="36">
        <v>12</v>
      </c>
      <c r="E111" s="33"/>
      <c r="F111" s="37"/>
      <c r="G111" s="37"/>
      <c r="H111" s="33"/>
      <c r="I111" s="33"/>
      <c r="J111" s="33"/>
      <c r="K111" s="33"/>
      <c r="L111" s="38"/>
      <c r="M111" s="48"/>
      <c r="N111" s="48"/>
    </row>
    <row r="112" spans="1:14" s="24" customFormat="1" ht="15.75" customHeight="1">
      <c r="A112" s="37" t="s">
        <v>433</v>
      </c>
      <c r="B112" s="45" t="s">
        <v>434</v>
      </c>
      <c r="C112" s="25"/>
      <c r="D112" s="49" t="s">
        <v>451</v>
      </c>
      <c r="E112" s="33"/>
      <c r="F112" s="37"/>
      <c r="G112" s="37"/>
      <c r="H112" s="33"/>
      <c r="I112" s="33"/>
      <c r="J112" s="33"/>
      <c r="K112" s="33"/>
      <c r="L112" s="38"/>
      <c r="M112" s="48"/>
      <c r="N112" s="48"/>
    </row>
    <row r="113" spans="1:14" s="24" customFormat="1" ht="15.75" customHeight="1">
      <c r="A113" s="37" t="s">
        <v>435</v>
      </c>
      <c r="B113" s="45" t="s">
        <v>436</v>
      </c>
      <c r="C113" s="25">
        <f>SUM(IF(D113=0,0),IF(D113&gt;0,1),IF(D113&gt;10,1),IF(D113&gt;20,1),IF(D113&gt;40,1),IF(D113&gt;80,1),IF(D113&gt;160,1),IF(D113&gt;320,1),IF(D113&gt;640,1),IF(D113&gt;1280,1),IF(D113&gt;2560,1),IF(D113&gt;5120,1))</f>
        <v>1</v>
      </c>
      <c r="D113" s="36">
        <v>1</v>
      </c>
      <c r="E113" s="33">
        <v>1</v>
      </c>
      <c r="F113" s="37">
        <v>1</v>
      </c>
      <c r="G113" s="37">
        <v>1</v>
      </c>
      <c r="H113" s="33"/>
      <c r="I113" s="33"/>
      <c r="J113" s="33"/>
      <c r="K113" s="33"/>
      <c r="L113" s="38"/>
      <c r="M113" s="48"/>
      <c r="N113" s="48"/>
    </row>
    <row r="114" spans="1:14" s="24" customFormat="1" ht="15.75" customHeight="1">
      <c r="A114" s="37" t="s">
        <v>437</v>
      </c>
      <c r="B114" s="45" t="s">
        <v>447</v>
      </c>
      <c r="C114" s="25"/>
      <c r="D114" s="49" t="s">
        <v>448</v>
      </c>
      <c r="E114" s="33"/>
      <c r="F114" s="37"/>
      <c r="G114" s="37"/>
      <c r="H114" s="33"/>
      <c r="I114" s="33"/>
      <c r="J114" s="33"/>
      <c r="K114" s="33"/>
      <c r="L114" s="38"/>
      <c r="M114" s="48"/>
      <c r="N114" s="48"/>
    </row>
    <row r="115" spans="1:14" s="24" customFormat="1" ht="15.75" customHeight="1">
      <c r="A115" s="37" t="s">
        <v>438</v>
      </c>
      <c r="B115" s="45" t="s">
        <v>449</v>
      </c>
      <c r="C115" s="25"/>
      <c r="D115" s="49" t="s">
        <v>448</v>
      </c>
      <c r="E115" s="33"/>
      <c r="F115" s="37"/>
      <c r="G115" s="37"/>
      <c r="H115" s="33"/>
      <c r="I115" s="33"/>
      <c r="J115" s="33"/>
      <c r="K115" s="33"/>
      <c r="L115" s="38"/>
      <c r="M115" s="48"/>
      <c r="N115" s="48"/>
    </row>
    <row r="116" spans="1:14" s="24" customFormat="1" ht="15.75" customHeight="1">
      <c r="A116" s="37" t="s">
        <v>439</v>
      </c>
      <c r="B116" s="45" t="s">
        <v>450</v>
      </c>
      <c r="C116" s="25"/>
      <c r="D116" s="49" t="s">
        <v>448</v>
      </c>
      <c r="E116" s="33"/>
      <c r="F116" s="37"/>
      <c r="G116" s="37"/>
      <c r="H116" s="33"/>
      <c r="I116" s="33"/>
      <c r="J116" s="33"/>
      <c r="K116" s="33"/>
      <c r="L116" s="38"/>
      <c r="M116" s="48"/>
      <c r="N116" s="48"/>
    </row>
    <row r="117" spans="1:14" s="24" customFormat="1" ht="15.75" customHeight="1">
      <c r="A117" s="37" t="s">
        <v>440</v>
      </c>
      <c r="B117" s="45" t="s">
        <v>452</v>
      </c>
      <c r="C117" s="25"/>
      <c r="D117" s="49" t="s">
        <v>448</v>
      </c>
      <c r="E117" s="33"/>
      <c r="F117" s="37"/>
      <c r="G117" s="37"/>
      <c r="H117" s="33"/>
      <c r="I117" s="33"/>
      <c r="J117" s="33"/>
      <c r="K117" s="33"/>
      <c r="L117" s="38"/>
      <c r="M117" s="48"/>
      <c r="N117" s="48"/>
    </row>
    <row r="118" spans="1:14" s="24" customFormat="1" ht="15.75" customHeight="1">
      <c r="A118" s="37" t="s">
        <v>441</v>
      </c>
      <c r="B118" s="45" t="s">
        <v>453</v>
      </c>
      <c r="C118" s="25"/>
      <c r="D118" s="49" t="s">
        <v>448</v>
      </c>
      <c r="E118" s="33"/>
      <c r="F118" s="37"/>
      <c r="G118" s="37"/>
      <c r="H118" s="33"/>
      <c r="I118" s="33"/>
      <c r="J118" s="33"/>
      <c r="K118" s="33"/>
      <c r="L118" s="38"/>
      <c r="M118" s="48"/>
      <c r="N118" s="48"/>
    </row>
    <row r="119" spans="1:14" s="24" customFormat="1" ht="15.75" customHeight="1">
      <c r="A119" s="37" t="s">
        <v>442</v>
      </c>
      <c r="B119" s="45" t="s">
        <v>454</v>
      </c>
      <c r="C119" s="25"/>
      <c r="D119" s="49" t="s">
        <v>451</v>
      </c>
      <c r="E119" s="33"/>
      <c r="F119" s="37"/>
      <c r="G119" s="37"/>
      <c r="H119" s="33"/>
      <c r="I119" s="33"/>
      <c r="J119" s="33"/>
      <c r="K119" s="33"/>
      <c r="L119" s="38"/>
      <c r="M119" s="48"/>
      <c r="N119" s="48"/>
    </row>
    <row r="120" spans="1:14" s="24" customFormat="1" ht="15.75" customHeight="1">
      <c r="A120" s="37" t="s">
        <v>443</v>
      </c>
      <c r="B120" s="45" t="s">
        <v>455</v>
      </c>
      <c r="C120" s="25"/>
      <c r="D120" s="49" t="s">
        <v>448</v>
      </c>
      <c r="E120" s="33"/>
      <c r="F120" s="37"/>
      <c r="G120" s="37"/>
      <c r="H120" s="33"/>
      <c r="I120" s="33"/>
      <c r="J120" s="33"/>
      <c r="K120" s="33"/>
      <c r="L120" s="38"/>
      <c r="M120" s="48"/>
      <c r="N120" s="48"/>
    </row>
    <row r="121" spans="1:14" s="24" customFormat="1" ht="15.75" customHeight="1">
      <c r="A121" s="37" t="s">
        <v>444</v>
      </c>
      <c r="B121" s="45" t="s">
        <v>456</v>
      </c>
      <c r="C121" s="25"/>
      <c r="D121" s="49" t="s">
        <v>448</v>
      </c>
      <c r="E121" s="33"/>
      <c r="F121" s="37"/>
      <c r="G121" s="37"/>
      <c r="H121" s="33"/>
      <c r="I121" s="33"/>
      <c r="J121" s="33"/>
      <c r="K121" s="33"/>
      <c r="L121" s="38"/>
      <c r="M121" s="48"/>
      <c r="N121" s="48"/>
    </row>
    <row r="122" spans="1:14" s="24" customFormat="1" ht="15.75" customHeight="1">
      <c r="A122" s="37" t="s">
        <v>445</v>
      </c>
      <c r="B122" s="45" t="s">
        <v>457</v>
      </c>
      <c r="C122" s="25"/>
      <c r="D122" s="49" t="s">
        <v>448</v>
      </c>
      <c r="E122" s="33"/>
      <c r="F122" s="37"/>
      <c r="G122" s="37"/>
      <c r="H122" s="33"/>
      <c r="I122" s="33"/>
      <c r="J122" s="33"/>
      <c r="K122" s="33"/>
      <c r="L122" s="38"/>
      <c r="M122" s="48"/>
      <c r="N122" s="48"/>
    </row>
    <row r="123" spans="1:14" s="24" customFormat="1" ht="15.75" customHeight="1">
      <c r="A123" s="37" t="s">
        <v>446</v>
      </c>
      <c r="B123" s="45" t="s">
        <v>458</v>
      </c>
      <c r="C123" s="25"/>
      <c r="D123" s="49" t="s">
        <v>448</v>
      </c>
      <c r="E123" s="33"/>
      <c r="F123" s="37"/>
      <c r="G123" s="37"/>
      <c r="H123" s="33"/>
      <c r="I123" s="33"/>
      <c r="J123" s="33"/>
      <c r="K123" s="33"/>
      <c r="L123" s="38"/>
      <c r="M123" s="48"/>
      <c r="N123" s="48"/>
    </row>
    <row r="124" spans="1:14" ht="15.75" customHeight="1">
      <c r="A124" s="31" t="s">
        <v>247</v>
      </c>
      <c r="B124" s="24" t="s">
        <v>406</v>
      </c>
      <c r="C124" s="25" t="s">
        <v>156</v>
      </c>
      <c r="D124" s="36">
        <v>250</v>
      </c>
      <c r="E124" s="33">
        <v>4</v>
      </c>
      <c r="F124" s="37">
        <v>8</v>
      </c>
      <c r="G124" s="37">
        <v>8</v>
      </c>
      <c r="H124" s="33"/>
      <c r="I124" s="33"/>
      <c r="J124" s="33"/>
      <c r="K124" s="33"/>
      <c r="L124" s="38"/>
      <c r="M124" s="39"/>
      <c r="N124" s="39"/>
    </row>
    <row r="125" spans="1:14" ht="15.75" customHeight="1">
      <c r="A125" s="32" t="s">
        <v>249</v>
      </c>
      <c r="B125" s="21" t="s">
        <v>407</v>
      </c>
      <c r="C125" s="25" t="s">
        <v>347</v>
      </c>
      <c r="D125" s="36">
        <v>40</v>
      </c>
      <c r="E125" s="33"/>
      <c r="F125" s="41"/>
      <c r="G125" s="41"/>
      <c r="H125" s="33"/>
      <c r="I125" s="33"/>
      <c r="J125" s="33"/>
      <c r="K125" s="33"/>
      <c r="L125" s="38"/>
      <c r="M125" s="39"/>
      <c r="N125" s="39"/>
    </row>
    <row r="126" spans="1:14" ht="15.75" customHeight="1">
      <c r="A126" s="32" t="s">
        <v>251</v>
      </c>
      <c r="B126" s="21" t="s">
        <v>252</v>
      </c>
      <c r="C126" s="25">
        <f>SUM(IF(D126=0,0),IF(D126&gt;0,1),IF(D126&gt;10,1),IF(D126&gt;20,1),IF(D126&gt;40,1),IF(D126&gt;80,1),IF(D126&gt;160,1),IF(D126&gt;320,1),IF(D126&gt;640,1),IF(D126&gt;1280,1),IF(D126&gt;2560,1),IF(D126&gt;5120,1))</f>
        <v>1</v>
      </c>
      <c r="D126" s="36">
        <v>10</v>
      </c>
      <c r="E126" s="33"/>
      <c r="F126" s="37"/>
      <c r="G126" s="37"/>
      <c r="H126" s="33"/>
      <c r="I126" s="33"/>
      <c r="J126" s="33"/>
      <c r="K126" s="33"/>
      <c r="L126" s="38"/>
      <c r="M126" s="39"/>
      <c r="N126" s="39"/>
    </row>
    <row r="127" spans="1:14" ht="15.75" customHeight="1">
      <c r="A127" s="31" t="s">
        <v>255</v>
      </c>
      <c r="B127" s="24" t="s">
        <v>256</v>
      </c>
      <c r="C127" s="25" t="s">
        <v>87</v>
      </c>
      <c r="D127" s="36">
        <f>(22.33+9.2+33.4+0)/4</f>
        <v>16.232499999999998</v>
      </c>
      <c r="E127" s="33">
        <v>2</v>
      </c>
      <c r="F127" s="41">
        <v>10</v>
      </c>
      <c r="G127" s="41">
        <v>10</v>
      </c>
      <c r="H127" s="33"/>
      <c r="I127" s="33"/>
      <c r="J127" s="33"/>
      <c r="K127" s="33"/>
      <c r="L127" s="38"/>
      <c r="M127" s="39"/>
      <c r="N127" s="39"/>
    </row>
    <row r="128" spans="1:14" ht="15.75" customHeight="1">
      <c r="A128" s="31" t="s">
        <v>412</v>
      </c>
      <c r="B128" s="24" t="s">
        <v>413</v>
      </c>
      <c r="C128" s="25"/>
      <c r="D128" s="49" t="s">
        <v>448</v>
      </c>
      <c r="E128" s="33"/>
      <c r="F128" s="37"/>
      <c r="G128" s="37"/>
      <c r="H128" s="33"/>
      <c r="I128" s="33"/>
      <c r="J128" s="33"/>
      <c r="K128" s="33"/>
      <c r="L128" s="38"/>
      <c r="M128" s="39"/>
      <c r="N128" s="39"/>
    </row>
    <row r="129" spans="1:14" ht="15.75" customHeight="1">
      <c r="A129" s="31" t="s">
        <v>257</v>
      </c>
      <c r="B129" s="24" t="s">
        <v>258</v>
      </c>
      <c r="C129" s="25" t="s">
        <v>143</v>
      </c>
      <c r="D129" s="36">
        <v>0</v>
      </c>
      <c r="E129" s="33"/>
      <c r="F129" s="41"/>
      <c r="G129" s="41"/>
      <c r="H129" s="33"/>
      <c r="I129" s="33"/>
      <c r="J129" s="33"/>
      <c r="K129" s="33"/>
      <c r="L129" s="38"/>
      <c r="M129" s="39"/>
      <c r="N129" s="39"/>
    </row>
    <row r="130" spans="1:14" ht="15.75" customHeight="1">
      <c r="A130" s="31" t="s">
        <v>459</v>
      </c>
      <c r="B130" s="24" t="s">
        <v>460</v>
      </c>
      <c r="C130" s="25" t="s">
        <v>69</v>
      </c>
      <c r="D130" s="36">
        <v>56.4</v>
      </c>
      <c r="E130" s="33"/>
      <c r="F130" s="41"/>
      <c r="G130" s="41"/>
      <c r="H130" s="33"/>
      <c r="I130" s="33"/>
      <c r="J130" s="33"/>
      <c r="K130" s="33"/>
      <c r="L130" s="38"/>
      <c r="M130" s="39"/>
      <c r="N130" s="39"/>
    </row>
    <row r="131" spans="1:14" ht="15.75" customHeight="1">
      <c r="A131" s="32" t="s">
        <v>263</v>
      </c>
      <c r="B131" s="21" t="s">
        <v>264</v>
      </c>
      <c r="C131" s="25" t="s">
        <v>76</v>
      </c>
      <c r="D131" s="36">
        <v>7.5</v>
      </c>
      <c r="E131" s="33">
        <v>1</v>
      </c>
      <c r="F131" s="37">
        <v>1</v>
      </c>
      <c r="G131" s="37">
        <v>1</v>
      </c>
      <c r="H131" s="33"/>
      <c r="I131" s="33"/>
      <c r="J131" s="33"/>
      <c r="K131" s="33"/>
      <c r="L131" s="38"/>
      <c r="M131" s="39"/>
      <c r="N131" s="39"/>
    </row>
    <row r="132" spans="1:14" ht="15.75" customHeight="1">
      <c r="A132" s="31" t="s">
        <v>265</v>
      </c>
      <c r="B132" s="45" t="s">
        <v>266</v>
      </c>
      <c r="C132" s="25">
        <f>SUM(IF(D132=0,0),IF(D132&gt;0,1),IF(D132&gt;10,1),IF(D132&gt;20,1),IF(D132&gt;40,1),IF(D132&gt;80,1),IF(D132&gt;160,1),IF(D132&gt;320,1),IF(D132&gt;640,1),IF(D132&gt;1280,1),IF(D132&gt;2560,1),IF(D132&gt;5120,1))</f>
        <v>1</v>
      </c>
      <c r="D132" s="36">
        <v>7.5</v>
      </c>
      <c r="E132" s="33">
        <v>1</v>
      </c>
      <c r="F132" s="37">
        <v>1</v>
      </c>
      <c r="G132" s="37"/>
      <c r="H132" s="33"/>
      <c r="I132" s="33"/>
      <c r="J132" s="33"/>
      <c r="K132" s="33"/>
      <c r="L132" s="38"/>
      <c r="M132" s="39"/>
      <c r="N132" s="39"/>
    </row>
    <row r="133" spans="1:14" ht="15.75" customHeight="1">
      <c r="A133" s="31" t="s">
        <v>267</v>
      </c>
      <c r="B133" s="45" t="s">
        <v>268</v>
      </c>
      <c r="C133" s="25">
        <f>SUM(IF(D133=0,0),IF(D133&gt;0,1),IF(D133&gt;10,1),IF(D133&gt;20,1),IF(D133&gt;40,1),IF(D133&gt;80,1),IF(D133&gt;160,1),IF(D133&gt;320,1),IF(D133&gt;640,1),IF(D133&gt;1280,1),IF(D133&gt;2560,1),IF(D133&gt;5120,1))</f>
        <v>1</v>
      </c>
      <c r="D133" s="36">
        <v>7.5</v>
      </c>
      <c r="E133" s="33">
        <v>1</v>
      </c>
      <c r="F133" s="37">
        <v>1</v>
      </c>
      <c r="G133" s="37"/>
      <c r="H133" s="33"/>
      <c r="I133" s="33"/>
      <c r="J133" s="33"/>
      <c r="K133" s="33"/>
      <c r="L133" s="38"/>
      <c r="M133" s="39"/>
      <c r="N133" s="39"/>
    </row>
    <row r="134" spans="1:14" ht="15.75" customHeight="1">
      <c r="A134" s="31" t="s">
        <v>269</v>
      </c>
      <c r="B134" s="45" t="s">
        <v>270</v>
      </c>
      <c r="C134" s="25">
        <f>SUM(IF(D134=0,0),IF(D134&gt;0,1),IF(D134&gt;10,1),IF(D134&gt;20,1),IF(D134&gt;40,1),IF(D134&gt;80,1),IF(D134&gt;160,1),IF(D134&gt;320,1),IF(D134&gt;640,1),IF(D134&gt;1280,1),IF(D134&gt;2560,1),IF(D134&gt;5120,1))</f>
        <v>0</v>
      </c>
      <c r="D134" s="36">
        <v>0</v>
      </c>
      <c r="E134" s="33">
        <v>0</v>
      </c>
      <c r="F134" s="37">
        <v>0</v>
      </c>
      <c r="G134" s="37"/>
      <c r="H134" s="33"/>
      <c r="I134" s="33"/>
      <c r="J134" s="33"/>
      <c r="K134" s="33"/>
      <c r="L134" s="38"/>
      <c r="M134" s="39"/>
      <c r="N134" s="39"/>
    </row>
    <row r="135" spans="1:14" ht="15.75" customHeight="1">
      <c r="A135" s="31" t="s">
        <v>271</v>
      </c>
      <c r="B135" s="45" t="s">
        <v>272</v>
      </c>
      <c r="C135" s="25">
        <f>SUM(IF(D135=0,0),IF(D135&gt;0,1),IF(D135&gt;10,1),IF(D135&gt;20,1),IF(D135&gt;40,1),IF(D135&gt;80,1),IF(D135&gt;160,1),IF(D135&gt;320,1),IF(D135&gt;640,1),IF(D135&gt;1280,1),IF(D135&gt;2560,1),IF(D135&gt;5120,1))</f>
        <v>1</v>
      </c>
      <c r="D135" s="36">
        <v>7.5</v>
      </c>
      <c r="E135" s="33">
        <v>1</v>
      </c>
      <c r="F135" s="37">
        <v>1</v>
      </c>
      <c r="G135" s="37"/>
      <c r="H135" s="33"/>
      <c r="I135" s="33"/>
      <c r="J135" s="33"/>
      <c r="K135" s="33"/>
      <c r="L135" s="38"/>
      <c r="M135" s="39"/>
      <c r="N135" s="39"/>
    </row>
    <row r="136" spans="1:14" ht="15.75" customHeight="1">
      <c r="A136" s="31" t="s">
        <v>273</v>
      </c>
      <c r="B136" s="44" t="s">
        <v>274</v>
      </c>
      <c r="C136" s="25">
        <f>SUM(IF(D136=0,0),IF(D136&gt;0,1),IF(D136&gt;10,1),IF(D136&gt;20,1),IF(D136&gt;40,1),IF(D136&gt;80,1),IF(D136&gt;160,1),IF(D136&gt;320,1),IF(D136&gt;640,1),IF(D136&gt;1280,1),IF(D136&gt;2560,1),IF(D136&gt;5120,1))</f>
        <v>1</v>
      </c>
      <c r="D136" s="36">
        <v>7.5</v>
      </c>
      <c r="E136" s="33">
        <v>1</v>
      </c>
      <c r="F136" s="37">
        <v>1</v>
      </c>
      <c r="G136" s="37"/>
      <c r="H136" s="33"/>
      <c r="I136" s="33"/>
      <c r="J136" s="33"/>
      <c r="K136" s="33"/>
      <c r="L136" s="38"/>
      <c r="M136" s="39"/>
      <c r="N136" s="39"/>
    </row>
    <row r="137" spans="1:14" ht="15.75" customHeight="1">
      <c r="A137" s="31" t="s">
        <v>403</v>
      </c>
      <c r="B137" s="44" t="s">
        <v>404</v>
      </c>
      <c r="C137" s="25"/>
      <c r="D137" s="49" t="s">
        <v>451</v>
      </c>
      <c r="E137" s="33"/>
      <c r="F137" s="37"/>
      <c r="G137" s="37"/>
      <c r="H137" s="33"/>
      <c r="I137" s="33"/>
      <c r="J137" s="33"/>
      <c r="K137" s="33"/>
      <c r="L137" s="38"/>
      <c r="M137" s="39"/>
      <c r="N137" s="39"/>
    </row>
    <row r="138" spans="1:14" ht="15.75" customHeight="1">
      <c r="A138" s="31" t="s">
        <v>275</v>
      </c>
      <c r="B138" s="24" t="s">
        <v>276</v>
      </c>
      <c r="C138" s="25" t="s">
        <v>143</v>
      </c>
      <c r="D138" s="73">
        <v>0</v>
      </c>
      <c r="E138" s="33"/>
      <c r="F138" s="37"/>
      <c r="G138" s="37"/>
      <c r="H138" s="33"/>
      <c r="I138" s="33"/>
      <c r="J138" s="33"/>
      <c r="K138" s="33"/>
      <c r="L138" s="38"/>
      <c r="M138" s="39"/>
      <c r="N138" s="39"/>
    </row>
    <row r="139" spans="1:14" s="56" customFormat="1" ht="15.75" customHeight="1">
      <c r="A139" s="31" t="s">
        <v>277</v>
      </c>
      <c r="B139" s="45" t="s">
        <v>278</v>
      </c>
      <c r="C139" s="25">
        <f>SUM(IF(D139=0,0),IF(D139&gt;0,1),IF(D139&gt;10,1),IF(D139&gt;20,1),IF(D139&gt;40,1),IF(D139&gt;80,1),IF(D139&gt;160,1),IF(D139&gt;320,1),IF(D139&gt;640,1),IF(D139&gt;1280,1),IF(D139&gt;2560,1),IF(D139&gt;5120,1))</f>
        <v>2</v>
      </c>
      <c r="D139" s="36">
        <v>15</v>
      </c>
      <c r="E139" s="33">
        <v>1</v>
      </c>
      <c r="F139" s="37">
        <v>2</v>
      </c>
      <c r="G139" s="37"/>
      <c r="H139" s="26"/>
      <c r="I139" s="26"/>
      <c r="J139" s="26"/>
      <c r="K139" s="26"/>
      <c r="L139" s="54"/>
      <c r="M139" s="55"/>
      <c r="N139" s="55"/>
    </row>
    <row r="140" spans="1:14">
      <c r="A140" s="31" t="s">
        <v>279</v>
      </c>
      <c r="B140" s="24" t="s">
        <v>280</v>
      </c>
      <c r="C140" s="25" t="s">
        <v>143</v>
      </c>
      <c r="D140" s="73">
        <v>0</v>
      </c>
      <c r="E140" s="33"/>
      <c r="F140" s="37"/>
      <c r="G140" s="37"/>
      <c r="H140" s="33"/>
      <c r="I140" s="33"/>
      <c r="J140" s="33"/>
      <c r="K140" s="33"/>
      <c r="L140" s="38"/>
      <c r="M140" s="39"/>
      <c r="N140" s="39"/>
    </row>
    <row r="141" spans="1:14">
      <c r="A141" s="31" t="s">
        <v>283</v>
      </c>
      <c r="B141" s="24" t="s">
        <v>366</v>
      </c>
      <c r="C141" s="25">
        <f>SUM(IF(D141=0,0),IF(D141&gt;0,1),IF(D141&gt;10,1),IF(D141&gt;20,1),IF(D141&gt;40,1),IF(D141&gt;80,1),IF(D141&gt;160,1),IF(D141&gt;320,1),IF(D141&gt;640,1),IF(D141&gt;1280,1),IF(D141&gt;2560,1),IF(D141&gt;5120,1))</f>
        <v>6</v>
      </c>
      <c r="D141" s="40">
        <v>264</v>
      </c>
      <c r="E141" s="33">
        <v>2</v>
      </c>
      <c r="F141" s="37">
        <v>9</v>
      </c>
      <c r="G141" s="37">
        <v>9</v>
      </c>
      <c r="H141" s="33"/>
      <c r="I141" s="33"/>
      <c r="J141" s="33"/>
      <c r="K141" s="33"/>
      <c r="L141" s="38"/>
      <c r="M141" s="39"/>
      <c r="N141" s="39"/>
    </row>
    <row r="142" spans="1:14">
      <c r="A142" s="31" t="s">
        <v>461</v>
      </c>
      <c r="B142" s="24" t="s">
        <v>462</v>
      </c>
      <c r="C142" s="25"/>
      <c r="D142" s="49" t="s">
        <v>448</v>
      </c>
      <c r="E142" s="33"/>
      <c r="F142" s="37"/>
      <c r="G142" s="37"/>
      <c r="H142" s="33"/>
      <c r="I142" s="33"/>
      <c r="J142" s="33"/>
      <c r="K142" s="33"/>
      <c r="L142" s="38"/>
      <c r="M142" s="39"/>
      <c r="N142" s="39"/>
    </row>
    <row r="143" spans="1:14">
      <c r="A143" s="32" t="s">
        <v>285</v>
      </c>
      <c r="B143" s="21" t="s">
        <v>286</v>
      </c>
      <c r="C143" s="25">
        <f>SUM(IF(D143=0,0),IF(D143&gt;0,1),IF(D143&gt;10,1),IF(D143&gt;20,1),IF(D143&gt;40,1),IF(D143&gt;80,1),IF(D143&gt;160,1),IF(D143&gt;320,1),IF(D143&gt;640,1),IF(D143&gt;1280,1),IF(D143&gt;2560,1),IF(D143&gt;5120,1))</f>
        <v>0</v>
      </c>
      <c r="D143" s="36">
        <v>0</v>
      </c>
      <c r="E143" s="33">
        <v>0</v>
      </c>
      <c r="F143" s="37">
        <v>0</v>
      </c>
      <c r="G143" s="37"/>
      <c r="H143" s="33"/>
      <c r="I143" s="33"/>
      <c r="J143" s="33"/>
      <c r="K143" s="33"/>
      <c r="L143" s="38"/>
      <c r="M143" s="39"/>
      <c r="N143" s="39"/>
    </row>
    <row r="144" spans="1:14">
      <c r="A144" s="47" t="s">
        <v>291</v>
      </c>
      <c r="B144" s="53" t="s">
        <v>292</v>
      </c>
      <c r="C144" s="25">
        <f>SUM(IF(D144=0,0),IF(D144&gt;0,1),IF(D144&gt;10,1),IF(D144&gt;20,1),IF(D144&gt;40,1),IF(D144&gt;80,1),IF(D144&gt;160,1),IF(D144&gt;320,1),IF(D144&gt;640,1),IF(D144&gt;1280,1),IF(D144&gt;2560,1),IF(D144&gt;5120,1))</f>
        <v>1</v>
      </c>
      <c r="D144" s="73">
        <f>(9.06+0+0+6.76)/4</f>
        <v>3.9550000000000001</v>
      </c>
      <c r="E144" s="37"/>
      <c r="F144" s="33"/>
      <c r="G144" s="37"/>
      <c r="H144" s="33"/>
      <c r="I144" s="34"/>
      <c r="J144" s="34"/>
      <c r="K144" s="34"/>
      <c r="L144" s="57"/>
    </row>
    <row r="145" spans="1:12">
      <c r="A145" s="47" t="s">
        <v>463</v>
      </c>
      <c r="B145" s="53" t="s">
        <v>464</v>
      </c>
      <c r="C145" s="25">
        <f>SUM(IF(D145=0,0),IF(D145&gt;0,1),IF(D145&gt;10,1),IF(D145&gt;20,1),IF(D145&gt;40,1),IF(D145&gt;80,1),IF(D145&gt;160,1),IF(D145&gt;320,1),IF(D145&gt;640,1),IF(D145&gt;1280,1),IF(D145&gt;2560,1),IF(D145&gt;5120,1))</f>
        <v>6</v>
      </c>
      <c r="D145" s="36">
        <v>275</v>
      </c>
      <c r="E145" s="37"/>
      <c r="F145" s="33"/>
      <c r="G145" s="37"/>
      <c r="H145" s="33"/>
      <c r="I145" s="34"/>
      <c r="J145" s="34"/>
      <c r="K145" s="34"/>
      <c r="L145" s="57"/>
    </row>
    <row r="146" spans="1:12">
      <c r="A146" s="47" t="s">
        <v>465</v>
      </c>
      <c r="B146" s="53" t="s">
        <v>466</v>
      </c>
      <c r="C146" s="25"/>
      <c r="D146" s="49" t="s">
        <v>448</v>
      </c>
      <c r="E146" s="37"/>
      <c r="F146" s="33"/>
      <c r="G146" s="37"/>
      <c r="H146" s="33"/>
      <c r="I146" s="34"/>
      <c r="J146" s="34"/>
      <c r="K146" s="34"/>
      <c r="L146" s="57"/>
    </row>
    <row r="147" spans="1:12">
      <c r="A147" s="47" t="s">
        <v>467</v>
      </c>
      <c r="B147" s="53" t="s">
        <v>480</v>
      </c>
      <c r="C147" s="25"/>
      <c r="D147" s="49" t="s">
        <v>448</v>
      </c>
      <c r="E147" s="37"/>
      <c r="F147" s="33"/>
      <c r="G147" s="37"/>
      <c r="H147" s="33"/>
      <c r="I147" s="34"/>
      <c r="J147" s="34"/>
      <c r="K147" s="34"/>
      <c r="L147" s="57"/>
    </row>
    <row r="148" spans="1:12">
      <c r="A148" s="47" t="s">
        <v>468</v>
      </c>
      <c r="B148" s="53" t="s">
        <v>481</v>
      </c>
      <c r="C148" s="25"/>
      <c r="D148" s="49" t="s">
        <v>451</v>
      </c>
      <c r="E148" s="37"/>
      <c r="F148" s="33"/>
      <c r="G148" s="37"/>
      <c r="H148" s="33"/>
      <c r="I148" s="34"/>
      <c r="J148" s="34"/>
      <c r="K148" s="34"/>
      <c r="L148" s="57"/>
    </row>
    <row r="149" spans="1:12">
      <c r="A149" s="47" t="s">
        <v>469</v>
      </c>
      <c r="B149" s="53" t="s">
        <v>482</v>
      </c>
      <c r="C149" s="25"/>
      <c r="D149" s="49" t="s">
        <v>448</v>
      </c>
      <c r="E149" s="37"/>
      <c r="F149" s="33"/>
      <c r="G149" s="37"/>
      <c r="H149" s="33"/>
      <c r="I149" s="34"/>
      <c r="J149" s="34"/>
      <c r="K149" s="34"/>
      <c r="L149" s="57"/>
    </row>
    <row r="150" spans="1:12">
      <c r="A150" s="47" t="s">
        <v>470</v>
      </c>
      <c r="B150" s="53" t="s">
        <v>483</v>
      </c>
      <c r="C150" s="25"/>
      <c r="D150" s="49" t="s">
        <v>451</v>
      </c>
      <c r="E150" s="37"/>
      <c r="F150" s="33"/>
      <c r="G150" s="37"/>
      <c r="H150" s="33"/>
      <c r="I150" s="34"/>
      <c r="J150" s="34"/>
      <c r="K150" s="34"/>
      <c r="L150" s="57"/>
    </row>
    <row r="151" spans="1:12">
      <c r="A151" s="47" t="s">
        <v>471</v>
      </c>
      <c r="B151" s="53" t="s">
        <v>484</v>
      </c>
      <c r="C151" s="25"/>
      <c r="D151" s="49" t="s">
        <v>451</v>
      </c>
      <c r="E151" s="37"/>
      <c r="F151" s="33"/>
      <c r="G151" s="37"/>
      <c r="H151" s="33"/>
      <c r="I151" s="34"/>
      <c r="J151" s="34"/>
      <c r="K151" s="34"/>
      <c r="L151" s="57"/>
    </row>
    <row r="152" spans="1:12">
      <c r="A152" s="47" t="s">
        <v>472</v>
      </c>
      <c r="B152" s="53" t="s">
        <v>485</v>
      </c>
      <c r="C152" s="25"/>
      <c r="D152" s="49" t="s">
        <v>448</v>
      </c>
      <c r="E152" s="37"/>
      <c r="F152" s="33"/>
      <c r="G152" s="37"/>
      <c r="H152" s="33"/>
      <c r="I152" s="34"/>
      <c r="J152" s="34"/>
      <c r="K152" s="34"/>
      <c r="L152" s="57"/>
    </row>
    <row r="153" spans="1:12">
      <c r="A153" s="47" t="s">
        <v>473</v>
      </c>
      <c r="B153" s="53" t="s">
        <v>486</v>
      </c>
      <c r="C153" s="25"/>
      <c r="D153" s="49" t="s">
        <v>451</v>
      </c>
      <c r="E153" s="37"/>
      <c r="F153" s="33"/>
      <c r="G153" s="37"/>
      <c r="H153" s="33"/>
      <c r="I153" s="34"/>
      <c r="J153" s="34"/>
      <c r="K153" s="34"/>
      <c r="L153" s="57"/>
    </row>
    <row r="154" spans="1:12">
      <c r="A154" s="47" t="s">
        <v>474</v>
      </c>
      <c r="B154" s="53" t="s">
        <v>487</v>
      </c>
      <c r="C154" s="25"/>
      <c r="D154" s="49" t="s">
        <v>451</v>
      </c>
      <c r="E154" s="37"/>
      <c r="F154" s="33"/>
      <c r="G154" s="37"/>
      <c r="H154" s="33"/>
      <c r="I154" s="34"/>
      <c r="J154" s="34"/>
      <c r="K154" s="34"/>
      <c r="L154" s="57"/>
    </row>
    <row r="155" spans="1:12">
      <c r="A155" s="47" t="s">
        <v>475</v>
      </c>
      <c r="B155" s="53" t="s">
        <v>488</v>
      </c>
      <c r="C155" s="25"/>
      <c r="D155" s="49" t="s">
        <v>451</v>
      </c>
      <c r="E155" s="37"/>
      <c r="F155" s="33"/>
      <c r="G155" s="37"/>
      <c r="H155" s="33"/>
      <c r="I155" s="34"/>
      <c r="J155" s="34"/>
      <c r="K155" s="34"/>
      <c r="L155" s="57"/>
    </row>
    <row r="156" spans="1:12">
      <c r="A156" s="47" t="s">
        <v>476</v>
      </c>
      <c r="B156" s="53" t="s">
        <v>489</v>
      </c>
      <c r="C156" s="25"/>
      <c r="D156" s="49" t="s">
        <v>451</v>
      </c>
      <c r="E156" s="37"/>
      <c r="F156" s="33"/>
      <c r="G156" s="37"/>
      <c r="H156" s="33"/>
      <c r="I156" s="34"/>
      <c r="J156" s="34"/>
      <c r="K156" s="34"/>
      <c r="L156" s="57"/>
    </row>
    <row r="157" spans="1:12">
      <c r="A157" s="47" t="s">
        <v>477</v>
      </c>
      <c r="B157" s="53" t="s">
        <v>490</v>
      </c>
      <c r="C157" s="25"/>
      <c r="D157" s="49" t="s">
        <v>448</v>
      </c>
      <c r="E157" s="37"/>
      <c r="F157" s="33"/>
      <c r="G157" s="37"/>
      <c r="H157" s="33"/>
      <c r="I157" s="34"/>
      <c r="J157" s="34"/>
      <c r="K157" s="34"/>
      <c r="L157" s="57"/>
    </row>
    <row r="158" spans="1:12">
      <c r="A158" s="47" t="s">
        <v>478</v>
      </c>
      <c r="B158" s="53" t="s">
        <v>491</v>
      </c>
      <c r="C158" s="25"/>
      <c r="D158" s="49" t="s">
        <v>451</v>
      </c>
      <c r="E158" s="37"/>
      <c r="F158" s="33"/>
      <c r="G158" s="37"/>
      <c r="H158" s="33"/>
      <c r="I158" s="34"/>
      <c r="J158" s="34"/>
      <c r="K158" s="34"/>
      <c r="L158" s="57"/>
    </row>
    <row r="159" spans="1:12">
      <c r="A159" s="47" t="s">
        <v>479</v>
      </c>
      <c r="B159" s="53" t="s">
        <v>492</v>
      </c>
      <c r="C159" s="25"/>
      <c r="D159" s="49" t="s">
        <v>451</v>
      </c>
      <c r="E159" s="37"/>
      <c r="F159" s="33"/>
      <c r="G159" s="37"/>
      <c r="H159" s="33"/>
      <c r="I159" s="34"/>
      <c r="J159" s="34"/>
      <c r="K159" s="34"/>
      <c r="L159" s="57"/>
    </row>
    <row r="160" spans="1:12">
      <c r="A160" s="31"/>
      <c r="B160" s="24"/>
      <c r="C160" s="48"/>
      <c r="D160" s="46"/>
      <c r="E160" s="33"/>
      <c r="F160" s="47"/>
      <c r="G160" s="33"/>
      <c r="H160" s="33"/>
      <c r="I160" s="34"/>
      <c r="J160" s="34"/>
      <c r="K160" s="34"/>
      <c r="L160" s="57"/>
    </row>
    <row r="161" spans="1:12">
      <c r="A161" s="75"/>
      <c r="B161" s="61" t="s">
        <v>295</v>
      </c>
      <c r="C161" s="62"/>
    </row>
    <row r="162" spans="1:12">
      <c r="B162" s="64"/>
      <c r="C162" s="65"/>
    </row>
    <row r="163" spans="1:12">
      <c r="B163" s="66" t="s">
        <v>296</v>
      </c>
      <c r="C163" s="39">
        <v>0</v>
      </c>
      <c r="D163" s="80">
        <v>36</v>
      </c>
      <c r="F163" s="5"/>
      <c r="G163" s="5"/>
      <c r="H163" s="1"/>
      <c r="I163" s="6"/>
      <c r="J163" s="7"/>
      <c r="K163" s="7"/>
      <c r="L163" s="7"/>
    </row>
    <row r="164" spans="1:12">
      <c r="C164" s="39">
        <v>1</v>
      </c>
      <c r="D164" s="80">
        <v>31</v>
      </c>
      <c r="F164" s="5"/>
      <c r="G164" s="5"/>
      <c r="H164" s="1"/>
      <c r="I164" s="6"/>
      <c r="J164" s="7"/>
      <c r="K164" s="7"/>
      <c r="L164" s="7"/>
    </row>
    <row r="165" spans="1:12">
      <c r="C165" s="39">
        <v>2</v>
      </c>
      <c r="D165" s="80">
        <v>12</v>
      </c>
      <c r="F165" s="5"/>
      <c r="G165" s="5"/>
      <c r="H165" s="1"/>
      <c r="I165" s="6"/>
      <c r="J165" s="7"/>
      <c r="K165" s="7"/>
      <c r="L165" s="7"/>
    </row>
    <row r="166" spans="1:12">
      <c r="C166" s="39">
        <v>3</v>
      </c>
      <c r="D166" s="80">
        <v>13</v>
      </c>
      <c r="F166" s="5"/>
      <c r="G166" s="5"/>
      <c r="H166" s="1"/>
      <c r="I166" s="6"/>
      <c r="J166" s="7"/>
      <c r="K166" s="7"/>
      <c r="L166" s="7"/>
    </row>
    <row r="167" spans="1:12">
      <c r="C167" s="39">
        <v>4</v>
      </c>
      <c r="D167" s="80">
        <v>4</v>
      </c>
      <c r="F167" s="5"/>
      <c r="G167" s="5"/>
      <c r="H167" s="1"/>
      <c r="I167" s="6"/>
      <c r="J167" s="7"/>
      <c r="K167" s="7"/>
      <c r="L167" s="7"/>
    </row>
    <row r="168" spans="1:12">
      <c r="C168" s="39">
        <v>5</v>
      </c>
      <c r="D168" s="80">
        <v>3</v>
      </c>
      <c r="F168" s="5"/>
      <c r="G168" s="5"/>
      <c r="H168" s="1"/>
      <c r="I168" s="6"/>
      <c r="J168" s="7"/>
      <c r="K168" s="7"/>
      <c r="L168" s="7"/>
    </row>
    <row r="169" spans="1:12">
      <c r="C169" s="39">
        <v>6</v>
      </c>
      <c r="D169" s="80">
        <v>2</v>
      </c>
      <c r="F169" s="5"/>
      <c r="G169" s="5"/>
      <c r="H169" s="1"/>
      <c r="I169" s="6"/>
      <c r="J169" s="7"/>
      <c r="K169" s="7"/>
      <c r="L169" s="7"/>
    </row>
    <row r="170" spans="1:12">
      <c r="C170" s="39">
        <v>7</v>
      </c>
      <c r="D170" s="80">
        <v>1</v>
      </c>
      <c r="F170" s="5"/>
      <c r="G170" s="5"/>
      <c r="H170" s="1"/>
      <c r="I170" s="6"/>
      <c r="J170" s="7"/>
      <c r="K170" s="7"/>
      <c r="L170" s="7"/>
    </row>
    <row r="171" spans="1:12">
      <c r="C171" s="39">
        <v>8</v>
      </c>
      <c r="D171" s="80">
        <v>1</v>
      </c>
      <c r="F171" s="5"/>
      <c r="G171" s="5"/>
      <c r="H171" s="1"/>
      <c r="I171" s="6"/>
      <c r="J171" s="7"/>
      <c r="K171" s="7"/>
      <c r="L171" s="7"/>
    </row>
    <row r="172" spans="1:12">
      <c r="C172" s="39">
        <v>9</v>
      </c>
      <c r="D172" s="80">
        <v>0</v>
      </c>
      <c r="F172" s="5"/>
      <c r="G172" s="5"/>
      <c r="H172" s="1"/>
      <c r="I172" s="6"/>
      <c r="J172" s="7"/>
      <c r="K172" s="7"/>
      <c r="L172" s="7"/>
    </row>
    <row r="173" spans="1:12">
      <c r="C173" s="39">
        <v>10</v>
      </c>
      <c r="D173" s="80">
        <v>2</v>
      </c>
      <c r="F173" s="5"/>
      <c r="G173" s="5"/>
      <c r="H173" s="1"/>
      <c r="I173" s="6"/>
      <c r="J173" s="7"/>
      <c r="K173" s="7"/>
      <c r="L173" s="7"/>
    </row>
    <row r="174" spans="1:12">
      <c r="C174" s="39">
        <v>11</v>
      </c>
      <c r="D174" s="80">
        <v>1</v>
      </c>
      <c r="F174" s="5"/>
      <c r="G174" s="5"/>
      <c r="H174" s="1"/>
      <c r="I174" s="6"/>
      <c r="J174" s="7"/>
      <c r="K174" s="7"/>
      <c r="L174" s="7"/>
    </row>
    <row r="175" spans="1:12">
      <c r="C175" s="8" t="s">
        <v>297</v>
      </c>
      <c r="D175" s="81">
        <v>36</v>
      </c>
      <c r="F175" s="5"/>
      <c r="G175" s="5"/>
      <c r="H175" s="1"/>
      <c r="I175" s="6"/>
      <c r="J175" s="7"/>
      <c r="K175" s="7"/>
      <c r="L175" s="7"/>
    </row>
  </sheetData>
  <mergeCells count="1">
    <mergeCell ref="G5:K5"/>
  </mergeCells>
  <pageMargins left="0.5" right="0.5" top="0.5" bottom="1" header="0.5" footer="0.4"/>
  <pageSetup scale="66" fitToHeight="4" orientation="landscape" horizontalDpi="300" verticalDpi="300" r:id="rId1"/>
  <headerFooter alignWithMargins="0">
    <oddFooter>&amp;L&amp;"Univers,Bold"&amp;10US ECOLOGY WASHINGTON, INC.
2012 FINAL RATES
EXHIBIT 6
PAGE &amp;P OF &amp;N</oddFooter>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159"/>
  <sheetViews>
    <sheetView zoomScale="75" zoomScaleNormal="75" workbookViewId="0">
      <pane xSplit="2" ySplit="6" topLeftCell="C7" activePane="bottomRight" state="frozen"/>
      <selection activeCell="D38" sqref="D38"/>
      <selection pane="topRight" activeCell="D38" sqref="D38"/>
      <selection pane="bottomLeft" activeCell="D38" sqref="D38"/>
      <selection pane="bottomRight" activeCell="D49" sqref="D49"/>
    </sheetView>
  </sheetViews>
  <sheetFormatPr defaultRowHeight="15"/>
  <cols>
    <col min="1" max="1" width="10" style="1" customWidth="1"/>
    <col min="2" max="2" width="46.77734375" style="7" customWidth="1"/>
    <col min="3" max="3" width="7.33203125" style="39" customWidth="1"/>
    <col min="4" max="4" width="11.77734375" style="3" customWidth="1"/>
    <col min="5" max="5" width="11.77734375" style="63" customWidth="1"/>
    <col min="6" max="6" width="11.88671875" style="4" customWidth="1"/>
    <col min="7" max="7" width="10" style="4" customWidth="1"/>
    <col min="8" max="9" width="10" style="5" customWidth="1"/>
    <col min="10" max="10" width="10.109375" style="5" customWidth="1"/>
    <col min="11" max="11" width="10" style="1" customWidth="1"/>
    <col min="12" max="12" width="35.109375" style="6" customWidth="1"/>
    <col min="13" max="16384" width="8.88671875" style="7"/>
  </cols>
  <sheetData>
    <row r="1" spans="1:11">
      <c r="B1" s="1" t="s">
        <v>411</v>
      </c>
      <c r="C1" s="2"/>
      <c r="E1" s="4"/>
    </row>
    <row r="2" spans="1:11">
      <c r="B2" s="1" t="s">
        <v>1</v>
      </c>
      <c r="C2" s="2"/>
      <c r="E2" s="4"/>
    </row>
    <row r="3" spans="1:11">
      <c r="B3" s="1" t="s">
        <v>2</v>
      </c>
      <c r="C3" s="2"/>
      <c r="E3" s="4"/>
    </row>
    <row r="4" spans="1:11">
      <c r="A4" s="8"/>
      <c r="B4" s="9">
        <v>40591</v>
      </c>
      <c r="C4" s="10"/>
      <c r="E4" s="4"/>
      <c r="F4" s="5"/>
      <c r="H4" s="4"/>
      <c r="K4" s="5"/>
    </row>
    <row r="5" spans="1:11">
      <c r="C5" s="2" t="s">
        <v>3</v>
      </c>
      <c r="D5" s="3" t="s">
        <v>4</v>
      </c>
      <c r="E5" s="4" t="s">
        <v>5</v>
      </c>
      <c r="F5" s="4" t="s">
        <v>5</v>
      </c>
      <c r="G5" s="93" t="s">
        <v>6</v>
      </c>
      <c r="H5" s="93"/>
      <c r="I5" s="93"/>
      <c r="J5" s="93"/>
      <c r="K5" s="93"/>
    </row>
    <row r="6" spans="1:11" ht="15.75" thickBot="1">
      <c r="A6" s="11" t="s">
        <v>7</v>
      </c>
      <c r="B6" s="11" t="s">
        <v>8</v>
      </c>
      <c r="C6" s="12" t="s">
        <v>9</v>
      </c>
      <c r="D6" s="13" t="s">
        <v>10</v>
      </c>
      <c r="E6" s="14" t="s">
        <v>11</v>
      </c>
      <c r="F6" s="14" t="s">
        <v>12</v>
      </c>
      <c r="G6" s="14" t="s">
        <v>13</v>
      </c>
      <c r="H6" s="15" t="s">
        <v>14</v>
      </c>
      <c r="I6" s="15" t="s">
        <v>15</v>
      </c>
      <c r="J6" s="15" t="s">
        <v>16</v>
      </c>
      <c r="K6" s="11" t="s">
        <v>17</v>
      </c>
    </row>
    <row r="7" spans="1:11">
      <c r="A7" s="16"/>
      <c r="B7" s="16"/>
      <c r="C7" s="17"/>
      <c r="D7" s="76"/>
      <c r="E7" s="19"/>
      <c r="F7" s="19"/>
      <c r="G7" s="19"/>
      <c r="H7" s="20"/>
      <c r="I7" s="20"/>
      <c r="J7" s="20"/>
      <c r="K7" s="16"/>
    </row>
    <row r="8" spans="1:11" ht="15.75" thickBot="1">
      <c r="A8" s="16"/>
      <c r="B8" s="30" t="s">
        <v>18</v>
      </c>
      <c r="C8" s="17"/>
      <c r="D8" s="18"/>
      <c r="E8" s="19"/>
      <c r="F8" s="19"/>
      <c r="G8" s="19"/>
      <c r="H8" s="20"/>
      <c r="I8" s="20"/>
      <c r="J8" s="20"/>
      <c r="K8" s="16"/>
    </row>
    <row r="9" spans="1:11">
      <c r="A9" s="16"/>
      <c r="B9" s="16"/>
      <c r="C9" s="17"/>
      <c r="D9" s="18"/>
      <c r="E9" s="19"/>
      <c r="F9" s="19"/>
      <c r="G9" s="19"/>
      <c r="H9" s="20"/>
      <c r="I9" s="20"/>
      <c r="J9" s="20"/>
      <c r="K9" s="16"/>
    </row>
    <row r="10" spans="1:11">
      <c r="A10" s="1" t="s">
        <v>19</v>
      </c>
      <c r="B10" s="21" t="s">
        <v>349</v>
      </c>
      <c r="C10" s="22" t="s">
        <v>21</v>
      </c>
      <c r="D10" s="23">
        <f>100+202+120+1466.25-293.25+630</f>
        <v>2225</v>
      </c>
      <c r="E10" s="4">
        <f>3+1+1</f>
        <v>5</v>
      </c>
      <c r="F10" s="19">
        <f>3+8+12+6</f>
        <v>29</v>
      </c>
      <c r="G10" s="19">
        <v>29</v>
      </c>
      <c r="H10" s="4">
        <v>0</v>
      </c>
      <c r="I10" s="4">
        <v>0</v>
      </c>
      <c r="J10" s="4">
        <v>0</v>
      </c>
      <c r="K10" s="4">
        <v>0</v>
      </c>
    </row>
    <row r="11" spans="1:11">
      <c r="A11" s="1" t="s">
        <v>22</v>
      </c>
      <c r="B11" s="24" t="s">
        <v>345</v>
      </c>
      <c r="C11" s="22" t="s">
        <v>21</v>
      </c>
      <c r="D11" s="23">
        <v>700</v>
      </c>
      <c r="E11" s="4">
        <v>1</v>
      </c>
      <c r="F11" s="19">
        <v>7</v>
      </c>
      <c r="G11" s="4">
        <v>7</v>
      </c>
      <c r="H11" s="4">
        <v>0</v>
      </c>
      <c r="I11" s="4">
        <v>0</v>
      </c>
      <c r="J11" s="4">
        <v>0</v>
      </c>
      <c r="K11" s="4">
        <v>0</v>
      </c>
    </row>
    <row r="12" spans="1:11">
      <c r="A12" s="1" t="s">
        <v>24</v>
      </c>
      <c r="B12" s="24" t="s">
        <v>298</v>
      </c>
      <c r="C12" s="22" t="s">
        <v>21</v>
      </c>
      <c r="D12" s="23">
        <v>1195</v>
      </c>
      <c r="E12" s="4">
        <v>2</v>
      </c>
      <c r="F12" s="4">
        <v>14</v>
      </c>
      <c r="G12" s="4">
        <v>14</v>
      </c>
      <c r="H12" s="4">
        <v>0</v>
      </c>
      <c r="I12" s="4">
        <v>0</v>
      </c>
      <c r="J12" s="4">
        <v>0</v>
      </c>
      <c r="K12" s="4">
        <v>0</v>
      </c>
    </row>
    <row r="13" spans="1:11">
      <c r="A13" s="16" t="s">
        <v>25</v>
      </c>
      <c r="B13" s="21" t="s">
        <v>26</v>
      </c>
      <c r="C13" s="25">
        <f>SUM(IF(D13=0,0),IF(D13&gt;0,1),IF(D13&gt;10,1),IF(D13&gt;20,1),IF(D13&gt;40,1),IF(D13&gt;80,1),IF(D13&gt;160,1),IF(D13&gt;320,1),IF(D13&gt;640,1),IF(D13&gt;1280,1),IF(D13&gt;2560,1),IF(D13&gt;5120,1))</f>
        <v>11</v>
      </c>
      <c r="D13" s="18">
        <v>14323.6</v>
      </c>
      <c r="E13" s="26">
        <v>26</v>
      </c>
      <c r="F13" s="26">
        <v>116</v>
      </c>
      <c r="G13" s="26">
        <v>100</v>
      </c>
      <c r="H13" s="26">
        <v>7</v>
      </c>
      <c r="I13" s="26">
        <v>2</v>
      </c>
      <c r="J13" s="26">
        <v>7</v>
      </c>
      <c r="K13" s="26">
        <v>0</v>
      </c>
    </row>
    <row r="14" spans="1:11">
      <c r="A14" s="1" t="s">
        <v>27</v>
      </c>
      <c r="B14" s="21" t="s">
        <v>28</v>
      </c>
      <c r="C14" s="25">
        <f>SUM(IF(D14=0,0),IF(D14&gt;0,1),IF(D14&gt;10,1),IF(D14&gt;20,1),IF(D14&gt;40,1),IF(D14&gt;80,1),IF(D14&gt;160,1),IF(D14&gt;320,1),IF(D14&gt;640,1),IF(D14&gt;1280,1),IF(D14&gt;2560,1),IF(D14&gt;5120,1))</f>
        <v>10</v>
      </c>
      <c r="D14" s="23">
        <v>3000</v>
      </c>
      <c r="E14" s="4">
        <v>15</v>
      </c>
      <c r="F14" s="19">
        <v>30</v>
      </c>
      <c r="G14" s="4">
        <v>27</v>
      </c>
      <c r="H14" s="4">
        <v>0</v>
      </c>
      <c r="I14" s="4">
        <v>0</v>
      </c>
      <c r="J14" s="4">
        <v>3</v>
      </c>
      <c r="K14" s="4">
        <v>0</v>
      </c>
    </row>
    <row r="15" spans="1:11">
      <c r="A15" s="1" t="s">
        <v>29</v>
      </c>
      <c r="B15" s="21" t="s">
        <v>30</v>
      </c>
      <c r="C15" s="25">
        <f>SUM(IF(D15=0,0),IF(D15&gt;0,1),IF(D15&gt;10,1),IF(D15&gt;20,1),IF(D15&gt;40,1),IF(D15&gt;80,1),IF(D15&gt;160,1),IF(D15&gt;320,1),IF(D15&gt;640,1),IF(D15&gt;1280,1),IF(D15&gt;2560,1),IF(D15&gt;5120,1))</f>
        <v>9</v>
      </c>
      <c r="D15" s="23">
        <v>2418</v>
      </c>
      <c r="E15" s="4">
        <v>5</v>
      </c>
      <c r="F15" s="19">
        <v>26</v>
      </c>
      <c r="G15" s="4">
        <v>26</v>
      </c>
      <c r="H15" s="4">
        <v>0</v>
      </c>
      <c r="I15" s="4">
        <v>0</v>
      </c>
      <c r="J15" s="4">
        <v>0</v>
      </c>
      <c r="K15" s="4">
        <v>0</v>
      </c>
    </row>
    <row r="16" spans="1:11">
      <c r="A16" s="1" t="s">
        <v>31</v>
      </c>
      <c r="B16" s="21" t="s">
        <v>346</v>
      </c>
      <c r="C16" s="25" t="s">
        <v>33</v>
      </c>
      <c r="D16" s="23">
        <v>4170</v>
      </c>
      <c r="E16" s="4">
        <v>6</v>
      </c>
      <c r="F16" s="19">
        <v>40</v>
      </c>
      <c r="G16" s="4">
        <v>40</v>
      </c>
      <c r="H16" s="4">
        <v>0</v>
      </c>
      <c r="I16" s="4">
        <v>0</v>
      </c>
      <c r="J16" s="4">
        <v>0</v>
      </c>
      <c r="K16" s="4">
        <v>0</v>
      </c>
    </row>
    <row r="17" spans="1:14" ht="15.75" thickBot="1">
      <c r="A17" s="11" t="s">
        <v>34</v>
      </c>
      <c r="B17" s="27" t="s">
        <v>35</v>
      </c>
      <c r="C17" s="25">
        <f>SUM(IF(D17=0,0),IF(D17&gt;0,1),IF(D17&gt;10,1),IF(D17&gt;20,1),IF(D17&gt;40,1),IF(D17&gt;80,1),IF(D17&gt;160,1),IF(D17&gt;320,1),IF(D17&gt;640,1),IF(D17&gt;1280,1),IF(D17&gt;2560,1),IF(D17&gt;5120,1))</f>
        <v>10</v>
      </c>
      <c r="D17" s="28">
        <v>2775</v>
      </c>
      <c r="E17" s="14">
        <v>8</v>
      </c>
      <c r="F17" s="14">
        <v>29</v>
      </c>
      <c r="G17" s="14">
        <v>26</v>
      </c>
      <c r="H17" s="14">
        <v>0</v>
      </c>
      <c r="I17" s="14">
        <v>2</v>
      </c>
      <c r="J17" s="14">
        <v>1</v>
      </c>
      <c r="K17" s="14">
        <v>0</v>
      </c>
    </row>
    <row r="18" spans="1:14">
      <c r="B18" s="21"/>
      <c r="C18" s="29"/>
      <c r="D18" s="23">
        <f t="shared" ref="D18:K18" si="0">SUM(D10:D17)</f>
        <v>30806.6</v>
      </c>
      <c r="E18" s="4">
        <f t="shared" si="0"/>
        <v>68</v>
      </c>
      <c r="F18" s="4">
        <f t="shared" si="0"/>
        <v>291</v>
      </c>
      <c r="G18" s="4">
        <f t="shared" si="0"/>
        <v>269</v>
      </c>
      <c r="H18" s="4">
        <f t="shared" si="0"/>
        <v>7</v>
      </c>
      <c r="I18" s="4">
        <f t="shared" si="0"/>
        <v>4</v>
      </c>
      <c r="J18" s="4">
        <f t="shared" si="0"/>
        <v>11</v>
      </c>
      <c r="K18" s="4">
        <f t="shared" si="0"/>
        <v>0</v>
      </c>
    </row>
    <row r="19" spans="1:14">
      <c r="A19" s="7"/>
      <c r="C19" s="29"/>
      <c r="D19" s="23"/>
      <c r="E19" s="4"/>
      <c r="F19" s="19"/>
    </row>
    <row r="20" spans="1:14" ht="15.75" thickBot="1">
      <c r="B20" s="30" t="s">
        <v>36</v>
      </c>
      <c r="C20" s="10"/>
      <c r="E20" s="4"/>
      <c r="F20" s="19"/>
      <c r="L20" s="11" t="s">
        <v>37</v>
      </c>
    </row>
    <row r="21" spans="1:14">
      <c r="A21" s="31"/>
      <c r="B21" s="32"/>
      <c r="C21" s="10"/>
      <c r="D21" s="23"/>
      <c r="E21" s="33"/>
      <c r="F21" s="26"/>
      <c r="G21" s="33"/>
      <c r="H21" s="34"/>
      <c r="I21" s="34"/>
      <c r="J21" s="34"/>
      <c r="K21" s="31"/>
      <c r="L21" s="32"/>
    </row>
    <row r="22" spans="1:14">
      <c r="A22" s="31" t="s">
        <v>367</v>
      </c>
      <c r="B22" s="35" t="s">
        <v>368</v>
      </c>
      <c r="C22" s="25"/>
      <c r="D22" s="49" t="s">
        <v>409</v>
      </c>
      <c r="E22" s="33"/>
      <c r="F22" s="26"/>
      <c r="G22" s="33"/>
      <c r="H22" s="34"/>
      <c r="I22" s="34"/>
      <c r="J22" s="34"/>
      <c r="K22" s="31"/>
      <c r="L22" s="32"/>
    </row>
    <row r="23" spans="1:14">
      <c r="A23" s="31" t="s">
        <v>38</v>
      </c>
      <c r="B23" s="35" t="s">
        <v>39</v>
      </c>
      <c r="C23" s="25">
        <f t="shared" ref="C23:C29" si="1">SUM(IF(D23=0,0),IF(D23&gt;0,1),IF(D23&gt;10,1),IF(D23&gt;20,1),IF(D23&gt;40,1),IF(D23&gt;80,1),IF(D23&gt;160,1),IF(D23&gt;320,1),IF(D23&gt;640,1),IF(D23&gt;1280,1),IF(D23&gt;2560,1),IF(D23&gt;5120,1))</f>
        <v>6</v>
      </c>
      <c r="D23" s="36">
        <f>100+202</f>
        <v>302</v>
      </c>
      <c r="E23" s="26">
        <v>1</v>
      </c>
      <c r="F23" s="37">
        <v>3</v>
      </c>
      <c r="G23" s="37">
        <v>3</v>
      </c>
      <c r="H23" s="34"/>
      <c r="I23" s="34"/>
      <c r="J23" s="34"/>
      <c r="K23" s="31"/>
      <c r="L23" s="32"/>
    </row>
    <row r="24" spans="1:14" ht="15.75" customHeight="1">
      <c r="A24" s="31" t="s">
        <v>40</v>
      </c>
      <c r="B24" s="24" t="s">
        <v>41</v>
      </c>
      <c r="C24" s="25">
        <f t="shared" si="1"/>
        <v>1</v>
      </c>
      <c r="D24" s="36">
        <v>4</v>
      </c>
      <c r="E24" s="37">
        <v>1</v>
      </c>
      <c r="F24" s="33">
        <v>1</v>
      </c>
      <c r="G24" s="37">
        <v>1</v>
      </c>
      <c r="H24" s="33"/>
      <c r="I24" s="33"/>
      <c r="J24" s="33"/>
      <c r="K24" s="33"/>
      <c r="L24" s="38"/>
      <c r="M24" s="39"/>
      <c r="N24" s="39"/>
    </row>
    <row r="25" spans="1:14" ht="15.75" customHeight="1">
      <c r="A25" s="31" t="s">
        <v>42</v>
      </c>
      <c r="B25" s="21" t="s">
        <v>43</v>
      </c>
      <c r="C25" s="25">
        <f t="shared" si="1"/>
        <v>0</v>
      </c>
      <c r="D25" s="40">
        <v>0</v>
      </c>
      <c r="E25" s="33">
        <v>0</v>
      </c>
      <c r="F25" s="37">
        <v>0</v>
      </c>
      <c r="G25" s="37">
        <v>0</v>
      </c>
      <c r="H25" s="33"/>
      <c r="I25" s="33"/>
      <c r="J25" s="33"/>
      <c r="K25" s="33"/>
      <c r="L25" s="38"/>
      <c r="M25" s="39"/>
      <c r="N25" s="39"/>
    </row>
    <row r="26" spans="1:14" ht="15.75" customHeight="1">
      <c r="A26" s="31" t="s">
        <v>44</v>
      </c>
      <c r="B26" s="21" t="s">
        <v>45</v>
      </c>
      <c r="C26" s="25">
        <f t="shared" si="1"/>
        <v>2</v>
      </c>
      <c r="D26" s="36">
        <v>15</v>
      </c>
      <c r="E26" s="33">
        <v>1</v>
      </c>
      <c r="F26" s="37">
        <v>2</v>
      </c>
      <c r="G26" s="37">
        <v>2</v>
      </c>
      <c r="H26" s="33"/>
      <c r="I26" s="33"/>
      <c r="J26" s="33"/>
      <c r="K26" s="33"/>
      <c r="L26" s="38"/>
      <c r="M26" s="39"/>
      <c r="N26" s="39"/>
    </row>
    <row r="27" spans="1:14" ht="15.75" customHeight="1">
      <c r="A27" s="32" t="s">
        <v>46</v>
      </c>
      <c r="B27" s="21" t="s">
        <v>47</v>
      </c>
      <c r="C27" s="25">
        <f t="shared" si="1"/>
        <v>4</v>
      </c>
      <c r="D27" s="36">
        <v>75</v>
      </c>
      <c r="E27" s="26">
        <v>1</v>
      </c>
      <c r="F27" s="37">
        <v>10</v>
      </c>
      <c r="G27" s="37">
        <v>10</v>
      </c>
      <c r="H27" s="26"/>
      <c r="I27" s="26"/>
      <c r="J27" s="26"/>
      <c r="K27" s="26"/>
      <c r="L27" s="38"/>
      <c r="M27" s="39"/>
      <c r="N27" s="39"/>
    </row>
    <row r="28" spans="1:14" ht="15.75" customHeight="1">
      <c r="A28" s="31" t="s">
        <v>48</v>
      </c>
      <c r="B28" s="24" t="s">
        <v>49</v>
      </c>
      <c r="C28" s="25">
        <f t="shared" si="1"/>
        <v>2</v>
      </c>
      <c r="D28" s="36">
        <v>14.7</v>
      </c>
      <c r="E28" s="33">
        <v>1</v>
      </c>
      <c r="F28" s="37">
        <v>2</v>
      </c>
      <c r="G28" s="37">
        <v>2</v>
      </c>
      <c r="H28" s="33"/>
      <c r="I28" s="33"/>
      <c r="J28" s="33"/>
      <c r="K28" s="33"/>
      <c r="L28" s="38"/>
      <c r="M28" s="39"/>
      <c r="N28" s="39"/>
    </row>
    <row r="29" spans="1:14" ht="15.75" customHeight="1">
      <c r="A29" s="1" t="s">
        <v>50</v>
      </c>
      <c r="B29" s="42" t="s">
        <v>51</v>
      </c>
      <c r="C29" s="25">
        <f t="shared" si="1"/>
        <v>0</v>
      </c>
      <c r="D29" s="73">
        <v>0</v>
      </c>
      <c r="E29" s="37">
        <v>0</v>
      </c>
      <c r="F29" s="33">
        <v>0</v>
      </c>
      <c r="G29" s="37">
        <v>0</v>
      </c>
      <c r="H29" s="33"/>
      <c r="I29" s="33"/>
      <c r="J29" s="33"/>
      <c r="K29" s="33"/>
      <c r="L29" s="38"/>
      <c r="M29" s="39"/>
      <c r="N29" s="39"/>
    </row>
    <row r="30" spans="1:14" ht="15.75" customHeight="1">
      <c r="A30" s="31" t="s">
        <v>52</v>
      </c>
      <c r="B30" s="24" t="s">
        <v>53</v>
      </c>
      <c r="C30" s="25" t="s">
        <v>54</v>
      </c>
      <c r="D30" s="23">
        <v>89</v>
      </c>
      <c r="E30" s="33">
        <v>2</v>
      </c>
      <c r="F30" s="33">
        <v>2</v>
      </c>
      <c r="G30" s="33">
        <v>2</v>
      </c>
      <c r="H30" s="33"/>
      <c r="I30" s="4"/>
      <c r="J30" s="4"/>
      <c r="K30" s="4"/>
      <c r="M30" s="39"/>
      <c r="N30" s="39"/>
    </row>
    <row r="31" spans="1:14" ht="15.75" customHeight="1">
      <c r="A31" s="32" t="s">
        <v>55</v>
      </c>
      <c r="B31" s="21" t="s">
        <v>56</v>
      </c>
      <c r="C31" s="25">
        <f t="shared" ref="C31:C36" si="2">SUM(IF(D31=0,0),IF(D31&gt;0,1),IF(D31&gt;10,1),IF(D31&gt;20,1),IF(D31&gt;40,1),IF(D31&gt;80,1),IF(D31&gt;160,1),IF(D31&gt;320,1),IF(D31&gt;640,1),IF(D31&gt;1280,1),IF(D31&gt;2560,1),IF(D31&gt;5120,1))</f>
        <v>1</v>
      </c>
      <c r="D31" s="36">
        <v>7</v>
      </c>
      <c r="E31" s="33">
        <v>2</v>
      </c>
      <c r="F31" s="37">
        <v>2</v>
      </c>
      <c r="G31" s="37">
        <v>2</v>
      </c>
      <c r="H31" s="26"/>
      <c r="I31" s="26"/>
      <c r="J31" s="26"/>
      <c r="K31" s="26"/>
      <c r="L31" s="38"/>
      <c r="M31" s="39"/>
      <c r="N31" s="39"/>
    </row>
    <row r="32" spans="1:14" ht="15.75" customHeight="1">
      <c r="A32" s="31" t="s">
        <v>57</v>
      </c>
      <c r="B32" s="24" t="s">
        <v>58</v>
      </c>
      <c r="C32" s="25">
        <f t="shared" si="2"/>
        <v>4</v>
      </c>
      <c r="D32" s="36">
        <v>45</v>
      </c>
      <c r="E32" s="33">
        <v>1</v>
      </c>
      <c r="F32" s="41">
        <v>1</v>
      </c>
      <c r="G32" s="41">
        <v>1</v>
      </c>
      <c r="H32" s="33"/>
      <c r="I32" s="33"/>
      <c r="J32" s="33"/>
      <c r="K32" s="33"/>
      <c r="L32" s="38"/>
      <c r="M32" s="39"/>
      <c r="N32" s="39"/>
    </row>
    <row r="33" spans="1:14" ht="15.75" customHeight="1">
      <c r="A33" s="31" t="s">
        <v>59</v>
      </c>
      <c r="B33" s="44" t="s">
        <v>60</v>
      </c>
      <c r="C33" s="25">
        <f t="shared" si="2"/>
        <v>4</v>
      </c>
      <c r="D33" s="36">
        <v>51.1</v>
      </c>
      <c r="E33" s="33">
        <v>1</v>
      </c>
      <c r="F33" s="37">
        <v>7</v>
      </c>
      <c r="G33" s="37">
        <v>7</v>
      </c>
      <c r="H33" s="33"/>
      <c r="I33" s="33"/>
      <c r="J33" s="33"/>
      <c r="K33" s="33"/>
      <c r="L33" s="38"/>
      <c r="M33" s="39"/>
      <c r="N33" s="39"/>
    </row>
    <row r="34" spans="1:14" ht="15.75" customHeight="1">
      <c r="A34" s="31" t="s">
        <v>61</v>
      </c>
      <c r="B34" s="21" t="s">
        <v>62</v>
      </c>
      <c r="C34" s="25">
        <f t="shared" si="2"/>
        <v>1</v>
      </c>
      <c r="D34" s="36">
        <v>6.6</v>
      </c>
      <c r="E34" s="33">
        <v>1</v>
      </c>
      <c r="F34" s="37">
        <v>1</v>
      </c>
      <c r="G34" s="37">
        <v>1</v>
      </c>
      <c r="H34" s="33"/>
      <c r="I34" s="33"/>
      <c r="J34" s="33"/>
      <c r="K34" s="33"/>
      <c r="L34" s="38"/>
      <c r="M34" s="39"/>
      <c r="N34" s="39"/>
    </row>
    <row r="35" spans="1:14" ht="15.75" customHeight="1">
      <c r="A35" s="31" t="s">
        <v>63</v>
      </c>
      <c r="B35" s="24" t="s">
        <v>64</v>
      </c>
      <c r="C35" s="25">
        <f t="shared" si="2"/>
        <v>0</v>
      </c>
      <c r="D35" s="36">
        <v>0</v>
      </c>
      <c r="E35" s="33">
        <v>0</v>
      </c>
      <c r="F35" s="37">
        <v>0</v>
      </c>
      <c r="G35" s="37">
        <v>0</v>
      </c>
      <c r="H35" s="33"/>
      <c r="I35" s="33"/>
      <c r="J35" s="33"/>
      <c r="K35" s="33"/>
      <c r="L35" s="38"/>
      <c r="M35" s="39"/>
      <c r="N35" s="39"/>
    </row>
    <row r="36" spans="1:14" ht="15.75" customHeight="1">
      <c r="A36" s="31" t="s">
        <v>65</v>
      </c>
      <c r="B36" s="45" t="s">
        <v>66</v>
      </c>
      <c r="C36" s="25">
        <f t="shared" si="2"/>
        <v>3</v>
      </c>
      <c r="D36" s="36">
        <v>35.31</v>
      </c>
      <c r="E36" s="33">
        <v>1</v>
      </c>
      <c r="F36" s="37">
        <v>4</v>
      </c>
      <c r="G36" s="37">
        <v>4</v>
      </c>
      <c r="H36" s="33"/>
      <c r="I36" s="33"/>
      <c r="J36" s="33"/>
      <c r="K36" s="33"/>
      <c r="L36" s="38"/>
      <c r="M36" s="39"/>
      <c r="N36" s="39"/>
    </row>
    <row r="37" spans="1:14" ht="15.75" customHeight="1">
      <c r="A37" s="31" t="s">
        <v>67</v>
      </c>
      <c r="B37" s="24" t="s">
        <v>68</v>
      </c>
      <c r="C37" s="25" t="s">
        <v>69</v>
      </c>
      <c r="D37" s="40">
        <v>80</v>
      </c>
      <c r="E37" s="33">
        <v>2</v>
      </c>
      <c r="F37" s="41">
        <v>2</v>
      </c>
      <c r="G37" s="41">
        <v>2</v>
      </c>
      <c r="H37" s="33"/>
      <c r="I37" s="33"/>
      <c r="J37" s="33"/>
      <c r="K37" s="33"/>
      <c r="L37" s="38"/>
      <c r="M37" s="39"/>
      <c r="N37" s="39"/>
    </row>
    <row r="38" spans="1:14" ht="15.75" customHeight="1">
      <c r="A38" s="31" t="s">
        <v>70</v>
      </c>
      <c r="B38" s="24" t="s">
        <v>71</v>
      </c>
      <c r="C38" s="25">
        <f>SUM(IF(D38=0,0),IF(D38&gt;0,1),IF(D38&gt;10,1),IF(D38&gt;20,1),IF(D38&gt;40,1),IF(D38&gt;80,1),IF(D38&gt;160,1),IF(D38&gt;320,1),IF(D38&gt;640,1),IF(D38&gt;1280,1),IF(D38&gt;2560,1),IF(D38&gt;5120,1))</f>
        <v>4</v>
      </c>
      <c r="D38" s="36">
        <v>60</v>
      </c>
      <c r="E38" s="33">
        <v>1</v>
      </c>
      <c r="F38" s="37">
        <v>8</v>
      </c>
      <c r="G38" s="37">
        <v>8</v>
      </c>
      <c r="H38" s="33"/>
      <c r="I38" s="33"/>
      <c r="J38" s="33"/>
      <c r="K38" s="33"/>
      <c r="L38" s="38"/>
      <c r="M38" s="39"/>
      <c r="N38" s="39"/>
    </row>
    <row r="39" spans="1:14" ht="15.75" customHeight="1">
      <c r="A39" s="31" t="s">
        <v>72</v>
      </c>
      <c r="B39" s="44" t="s">
        <v>369</v>
      </c>
      <c r="C39" s="25">
        <f>SUM(IF(D39=0,0),IF(D39&gt;0,1),IF(D39&gt;10,1),IF(D39&gt;20,1),IF(D39&gt;40,1),IF(D39&gt;80,1),IF(D39&gt;160,1),IF(D39&gt;320,1),IF(D39&gt;640,1),IF(D39&gt;1280,1),IF(D39&gt;2560,1),IF(D39&gt;5120,1))</f>
        <v>2</v>
      </c>
      <c r="D39" s="36">
        <v>15</v>
      </c>
      <c r="E39" s="33">
        <v>3</v>
      </c>
      <c r="F39" s="37">
        <v>6</v>
      </c>
      <c r="G39" s="37">
        <v>6</v>
      </c>
      <c r="H39" s="33"/>
      <c r="I39" s="33"/>
      <c r="J39" s="33"/>
      <c r="K39" s="33"/>
      <c r="L39" s="38"/>
      <c r="M39" s="39"/>
      <c r="N39" s="39"/>
    </row>
    <row r="40" spans="1:14" ht="15.75" customHeight="1">
      <c r="A40" s="31" t="s">
        <v>79</v>
      </c>
      <c r="B40" s="21" t="s">
        <v>80</v>
      </c>
      <c r="C40" s="25">
        <f>SUM(IF(D40=0,0),IF(D40&gt;0,1),IF(D40&gt;10,1),IF(D40&gt;20,1),IF(D40&gt;40,1),IF(D40&gt;80,1),IF(D40&gt;160,1),IF(D40&gt;320,1),IF(D40&gt;640,1),IF(D40&gt;1280,1),IF(D40&gt;2560,1),IF(D40&gt;5120,1))</f>
        <v>1</v>
      </c>
      <c r="D40" s="77">
        <v>0.01</v>
      </c>
      <c r="E40" s="37">
        <v>0</v>
      </c>
      <c r="F40" s="33">
        <v>0</v>
      </c>
      <c r="G40" s="37">
        <v>0</v>
      </c>
      <c r="H40" s="33"/>
      <c r="I40" s="33"/>
      <c r="J40" s="33"/>
      <c r="K40" s="33"/>
      <c r="L40" s="38"/>
      <c r="M40" s="39"/>
      <c r="N40" s="39"/>
    </row>
    <row r="41" spans="1:14" ht="15.75" customHeight="1">
      <c r="A41" s="31" t="s">
        <v>81</v>
      </c>
      <c r="B41" s="24" t="s">
        <v>82</v>
      </c>
      <c r="C41" s="25">
        <f>SUM(IF(D41=0,0),IF(D41&gt;0,1),IF(D41&gt;10,1),IF(D41&gt;20,1),IF(D41&gt;40,1),IF(D41&gt;80,1),IF(D41&gt;160,1),IF(D41&gt;320,1),IF(D41&gt;640,1),IF(D41&gt;1280,1),IF(D41&gt;2560,1),IF(D41&gt;5120,1))</f>
        <v>3</v>
      </c>
      <c r="D41" s="36">
        <v>30</v>
      </c>
      <c r="E41" s="37">
        <v>3</v>
      </c>
      <c r="F41" s="33">
        <v>4</v>
      </c>
      <c r="G41" s="37">
        <v>4</v>
      </c>
      <c r="H41" s="33"/>
      <c r="I41" s="33"/>
      <c r="J41" s="33"/>
      <c r="K41" s="33"/>
      <c r="L41" s="38"/>
      <c r="M41" s="39"/>
      <c r="N41" s="39"/>
    </row>
    <row r="42" spans="1:14" ht="15.75" customHeight="1">
      <c r="A42" s="31" t="s">
        <v>83</v>
      </c>
      <c r="B42" s="45" t="s">
        <v>84</v>
      </c>
      <c r="C42" s="25">
        <f>SUM(IF(D42=0,0),IF(D42&gt;0,1),IF(D42&gt;10,1),IF(D42&gt;20,1),IF(D42&gt;40,1),IF(D42&gt;80,1),IF(D42&gt;160,1),IF(D42&gt;320,1),IF(D42&gt;640,1),IF(D42&gt;1280,1),IF(D42&gt;2560,1),IF(D42&gt;5120,1))</f>
        <v>0</v>
      </c>
      <c r="D42" s="40">
        <v>0</v>
      </c>
      <c r="E42" s="33">
        <v>0</v>
      </c>
      <c r="F42" s="37">
        <v>0</v>
      </c>
      <c r="G42" s="37">
        <v>0</v>
      </c>
      <c r="H42" s="33"/>
      <c r="I42" s="33"/>
      <c r="J42" s="33"/>
      <c r="K42" s="33"/>
      <c r="L42" s="38"/>
      <c r="M42" s="39"/>
      <c r="N42" s="39"/>
    </row>
    <row r="43" spans="1:14" ht="15.75" customHeight="1">
      <c r="A43" s="31" t="s">
        <v>85</v>
      </c>
      <c r="B43" s="24" t="s">
        <v>86</v>
      </c>
      <c r="C43" s="25" t="s">
        <v>143</v>
      </c>
      <c r="D43" s="36">
        <v>0</v>
      </c>
      <c r="E43" s="33">
        <v>0</v>
      </c>
      <c r="F43" s="37">
        <v>0</v>
      </c>
      <c r="G43" s="37">
        <v>0</v>
      </c>
      <c r="H43" s="33"/>
      <c r="I43" s="33"/>
      <c r="J43" s="33"/>
      <c r="K43" s="33"/>
      <c r="L43" s="38"/>
      <c r="M43" s="39"/>
      <c r="N43" s="39"/>
    </row>
    <row r="44" spans="1:14" ht="15.75" customHeight="1">
      <c r="A44" s="31" t="s">
        <v>90</v>
      </c>
      <c r="B44" s="24" t="s">
        <v>91</v>
      </c>
      <c r="C44" s="25" t="s">
        <v>76</v>
      </c>
      <c r="D44" s="36">
        <v>5</v>
      </c>
      <c r="E44" s="33">
        <v>1</v>
      </c>
      <c r="F44" s="37">
        <v>3</v>
      </c>
      <c r="G44" s="37">
        <v>3</v>
      </c>
      <c r="H44" s="33"/>
      <c r="I44" s="33"/>
      <c r="J44" s="33"/>
      <c r="K44" s="33"/>
      <c r="L44" s="38"/>
      <c r="M44" s="39"/>
      <c r="N44" s="39"/>
    </row>
    <row r="45" spans="1:14" ht="15.75" customHeight="1">
      <c r="A45" s="31" t="s">
        <v>92</v>
      </c>
      <c r="B45" s="45" t="s">
        <v>93</v>
      </c>
      <c r="C45" s="25">
        <f t="shared" ref="C45:C65" si="3">SUM(IF(D45=0,0),IF(D45&gt;0,1),IF(D45&gt;10,1),IF(D45&gt;20,1),IF(D45&gt;40,1),IF(D45&gt;80,1),IF(D45&gt;160,1),IF(D45&gt;320,1),IF(D45&gt;640,1),IF(D45&gt;1280,1),IF(D45&gt;2560,1),IF(D45&gt;5120,1))</f>
        <v>5</v>
      </c>
      <c r="D45" s="36">
        <v>93.7</v>
      </c>
      <c r="E45" s="33">
        <v>1</v>
      </c>
      <c r="F45" s="37">
        <v>3</v>
      </c>
      <c r="G45" s="37">
        <v>3</v>
      </c>
      <c r="H45" s="33"/>
      <c r="I45" s="33"/>
      <c r="J45" s="33"/>
      <c r="K45" s="33"/>
      <c r="L45" s="38"/>
      <c r="M45" s="39"/>
      <c r="N45" s="39"/>
    </row>
    <row r="46" spans="1:14" ht="15.75" customHeight="1">
      <c r="A46" s="31" t="s">
        <v>94</v>
      </c>
      <c r="B46" s="45" t="s">
        <v>95</v>
      </c>
      <c r="C46" s="25">
        <f t="shared" si="3"/>
        <v>2</v>
      </c>
      <c r="D46" s="36">
        <v>15</v>
      </c>
      <c r="E46" s="33">
        <v>1</v>
      </c>
      <c r="F46" s="37">
        <v>2</v>
      </c>
      <c r="G46" s="37">
        <v>2</v>
      </c>
      <c r="H46" s="33"/>
      <c r="I46" s="33"/>
      <c r="J46" s="33"/>
      <c r="K46" s="33"/>
      <c r="L46" s="38"/>
      <c r="M46" s="39"/>
      <c r="N46" s="39"/>
    </row>
    <row r="47" spans="1:14" ht="15.75" customHeight="1">
      <c r="A47" s="32" t="s">
        <v>96</v>
      </c>
      <c r="B47" s="21" t="s">
        <v>97</v>
      </c>
      <c r="C47" s="25">
        <f t="shared" si="3"/>
        <v>5</v>
      </c>
      <c r="D47" s="36">
        <v>120</v>
      </c>
      <c r="E47" s="33">
        <v>1</v>
      </c>
      <c r="F47" s="37">
        <v>8</v>
      </c>
      <c r="G47" s="37">
        <v>8</v>
      </c>
      <c r="H47" s="26"/>
      <c r="I47" s="26"/>
      <c r="J47" s="26"/>
      <c r="K47" s="26"/>
      <c r="L47" s="38"/>
      <c r="M47" s="39"/>
      <c r="N47" s="39"/>
    </row>
    <row r="48" spans="1:14" ht="15.75" customHeight="1">
      <c r="A48" s="31" t="s">
        <v>98</v>
      </c>
      <c r="B48" s="24" t="s">
        <v>99</v>
      </c>
      <c r="C48" s="25">
        <f t="shared" si="3"/>
        <v>1</v>
      </c>
      <c r="D48" s="36">
        <v>10</v>
      </c>
      <c r="E48" s="33">
        <v>1</v>
      </c>
      <c r="F48" s="37">
        <v>1</v>
      </c>
      <c r="G48" s="37">
        <v>1</v>
      </c>
      <c r="H48" s="33"/>
      <c r="I48" s="33"/>
      <c r="J48" s="33"/>
      <c r="K48" s="33"/>
      <c r="L48" s="38"/>
      <c r="M48" s="39"/>
      <c r="N48" s="39"/>
    </row>
    <row r="49" spans="1:14" ht="15.75" customHeight="1">
      <c r="A49" s="31" t="s">
        <v>100</v>
      </c>
      <c r="B49" s="24" t="s">
        <v>101</v>
      </c>
      <c r="C49" s="25">
        <f t="shared" si="3"/>
        <v>5</v>
      </c>
      <c r="D49" s="36">
        <v>98.3</v>
      </c>
      <c r="E49" s="33">
        <v>1</v>
      </c>
      <c r="F49" s="37">
        <v>1</v>
      </c>
      <c r="G49" s="37">
        <v>1</v>
      </c>
      <c r="H49" s="33"/>
      <c r="I49" s="33"/>
      <c r="J49" s="33"/>
      <c r="K49" s="33"/>
      <c r="L49" s="38"/>
      <c r="M49" s="39"/>
      <c r="N49" s="39"/>
    </row>
    <row r="50" spans="1:14" ht="15.75" customHeight="1">
      <c r="A50" s="31" t="s">
        <v>102</v>
      </c>
      <c r="B50" s="24" t="s">
        <v>103</v>
      </c>
      <c r="C50" s="25">
        <f t="shared" si="3"/>
        <v>1</v>
      </c>
      <c r="D50" s="36">
        <v>10</v>
      </c>
      <c r="E50" s="33">
        <v>2</v>
      </c>
      <c r="F50" s="37">
        <v>2</v>
      </c>
      <c r="G50" s="37">
        <v>2</v>
      </c>
      <c r="H50" s="33"/>
      <c r="I50" s="33"/>
      <c r="J50" s="33"/>
      <c r="K50" s="33"/>
      <c r="L50" s="38"/>
      <c r="M50" s="39"/>
      <c r="N50" s="39"/>
    </row>
    <row r="51" spans="1:14" ht="15.75" customHeight="1">
      <c r="A51" s="31" t="s">
        <v>106</v>
      </c>
      <c r="B51" s="24" t="s">
        <v>107</v>
      </c>
      <c r="C51" s="25">
        <f t="shared" si="3"/>
        <v>2</v>
      </c>
      <c r="D51" s="36">
        <v>15</v>
      </c>
      <c r="E51" s="33">
        <v>2</v>
      </c>
      <c r="F51" s="37">
        <v>2</v>
      </c>
      <c r="G51" s="37">
        <v>2</v>
      </c>
      <c r="H51" s="33"/>
      <c r="I51" s="33"/>
      <c r="J51" s="33"/>
      <c r="K51" s="33"/>
      <c r="L51" s="38"/>
      <c r="M51" s="39"/>
      <c r="N51" s="39"/>
    </row>
    <row r="52" spans="1:14" ht="15.75" customHeight="1">
      <c r="A52" s="31" t="s">
        <v>301</v>
      </c>
      <c r="B52" s="24" t="s">
        <v>302</v>
      </c>
      <c r="C52" s="25"/>
      <c r="D52" s="49" t="s">
        <v>405</v>
      </c>
      <c r="E52" s="33"/>
      <c r="F52" s="37"/>
      <c r="G52" s="37"/>
      <c r="H52" s="33"/>
      <c r="I52" s="33"/>
      <c r="J52" s="33"/>
      <c r="K52" s="33"/>
      <c r="L52" s="38"/>
      <c r="M52" s="39"/>
      <c r="N52" s="39"/>
    </row>
    <row r="53" spans="1:14" ht="15.75" customHeight="1">
      <c r="A53" s="32" t="s">
        <v>108</v>
      </c>
      <c r="B53" s="21" t="s">
        <v>109</v>
      </c>
      <c r="C53" s="25">
        <f t="shared" si="3"/>
        <v>3</v>
      </c>
      <c r="D53" s="46">
        <v>40</v>
      </c>
      <c r="E53" s="26">
        <v>2</v>
      </c>
      <c r="F53" s="47">
        <v>2</v>
      </c>
      <c r="G53" s="47">
        <v>2</v>
      </c>
      <c r="H53" s="26"/>
      <c r="I53" s="26"/>
      <c r="J53" s="26"/>
      <c r="K53" s="26"/>
      <c r="L53" s="38"/>
      <c r="M53" s="39"/>
      <c r="N53" s="39"/>
    </row>
    <row r="54" spans="1:14" s="24" customFormat="1" ht="15.75" customHeight="1">
      <c r="A54" s="37" t="s">
        <v>110</v>
      </c>
      <c r="B54" s="45" t="s">
        <v>111</v>
      </c>
      <c r="C54" s="25">
        <f t="shared" si="3"/>
        <v>1</v>
      </c>
      <c r="D54" s="36">
        <v>6</v>
      </c>
      <c r="E54" s="26">
        <v>1</v>
      </c>
      <c r="F54" s="37">
        <v>2</v>
      </c>
      <c r="G54" s="37">
        <v>2</v>
      </c>
      <c r="H54" s="26"/>
      <c r="I54" s="26"/>
      <c r="J54" s="26"/>
      <c r="K54" s="26"/>
      <c r="L54" s="38"/>
      <c r="M54" s="48"/>
      <c r="N54" s="48"/>
    </row>
    <row r="55" spans="1:14" s="24" customFormat="1" ht="15.75" customHeight="1">
      <c r="A55" s="37" t="s">
        <v>112</v>
      </c>
      <c r="B55" s="45" t="s">
        <v>113</v>
      </c>
      <c r="C55" s="25">
        <f t="shared" si="3"/>
        <v>1</v>
      </c>
      <c r="D55" s="36">
        <v>7.5</v>
      </c>
      <c r="E55" s="26">
        <v>1</v>
      </c>
      <c r="F55" s="37">
        <v>1</v>
      </c>
      <c r="G55" s="37">
        <v>1</v>
      </c>
      <c r="H55" s="26"/>
      <c r="I55" s="26"/>
      <c r="J55" s="26"/>
      <c r="K55" s="26"/>
      <c r="L55" s="38"/>
      <c r="M55" s="48"/>
      <c r="N55" s="48"/>
    </row>
    <row r="56" spans="1:14" s="24" customFormat="1" ht="15.75" customHeight="1">
      <c r="A56" s="37" t="s">
        <v>114</v>
      </c>
      <c r="B56" s="45" t="s">
        <v>115</v>
      </c>
      <c r="C56" s="25">
        <f t="shared" si="3"/>
        <v>3</v>
      </c>
      <c r="D56" s="36">
        <v>25</v>
      </c>
      <c r="E56" s="26">
        <v>1</v>
      </c>
      <c r="F56" s="37">
        <v>2</v>
      </c>
      <c r="G56" s="37">
        <v>2</v>
      </c>
      <c r="H56" s="26"/>
      <c r="I56" s="26"/>
      <c r="J56" s="26"/>
      <c r="K56" s="26"/>
      <c r="L56" s="38"/>
      <c r="M56" s="48"/>
      <c r="N56" s="48"/>
    </row>
    <row r="57" spans="1:14" s="24" customFormat="1" ht="15.75" customHeight="1">
      <c r="A57" s="37" t="s">
        <v>116</v>
      </c>
      <c r="B57" s="45" t="s">
        <v>117</v>
      </c>
      <c r="C57" s="25">
        <f t="shared" si="3"/>
        <v>1</v>
      </c>
      <c r="D57" s="36">
        <v>10</v>
      </c>
      <c r="E57" s="26">
        <v>1</v>
      </c>
      <c r="F57" s="37">
        <v>1</v>
      </c>
      <c r="G57" s="37">
        <v>1</v>
      </c>
      <c r="H57" s="26"/>
      <c r="I57" s="26"/>
      <c r="J57" s="26"/>
      <c r="K57" s="26"/>
      <c r="L57" s="38"/>
      <c r="M57" s="48"/>
      <c r="N57" s="48"/>
    </row>
    <row r="58" spans="1:14" s="24" customFormat="1" ht="15.75" customHeight="1">
      <c r="A58" s="37" t="s">
        <v>118</v>
      </c>
      <c r="B58" s="45" t="s">
        <v>408</v>
      </c>
      <c r="C58" s="25">
        <f t="shared" si="3"/>
        <v>1</v>
      </c>
      <c r="D58" s="36">
        <v>3</v>
      </c>
      <c r="E58" s="37">
        <v>1</v>
      </c>
      <c r="F58" s="33">
        <v>1</v>
      </c>
      <c r="G58" s="37">
        <v>1</v>
      </c>
      <c r="H58" s="26"/>
      <c r="I58" s="26"/>
      <c r="J58" s="26"/>
      <c r="K58" s="26"/>
      <c r="L58" s="38"/>
      <c r="M58" s="48"/>
      <c r="N58" s="48"/>
    </row>
    <row r="59" spans="1:14" s="24" customFormat="1" ht="15.75" customHeight="1">
      <c r="A59" s="37" t="s">
        <v>120</v>
      </c>
      <c r="B59" s="45" t="s">
        <v>121</v>
      </c>
      <c r="C59" s="25"/>
      <c r="D59" s="49" t="s">
        <v>405</v>
      </c>
      <c r="E59" s="33"/>
      <c r="F59" s="37"/>
      <c r="G59" s="37"/>
      <c r="H59" s="26"/>
      <c r="I59" s="26"/>
      <c r="J59" s="26"/>
      <c r="K59" s="26"/>
      <c r="L59" s="38"/>
      <c r="M59" s="48"/>
      <c r="N59" s="48"/>
    </row>
    <row r="60" spans="1:14" s="24" customFormat="1" ht="15.75" customHeight="1">
      <c r="A60" s="37" t="s">
        <v>122</v>
      </c>
      <c r="B60" s="45" t="s">
        <v>123</v>
      </c>
      <c r="C60" s="25">
        <f>SUM(IF(D60=0,0),IF(D60&gt;0,1),IF(D60&gt;10,1),IF(D60&gt;20,1),IF(D60&gt;40,1),IF(D60&gt;80,1),IF(D60&gt;160,1),IF(D60&gt;320,1),IF(D60&gt;640,1),IF(D60&gt;1280,1),IF(D60&gt;2560,1),IF(D60&gt;5120,1))</f>
        <v>1</v>
      </c>
      <c r="D60" s="36">
        <v>6</v>
      </c>
      <c r="E60" s="33">
        <v>2</v>
      </c>
      <c r="F60" s="37">
        <v>2</v>
      </c>
      <c r="G60" s="37">
        <v>2</v>
      </c>
      <c r="H60" s="26"/>
      <c r="I60" s="26"/>
      <c r="J60" s="26"/>
      <c r="K60" s="26"/>
      <c r="L60" s="38"/>
      <c r="M60" s="48"/>
      <c r="N60" s="48"/>
    </row>
    <row r="61" spans="1:14" s="24" customFormat="1" ht="15.75" customHeight="1">
      <c r="A61" s="37" t="s">
        <v>128</v>
      </c>
      <c r="B61" s="45" t="s">
        <v>129</v>
      </c>
      <c r="C61" s="25">
        <f t="shared" si="3"/>
        <v>1</v>
      </c>
      <c r="D61" s="36">
        <v>10</v>
      </c>
      <c r="E61" s="33">
        <v>2</v>
      </c>
      <c r="F61" s="37">
        <v>2</v>
      </c>
      <c r="G61" s="37">
        <v>2</v>
      </c>
      <c r="H61" s="26"/>
      <c r="I61" s="26"/>
      <c r="J61" s="26"/>
      <c r="K61" s="26"/>
      <c r="L61" s="38"/>
      <c r="M61" s="48"/>
      <c r="N61" s="48"/>
    </row>
    <row r="62" spans="1:14" s="24" customFormat="1" ht="15.75" customHeight="1">
      <c r="A62" s="37" t="s">
        <v>130</v>
      </c>
      <c r="B62" s="45" t="s">
        <v>131</v>
      </c>
      <c r="C62" s="25">
        <f t="shared" si="3"/>
        <v>1</v>
      </c>
      <c r="D62" s="36">
        <v>10</v>
      </c>
      <c r="E62" s="33">
        <v>1</v>
      </c>
      <c r="F62" s="37">
        <v>1</v>
      </c>
      <c r="G62" s="37">
        <v>1</v>
      </c>
      <c r="H62" s="26"/>
      <c r="I62" s="26"/>
      <c r="J62" s="26"/>
      <c r="K62" s="26"/>
      <c r="L62" s="38"/>
      <c r="M62" s="48"/>
      <c r="N62" s="48"/>
    </row>
    <row r="63" spans="1:14" s="24" customFormat="1" ht="15.75" customHeight="1">
      <c r="A63" s="37" t="s">
        <v>307</v>
      </c>
      <c r="B63" s="45" t="s">
        <v>317</v>
      </c>
      <c r="C63" s="25">
        <f t="shared" si="3"/>
        <v>1</v>
      </c>
      <c r="D63" s="78">
        <v>0.01</v>
      </c>
      <c r="E63" s="33">
        <v>0</v>
      </c>
      <c r="F63" s="37">
        <v>0</v>
      </c>
      <c r="G63" s="37">
        <v>0</v>
      </c>
      <c r="H63" s="26"/>
      <c r="I63" s="26"/>
      <c r="J63" s="26"/>
      <c r="K63" s="26"/>
      <c r="L63" s="38"/>
      <c r="M63" s="48"/>
      <c r="N63" s="48"/>
    </row>
    <row r="64" spans="1:14" s="24" customFormat="1" ht="15.75" customHeight="1">
      <c r="A64" s="37" t="s">
        <v>308</v>
      </c>
      <c r="B64" s="45" t="s">
        <v>318</v>
      </c>
      <c r="C64" s="25">
        <f t="shared" si="3"/>
        <v>3</v>
      </c>
      <c r="D64" s="40">
        <v>30</v>
      </c>
      <c r="E64" s="33">
        <v>4</v>
      </c>
      <c r="F64" s="37">
        <v>4</v>
      </c>
      <c r="G64" s="37">
        <v>4</v>
      </c>
      <c r="H64" s="26"/>
      <c r="I64" s="26"/>
      <c r="J64" s="26"/>
      <c r="K64" s="26"/>
      <c r="L64" s="38"/>
      <c r="M64" s="48"/>
      <c r="N64" s="48"/>
    </row>
    <row r="65" spans="1:14" s="24" customFormat="1" ht="15.75" customHeight="1">
      <c r="A65" s="37" t="s">
        <v>312</v>
      </c>
      <c r="B65" s="45" t="s">
        <v>322</v>
      </c>
      <c r="C65" s="25">
        <f t="shared" si="3"/>
        <v>1</v>
      </c>
      <c r="D65" s="40">
        <v>10</v>
      </c>
      <c r="E65" s="33">
        <v>1</v>
      </c>
      <c r="F65" s="37">
        <v>4</v>
      </c>
      <c r="G65" s="37">
        <v>4</v>
      </c>
      <c r="H65" s="26"/>
      <c r="I65" s="26"/>
      <c r="J65" s="26"/>
      <c r="K65" s="26"/>
      <c r="L65" s="38"/>
      <c r="M65" s="48"/>
      <c r="N65" s="48"/>
    </row>
    <row r="66" spans="1:14" s="24" customFormat="1" ht="15.75" customHeight="1">
      <c r="A66" s="37" t="s">
        <v>314</v>
      </c>
      <c r="B66" s="45" t="s">
        <v>410</v>
      </c>
      <c r="C66" s="25" t="s">
        <v>76</v>
      </c>
      <c r="D66" s="40">
        <v>10</v>
      </c>
      <c r="E66" s="33">
        <v>2</v>
      </c>
      <c r="F66" s="37">
        <v>3</v>
      </c>
      <c r="G66" s="37">
        <v>3</v>
      </c>
      <c r="H66" s="26"/>
      <c r="I66" s="26"/>
      <c r="J66" s="26"/>
      <c r="K66" s="26"/>
      <c r="L66" s="38"/>
      <c r="M66" s="48"/>
      <c r="N66" s="48"/>
    </row>
    <row r="67" spans="1:14" s="24" customFormat="1" ht="15.75" customHeight="1">
      <c r="A67" s="37" t="s">
        <v>370</v>
      </c>
      <c r="B67" s="45" t="s">
        <v>371</v>
      </c>
      <c r="C67" s="25"/>
      <c r="D67" s="49" t="s">
        <v>405</v>
      </c>
      <c r="E67" s="33"/>
      <c r="F67" s="37"/>
      <c r="G67" s="37"/>
      <c r="H67" s="26"/>
      <c r="I67" s="26"/>
      <c r="J67" s="26"/>
      <c r="K67" s="26"/>
      <c r="L67" s="38"/>
      <c r="M67" s="48"/>
      <c r="N67" s="48"/>
    </row>
    <row r="68" spans="1:14" s="24" customFormat="1" ht="15.75" customHeight="1">
      <c r="A68" s="37" t="s">
        <v>372</v>
      </c>
      <c r="B68" s="45" t="s">
        <v>373</v>
      </c>
      <c r="C68" s="25"/>
      <c r="D68" s="49" t="s">
        <v>405</v>
      </c>
      <c r="E68" s="33"/>
      <c r="F68" s="37"/>
      <c r="G68" s="37"/>
      <c r="H68" s="26"/>
      <c r="I68" s="26"/>
      <c r="J68" s="26"/>
      <c r="K68" s="26"/>
      <c r="L68" s="38"/>
      <c r="M68" s="48"/>
      <c r="N68" s="48"/>
    </row>
    <row r="69" spans="1:14" s="24" customFormat="1" ht="15.75" customHeight="1">
      <c r="A69" s="37" t="s">
        <v>375</v>
      </c>
      <c r="B69" s="45" t="s">
        <v>374</v>
      </c>
      <c r="C69" s="25"/>
      <c r="D69" s="49" t="s">
        <v>409</v>
      </c>
      <c r="E69" s="33"/>
      <c r="F69" s="37"/>
      <c r="G69" s="37"/>
      <c r="H69" s="26"/>
      <c r="I69" s="26"/>
      <c r="J69" s="26"/>
      <c r="K69" s="26"/>
      <c r="L69" s="38"/>
      <c r="M69" s="48"/>
      <c r="N69" s="48"/>
    </row>
    <row r="70" spans="1:14" s="24" customFormat="1" ht="15.75" customHeight="1">
      <c r="A70" s="37" t="s">
        <v>376</v>
      </c>
      <c r="B70" s="45" t="s">
        <v>382</v>
      </c>
      <c r="C70" s="25"/>
      <c r="D70" s="49" t="s">
        <v>405</v>
      </c>
      <c r="E70" s="33"/>
      <c r="F70" s="37"/>
      <c r="G70" s="37"/>
      <c r="H70" s="26"/>
      <c r="I70" s="26"/>
      <c r="J70" s="26"/>
      <c r="K70" s="26"/>
      <c r="L70" s="38"/>
      <c r="M70" s="48"/>
      <c r="N70" s="48"/>
    </row>
    <row r="71" spans="1:14" s="24" customFormat="1" ht="15.75" customHeight="1">
      <c r="A71" s="37" t="s">
        <v>377</v>
      </c>
      <c r="B71" s="45" t="s">
        <v>383</v>
      </c>
      <c r="C71" s="25"/>
      <c r="D71" s="49" t="s">
        <v>405</v>
      </c>
      <c r="E71" s="33"/>
      <c r="F71" s="37"/>
      <c r="G71" s="37"/>
      <c r="H71" s="26"/>
      <c r="I71" s="26"/>
      <c r="J71" s="26"/>
      <c r="K71" s="26"/>
      <c r="L71" s="38"/>
      <c r="M71" s="48"/>
      <c r="N71" s="48"/>
    </row>
    <row r="72" spans="1:14" s="24" customFormat="1" ht="15.75" customHeight="1">
      <c r="A72" s="37" t="s">
        <v>378</v>
      </c>
      <c r="B72" s="45" t="s">
        <v>384</v>
      </c>
      <c r="C72" s="25"/>
      <c r="D72" s="49" t="s">
        <v>405</v>
      </c>
      <c r="E72" s="33"/>
      <c r="F72" s="37"/>
      <c r="G72" s="37"/>
      <c r="H72" s="26"/>
      <c r="I72" s="26"/>
      <c r="J72" s="26"/>
      <c r="K72" s="26"/>
      <c r="L72" s="38"/>
      <c r="M72" s="48"/>
      <c r="N72" s="48"/>
    </row>
    <row r="73" spans="1:14" s="24" customFormat="1" ht="15.75" customHeight="1">
      <c r="A73" s="37" t="s">
        <v>379</v>
      </c>
      <c r="B73" s="45" t="s">
        <v>385</v>
      </c>
      <c r="C73" s="25"/>
      <c r="D73" s="49" t="s">
        <v>405</v>
      </c>
      <c r="E73" s="33"/>
      <c r="F73" s="37"/>
      <c r="G73" s="37"/>
      <c r="H73" s="26"/>
      <c r="I73" s="26"/>
      <c r="J73" s="26"/>
      <c r="K73" s="26"/>
      <c r="L73" s="38"/>
      <c r="M73" s="48"/>
      <c r="N73" s="48"/>
    </row>
    <row r="74" spans="1:14" s="24" customFormat="1" ht="15.75" customHeight="1">
      <c r="A74" s="37" t="s">
        <v>380</v>
      </c>
      <c r="B74" s="45" t="s">
        <v>386</v>
      </c>
      <c r="C74" s="25"/>
      <c r="D74" s="49" t="s">
        <v>405</v>
      </c>
      <c r="E74" s="33"/>
      <c r="F74" s="37"/>
      <c r="G74" s="37"/>
      <c r="H74" s="26"/>
      <c r="I74" s="26"/>
      <c r="J74" s="26"/>
      <c r="K74" s="26"/>
      <c r="L74" s="38"/>
      <c r="M74" s="48"/>
      <c r="N74" s="48"/>
    </row>
    <row r="75" spans="1:14" s="24" customFormat="1" ht="15.75" customHeight="1">
      <c r="A75" s="37" t="s">
        <v>381</v>
      </c>
      <c r="B75" s="45" t="s">
        <v>387</v>
      </c>
      <c r="C75" s="25"/>
      <c r="D75" s="49" t="s">
        <v>409</v>
      </c>
      <c r="E75" s="33"/>
      <c r="F75" s="37"/>
      <c r="G75" s="37"/>
      <c r="H75" s="26"/>
      <c r="I75" s="26"/>
      <c r="J75" s="26"/>
      <c r="K75" s="26"/>
      <c r="L75" s="38"/>
      <c r="M75" s="48"/>
      <c r="N75" s="48"/>
    </row>
    <row r="76" spans="1:14" ht="15.75" customHeight="1">
      <c r="A76" s="31" t="s">
        <v>139</v>
      </c>
      <c r="B76" s="50" t="s">
        <v>388</v>
      </c>
      <c r="C76" s="25">
        <f>SUM(IF(D76=0,0),IF(D76&gt;0,1),IF(D76&gt;10,1),IF(D76&gt;20,1),IF(D76&gt;40,1),IF(D76&gt;80,1),IF(D76&gt;160,1),IF(D76&gt;320,1),IF(D76&gt;640,1),IF(D76&gt;1280,1),IF(D76&gt;2560,1),IF(D76&gt;5120,1))</f>
        <v>0</v>
      </c>
      <c r="D76" s="73">
        <v>0</v>
      </c>
      <c r="E76" s="33">
        <v>0</v>
      </c>
      <c r="F76" s="37">
        <v>0</v>
      </c>
      <c r="G76" s="37">
        <v>0</v>
      </c>
      <c r="H76" s="33"/>
      <c r="I76" s="33"/>
      <c r="J76" s="33"/>
      <c r="K76" s="33"/>
      <c r="L76" s="38"/>
      <c r="M76" s="39"/>
      <c r="N76" s="39"/>
    </row>
    <row r="77" spans="1:14" ht="15.75" customHeight="1">
      <c r="A77" s="31" t="s">
        <v>144</v>
      </c>
      <c r="B77" s="24" t="s">
        <v>145</v>
      </c>
      <c r="C77" s="25" t="s">
        <v>76</v>
      </c>
      <c r="D77" s="36">
        <v>7.5</v>
      </c>
      <c r="E77" s="37">
        <v>1</v>
      </c>
      <c r="F77" s="33">
        <v>1</v>
      </c>
      <c r="G77" s="37">
        <v>1</v>
      </c>
      <c r="H77" s="33"/>
      <c r="I77" s="33"/>
      <c r="J77" s="33"/>
      <c r="K77" s="33"/>
      <c r="L77" s="38"/>
      <c r="M77" s="39"/>
      <c r="N77" s="39"/>
    </row>
    <row r="78" spans="1:14" ht="15.75" customHeight="1">
      <c r="A78" s="31" t="s">
        <v>146</v>
      </c>
      <c r="B78" s="24" t="s">
        <v>147</v>
      </c>
      <c r="C78" s="25">
        <f>SUM(IF(D78=0,0),IF(D78&gt;0,1),IF(D78&gt;10,1),IF(D78&gt;20,1),IF(D78&gt;40,1),IF(D78&gt;80,1),IF(D78&gt;160,1),IF(D78&gt;320,1),IF(D78&gt;640,1),IF(D78&gt;1280,1),IF(D78&gt;2560,1),IF(D78&gt;5120,1))</f>
        <v>0</v>
      </c>
      <c r="D78" s="36">
        <v>0</v>
      </c>
      <c r="E78" s="33">
        <v>0</v>
      </c>
      <c r="F78" s="37">
        <v>0</v>
      </c>
      <c r="G78" s="37">
        <v>0</v>
      </c>
      <c r="H78" s="33"/>
      <c r="I78" s="33"/>
      <c r="J78" s="33"/>
      <c r="K78" s="33"/>
      <c r="L78" s="38"/>
      <c r="M78" s="39"/>
      <c r="N78" s="39"/>
    </row>
    <row r="79" spans="1:14" ht="15.75" customHeight="1">
      <c r="A79" s="31" t="s">
        <v>148</v>
      </c>
      <c r="B79" s="24" t="s">
        <v>149</v>
      </c>
      <c r="C79" s="25" t="s">
        <v>87</v>
      </c>
      <c r="D79" s="36">
        <v>20</v>
      </c>
      <c r="E79" s="33">
        <v>1</v>
      </c>
      <c r="F79" s="37">
        <v>1</v>
      </c>
      <c r="G79" s="37">
        <v>1</v>
      </c>
      <c r="H79" s="33"/>
      <c r="I79" s="33"/>
      <c r="J79" s="33"/>
      <c r="K79" s="33"/>
      <c r="L79" s="38"/>
      <c r="M79" s="39"/>
      <c r="N79" s="39"/>
    </row>
    <row r="80" spans="1:14" ht="15.75" customHeight="1">
      <c r="A80" s="32" t="s">
        <v>150</v>
      </c>
      <c r="B80" s="21" t="s">
        <v>151</v>
      </c>
      <c r="C80" s="25" t="s">
        <v>87</v>
      </c>
      <c r="D80" s="36">
        <v>15</v>
      </c>
      <c r="E80" s="33">
        <v>1</v>
      </c>
      <c r="F80" s="37">
        <v>2</v>
      </c>
      <c r="G80" s="37">
        <v>2</v>
      </c>
      <c r="H80" s="26"/>
      <c r="I80" s="26"/>
      <c r="J80" s="26"/>
      <c r="K80" s="26"/>
      <c r="L80" s="38"/>
      <c r="M80" s="39"/>
      <c r="N80" s="39"/>
    </row>
    <row r="81" spans="1:14" ht="15.75" customHeight="1">
      <c r="A81" s="31" t="s">
        <v>152</v>
      </c>
      <c r="B81" s="24" t="s">
        <v>153</v>
      </c>
      <c r="C81" s="25" t="s">
        <v>143</v>
      </c>
      <c r="D81" s="36">
        <v>0</v>
      </c>
      <c r="E81" s="33">
        <v>0</v>
      </c>
      <c r="F81" s="37">
        <v>0</v>
      </c>
      <c r="G81" s="37">
        <v>0</v>
      </c>
      <c r="H81" s="33"/>
      <c r="I81" s="33"/>
      <c r="J81" s="33"/>
      <c r="K81" s="33"/>
      <c r="L81" s="38"/>
      <c r="M81" s="39"/>
      <c r="N81" s="39"/>
    </row>
    <row r="82" spans="1:14" ht="15.75" customHeight="1">
      <c r="A82" s="31" t="s">
        <v>154</v>
      </c>
      <c r="B82" s="21" t="s">
        <v>155</v>
      </c>
      <c r="C82" s="25" t="s">
        <v>69</v>
      </c>
      <c r="D82" s="36">
        <v>50</v>
      </c>
      <c r="E82" s="37">
        <v>2</v>
      </c>
      <c r="F82" s="33">
        <v>2</v>
      </c>
      <c r="G82" s="37">
        <v>2</v>
      </c>
      <c r="H82" s="33"/>
      <c r="I82" s="33"/>
      <c r="J82" s="33"/>
      <c r="K82" s="33"/>
      <c r="L82" s="38"/>
      <c r="M82" s="39"/>
      <c r="N82" s="39"/>
    </row>
    <row r="83" spans="1:14" ht="15.75" customHeight="1">
      <c r="A83" s="31" t="s">
        <v>157</v>
      </c>
      <c r="B83" s="24" t="s">
        <v>158</v>
      </c>
      <c r="C83" s="25" t="s">
        <v>69</v>
      </c>
      <c r="D83" s="36">
        <v>50</v>
      </c>
      <c r="E83" s="33">
        <v>1</v>
      </c>
      <c r="F83" s="41">
        <v>1</v>
      </c>
      <c r="G83" s="41">
        <v>1</v>
      </c>
      <c r="H83" s="33"/>
      <c r="I83" s="33"/>
      <c r="J83" s="33"/>
      <c r="K83" s="33"/>
      <c r="L83" s="38"/>
      <c r="M83" s="39"/>
      <c r="N83" s="39"/>
    </row>
    <row r="84" spans="1:14" ht="15.75" customHeight="1">
      <c r="A84" s="31" t="s">
        <v>159</v>
      </c>
      <c r="B84" s="21" t="s">
        <v>160</v>
      </c>
      <c r="C84" s="25" t="s">
        <v>347</v>
      </c>
      <c r="D84" s="36">
        <v>30</v>
      </c>
      <c r="E84" s="33">
        <v>1</v>
      </c>
      <c r="F84" s="41">
        <v>1</v>
      </c>
      <c r="G84" s="41">
        <v>1</v>
      </c>
      <c r="H84" s="33"/>
      <c r="I84" s="33"/>
      <c r="J84" s="33"/>
      <c r="K84" s="33"/>
      <c r="L84" s="38"/>
      <c r="M84" s="39"/>
      <c r="N84" s="39"/>
    </row>
    <row r="85" spans="1:14" ht="15.75" customHeight="1">
      <c r="A85" s="31" t="s">
        <v>163</v>
      </c>
      <c r="B85" s="21" t="s">
        <v>164</v>
      </c>
      <c r="C85" s="25">
        <f>SUM(IF(D85=0,0),IF(D85&gt;0,1),IF(D85&gt;10,1),IF(D85&gt;20,1),IF(D85&gt;40,1),IF(D85&gt;80,1),IF(D85&gt;160,1),IF(D85&gt;320,1),IF(D85&gt;640,1),IF(D85&gt;1280,1),IF(D85&gt;2560,1),IF(D85&gt;5120,1))</f>
        <v>8</v>
      </c>
      <c r="D85" s="23">
        <v>1173</v>
      </c>
      <c r="E85" s="33">
        <v>3</v>
      </c>
      <c r="F85" s="37">
        <v>12</v>
      </c>
      <c r="G85" s="37">
        <v>12</v>
      </c>
      <c r="H85" s="33"/>
      <c r="I85" s="33"/>
      <c r="J85" s="33"/>
      <c r="K85" s="33"/>
      <c r="L85" s="38"/>
      <c r="M85" s="39"/>
      <c r="N85" s="39"/>
    </row>
    <row r="86" spans="1:14" ht="15.75" customHeight="1">
      <c r="A86" s="31" t="s">
        <v>169</v>
      </c>
      <c r="B86" s="21" t="s">
        <v>170</v>
      </c>
      <c r="C86" s="25">
        <f>SUM(IF(D86=0,0),IF(D86&gt;0,1),IF(D86&gt;10,1),IF(D86&gt;20,1),IF(D86&gt;40,1),IF(D86&gt;80,1),IF(D86&gt;160,1),IF(D86&gt;320,1),IF(D86&gt;640,1),IF(D86&gt;1280,1),IF(D86&gt;2560,1),IF(D86&gt;5120,1))</f>
        <v>4</v>
      </c>
      <c r="D86" s="36">
        <v>52.5</v>
      </c>
      <c r="E86" s="37">
        <v>1</v>
      </c>
      <c r="F86" s="33">
        <v>6</v>
      </c>
      <c r="G86" s="37">
        <v>6</v>
      </c>
      <c r="H86" s="33"/>
      <c r="I86" s="33"/>
      <c r="J86" s="33"/>
      <c r="K86" s="33"/>
      <c r="L86" s="38"/>
      <c r="M86" s="39"/>
      <c r="N86" s="39"/>
    </row>
    <row r="87" spans="1:14" ht="15.75" customHeight="1">
      <c r="A87" s="31" t="s">
        <v>171</v>
      </c>
      <c r="B87" s="24" t="s">
        <v>172</v>
      </c>
      <c r="C87" s="25">
        <f>SUM(IF(D87=0,0),IF(D87&gt;0,1),IF(D87&gt;10,1),IF(D87&gt;20,1),IF(D87&gt;40,1),IF(D87&gt;80,1),IF(D87&gt;160,1),IF(D87&gt;320,1),IF(D87&gt;640,1),IF(D87&gt;1280,1),IF(D87&gt;2560,1),IF(D87&gt;5120,1))</f>
        <v>2</v>
      </c>
      <c r="D87" s="36">
        <v>20</v>
      </c>
      <c r="E87" s="33">
        <v>2</v>
      </c>
      <c r="F87" s="37">
        <v>2</v>
      </c>
      <c r="G87" s="37">
        <v>2</v>
      </c>
      <c r="H87" s="33"/>
      <c r="I87" s="33"/>
      <c r="J87" s="33"/>
      <c r="K87" s="33"/>
      <c r="L87" s="38"/>
      <c r="M87" s="39"/>
      <c r="N87" s="39"/>
    </row>
    <row r="88" spans="1:14" ht="15.75" customHeight="1">
      <c r="A88" s="31" t="s">
        <v>173</v>
      </c>
      <c r="B88" s="24" t="s">
        <v>174</v>
      </c>
      <c r="C88" s="25" t="s">
        <v>87</v>
      </c>
      <c r="D88" s="36">
        <v>15</v>
      </c>
      <c r="E88" s="33">
        <v>1</v>
      </c>
      <c r="F88" s="37">
        <v>2</v>
      </c>
      <c r="G88" s="37">
        <v>2</v>
      </c>
      <c r="H88" s="33"/>
      <c r="I88" s="33"/>
      <c r="J88" s="33"/>
      <c r="K88" s="33"/>
      <c r="L88" s="38"/>
      <c r="M88" s="39"/>
      <c r="N88" s="39"/>
    </row>
    <row r="89" spans="1:14" ht="15.75" customHeight="1">
      <c r="A89" s="31" t="s">
        <v>389</v>
      </c>
      <c r="B89" s="45" t="s">
        <v>390</v>
      </c>
      <c r="C89" s="25">
        <f>SUM(IF(D89=0,0),IF(D89&gt;0,1),IF(D89&gt;10,1),IF(D89&gt;20,1),IF(D89&gt;40,1),IF(D89&gt;80,1),IF(D89&gt;160,1),IF(D89&gt;320,1),IF(D89&gt;640,1),IF(D89&gt;1280,1),IF(D89&gt;2560,1),IF(D89&gt;5120,1))</f>
        <v>5</v>
      </c>
      <c r="D89" s="36">
        <v>88</v>
      </c>
      <c r="E89" s="33">
        <v>1</v>
      </c>
      <c r="F89" s="37">
        <v>12</v>
      </c>
      <c r="G89" s="37">
        <v>12</v>
      </c>
      <c r="H89" s="33"/>
      <c r="I89" s="33"/>
      <c r="J89" s="33"/>
      <c r="K89" s="33"/>
      <c r="L89" s="38"/>
      <c r="M89" s="39"/>
      <c r="N89" s="39"/>
    </row>
    <row r="90" spans="1:14" ht="15.75" customHeight="1">
      <c r="A90" s="31" t="s">
        <v>175</v>
      </c>
      <c r="B90" s="45" t="s">
        <v>176</v>
      </c>
      <c r="C90" s="25">
        <f t="shared" ref="C90:C101" si="4">SUM(IF(D90=0,0),IF(D90&gt;0,1),IF(D90&gt;10,1),IF(D90&gt;20,1),IF(D90&gt;40,1),IF(D90&gt;80,1),IF(D90&gt;160,1),IF(D90&gt;320,1),IF(D90&gt;640,1),IF(D90&gt;1280,1),IF(D90&gt;2560,1),IF(D90&gt;5120,1))</f>
        <v>2</v>
      </c>
      <c r="D90" s="36">
        <v>15</v>
      </c>
      <c r="E90" s="33">
        <v>1</v>
      </c>
      <c r="F90" s="37">
        <v>2</v>
      </c>
      <c r="G90" s="37">
        <v>2</v>
      </c>
      <c r="H90" s="33"/>
      <c r="I90" s="33"/>
      <c r="J90" s="33"/>
      <c r="K90" s="33"/>
      <c r="L90" s="38"/>
      <c r="M90" s="39"/>
      <c r="N90" s="39"/>
    </row>
    <row r="91" spans="1:14" ht="15.75" customHeight="1">
      <c r="A91" s="31" t="s">
        <v>177</v>
      </c>
      <c r="B91" s="45" t="s">
        <v>178</v>
      </c>
      <c r="C91" s="25">
        <f t="shared" si="4"/>
        <v>1</v>
      </c>
      <c r="D91" s="36">
        <v>7.5</v>
      </c>
      <c r="E91" s="33">
        <v>1</v>
      </c>
      <c r="F91" s="37">
        <v>1</v>
      </c>
      <c r="G91" s="37">
        <v>1</v>
      </c>
      <c r="H91" s="33"/>
      <c r="I91" s="33"/>
      <c r="J91" s="33"/>
      <c r="K91" s="33"/>
      <c r="L91" s="38"/>
      <c r="M91" s="39"/>
      <c r="N91" s="39"/>
    </row>
    <row r="92" spans="1:14" ht="15.75" customHeight="1">
      <c r="A92" s="31" t="s">
        <v>179</v>
      </c>
      <c r="B92" s="45" t="s">
        <v>180</v>
      </c>
      <c r="C92" s="25">
        <f t="shared" si="4"/>
        <v>1</v>
      </c>
      <c r="D92" s="36">
        <v>7.5</v>
      </c>
      <c r="E92" s="33">
        <v>1</v>
      </c>
      <c r="F92" s="37">
        <v>1</v>
      </c>
      <c r="G92" s="37">
        <v>1</v>
      </c>
      <c r="H92" s="33"/>
      <c r="I92" s="33"/>
      <c r="J92" s="33"/>
      <c r="K92" s="33"/>
      <c r="L92" s="38"/>
      <c r="M92" s="39"/>
      <c r="N92" s="39"/>
    </row>
    <row r="93" spans="1:14" ht="15.75" customHeight="1">
      <c r="A93" s="31" t="s">
        <v>181</v>
      </c>
      <c r="B93" s="45" t="s">
        <v>182</v>
      </c>
      <c r="C93" s="25">
        <f t="shared" si="4"/>
        <v>0</v>
      </c>
      <c r="D93" s="36">
        <v>0</v>
      </c>
      <c r="E93" s="33">
        <v>0</v>
      </c>
      <c r="F93" s="37">
        <v>0</v>
      </c>
      <c r="G93" s="37">
        <v>0</v>
      </c>
      <c r="H93" s="33"/>
      <c r="I93" s="33"/>
      <c r="J93" s="33"/>
      <c r="K93" s="33"/>
      <c r="L93" s="38"/>
      <c r="M93" s="39"/>
      <c r="N93" s="39"/>
    </row>
    <row r="94" spans="1:14" ht="15.75" customHeight="1">
      <c r="A94" s="31" t="s">
        <v>183</v>
      </c>
      <c r="B94" s="45" t="s">
        <v>184</v>
      </c>
      <c r="C94" s="25">
        <f t="shared" si="4"/>
        <v>0</v>
      </c>
      <c r="D94" s="36">
        <v>0</v>
      </c>
      <c r="E94" s="33">
        <v>0</v>
      </c>
      <c r="F94" s="37">
        <v>0</v>
      </c>
      <c r="G94" s="37">
        <v>0</v>
      </c>
      <c r="H94" s="33"/>
      <c r="I94" s="33"/>
      <c r="J94" s="33"/>
      <c r="K94" s="33"/>
      <c r="L94" s="38"/>
      <c r="M94" s="39"/>
      <c r="N94" s="39"/>
    </row>
    <row r="95" spans="1:14" ht="15.75" customHeight="1">
      <c r="A95" s="31" t="s">
        <v>185</v>
      </c>
      <c r="B95" s="45" t="s">
        <v>186</v>
      </c>
      <c r="C95" s="25">
        <f t="shared" si="4"/>
        <v>2</v>
      </c>
      <c r="D95" s="36">
        <v>15</v>
      </c>
      <c r="E95" s="33">
        <v>1</v>
      </c>
      <c r="F95" s="37">
        <v>2</v>
      </c>
      <c r="G95" s="37">
        <v>2</v>
      </c>
      <c r="H95" s="33"/>
      <c r="I95" s="33"/>
      <c r="J95" s="33"/>
      <c r="K95" s="33"/>
      <c r="L95" s="38"/>
      <c r="M95" s="39"/>
      <c r="N95" s="39"/>
    </row>
    <row r="96" spans="1:14" ht="15.75" customHeight="1">
      <c r="A96" s="31" t="s">
        <v>187</v>
      </c>
      <c r="B96" s="45" t="s">
        <v>188</v>
      </c>
      <c r="C96" s="25">
        <f t="shared" si="4"/>
        <v>2</v>
      </c>
      <c r="D96" s="36">
        <v>15</v>
      </c>
      <c r="E96" s="33">
        <v>1</v>
      </c>
      <c r="F96" s="37">
        <v>2</v>
      </c>
      <c r="G96" s="37">
        <v>2</v>
      </c>
      <c r="H96" s="33"/>
      <c r="I96" s="33"/>
      <c r="J96" s="33"/>
      <c r="K96" s="33"/>
      <c r="L96" s="38"/>
      <c r="M96" s="39"/>
      <c r="N96" s="39"/>
    </row>
    <row r="97" spans="1:14" ht="15.75" customHeight="1">
      <c r="A97" s="31" t="s">
        <v>189</v>
      </c>
      <c r="B97" s="45" t="s">
        <v>190</v>
      </c>
      <c r="C97" s="25">
        <f t="shared" si="4"/>
        <v>2</v>
      </c>
      <c r="D97" s="36">
        <v>15</v>
      </c>
      <c r="E97" s="33">
        <v>1</v>
      </c>
      <c r="F97" s="37">
        <v>2</v>
      </c>
      <c r="G97" s="37">
        <v>2</v>
      </c>
      <c r="H97" s="33"/>
      <c r="I97" s="33"/>
      <c r="J97" s="33"/>
      <c r="K97" s="33"/>
      <c r="L97" s="38"/>
      <c r="M97" s="39"/>
      <c r="N97" s="39"/>
    </row>
    <row r="98" spans="1:14" ht="15.75" customHeight="1">
      <c r="A98" s="31" t="s">
        <v>193</v>
      </c>
      <c r="B98" s="45" t="s">
        <v>194</v>
      </c>
      <c r="C98" s="25">
        <f t="shared" si="4"/>
        <v>3</v>
      </c>
      <c r="D98" s="36">
        <v>22.5</v>
      </c>
      <c r="E98" s="33">
        <v>1</v>
      </c>
      <c r="F98" s="37">
        <v>3</v>
      </c>
      <c r="G98" s="37">
        <v>3</v>
      </c>
      <c r="H98" s="33"/>
      <c r="I98" s="33"/>
      <c r="J98" s="33"/>
      <c r="K98" s="33"/>
      <c r="L98" s="38"/>
      <c r="M98" s="39"/>
      <c r="N98" s="39"/>
    </row>
    <row r="99" spans="1:14" ht="15.75" customHeight="1">
      <c r="A99" s="31" t="s">
        <v>195</v>
      </c>
      <c r="B99" s="24" t="s">
        <v>196</v>
      </c>
      <c r="C99" s="25">
        <f t="shared" si="4"/>
        <v>2</v>
      </c>
      <c r="D99" s="36">
        <v>15</v>
      </c>
      <c r="E99" s="33">
        <v>1</v>
      </c>
      <c r="F99" s="37">
        <v>2</v>
      </c>
      <c r="G99" s="37">
        <v>2</v>
      </c>
      <c r="H99" s="33"/>
      <c r="I99" s="33"/>
      <c r="J99" s="33"/>
      <c r="K99" s="33"/>
      <c r="L99" s="38"/>
      <c r="M99" s="39"/>
      <c r="N99" s="39"/>
    </row>
    <row r="100" spans="1:14" ht="15.75" customHeight="1">
      <c r="A100" s="31" t="s">
        <v>197</v>
      </c>
      <c r="B100" s="45" t="s">
        <v>198</v>
      </c>
      <c r="C100" s="25">
        <f t="shared" si="4"/>
        <v>2</v>
      </c>
      <c r="D100" s="36">
        <v>15</v>
      </c>
      <c r="E100" s="33">
        <v>1</v>
      </c>
      <c r="F100" s="37">
        <v>2</v>
      </c>
      <c r="G100" s="37">
        <v>2</v>
      </c>
      <c r="H100" s="33"/>
      <c r="I100" s="33"/>
      <c r="J100" s="33"/>
      <c r="K100" s="33"/>
      <c r="L100" s="38"/>
      <c r="M100" s="39"/>
      <c r="N100" s="39"/>
    </row>
    <row r="101" spans="1:14" ht="15.75" customHeight="1">
      <c r="A101" s="31" t="s">
        <v>199</v>
      </c>
      <c r="B101" s="45" t="s">
        <v>200</v>
      </c>
      <c r="C101" s="25">
        <f t="shared" si="4"/>
        <v>0</v>
      </c>
      <c r="D101" s="36">
        <v>0</v>
      </c>
      <c r="E101" s="33">
        <v>0</v>
      </c>
      <c r="F101" s="37">
        <v>0</v>
      </c>
      <c r="G101" s="37">
        <v>0</v>
      </c>
      <c r="H101" s="33"/>
      <c r="I101" s="33"/>
      <c r="J101" s="33"/>
      <c r="K101" s="33"/>
      <c r="L101" s="38"/>
      <c r="M101" s="39"/>
      <c r="N101" s="39"/>
    </row>
    <row r="102" spans="1:14" ht="15.75" customHeight="1">
      <c r="A102" s="31" t="s">
        <v>203</v>
      </c>
      <c r="B102" s="45" t="s">
        <v>204</v>
      </c>
      <c r="C102" s="25">
        <f>SUM(IF(D102=0,0),IF(D102&gt;0,1),IF(D102&gt;10,1),IF(D102&gt;20,1),IF(D102&gt;40,1),IF(D102&gt;80,1),IF(D102&gt;160,1),IF(D102&gt;320,1),IF(D102&gt;640,1),IF(D102&gt;1280,1),IF(D102&gt;2560,1),IF(D102&gt;5120,1))</f>
        <v>2</v>
      </c>
      <c r="D102" s="36">
        <v>20</v>
      </c>
      <c r="E102" s="33">
        <v>1</v>
      </c>
      <c r="F102" s="37">
        <v>3</v>
      </c>
      <c r="G102" s="37">
        <v>3</v>
      </c>
      <c r="H102" s="33"/>
      <c r="I102" s="33"/>
      <c r="J102" s="33"/>
      <c r="K102" s="33"/>
      <c r="L102" s="38"/>
      <c r="M102" s="39"/>
      <c r="N102" s="39"/>
    </row>
    <row r="103" spans="1:14" ht="15.75" customHeight="1">
      <c r="A103" s="31" t="s">
        <v>205</v>
      </c>
      <c r="B103" s="24" t="s">
        <v>206</v>
      </c>
      <c r="C103" s="25" t="s">
        <v>76</v>
      </c>
      <c r="D103" s="36">
        <v>2</v>
      </c>
      <c r="E103" s="33">
        <v>1</v>
      </c>
      <c r="F103" s="37">
        <v>1</v>
      </c>
      <c r="G103" s="37">
        <v>1</v>
      </c>
      <c r="H103" s="33"/>
      <c r="I103" s="33"/>
      <c r="J103" s="33"/>
      <c r="K103" s="33"/>
      <c r="L103" s="38"/>
      <c r="M103" s="39"/>
      <c r="N103" s="39"/>
    </row>
    <row r="104" spans="1:14" ht="15.75" customHeight="1">
      <c r="A104" s="31" t="s">
        <v>207</v>
      </c>
      <c r="B104" s="45" t="s">
        <v>208</v>
      </c>
      <c r="C104" s="25">
        <f>SUM(IF(D104=0,0),IF(D104&gt;0,1),IF(D104&gt;10,1),IF(D104&gt;20,1),IF(D104&gt;40,1),IF(D104&gt;80,1),IF(D104&gt;160,1),IF(D104&gt;320,1),IF(D104&gt;640,1),IF(D104&gt;1280,1),IF(D104&gt;2560,1),IF(D104&gt;5120,1))</f>
        <v>3</v>
      </c>
      <c r="D104" s="40">
        <v>22.5</v>
      </c>
      <c r="E104" s="33">
        <v>1</v>
      </c>
      <c r="F104" s="37">
        <v>3</v>
      </c>
      <c r="G104" s="37">
        <v>3</v>
      </c>
      <c r="H104" s="33"/>
      <c r="I104" s="33"/>
      <c r="J104" s="33"/>
      <c r="K104" s="33"/>
      <c r="L104" s="38"/>
      <c r="M104" s="39"/>
      <c r="N104" s="39"/>
    </row>
    <row r="105" spans="1:14" ht="15.75" customHeight="1">
      <c r="A105" s="31" t="s">
        <v>209</v>
      </c>
      <c r="B105" s="44" t="s">
        <v>210</v>
      </c>
      <c r="C105" s="25">
        <f>SUM(IF(D105=0,0),IF(D105&gt;0,1),IF(D105&gt;10,1),IF(D105&gt;20,1),IF(D105&gt;40,1),IF(D105&gt;80,1),IF(D105&gt;160,1),IF(D105&gt;320,1),IF(D105&gt;640,1),IF(D105&gt;1280,1),IF(D105&gt;2560,1),IF(D105&gt;5120,1))</f>
        <v>0</v>
      </c>
      <c r="D105" s="40">
        <v>0</v>
      </c>
      <c r="E105" s="33">
        <v>0</v>
      </c>
      <c r="F105" s="37">
        <v>0</v>
      </c>
      <c r="G105" s="37">
        <v>0</v>
      </c>
      <c r="H105" s="33"/>
      <c r="I105" s="33"/>
      <c r="J105" s="33"/>
      <c r="K105" s="33"/>
      <c r="L105" s="38"/>
      <c r="M105" s="39"/>
      <c r="N105" s="39"/>
    </row>
    <row r="106" spans="1:14" ht="15.75" customHeight="1">
      <c r="A106" s="31" t="s">
        <v>211</v>
      </c>
      <c r="B106" s="24" t="s">
        <v>212</v>
      </c>
      <c r="C106" s="25">
        <f>SUM(IF(D106=0,0),IF(D106&gt;0,1),IF(D106&gt;10,1),IF(D106&gt;20,1),IF(D106&gt;40,1),IF(D106&gt;80,1),IF(D106&gt;160,1),IF(D106&gt;320,1),IF(D106&gt;640,1),IF(D106&gt;1280,1),IF(D106&gt;2560,1),IF(D106&gt;5120,1))</f>
        <v>1</v>
      </c>
      <c r="D106" s="36">
        <v>10</v>
      </c>
      <c r="E106" s="33">
        <v>1</v>
      </c>
      <c r="F106" s="37">
        <v>1</v>
      </c>
      <c r="G106" s="37">
        <v>1</v>
      </c>
      <c r="H106" s="33"/>
      <c r="I106" s="33"/>
      <c r="J106" s="33"/>
      <c r="K106" s="33"/>
      <c r="L106" s="38"/>
      <c r="M106" s="39"/>
      <c r="N106" s="39"/>
    </row>
    <row r="107" spans="1:14" ht="15.75" customHeight="1">
      <c r="A107" s="31" t="s">
        <v>215</v>
      </c>
      <c r="B107" s="24" t="s">
        <v>216</v>
      </c>
      <c r="C107" s="25">
        <f>SUM(IF(D107=0,0),IF(D107&gt;0,1),IF(D107&gt;10,1),IF(D107&gt;20,1),IF(D107&gt;40,1),IF(D107&gt;80,1),IF(D107&gt;160,1),IF(D107&gt;320,1),IF(D107&gt;640,1),IF(D107&gt;1280,1),IF(D107&gt;2560,1),IF(D107&gt;5120,1))</f>
        <v>0</v>
      </c>
      <c r="D107" s="36">
        <v>0</v>
      </c>
      <c r="E107" s="33">
        <v>0</v>
      </c>
      <c r="F107" s="37">
        <v>0</v>
      </c>
      <c r="G107" s="37">
        <v>0</v>
      </c>
      <c r="H107" s="33"/>
      <c r="I107" s="33"/>
      <c r="J107" s="33"/>
      <c r="K107" s="33"/>
      <c r="L107" s="52"/>
      <c r="M107" s="39"/>
      <c r="N107" s="39"/>
    </row>
    <row r="108" spans="1:14" ht="15.75" customHeight="1">
      <c r="A108" s="31" t="s">
        <v>217</v>
      </c>
      <c r="B108" s="24" t="s">
        <v>218</v>
      </c>
      <c r="C108" s="25" t="s">
        <v>87</v>
      </c>
      <c r="D108" s="36">
        <v>15</v>
      </c>
      <c r="E108" s="33">
        <v>1</v>
      </c>
      <c r="F108" s="37">
        <v>2</v>
      </c>
      <c r="G108" s="37">
        <v>2</v>
      </c>
      <c r="H108" s="33"/>
      <c r="I108" s="33"/>
      <c r="J108" s="33"/>
      <c r="K108" s="33"/>
      <c r="L108" s="52"/>
      <c r="M108" s="39"/>
      <c r="N108" s="39"/>
    </row>
    <row r="109" spans="1:14" ht="15.75" customHeight="1">
      <c r="A109" s="47" t="s">
        <v>219</v>
      </c>
      <c r="B109" s="53" t="s">
        <v>220</v>
      </c>
      <c r="C109" s="25">
        <f t="shared" ref="C109:C114" si="5">SUM(IF(D109=0,0),IF(D109&gt;0,1),IF(D109&gt;10,1),IF(D109&gt;20,1),IF(D109&gt;40,1),IF(D109&gt;80,1),IF(D109&gt;160,1),IF(D109&gt;320,1),IF(D109&gt;640,1),IF(D109&gt;1280,1),IF(D109&gt;2560,1),IF(D109&gt;5120,1))</f>
        <v>0</v>
      </c>
      <c r="D109" s="40">
        <v>0</v>
      </c>
      <c r="E109" s="33">
        <v>0</v>
      </c>
      <c r="F109" s="37">
        <v>0</v>
      </c>
      <c r="G109" s="37">
        <v>0</v>
      </c>
      <c r="H109" s="33"/>
      <c r="I109" s="33"/>
      <c r="J109" s="33"/>
      <c r="K109" s="33"/>
      <c r="L109" s="52"/>
      <c r="M109" s="39"/>
      <c r="N109" s="39"/>
    </row>
    <row r="110" spans="1:14" ht="15.75" customHeight="1">
      <c r="A110" s="47" t="s">
        <v>221</v>
      </c>
      <c r="B110" s="53" t="s">
        <v>222</v>
      </c>
      <c r="C110" s="25">
        <f t="shared" si="5"/>
        <v>0</v>
      </c>
      <c r="D110" s="40">
        <v>0</v>
      </c>
      <c r="E110" s="33">
        <v>0</v>
      </c>
      <c r="F110" s="37">
        <v>0</v>
      </c>
      <c r="G110" s="37">
        <v>0</v>
      </c>
      <c r="H110" s="33"/>
      <c r="I110" s="33"/>
      <c r="J110" s="33"/>
      <c r="K110" s="33"/>
      <c r="L110" s="52"/>
      <c r="M110" s="39"/>
      <c r="N110" s="39"/>
    </row>
    <row r="111" spans="1:14" ht="15.75" customHeight="1">
      <c r="A111" s="47" t="s">
        <v>391</v>
      </c>
      <c r="B111" s="53" t="s">
        <v>392</v>
      </c>
      <c r="C111" s="25"/>
      <c r="D111" s="49" t="s">
        <v>405</v>
      </c>
      <c r="E111" s="33"/>
      <c r="F111" s="37"/>
      <c r="G111" s="37"/>
      <c r="H111" s="33"/>
      <c r="I111" s="33"/>
      <c r="J111" s="33"/>
      <c r="K111" s="33"/>
      <c r="L111" s="52"/>
      <c r="M111" s="39"/>
      <c r="N111" s="39"/>
    </row>
    <row r="112" spans="1:14" ht="15.75" customHeight="1">
      <c r="A112" s="37" t="s">
        <v>227</v>
      </c>
      <c r="B112" s="45" t="s">
        <v>228</v>
      </c>
      <c r="C112" s="25">
        <f t="shared" si="5"/>
        <v>5</v>
      </c>
      <c r="D112" s="36">
        <v>107</v>
      </c>
      <c r="E112" s="33">
        <v>1</v>
      </c>
      <c r="F112" s="37">
        <v>4</v>
      </c>
      <c r="G112" s="37">
        <v>4</v>
      </c>
      <c r="H112" s="33"/>
      <c r="I112" s="26"/>
      <c r="J112" s="26"/>
      <c r="K112" s="26"/>
      <c r="L112" s="38"/>
      <c r="M112" s="39"/>
      <c r="N112" s="39"/>
    </row>
    <row r="113" spans="1:14" ht="15.75" customHeight="1">
      <c r="A113" s="37" t="s">
        <v>229</v>
      </c>
      <c r="B113" s="45" t="s">
        <v>230</v>
      </c>
      <c r="C113" s="25"/>
      <c r="D113" s="49" t="s">
        <v>405</v>
      </c>
      <c r="E113" s="33"/>
      <c r="F113" s="37"/>
      <c r="G113" s="37"/>
      <c r="H113" s="33"/>
      <c r="I113" s="33"/>
      <c r="J113" s="33"/>
      <c r="K113" s="33"/>
      <c r="L113" s="38"/>
      <c r="M113" s="39"/>
      <c r="N113" s="39"/>
    </row>
    <row r="114" spans="1:14" s="24" customFormat="1" ht="15.75" customHeight="1">
      <c r="A114" s="37" t="s">
        <v>231</v>
      </c>
      <c r="B114" s="45" t="s">
        <v>232</v>
      </c>
      <c r="C114" s="25">
        <f t="shared" si="5"/>
        <v>7</v>
      </c>
      <c r="D114" s="36">
        <v>630</v>
      </c>
      <c r="E114" s="33">
        <v>1</v>
      </c>
      <c r="F114" s="37">
        <v>6</v>
      </c>
      <c r="G114" s="37">
        <v>6</v>
      </c>
      <c r="H114" s="33"/>
      <c r="I114" s="33"/>
      <c r="J114" s="33"/>
      <c r="K114" s="33"/>
      <c r="L114" s="38"/>
      <c r="M114" s="48"/>
      <c r="N114" s="48"/>
    </row>
    <row r="115" spans="1:14" s="24" customFormat="1" ht="15.75" customHeight="1">
      <c r="A115" s="37" t="s">
        <v>233</v>
      </c>
      <c r="B115" s="45" t="s">
        <v>234</v>
      </c>
      <c r="C115" s="25" t="s">
        <v>143</v>
      </c>
      <c r="D115" s="36">
        <v>0</v>
      </c>
      <c r="E115" s="26">
        <v>0</v>
      </c>
      <c r="F115" s="37">
        <v>0</v>
      </c>
      <c r="G115" s="37">
        <v>0</v>
      </c>
      <c r="H115" s="33"/>
      <c r="I115" s="33"/>
      <c r="J115" s="33"/>
      <c r="K115" s="33"/>
      <c r="L115" s="38"/>
      <c r="M115" s="48"/>
      <c r="N115" s="48"/>
    </row>
    <row r="116" spans="1:14" s="24" customFormat="1" ht="15.75" customHeight="1">
      <c r="A116" s="37" t="s">
        <v>393</v>
      </c>
      <c r="B116" s="45" t="s">
        <v>394</v>
      </c>
      <c r="C116" s="25" t="s">
        <v>87</v>
      </c>
      <c r="D116" s="36">
        <v>15</v>
      </c>
      <c r="E116" s="33">
        <v>1</v>
      </c>
      <c r="F116" s="37">
        <v>2</v>
      </c>
      <c r="G116" s="37">
        <v>2</v>
      </c>
      <c r="H116" s="33"/>
      <c r="I116" s="33"/>
      <c r="J116" s="33"/>
      <c r="K116" s="33"/>
      <c r="L116" s="38"/>
      <c r="M116" s="48"/>
      <c r="N116" s="48"/>
    </row>
    <row r="117" spans="1:14" s="24" customFormat="1" ht="15.75" customHeight="1">
      <c r="A117" s="37" t="s">
        <v>332</v>
      </c>
      <c r="B117" s="45" t="s">
        <v>333</v>
      </c>
      <c r="C117" s="25"/>
      <c r="D117" s="49" t="s">
        <v>409</v>
      </c>
      <c r="E117" s="33"/>
      <c r="F117" s="37"/>
      <c r="G117" s="37"/>
      <c r="H117" s="33"/>
      <c r="I117" s="33"/>
      <c r="J117" s="33"/>
      <c r="K117" s="33"/>
      <c r="L117" s="38"/>
      <c r="M117" s="48"/>
      <c r="N117" s="48"/>
    </row>
    <row r="118" spans="1:14" s="24" customFormat="1" ht="15.75" customHeight="1">
      <c r="A118" s="37" t="s">
        <v>336</v>
      </c>
      <c r="B118" s="45" t="s">
        <v>340</v>
      </c>
      <c r="C118" s="25">
        <f>SUM(IF(D118=0,0),IF(D118&gt;0,1),IF(D118&gt;10,1),IF(D118&gt;20,1),IF(D118&gt;40,1),IF(D118&gt;80,1),IF(D118&gt;160,1),IF(D118&gt;320,1),IF(D118&gt;640,1),IF(D118&gt;1280,1),IF(D118&gt;2560,1),IF(D118&gt;5120,1))</f>
        <v>2</v>
      </c>
      <c r="D118" s="40">
        <v>12.9</v>
      </c>
      <c r="E118" s="33">
        <v>1</v>
      </c>
      <c r="F118" s="37">
        <v>1</v>
      </c>
      <c r="G118" s="37">
        <v>1</v>
      </c>
      <c r="H118" s="33"/>
      <c r="I118" s="33"/>
      <c r="J118" s="33"/>
      <c r="K118" s="33"/>
      <c r="L118" s="38"/>
      <c r="M118" s="48"/>
      <c r="N118" s="48"/>
    </row>
    <row r="119" spans="1:14" s="24" customFormat="1" ht="15.75" customHeight="1">
      <c r="A119" s="37" t="s">
        <v>360</v>
      </c>
      <c r="B119" s="45" t="s">
        <v>363</v>
      </c>
      <c r="C119" s="25"/>
      <c r="D119" s="49" t="s">
        <v>405</v>
      </c>
      <c r="E119" s="33"/>
      <c r="F119" s="37"/>
      <c r="G119" s="37"/>
      <c r="H119" s="33"/>
      <c r="I119" s="33"/>
      <c r="J119" s="33"/>
      <c r="K119" s="33"/>
      <c r="L119" s="38"/>
      <c r="M119" s="48"/>
      <c r="N119" s="48"/>
    </row>
    <row r="120" spans="1:14" s="24" customFormat="1" ht="15.75" customHeight="1">
      <c r="A120" s="37" t="s">
        <v>395</v>
      </c>
      <c r="B120" s="45" t="s">
        <v>399</v>
      </c>
      <c r="C120" s="25">
        <f>SUM(IF(D120=0,0),IF(D120&gt;0,1),IF(D120&gt;10,1),IF(D120&gt;20,1),IF(D120&gt;40,1),IF(D120&gt;80,1),IF(D120&gt;160,1),IF(D120&gt;320,1),IF(D120&gt;640,1),IF(D120&gt;1280,1),IF(D120&gt;2560,1),IF(D120&gt;5120,1))</f>
        <v>1</v>
      </c>
      <c r="D120" s="40">
        <v>6</v>
      </c>
      <c r="E120" s="33">
        <v>1</v>
      </c>
      <c r="F120" s="37">
        <v>1</v>
      </c>
      <c r="G120" s="37">
        <v>1</v>
      </c>
      <c r="H120" s="33"/>
      <c r="I120" s="33"/>
      <c r="J120" s="33"/>
      <c r="K120" s="33"/>
      <c r="L120" s="38"/>
      <c r="M120" s="48"/>
      <c r="N120" s="48"/>
    </row>
    <row r="121" spans="1:14" s="24" customFormat="1" ht="15.75" customHeight="1">
      <c r="A121" s="37" t="s">
        <v>396</v>
      </c>
      <c r="B121" s="45" t="s">
        <v>400</v>
      </c>
      <c r="C121" s="25">
        <f>SUM(IF(D121=0,0),IF(D121&gt;0,1),IF(D121&gt;10,1),IF(D121&gt;20,1),IF(D121&gt;40,1),IF(D121&gt;80,1),IF(D121&gt;160,1),IF(D121&gt;320,1),IF(D121&gt;640,1),IF(D121&gt;1280,1),IF(D121&gt;2560,1),IF(D121&gt;5120,1))</f>
        <v>1</v>
      </c>
      <c r="D121" s="73">
        <v>1</v>
      </c>
      <c r="E121" s="33">
        <v>1</v>
      </c>
      <c r="F121" s="37">
        <v>1</v>
      </c>
      <c r="G121" s="37">
        <v>1</v>
      </c>
      <c r="H121" s="33"/>
      <c r="I121" s="33"/>
      <c r="J121" s="33"/>
      <c r="K121" s="33"/>
      <c r="L121" s="38"/>
      <c r="M121" s="48"/>
      <c r="N121" s="48"/>
    </row>
    <row r="122" spans="1:14" s="24" customFormat="1" ht="15.75" customHeight="1">
      <c r="A122" s="37" t="s">
        <v>397</v>
      </c>
      <c r="B122" s="45" t="s">
        <v>401</v>
      </c>
      <c r="C122" s="25"/>
      <c r="D122" s="49" t="s">
        <v>405</v>
      </c>
      <c r="E122" s="33"/>
      <c r="F122" s="37"/>
      <c r="G122" s="37"/>
      <c r="H122" s="33"/>
      <c r="I122" s="33"/>
      <c r="J122" s="33"/>
      <c r="K122" s="33"/>
      <c r="L122" s="38"/>
      <c r="M122" s="48"/>
      <c r="N122" s="48"/>
    </row>
    <row r="123" spans="1:14" s="24" customFormat="1" ht="15.75" customHeight="1">
      <c r="A123" s="37" t="s">
        <v>398</v>
      </c>
      <c r="B123" s="45" t="s">
        <v>402</v>
      </c>
      <c r="C123" s="25"/>
      <c r="D123" s="49" t="s">
        <v>409</v>
      </c>
      <c r="E123" s="33"/>
      <c r="F123" s="37"/>
      <c r="G123" s="37"/>
      <c r="H123" s="33"/>
      <c r="I123" s="33"/>
      <c r="J123" s="33"/>
      <c r="K123" s="33"/>
      <c r="L123" s="38"/>
      <c r="M123" s="48"/>
      <c r="N123" s="48"/>
    </row>
    <row r="124" spans="1:14" s="24" customFormat="1" ht="15.75" customHeight="1">
      <c r="A124" s="37" t="s">
        <v>414</v>
      </c>
      <c r="B124" s="45" t="s">
        <v>415</v>
      </c>
      <c r="C124" s="25">
        <f>SUM(IF(D124=0,0),IF(D124&gt;0,1),IF(D124&gt;10,1),IF(D124&gt;20,1),IF(D124&gt;40,1),IF(D124&gt;80,1),IF(D124&gt;160,1),IF(D124&gt;320,1),IF(D124&gt;640,1),IF(D124&gt;1280,1),IF(D124&gt;2560,1),IF(D124&gt;5120,1))</f>
        <v>2</v>
      </c>
      <c r="D124" s="40">
        <v>20</v>
      </c>
      <c r="E124" s="33">
        <v>2</v>
      </c>
      <c r="F124" s="37">
        <v>3</v>
      </c>
      <c r="G124" s="37">
        <v>3</v>
      </c>
      <c r="H124" s="33"/>
      <c r="I124" s="33"/>
      <c r="J124" s="33"/>
      <c r="K124" s="33"/>
      <c r="L124" s="38"/>
      <c r="M124" s="48"/>
      <c r="N124" s="48"/>
    </row>
    <row r="125" spans="1:14" ht="15.75" customHeight="1">
      <c r="A125" s="31" t="s">
        <v>247</v>
      </c>
      <c r="B125" s="24" t="s">
        <v>406</v>
      </c>
      <c r="C125" s="25" t="s">
        <v>54</v>
      </c>
      <c r="D125" s="36">
        <v>150</v>
      </c>
      <c r="E125" s="33">
        <v>4</v>
      </c>
      <c r="F125" s="37">
        <v>10</v>
      </c>
      <c r="G125" s="37">
        <v>10</v>
      </c>
      <c r="H125" s="33"/>
      <c r="I125" s="33"/>
      <c r="J125" s="33"/>
      <c r="K125" s="33"/>
      <c r="L125" s="38"/>
      <c r="M125" s="39"/>
      <c r="N125" s="39"/>
    </row>
    <row r="126" spans="1:14" ht="15.75" customHeight="1">
      <c r="A126" s="32" t="s">
        <v>249</v>
      </c>
      <c r="B126" s="21" t="s">
        <v>407</v>
      </c>
      <c r="C126" s="25" t="s">
        <v>347</v>
      </c>
      <c r="D126" s="36">
        <v>40</v>
      </c>
      <c r="E126" s="33">
        <v>1</v>
      </c>
      <c r="F126" s="41">
        <v>1</v>
      </c>
      <c r="G126" s="41">
        <v>1</v>
      </c>
      <c r="H126" s="33"/>
      <c r="I126" s="33"/>
      <c r="J126" s="33"/>
      <c r="K126" s="33"/>
      <c r="L126" s="38"/>
      <c r="M126" s="39"/>
      <c r="N126" s="39"/>
    </row>
    <row r="127" spans="1:14" ht="15.75" customHeight="1">
      <c r="A127" s="32" t="s">
        <v>251</v>
      </c>
      <c r="B127" s="21" t="s">
        <v>252</v>
      </c>
      <c r="C127" s="25">
        <f>SUM(IF(D127=0,0),IF(D127&gt;0,1),IF(D127&gt;10,1),IF(D127&gt;20,1),IF(D127&gt;40,1),IF(D127&gt;80,1),IF(D127&gt;160,1),IF(D127&gt;320,1),IF(D127&gt;640,1),IF(D127&gt;1280,1),IF(D127&gt;2560,1),IF(D127&gt;5120,1))</f>
        <v>1</v>
      </c>
      <c r="D127" s="36">
        <v>10</v>
      </c>
      <c r="E127" s="33">
        <v>1</v>
      </c>
      <c r="F127" s="37">
        <v>1</v>
      </c>
      <c r="G127" s="37">
        <v>1</v>
      </c>
      <c r="H127" s="33"/>
      <c r="I127" s="33"/>
      <c r="J127" s="33"/>
      <c r="K127" s="33"/>
      <c r="L127" s="38"/>
      <c r="M127" s="39"/>
      <c r="N127" s="39"/>
    </row>
    <row r="128" spans="1:14" ht="15.75" customHeight="1">
      <c r="A128" s="31" t="s">
        <v>255</v>
      </c>
      <c r="B128" s="24" t="s">
        <v>256</v>
      </c>
      <c r="C128" s="25" t="s">
        <v>87</v>
      </c>
      <c r="D128" s="36">
        <v>15</v>
      </c>
      <c r="E128" s="33">
        <v>1</v>
      </c>
      <c r="F128" s="41">
        <v>2</v>
      </c>
      <c r="G128" s="41">
        <v>2</v>
      </c>
      <c r="H128" s="33"/>
      <c r="I128" s="33"/>
      <c r="J128" s="33"/>
      <c r="K128" s="33"/>
      <c r="L128" s="38"/>
      <c r="M128" s="39"/>
      <c r="N128" s="39"/>
    </row>
    <row r="129" spans="1:14" ht="15.75" customHeight="1">
      <c r="A129" s="31" t="s">
        <v>412</v>
      </c>
      <c r="B129" s="24" t="s">
        <v>413</v>
      </c>
      <c r="C129" s="25">
        <f>SUM(IF(D129=0,0),IF(D129&gt;0,1),IF(D129&gt;10,1),IF(D129&gt;20,1),IF(D129&gt;40,1),IF(D129&gt;80,1),IF(D129&gt;160,1),IF(D129&gt;320,1),IF(D129&gt;640,1),IF(D129&gt;1280,1),IF(D129&gt;2560,1),IF(D129&gt;5120,1))</f>
        <v>1</v>
      </c>
      <c r="D129" s="36">
        <v>7.5</v>
      </c>
      <c r="E129" s="33">
        <v>1</v>
      </c>
      <c r="F129" s="37">
        <v>1</v>
      </c>
      <c r="G129" s="37">
        <v>1</v>
      </c>
      <c r="H129" s="33"/>
      <c r="I129" s="33"/>
      <c r="J129" s="33"/>
      <c r="K129" s="33"/>
      <c r="L129" s="38"/>
      <c r="M129" s="39"/>
      <c r="N129" s="39"/>
    </row>
    <row r="130" spans="1:14" ht="15.75" customHeight="1">
      <c r="A130" s="31" t="s">
        <v>257</v>
      </c>
      <c r="B130" s="24" t="s">
        <v>258</v>
      </c>
      <c r="C130" s="25" t="s">
        <v>143</v>
      </c>
      <c r="D130" s="36">
        <v>0</v>
      </c>
      <c r="E130" s="33">
        <v>0</v>
      </c>
      <c r="F130" s="41">
        <v>0</v>
      </c>
      <c r="G130" s="41">
        <v>0</v>
      </c>
      <c r="H130" s="33"/>
      <c r="I130" s="33"/>
      <c r="J130" s="33"/>
      <c r="K130" s="33"/>
      <c r="L130" s="38"/>
      <c r="M130" s="39"/>
      <c r="N130" s="39"/>
    </row>
    <row r="131" spans="1:14" ht="15.75" customHeight="1">
      <c r="A131" s="32" t="s">
        <v>263</v>
      </c>
      <c r="B131" s="21" t="s">
        <v>264</v>
      </c>
      <c r="C131" s="25" t="s">
        <v>76</v>
      </c>
      <c r="D131" s="36">
        <v>7.5</v>
      </c>
      <c r="E131" s="33">
        <v>1</v>
      </c>
      <c r="F131" s="37">
        <v>1</v>
      </c>
      <c r="G131" s="37">
        <v>1</v>
      </c>
      <c r="H131" s="33"/>
      <c r="I131" s="33"/>
      <c r="J131" s="33"/>
      <c r="K131" s="33"/>
      <c r="L131" s="38"/>
      <c r="M131" s="39"/>
      <c r="N131" s="39"/>
    </row>
    <row r="132" spans="1:14" ht="15.75" customHeight="1">
      <c r="A132" s="31" t="s">
        <v>265</v>
      </c>
      <c r="B132" s="45" t="s">
        <v>266</v>
      </c>
      <c r="C132" s="25">
        <f>SUM(IF(D132=0,0),IF(D132&gt;0,1),IF(D132&gt;10,1),IF(D132&gt;20,1),IF(D132&gt;40,1),IF(D132&gt;80,1),IF(D132&gt;160,1),IF(D132&gt;320,1),IF(D132&gt;640,1),IF(D132&gt;1280,1),IF(D132&gt;2560,1),IF(D132&gt;5120,1))</f>
        <v>0</v>
      </c>
      <c r="D132" s="36">
        <v>0</v>
      </c>
      <c r="E132" s="33">
        <v>0</v>
      </c>
      <c r="F132" s="37">
        <v>0</v>
      </c>
      <c r="G132" s="37">
        <v>0</v>
      </c>
      <c r="H132" s="33"/>
      <c r="I132" s="33"/>
      <c r="J132" s="33"/>
      <c r="K132" s="33"/>
      <c r="L132" s="38"/>
      <c r="M132" s="39"/>
      <c r="N132" s="39"/>
    </row>
    <row r="133" spans="1:14" ht="15.75" customHeight="1">
      <c r="A133" s="31" t="s">
        <v>267</v>
      </c>
      <c r="B133" s="45" t="s">
        <v>268</v>
      </c>
      <c r="C133" s="25">
        <f>SUM(IF(D133=0,0),IF(D133&gt;0,1),IF(D133&gt;10,1),IF(D133&gt;20,1),IF(D133&gt;40,1),IF(D133&gt;80,1),IF(D133&gt;160,1),IF(D133&gt;320,1),IF(D133&gt;640,1),IF(D133&gt;1280,1),IF(D133&gt;2560,1),IF(D133&gt;5120,1))</f>
        <v>2</v>
      </c>
      <c r="D133" s="36">
        <v>15</v>
      </c>
      <c r="E133" s="33">
        <v>1</v>
      </c>
      <c r="F133" s="37">
        <v>2</v>
      </c>
      <c r="G133" s="37">
        <v>2</v>
      </c>
      <c r="H133" s="33"/>
      <c r="I133" s="33"/>
      <c r="J133" s="33"/>
      <c r="K133" s="33"/>
      <c r="L133" s="38"/>
      <c r="M133" s="39"/>
      <c r="N133" s="39"/>
    </row>
    <row r="134" spans="1:14" ht="15.75" customHeight="1">
      <c r="A134" s="31" t="s">
        <v>269</v>
      </c>
      <c r="B134" s="45" t="s">
        <v>270</v>
      </c>
      <c r="C134" s="25">
        <f>SUM(IF(D134=0,0),IF(D134&gt;0,1),IF(D134&gt;10,1),IF(D134&gt;20,1),IF(D134&gt;40,1),IF(D134&gt;80,1),IF(D134&gt;160,1),IF(D134&gt;320,1),IF(D134&gt;640,1),IF(D134&gt;1280,1),IF(D134&gt;2560,1),IF(D134&gt;5120,1))</f>
        <v>0</v>
      </c>
      <c r="D134" s="36">
        <v>0</v>
      </c>
      <c r="E134" s="33">
        <v>0</v>
      </c>
      <c r="F134" s="37">
        <v>0</v>
      </c>
      <c r="G134" s="37">
        <v>0</v>
      </c>
      <c r="H134" s="33"/>
      <c r="I134" s="33"/>
      <c r="J134" s="33"/>
      <c r="K134" s="33"/>
      <c r="L134" s="38"/>
      <c r="M134" s="39"/>
      <c r="N134" s="39"/>
    </row>
    <row r="135" spans="1:14" ht="15.75" customHeight="1">
      <c r="A135" s="31" t="s">
        <v>271</v>
      </c>
      <c r="B135" s="45" t="s">
        <v>272</v>
      </c>
      <c r="C135" s="25">
        <f>SUM(IF(D135=0,0),IF(D135&gt;0,1),IF(D135&gt;10,1),IF(D135&gt;20,1),IF(D135&gt;40,1),IF(D135&gt;80,1),IF(D135&gt;160,1),IF(D135&gt;320,1),IF(D135&gt;640,1),IF(D135&gt;1280,1),IF(D135&gt;2560,1),IF(D135&gt;5120,1))</f>
        <v>2</v>
      </c>
      <c r="D135" s="36">
        <v>15</v>
      </c>
      <c r="E135" s="33">
        <v>1</v>
      </c>
      <c r="F135" s="37">
        <v>2</v>
      </c>
      <c r="G135" s="37">
        <v>2</v>
      </c>
      <c r="H135" s="33"/>
      <c r="I135" s="33"/>
      <c r="J135" s="33"/>
      <c r="K135" s="33"/>
      <c r="L135" s="38"/>
      <c r="M135" s="39"/>
      <c r="N135" s="39"/>
    </row>
    <row r="136" spans="1:14" ht="15.75" customHeight="1">
      <c r="A136" s="31" t="s">
        <v>273</v>
      </c>
      <c r="B136" s="44" t="s">
        <v>274</v>
      </c>
      <c r="C136" s="25">
        <f>SUM(IF(D136=0,0),IF(D136&gt;0,1),IF(D136&gt;10,1),IF(D136&gt;20,1),IF(D136&gt;40,1),IF(D136&gt;80,1),IF(D136&gt;160,1),IF(D136&gt;320,1),IF(D136&gt;640,1),IF(D136&gt;1280,1),IF(D136&gt;2560,1),IF(D136&gt;5120,1))</f>
        <v>0</v>
      </c>
      <c r="D136" s="36">
        <v>0</v>
      </c>
      <c r="E136" s="33">
        <v>0</v>
      </c>
      <c r="F136" s="37">
        <v>0</v>
      </c>
      <c r="G136" s="37">
        <v>0</v>
      </c>
      <c r="H136" s="33"/>
      <c r="I136" s="33"/>
      <c r="J136" s="33"/>
      <c r="K136" s="33"/>
      <c r="L136" s="38"/>
      <c r="M136" s="39"/>
      <c r="N136" s="39"/>
    </row>
    <row r="137" spans="1:14" ht="15.75" customHeight="1">
      <c r="A137" s="31" t="s">
        <v>403</v>
      </c>
      <c r="B137" s="44" t="s">
        <v>404</v>
      </c>
      <c r="C137" s="25"/>
      <c r="D137" s="49" t="s">
        <v>409</v>
      </c>
      <c r="E137" s="33"/>
      <c r="F137" s="37"/>
      <c r="G137" s="37"/>
      <c r="H137" s="33"/>
      <c r="I137" s="33"/>
      <c r="J137" s="33"/>
      <c r="K137" s="33"/>
      <c r="L137" s="38"/>
      <c r="M137" s="39"/>
      <c r="N137" s="39"/>
    </row>
    <row r="138" spans="1:14" ht="15.75" customHeight="1">
      <c r="A138" s="31" t="s">
        <v>275</v>
      </c>
      <c r="B138" s="24" t="s">
        <v>276</v>
      </c>
      <c r="C138" s="25" t="s">
        <v>76</v>
      </c>
      <c r="D138" s="36">
        <v>10</v>
      </c>
      <c r="E138" s="33">
        <v>1</v>
      </c>
      <c r="F138" s="37">
        <v>1</v>
      </c>
      <c r="G138" s="37">
        <v>1</v>
      </c>
      <c r="H138" s="33"/>
      <c r="I138" s="33"/>
      <c r="J138" s="33"/>
      <c r="K138" s="33"/>
      <c r="L138" s="38"/>
      <c r="M138" s="39"/>
      <c r="N138" s="39"/>
    </row>
    <row r="139" spans="1:14" s="56" customFormat="1" ht="15.75" customHeight="1">
      <c r="A139" s="31" t="s">
        <v>277</v>
      </c>
      <c r="B139" s="45" t="s">
        <v>278</v>
      </c>
      <c r="C139" s="25">
        <f>SUM(IF(D139=0,0),IF(D139&gt;0,1),IF(D139&gt;10,1),IF(D139&gt;20,1),IF(D139&gt;40,1),IF(D139&gt;80,1),IF(D139&gt;160,1),IF(D139&gt;320,1),IF(D139&gt;640,1),IF(D139&gt;1280,1),IF(D139&gt;2560,1),IF(D139&gt;5120,1))</f>
        <v>1</v>
      </c>
      <c r="D139" s="36">
        <v>2.5</v>
      </c>
      <c r="E139" s="33">
        <v>0</v>
      </c>
      <c r="F139" s="37">
        <v>0</v>
      </c>
      <c r="G139" s="37">
        <v>0</v>
      </c>
      <c r="H139" s="26"/>
      <c r="I139" s="26"/>
      <c r="J139" s="26"/>
      <c r="K139" s="26"/>
      <c r="L139" s="54"/>
      <c r="M139" s="55"/>
      <c r="N139" s="55"/>
    </row>
    <row r="140" spans="1:14">
      <c r="A140" s="31" t="s">
        <v>279</v>
      </c>
      <c r="B140" s="24" t="s">
        <v>280</v>
      </c>
      <c r="C140" s="25" t="s">
        <v>143</v>
      </c>
      <c r="D140" s="73">
        <v>0</v>
      </c>
      <c r="E140" s="33">
        <v>0</v>
      </c>
      <c r="F140" s="37">
        <v>0</v>
      </c>
      <c r="G140" s="37">
        <v>0</v>
      </c>
      <c r="H140" s="33"/>
      <c r="I140" s="33"/>
      <c r="J140" s="33"/>
      <c r="K140" s="33"/>
      <c r="L140" s="38"/>
      <c r="M140" s="39"/>
      <c r="N140" s="39"/>
    </row>
    <row r="141" spans="1:14">
      <c r="A141" s="31" t="s">
        <v>283</v>
      </c>
      <c r="B141" s="24" t="s">
        <v>366</v>
      </c>
      <c r="C141" s="25">
        <f>SUM(IF(D141=0,0),IF(D141&gt;0,1),IF(D141&gt;10,1),IF(D141&gt;20,1),IF(D141&gt;40,1),IF(D141&gt;80,1),IF(D141&gt;160,1),IF(D141&gt;320,1),IF(D141&gt;640,1),IF(D141&gt;1280,1),IF(D141&gt;2560,1),IF(D141&gt;5120,1))</f>
        <v>5</v>
      </c>
      <c r="D141" s="40">
        <v>153</v>
      </c>
      <c r="E141" s="33">
        <v>2</v>
      </c>
      <c r="F141" s="37">
        <v>3</v>
      </c>
      <c r="G141" s="37">
        <v>3</v>
      </c>
      <c r="H141" s="33"/>
      <c r="I141" s="33"/>
      <c r="J141" s="33"/>
      <c r="K141" s="33"/>
      <c r="L141" s="38"/>
      <c r="M141" s="39"/>
      <c r="N141" s="39"/>
    </row>
    <row r="142" spans="1:14">
      <c r="A142" s="32" t="s">
        <v>285</v>
      </c>
      <c r="B142" s="21" t="s">
        <v>286</v>
      </c>
      <c r="C142" s="25">
        <f>SUM(IF(D142=0,0),IF(D142&gt;0,1),IF(D142&gt;10,1),IF(D142&gt;20,1),IF(D142&gt;40,1),IF(D142&gt;80,1),IF(D142&gt;160,1),IF(D142&gt;320,1),IF(D142&gt;640,1),IF(D142&gt;1280,1),IF(D142&gt;2560,1),IF(D142&gt;5120,1))</f>
        <v>0</v>
      </c>
      <c r="D142" s="36">
        <v>0</v>
      </c>
      <c r="E142" s="33">
        <v>0</v>
      </c>
      <c r="F142" s="37">
        <v>0</v>
      </c>
      <c r="G142" s="37">
        <v>0</v>
      </c>
      <c r="H142" s="33"/>
      <c r="I142" s="33"/>
      <c r="J142" s="33"/>
      <c r="K142" s="33"/>
      <c r="L142" s="38"/>
      <c r="M142" s="39"/>
      <c r="N142" s="39"/>
    </row>
    <row r="143" spans="1:14">
      <c r="A143" s="47" t="s">
        <v>291</v>
      </c>
      <c r="B143" s="53" t="s">
        <v>292</v>
      </c>
      <c r="C143" s="25">
        <f>SUM(IF(D143=0,0),IF(D143&gt;0,1),IF(D143&gt;10,1),IF(D143&gt;20,1),IF(D143&gt;40,1),IF(D143&gt;80,1),IF(D143&gt;160,1),IF(D143&gt;320,1),IF(D143&gt;640,1),IF(D143&gt;1280,1),IF(D143&gt;2560,1),IF(D143&gt;5120,1))</f>
        <v>1</v>
      </c>
      <c r="D143" s="46">
        <v>5</v>
      </c>
      <c r="E143" s="37">
        <v>1</v>
      </c>
      <c r="F143" s="33">
        <v>1</v>
      </c>
      <c r="G143" s="37">
        <v>1</v>
      </c>
      <c r="H143" s="33"/>
      <c r="I143" s="34"/>
      <c r="J143" s="34"/>
      <c r="K143" s="34"/>
      <c r="L143" s="57"/>
    </row>
    <row r="144" spans="1:14">
      <c r="A144" s="31"/>
      <c r="B144" s="24"/>
      <c r="C144" s="48"/>
      <c r="D144" s="46"/>
      <c r="E144" s="33"/>
      <c r="F144" s="47"/>
      <c r="G144" s="33"/>
      <c r="H144" s="33"/>
      <c r="I144" s="34"/>
      <c r="J144" s="34"/>
      <c r="K144" s="34"/>
      <c r="L144" s="57"/>
    </row>
    <row r="145" spans="1:12">
      <c r="A145" s="75"/>
      <c r="B145" s="61" t="s">
        <v>295</v>
      </c>
      <c r="C145" s="62"/>
    </row>
    <row r="146" spans="1:12">
      <c r="B146" s="64"/>
      <c r="C146" s="65"/>
    </row>
    <row r="147" spans="1:12">
      <c r="B147" s="66" t="s">
        <v>296</v>
      </c>
      <c r="C147" s="39">
        <v>0</v>
      </c>
      <c r="D147" s="71">
        <v>28</v>
      </c>
      <c r="E147" s="5"/>
      <c r="F147" s="5"/>
      <c r="G147" s="5"/>
      <c r="H147" s="1"/>
      <c r="I147" s="6"/>
      <c r="J147" s="7"/>
      <c r="K147" s="7"/>
      <c r="L147" s="7"/>
    </row>
    <row r="148" spans="1:12">
      <c r="C148" s="39">
        <v>1</v>
      </c>
      <c r="D148" s="71">
        <v>30</v>
      </c>
      <c r="E148" s="5"/>
      <c r="F148" s="5"/>
      <c r="G148" s="5"/>
      <c r="H148" s="1"/>
      <c r="I148" s="6"/>
      <c r="J148" s="7"/>
      <c r="K148" s="7"/>
      <c r="L148" s="7"/>
    </row>
    <row r="149" spans="1:12">
      <c r="C149" s="39">
        <v>2</v>
      </c>
      <c r="D149" s="71">
        <v>19</v>
      </c>
      <c r="E149" s="5"/>
      <c r="F149" s="5"/>
      <c r="G149" s="5"/>
      <c r="H149" s="1"/>
      <c r="I149" s="6"/>
      <c r="J149" s="7"/>
      <c r="K149" s="7"/>
      <c r="L149" s="7"/>
    </row>
    <row r="150" spans="1:12">
      <c r="C150" s="39">
        <v>3</v>
      </c>
      <c r="D150" s="71">
        <v>10</v>
      </c>
      <c r="E150" s="5"/>
      <c r="F150" s="5"/>
      <c r="G150" s="5"/>
      <c r="H150" s="1"/>
      <c r="I150" s="6"/>
      <c r="J150" s="7"/>
      <c r="K150" s="7"/>
      <c r="L150" s="7"/>
    </row>
    <row r="151" spans="1:12">
      <c r="C151" s="39">
        <v>4</v>
      </c>
      <c r="D151" s="71">
        <v>7</v>
      </c>
      <c r="E151" s="5"/>
      <c r="F151" s="5"/>
      <c r="G151" s="5"/>
      <c r="H151" s="1"/>
      <c r="I151" s="6"/>
      <c r="J151" s="7"/>
      <c r="K151" s="7"/>
      <c r="L151" s="7"/>
    </row>
    <row r="152" spans="1:12">
      <c r="C152" s="39">
        <v>5</v>
      </c>
      <c r="D152" s="71">
        <v>6</v>
      </c>
      <c r="E152" s="5"/>
      <c r="F152" s="5"/>
      <c r="G152" s="5"/>
      <c r="H152" s="1"/>
      <c r="I152" s="6"/>
      <c r="J152" s="7"/>
      <c r="K152" s="7"/>
      <c r="L152" s="7"/>
    </row>
    <row r="153" spans="1:12">
      <c r="C153" s="39">
        <v>6</v>
      </c>
      <c r="D153" s="71">
        <v>1</v>
      </c>
      <c r="E153" s="5"/>
      <c r="F153" s="5"/>
      <c r="G153" s="5"/>
      <c r="H153" s="1"/>
      <c r="I153" s="6"/>
      <c r="J153" s="7"/>
      <c r="K153" s="7"/>
      <c r="L153" s="7"/>
    </row>
    <row r="154" spans="1:12">
      <c r="C154" s="39">
        <v>7</v>
      </c>
      <c r="D154" s="71">
        <v>1</v>
      </c>
      <c r="E154" s="5"/>
      <c r="F154" s="5"/>
      <c r="G154" s="5"/>
      <c r="H154" s="1"/>
      <c r="I154" s="6"/>
      <c r="J154" s="7"/>
      <c r="K154" s="7"/>
      <c r="L154" s="7"/>
    </row>
    <row r="155" spans="1:12">
      <c r="C155" s="39">
        <v>8</v>
      </c>
      <c r="D155" s="71">
        <v>2</v>
      </c>
      <c r="E155" s="5"/>
      <c r="F155" s="5"/>
      <c r="G155" s="5"/>
      <c r="H155" s="1"/>
      <c r="I155" s="6"/>
      <c r="J155" s="7"/>
      <c r="K155" s="7"/>
      <c r="L155" s="7"/>
    </row>
    <row r="156" spans="1:12">
      <c r="C156" s="39">
        <v>9</v>
      </c>
      <c r="D156" s="71">
        <v>1</v>
      </c>
      <c r="E156" s="5"/>
      <c r="F156" s="5"/>
      <c r="G156" s="5"/>
      <c r="H156" s="1"/>
      <c r="I156" s="6"/>
      <c r="J156" s="7"/>
      <c r="K156" s="7"/>
      <c r="L156" s="7"/>
    </row>
    <row r="157" spans="1:12">
      <c r="C157" s="39">
        <v>10</v>
      </c>
      <c r="D157" s="71">
        <v>2</v>
      </c>
      <c r="E157" s="5"/>
      <c r="F157" s="5"/>
      <c r="G157" s="5"/>
      <c r="H157" s="1"/>
      <c r="I157" s="6"/>
      <c r="J157" s="7"/>
      <c r="K157" s="7"/>
      <c r="L157" s="7"/>
    </row>
    <row r="158" spans="1:12">
      <c r="C158" s="39">
        <v>11</v>
      </c>
      <c r="D158" s="71">
        <v>1</v>
      </c>
      <c r="E158" s="5"/>
      <c r="F158" s="5"/>
      <c r="G158" s="5"/>
      <c r="H158" s="1"/>
      <c r="I158" s="6"/>
      <c r="J158" s="7"/>
      <c r="K158" s="7"/>
      <c r="L158" s="7"/>
    </row>
    <row r="159" spans="1:12">
      <c r="C159" s="8" t="s">
        <v>297</v>
      </c>
      <c r="D159" s="72">
        <v>19</v>
      </c>
      <c r="E159" s="5"/>
      <c r="F159" s="5"/>
      <c r="G159" s="5"/>
      <c r="H159" s="1"/>
      <c r="I159" s="6"/>
      <c r="J159" s="7"/>
      <c r="K159" s="7"/>
      <c r="L159" s="7"/>
    </row>
  </sheetData>
  <mergeCells count="1">
    <mergeCell ref="G5:K5"/>
  </mergeCells>
  <phoneticPr fontId="0" type="noConversion"/>
  <pageMargins left="0.5" right="0.5" top="0.5" bottom="1.25" header="0.5" footer="0.5"/>
  <pageSetup scale="71" fitToHeight="5" orientation="landscape" horizontalDpi="300" verticalDpi="300" r:id="rId1"/>
  <headerFooter alignWithMargins="0">
    <oddFooter>&amp;L&amp;"Univers,Bold"&amp;10US ECOLOGY WASHINGTON, INC.
2011 FINAL RATES
EXHIBIT 6
PAGE &amp;P OF &amp;N</oddFooter>
  </headerFooter>
  <rowBreaks count="1" manualBreakCount="1">
    <brk id="120" max="10" man="1"/>
  </rowBreaks>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169"/>
  <sheetViews>
    <sheetView zoomScale="75" zoomScaleNormal="75" workbookViewId="0">
      <pane xSplit="2" ySplit="6" topLeftCell="C121" activePane="bottomRight" state="frozen"/>
      <selection activeCell="D38" sqref="D38"/>
      <selection pane="topRight" activeCell="D38" sqref="D38"/>
      <selection pane="bottomLeft" activeCell="D38" sqref="D38"/>
      <selection pane="bottomRight" activeCell="D92" sqref="D92"/>
    </sheetView>
  </sheetViews>
  <sheetFormatPr defaultRowHeight="15"/>
  <cols>
    <col min="1" max="1" width="10" style="1" customWidth="1"/>
    <col min="2" max="2" width="46.77734375" style="7" customWidth="1"/>
    <col min="3" max="3" width="7.33203125" style="39" customWidth="1"/>
    <col min="4" max="4" width="11.77734375" style="3" customWidth="1"/>
    <col min="5" max="5" width="11.77734375" style="63" customWidth="1"/>
    <col min="6" max="6" width="11.88671875" style="4" customWidth="1"/>
    <col min="7" max="7" width="10" style="4" customWidth="1"/>
    <col min="8" max="9" width="10" style="5" customWidth="1"/>
    <col min="10" max="10" width="10.109375" style="5" customWidth="1"/>
    <col min="11" max="11" width="10" style="1" customWidth="1"/>
    <col min="12" max="12" width="35.109375" style="6" customWidth="1"/>
    <col min="13" max="16384" width="8.88671875" style="7"/>
  </cols>
  <sheetData>
    <row r="1" spans="1:11">
      <c r="B1" s="1" t="s">
        <v>348</v>
      </c>
      <c r="C1" s="2"/>
      <c r="E1" s="4"/>
    </row>
    <row r="2" spans="1:11">
      <c r="B2" s="1" t="s">
        <v>1</v>
      </c>
      <c r="C2" s="2"/>
      <c r="E2" s="4"/>
    </row>
    <row r="3" spans="1:11">
      <c r="B3" s="1" t="s">
        <v>2</v>
      </c>
      <c r="C3" s="2"/>
      <c r="E3" s="4"/>
    </row>
    <row r="4" spans="1:11">
      <c r="A4" s="8"/>
      <c r="B4" s="9">
        <v>40220</v>
      </c>
      <c r="C4" s="10"/>
      <c r="E4" s="4"/>
      <c r="F4" s="5"/>
      <c r="H4" s="4"/>
      <c r="K4" s="5"/>
    </row>
    <row r="5" spans="1:11">
      <c r="C5" s="2" t="s">
        <v>3</v>
      </c>
      <c r="D5" s="3" t="s">
        <v>4</v>
      </c>
      <c r="E5" s="4" t="s">
        <v>5</v>
      </c>
      <c r="F5" s="4" t="s">
        <v>5</v>
      </c>
      <c r="G5" s="93" t="s">
        <v>6</v>
      </c>
      <c r="H5" s="93"/>
      <c r="I5" s="93"/>
      <c r="J5" s="93"/>
      <c r="K5" s="93"/>
    </row>
    <row r="6" spans="1:11" ht="15.75" thickBot="1">
      <c r="A6" s="11" t="s">
        <v>7</v>
      </c>
      <c r="B6" s="11" t="s">
        <v>8</v>
      </c>
      <c r="C6" s="12" t="s">
        <v>9</v>
      </c>
      <c r="D6" s="13" t="s">
        <v>10</v>
      </c>
      <c r="E6" s="14" t="s">
        <v>11</v>
      </c>
      <c r="F6" s="14" t="s">
        <v>12</v>
      </c>
      <c r="G6" s="14" t="s">
        <v>13</v>
      </c>
      <c r="H6" s="15" t="s">
        <v>14</v>
      </c>
      <c r="I6" s="15" t="s">
        <v>15</v>
      </c>
      <c r="J6" s="15" t="s">
        <v>16</v>
      </c>
      <c r="K6" s="11" t="s">
        <v>17</v>
      </c>
    </row>
    <row r="7" spans="1:11">
      <c r="A7" s="16"/>
      <c r="B7" s="16" t="s">
        <v>18</v>
      </c>
      <c r="C7" s="17"/>
      <c r="D7" s="18"/>
      <c r="E7" s="19"/>
      <c r="F7" s="19"/>
      <c r="G7" s="19"/>
      <c r="H7" s="20"/>
      <c r="I7" s="20"/>
      <c r="J7" s="20"/>
      <c r="K7" s="16"/>
    </row>
    <row r="8" spans="1:11">
      <c r="A8" s="1" t="s">
        <v>19</v>
      </c>
      <c r="B8" s="21" t="s">
        <v>349</v>
      </c>
      <c r="C8" s="22" t="s">
        <v>21</v>
      </c>
      <c r="D8" s="23">
        <f>120+972+202</f>
        <v>1294</v>
      </c>
      <c r="E8" s="4">
        <f>2+1+1</f>
        <v>4</v>
      </c>
      <c r="F8" s="19">
        <f>10+8+2</f>
        <v>20</v>
      </c>
      <c r="G8" s="19">
        <f>10+8+2</f>
        <v>20</v>
      </c>
      <c r="H8" s="4">
        <v>0</v>
      </c>
      <c r="I8" s="4">
        <v>0</v>
      </c>
      <c r="J8" s="4">
        <v>0</v>
      </c>
      <c r="K8" s="4">
        <v>0</v>
      </c>
    </row>
    <row r="9" spans="1:11">
      <c r="A9" s="1" t="s">
        <v>22</v>
      </c>
      <c r="B9" s="24" t="s">
        <v>345</v>
      </c>
      <c r="C9" s="22" t="s">
        <v>21</v>
      </c>
      <c r="D9" s="23">
        <v>1000</v>
      </c>
      <c r="E9" s="4">
        <v>2</v>
      </c>
      <c r="F9" s="19">
        <v>10</v>
      </c>
      <c r="G9" s="4">
        <v>10</v>
      </c>
      <c r="H9" s="4">
        <v>0</v>
      </c>
      <c r="I9" s="4">
        <v>0</v>
      </c>
      <c r="J9" s="4">
        <v>0</v>
      </c>
      <c r="K9" s="4">
        <v>0</v>
      </c>
    </row>
    <row r="10" spans="1:11">
      <c r="A10" s="1" t="s">
        <v>24</v>
      </c>
      <c r="B10" s="24" t="s">
        <v>298</v>
      </c>
      <c r="C10" s="22" t="s">
        <v>21</v>
      </c>
      <c r="D10" s="23">
        <v>1200</v>
      </c>
      <c r="E10" s="4">
        <v>2</v>
      </c>
      <c r="F10" s="4">
        <v>12</v>
      </c>
      <c r="G10" s="4">
        <v>12</v>
      </c>
      <c r="H10" s="4">
        <v>0</v>
      </c>
      <c r="I10" s="4">
        <v>0</v>
      </c>
      <c r="J10" s="4">
        <v>0</v>
      </c>
      <c r="K10" s="4">
        <v>0</v>
      </c>
    </row>
    <row r="11" spans="1:11">
      <c r="A11" s="16" t="s">
        <v>25</v>
      </c>
      <c r="B11" s="21" t="s">
        <v>26</v>
      </c>
      <c r="C11" s="25">
        <f>SUM(IF(D11=0,0),IF(D11&gt;0,1),IF(D11&gt;10,1),IF(D11&gt;20,1),IF(D11&gt;40,1),IF(D11&gt;80,1),IF(D11&gt;160,1),IF(D11&gt;320,1),IF(D11&gt;640,1),IF(D11&gt;1280,1),IF(D11&gt;2560,1),IF(D11&gt;5120,1))</f>
        <v>11</v>
      </c>
      <c r="D11" s="18">
        <v>7559.2</v>
      </c>
      <c r="E11" s="26">
        <v>25</v>
      </c>
      <c r="F11" s="26">
        <v>61</v>
      </c>
      <c r="G11" s="26">
        <v>42</v>
      </c>
      <c r="H11" s="26">
        <v>5</v>
      </c>
      <c r="I11" s="26">
        <v>1</v>
      </c>
      <c r="J11" s="26">
        <v>5</v>
      </c>
      <c r="K11" s="26">
        <v>8</v>
      </c>
    </row>
    <row r="12" spans="1:11">
      <c r="A12" s="1" t="s">
        <v>27</v>
      </c>
      <c r="B12" s="21" t="s">
        <v>28</v>
      </c>
      <c r="C12" s="25">
        <f>SUM(IF(D12=0,0),IF(D12&gt;0,1),IF(D12&gt;10,1),IF(D12&gt;20,1),IF(D12&gt;40,1),IF(D12&gt;80,1),IF(D12&gt;160,1),IF(D12&gt;320,1),IF(D12&gt;640,1),IF(D12&gt;1280,1),IF(D12&gt;2560,1),IF(D12&gt;5120,1))</f>
        <v>10</v>
      </c>
      <c r="D12" s="23">
        <v>3000</v>
      </c>
      <c r="E12" s="4">
        <v>15</v>
      </c>
      <c r="F12" s="19">
        <v>30</v>
      </c>
      <c r="G12" s="4">
        <v>27</v>
      </c>
      <c r="H12" s="4">
        <v>0</v>
      </c>
      <c r="I12" s="4">
        <v>0</v>
      </c>
      <c r="J12" s="4">
        <v>3</v>
      </c>
      <c r="K12" s="4">
        <v>0</v>
      </c>
    </row>
    <row r="13" spans="1:11">
      <c r="A13" s="1" t="s">
        <v>31</v>
      </c>
      <c r="B13" s="21" t="s">
        <v>346</v>
      </c>
      <c r="C13" s="25" t="s">
        <v>344</v>
      </c>
      <c r="D13" s="23">
        <v>1500</v>
      </c>
      <c r="E13" s="4">
        <v>3</v>
      </c>
      <c r="F13" s="19">
        <v>15</v>
      </c>
      <c r="G13" s="4">
        <v>15</v>
      </c>
      <c r="H13" s="4">
        <v>0</v>
      </c>
      <c r="I13" s="4">
        <v>0</v>
      </c>
      <c r="J13" s="4">
        <v>0</v>
      </c>
      <c r="K13" s="4">
        <v>0</v>
      </c>
    </row>
    <row r="14" spans="1:11" ht="15.75" thickBot="1">
      <c r="A14" s="11" t="s">
        <v>34</v>
      </c>
      <c r="B14" s="27" t="s">
        <v>35</v>
      </c>
      <c r="C14" s="25">
        <f>SUM(IF(D14=0,0),IF(D14&gt;0,1),IF(D14&gt;10,1),IF(D14&gt;20,1),IF(D14&gt;40,1),IF(D14&gt;80,1),IF(D14&gt;160,1),IF(D14&gt;320,1),IF(D14&gt;640,1),IF(D14&gt;1280,1),IF(D14&gt;2560,1),IF(D14&gt;5120,1))</f>
        <v>10</v>
      </c>
      <c r="D14" s="28">
        <v>3403</v>
      </c>
      <c r="E14" s="14">
        <v>10</v>
      </c>
      <c r="F14" s="14">
        <v>35</v>
      </c>
      <c r="G14" s="14">
        <v>31</v>
      </c>
      <c r="H14" s="14">
        <v>0</v>
      </c>
      <c r="I14" s="14">
        <v>1</v>
      </c>
      <c r="J14" s="14">
        <v>3</v>
      </c>
      <c r="K14" s="14">
        <v>0</v>
      </c>
    </row>
    <row r="15" spans="1:11">
      <c r="B15" s="21"/>
      <c r="C15" s="29"/>
      <c r="D15" s="23">
        <f t="shared" ref="D15:K15" si="0">SUM(D8:D14)</f>
        <v>18956.2</v>
      </c>
      <c r="E15" s="4">
        <f t="shared" si="0"/>
        <v>61</v>
      </c>
      <c r="F15" s="4">
        <f t="shared" si="0"/>
        <v>183</v>
      </c>
      <c r="G15" s="4">
        <f t="shared" si="0"/>
        <v>157</v>
      </c>
      <c r="H15" s="4">
        <f t="shared" si="0"/>
        <v>5</v>
      </c>
      <c r="I15" s="4">
        <f t="shared" si="0"/>
        <v>2</v>
      </c>
      <c r="J15" s="4">
        <f t="shared" si="0"/>
        <v>11</v>
      </c>
      <c r="K15" s="4">
        <f t="shared" si="0"/>
        <v>8</v>
      </c>
    </row>
    <row r="16" spans="1:11">
      <c r="A16" s="7"/>
      <c r="C16" s="29"/>
      <c r="D16" s="23"/>
      <c r="E16" s="4"/>
      <c r="F16" s="19"/>
    </row>
    <row r="17" spans="1:14" ht="15.75" thickBot="1">
      <c r="B17" s="30" t="s">
        <v>36</v>
      </c>
      <c r="C17" s="10"/>
      <c r="E17" s="4"/>
      <c r="F17" s="19"/>
      <c r="L17" s="11" t="s">
        <v>37</v>
      </c>
    </row>
    <row r="18" spans="1:14">
      <c r="A18" s="31"/>
      <c r="B18" s="32"/>
      <c r="C18" s="10"/>
      <c r="D18" s="23"/>
      <c r="E18" s="33"/>
      <c r="F18" s="26"/>
      <c r="G18" s="33"/>
      <c r="H18" s="34"/>
      <c r="I18" s="34"/>
      <c r="J18" s="34"/>
      <c r="K18" s="31"/>
      <c r="L18" s="32"/>
    </row>
    <row r="19" spans="1:14">
      <c r="A19" s="31" t="s">
        <v>38</v>
      </c>
      <c r="B19" s="35" t="s">
        <v>39</v>
      </c>
      <c r="C19" s="25">
        <f t="shared" ref="C19:C25" si="1">SUM(IF(D19=0,0),IF(D19&gt;0,1),IF(D19&gt;10,1),IF(D19&gt;20,1),IF(D19&gt;40,1),IF(D19&gt;80,1),IF(D19&gt;160,1),IF(D19&gt;320,1),IF(D19&gt;640,1),IF(D19&gt;1280,1),IF(D19&gt;2560,1),IF(D19&gt;5120,1))</f>
        <v>6</v>
      </c>
      <c r="D19" s="36">
        <v>202</v>
      </c>
      <c r="E19" s="26">
        <v>1</v>
      </c>
      <c r="F19" s="37">
        <v>2</v>
      </c>
      <c r="G19" s="37">
        <v>2</v>
      </c>
      <c r="H19" s="34"/>
      <c r="I19" s="34"/>
      <c r="J19" s="34"/>
      <c r="K19" s="31"/>
      <c r="L19" s="32"/>
    </row>
    <row r="20" spans="1:14" ht="15.75" customHeight="1">
      <c r="A20" s="31" t="s">
        <v>40</v>
      </c>
      <c r="B20" s="24" t="s">
        <v>41</v>
      </c>
      <c r="C20" s="25">
        <f t="shared" si="1"/>
        <v>1</v>
      </c>
      <c r="D20" s="36">
        <v>4</v>
      </c>
      <c r="E20" s="37">
        <v>1</v>
      </c>
      <c r="F20" s="33">
        <v>1</v>
      </c>
      <c r="G20" s="37">
        <v>1</v>
      </c>
      <c r="H20" s="33"/>
      <c r="I20" s="33"/>
      <c r="J20" s="33"/>
      <c r="K20" s="33"/>
      <c r="L20" s="38"/>
      <c r="M20" s="39"/>
      <c r="N20" s="39"/>
    </row>
    <row r="21" spans="1:14" ht="15.75" customHeight="1">
      <c r="A21" s="31" t="s">
        <v>42</v>
      </c>
      <c r="B21" s="21" t="s">
        <v>43</v>
      </c>
      <c r="C21" s="25">
        <f t="shared" si="1"/>
        <v>0</v>
      </c>
      <c r="D21" s="40">
        <v>0</v>
      </c>
      <c r="E21" s="33">
        <v>0</v>
      </c>
      <c r="F21" s="37">
        <v>0</v>
      </c>
      <c r="G21" s="37">
        <v>0</v>
      </c>
      <c r="H21" s="33"/>
      <c r="I21" s="33"/>
      <c r="J21" s="33"/>
      <c r="K21" s="33"/>
      <c r="L21" s="38"/>
      <c r="M21" s="39"/>
      <c r="N21" s="39"/>
    </row>
    <row r="22" spans="1:14" ht="15.75" customHeight="1">
      <c r="A22" s="31" t="s">
        <v>44</v>
      </c>
      <c r="B22" s="21" t="s">
        <v>45</v>
      </c>
      <c r="C22" s="25">
        <f t="shared" si="1"/>
        <v>2</v>
      </c>
      <c r="D22" s="40">
        <v>15</v>
      </c>
      <c r="E22" s="33">
        <v>1</v>
      </c>
      <c r="F22" s="41">
        <v>2</v>
      </c>
      <c r="G22" s="41">
        <v>2</v>
      </c>
      <c r="H22" s="33"/>
      <c r="I22" s="33"/>
      <c r="J22" s="33"/>
      <c r="K22" s="33"/>
      <c r="L22" s="38"/>
      <c r="M22" s="39"/>
      <c r="N22" s="39"/>
    </row>
    <row r="23" spans="1:14" ht="15.75" customHeight="1">
      <c r="A23" s="32" t="s">
        <v>46</v>
      </c>
      <c r="B23" s="21" t="s">
        <v>47</v>
      </c>
      <c r="C23" s="25">
        <f t="shared" si="1"/>
        <v>4</v>
      </c>
      <c r="D23" s="36">
        <v>75</v>
      </c>
      <c r="E23" s="26">
        <v>1</v>
      </c>
      <c r="F23" s="37">
        <v>10</v>
      </c>
      <c r="G23" s="37">
        <v>10</v>
      </c>
      <c r="H23" s="26"/>
      <c r="I23" s="26"/>
      <c r="J23" s="26"/>
      <c r="K23" s="26"/>
      <c r="L23" s="38"/>
      <c r="M23" s="39"/>
      <c r="N23" s="39"/>
    </row>
    <row r="24" spans="1:14" ht="15.75" customHeight="1">
      <c r="A24" s="31" t="s">
        <v>48</v>
      </c>
      <c r="B24" s="24" t="s">
        <v>49</v>
      </c>
      <c r="C24" s="25">
        <f t="shared" si="1"/>
        <v>1</v>
      </c>
      <c r="D24" s="73">
        <f>(0.69+4.68+6.45)/3</f>
        <v>3.94</v>
      </c>
      <c r="E24" s="33">
        <v>1</v>
      </c>
      <c r="F24" s="37">
        <v>1</v>
      </c>
      <c r="G24" s="37">
        <v>1</v>
      </c>
      <c r="H24" s="33"/>
      <c r="I24" s="33"/>
      <c r="J24" s="33"/>
      <c r="K24" s="33"/>
      <c r="L24" s="38"/>
      <c r="M24" s="39"/>
      <c r="N24" s="39"/>
    </row>
    <row r="25" spans="1:14" ht="15.75" customHeight="1">
      <c r="A25" s="1" t="s">
        <v>50</v>
      </c>
      <c r="B25" s="42" t="s">
        <v>51</v>
      </c>
      <c r="C25" s="25">
        <f t="shared" si="1"/>
        <v>0</v>
      </c>
      <c r="D25" s="73">
        <v>0</v>
      </c>
      <c r="E25" s="37">
        <v>0</v>
      </c>
      <c r="F25" s="33">
        <v>0</v>
      </c>
      <c r="G25" s="37">
        <v>0</v>
      </c>
      <c r="H25" s="33"/>
      <c r="I25" s="33"/>
      <c r="J25" s="33"/>
      <c r="K25" s="33"/>
      <c r="L25" s="38"/>
      <c r="M25" s="39"/>
      <c r="N25" s="39"/>
    </row>
    <row r="26" spans="1:14" ht="15.75" customHeight="1">
      <c r="A26" s="31" t="s">
        <v>52</v>
      </c>
      <c r="B26" s="24" t="s">
        <v>53</v>
      </c>
      <c r="C26" s="25" t="s">
        <v>69</v>
      </c>
      <c r="D26" s="23">
        <v>62</v>
      </c>
      <c r="E26" s="33">
        <v>5</v>
      </c>
      <c r="F26" s="33">
        <v>5</v>
      </c>
      <c r="G26" s="33">
        <v>5</v>
      </c>
      <c r="H26" s="33"/>
      <c r="I26" s="4"/>
      <c r="J26" s="4"/>
      <c r="K26" s="4"/>
      <c r="M26" s="39"/>
      <c r="N26" s="39"/>
    </row>
    <row r="27" spans="1:14" ht="15.75" customHeight="1">
      <c r="A27" s="32" t="s">
        <v>55</v>
      </c>
      <c r="B27" s="21" t="s">
        <v>56</v>
      </c>
      <c r="C27" s="25">
        <f>SUM(IF(D27=0,0),IF(D27&gt;0,1),IF(D27&gt;10,1),IF(D27&gt;20,1),IF(D27&gt;40,1),IF(D27&gt;80,1),IF(D27&gt;160,1),IF(D27&gt;320,1),IF(D27&gt;640,1),IF(D27&gt;1280,1),IF(D27&gt;2560,1),IF(D27&gt;5120,1))</f>
        <v>1</v>
      </c>
      <c r="D27" s="36">
        <v>7</v>
      </c>
      <c r="E27" s="33">
        <v>2</v>
      </c>
      <c r="F27" s="37">
        <v>2</v>
      </c>
      <c r="G27" s="37">
        <v>2</v>
      </c>
      <c r="H27" s="26"/>
      <c r="I27" s="26"/>
      <c r="J27" s="26"/>
      <c r="K27" s="26"/>
      <c r="L27" s="38"/>
      <c r="M27" s="39"/>
      <c r="N27" s="39"/>
    </row>
    <row r="28" spans="1:14" ht="15.75" customHeight="1">
      <c r="A28" s="31" t="s">
        <v>57</v>
      </c>
      <c r="B28" s="24" t="s">
        <v>58</v>
      </c>
      <c r="C28" s="25">
        <f>SUM(IF(D28=0,0),IF(D28&gt;0,1),IF(D28&gt;10,1),IF(D28&gt;20,1),IF(D28&gt;40,1),IF(D28&gt;80,1),IF(D28&gt;160,1),IF(D28&gt;320,1),IF(D28&gt;640,1),IF(D28&gt;1280,1),IF(D28&gt;2560,1),IF(D28&gt;5120,1))</f>
        <v>5</v>
      </c>
      <c r="D28" s="36">
        <v>100</v>
      </c>
      <c r="E28" s="33">
        <v>1</v>
      </c>
      <c r="F28" s="41">
        <v>2</v>
      </c>
      <c r="G28" s="41">
        <v>2</v>
      </c>
      <c r="H28" s="33"/>
      <c r="I28" s="33"/>
      <c r="J28" s="33"/>
      <c r="K28" s="33"/>
      <c r="L28" s="38"/>
      <c r="M28" s="39"/>
      <c r="N28" s="39"/>
    </row>
    <row r="29" spans="1:14" ht="15.75" customHeight="1">
      <c r="A29" s="31" t="s">
        <v>299</v>
      </c>
      <c r="B29" s="24" t="s">
        <v>300</v>
      </c>
      <c r="C29" s="25"/>
      <c r="D29" s="49" t="s">
        <v>325</v>
      </c>
      <c r="E29" s="33"/>
      <c r="F29" s="41"/>
      <c r="G29" s="41"/>
      <c r="H29" s="33"/>
      <c r="I29" s="33"/>
      <c r="J29" s="33"/>
      <c r="K29" s="33"/>
      <c r="L29" s="38"/>
      <c r="M29" s="39"/>
      <c r="N29" s="39"/>
    </row>
    <row r="30" spans="1:14" ht="15.75" customHeight="1">
      <c r="A30" s="31" t="s">
        <v>59</v>
      </c>
      <c r="B30" s="44" t="s">
        <v>60</v>
      </c>
      <c r="C30" s="25">
        <f>SUM(IF(D30=0,0),IF(D30&gt;0,1),IF(D30&gt;10,1),IF(D30&gt;20,1),IF(D30&gt;40,1),IF(D30&gt;80,1),IF(D30&gt;160,1),IF(D30&gt;320,1),IF(D30&gt;640,1),IF(D30&gt;1280,1),IF(D30&gt;2560,1),IF(D30&gt;5120,1))</f>
        <v>1</v>
      </c>
      <c r="D30" s="36">
        <v>8</v>
      </c>
      <c r="E30" s="33">
        <v>1</v>
      </c>
      <c r="F30" s="37">
        <v>1</v>
      </c>
      <c r="G30" s="37">
        <v>1</v>
      </c>
      <c r="H30" s="33"/>
      <c r="I30" s="33"/>
      <c r="J30" s="33"/>
      <c r="K30" s="33"/>
      <c r="L30" s="38"/>
      <c r="M30" s="39"/>
      <c r="N30" s="39"/>
    </row>
    <row r="31" spans="1:14" ht="15.75" customHeight="1">
      <c r="A31" s="31" t="s">
        <v>61</v>
      </c>
      <c r="B31" s="21" t="s">
        <v>62</v>
      </c>
      <c r="C31" s="25">
        <f>SUM(IF(D31=0,0),IF(D31&gt;0,1),IF(D31&gt;10,1),IF(D31&gt;20,1),IF(D31&gt;40,1),IF(D31&gt;80,1),IF(D31&gt;160,1),IF(D31&gt;320,1),IF(D31&gt;640,1),IF(D31&gt;1280,1),IF(D31&gt;2560,1),IF(D31&gt;5120,1))</f>
        <v>1</v>
      </c>
      <c r="D31" s="36">
        <v>6.6</v>
      </c>
      <c r="E31" s="33">
        <v>1</v>
      </c>
      <c r="F31" s="37">
        <v>1</v>
      </c>
      <c r="G31" s="37">
        <v>1</v>
      </c>
      <c r="H31" s="33"/>
      <c r="I31" s="33"/>
      <c r="J31" s="33"/>
      <c r="K31" s="33"/>
      <c r="L31" s="38"/>
      <c r="M31" s="39"/>
      <c r="N31" s="39"/>
    </row>
    <row r="32" spans="1:14" ht="15.75" customHeight="1">
      <c r="A32" s="31" t="s">
        <v>63</v>
      </c>
      <c r="B32" s="24" t="s">
        <v>64</v>
      </c>
      <c r="C32" s="25">
        <f>SUM(IF(D32=0,0),IF(D32&gt;0,1),IF(D32&gt;10,1),IF(D32&gt;20,1),IF(D32&gt;40,1),IF(D32&gt;80,1),IF(D32&gt;160,1),IF(D32&gt;320,1),IF(D32&gt;640,1),IF(D32&gt;1280,1),IF(D32&gt;2560,1),IF(D32&gt;5120,1))</f>
        <v>0</v>
      </c>
      <c r="D32" s="36">
        <v>0</v>
      </c>
      <c r="E32" s="33">
        <v>0</v>
      </c>
      <c r="F32" s="37">
        <v>0</v>
      </c>
      <c r="G32" s="37">
        <v>0</v>
      </c>
      <c r="H32" s="33"/>
      <c r="I32" s="33"/>
      <c r="J32" s="33"/>
      <c r="K32" s="33"/>
      <c r="L32" s="38"/>
      <c r="M32" s="39"/>
      <c r="N32" s="39"/>
    </row>
    <row r="33" spans="1:14" ht="15.75" customHeight="1">
      <c r="A33" s="31" t="s">
        <v>65</v>
      </c>
      <c r="B33" s="45" t="s">
        <v>66</v>
      </c>
      <c r="C33" s="25">
        <f>SUM(IF(D33=0,0),IF(D33&gt;0,1),IF(D33&gt;10,1),IF(D33&gt;20,1),IF(D33&gt;40,1),IF(D33&gt;80,1),IF(D33&gt;160,1),IF(D33&gt;320,1),IF(D33&gt;640,1),IF(D33&gt;1280,1),IF(D33&gt;2560,1),IF(D33&gt;5120,1))</f>
        <v>5</v>
      </c>
      <c r="D33" s="36">
        <v>92</v>
      </c>
      <c r="E33" s="33">
        <v>2</v>
      </c>
      <c r="F33" s="37">
        <v>10</v>
      </c>
      <c r="G33" s="37">
        <v>10</v>
      </c>
      <c r="H33" s="33"/>
      <c r="I33" s="33"/>
      <c r="J33" s="33"/>
      <c r="K33" s="33"/>
      <c r="L33" s="38"/>
      <c r="M33" s="39"/>
      <c r="N33" s="39"/>
    </row>
    <row r="34" spans="1:14" ht="15.75" customHeight="1">
      <c r="A34" s="1" t="s">
        <v>29</v>
      </c>
      <c r="B34" s="21" t="s">
        <v>30</v>
      </c>
      <c r="C34" s="25">
        <f>SUM(IF(D34=0,0),IF(D34&gt;0,1),IF(D34&gt;10,1),IF(D34&gt;20,1),IF(D34&gt;40,1),IF(D34&gt;80,1),IF(D34&gt;160,1),IF(D34&gt;320,1),IF(D34&gt;640,1),IF(D34&gt;1280,1),IF(D34&gt;2560,1),IF(D34&gt;5120,1))</f>
        <v>0</v>
      </c>
      <c r="D34" s="36">
        <v>0</v>
      </c>
      <c r="E34" s="33">
        <v>0</v>
      </c>
      <c r="F34" s="37">
        <v>0</v>
      </c>
      <c r="G34" s="37">
        <v>0</v>
      </c>
      <c r="H34" s="33"/>
      <c r="I34" s="33"/>
      <c r="J34" s="33"/>
      <c r="K34" s="33"/>
      <c r="L34" s="38"/>
      <c r="M34" s="39"/>
      <c r="N34" s="39"/>
    </row>
    <row r="35" spans="1:14" ht="15.75" customHeight="1">
      <c r="A35" s="31" t="s">
        <v>67</v>
      </c>
      <c r="B35" s="24" t="s">
        <v>68</v>
      </c>
      <c r="C35" s="25" t="s">
        <v>69</v>
      </c>
      <c r="D35" s="40">
        <v>80</v>
      </c>
      <c r="E35" s="33">
        <v>2</v>
      </c>
      <c r="F35" s="41">
        <v>2</v>
      </c>
      <c r="G35" s="41">
        <v>2</v>
      </c>
      <c r="H35" s="33"/>
      <c r="I35" s="33"/>
      <c r="J35" s="33"/>
      <c r="K35" s="33"/>
      <c r="L35" s="38"/>
      <c r="M35" s="39"/>
      <c r="N35" s="39"/>
    </row>
    <row r="36" spans="1:14" ht="15.75" customHeight="1">
      <c r="A36" s="31" t="s">
        <v>70</v>
      </c>
      <c r="B36" s="24" t="s">
        <v>71</v>
      </c>
      <c r="C36" s="25">
        <f>SUM(IF(D36=0,0),IF(D36&gt;0,1),IF(D36&gt;10,1),IF(D36&gt;20,1),IF(D36&gt;40,1),IF(D36&gt;80,1),IF(D36&gt;160,1),IF(D36&gt;320,1),IF(D36&gt;640,1),IF(D36&gt;1280,1),IF(D36&gt;2560,1),IF(D36&gt;5120,1))</f>
        <v>2</v>
      </c>
      <c r="D36" s="36">
        <v>15</v>
      </c>
      <c r="E36" s="33">
        <v>1</v>
      </c>
      <c r="F36" s="37">
        <v>1</v>
      </c>
      <c r="G36" s="37">
        <v>1</v>
      </c>
      <c r="H36" s="33"/>
      <c r="I36" s="33"/>
      <c r="J36" s="33"/>
      <c r="K36" s="33"/>
      <c r="L36" s="38"/>
      <c r="M36" s="39"/>
      <c r="N36" s="39"/>
    </row>
    <row r="37" spans="1:14" ht="15.75" customHeight="1">
      <c r="A37" s="31" t="s">
        <v>72</v>
      </c>
      <c r="B37" s="44" t="s">
        <v>73</v>
      </c>
      <c r="C37" s="25">
        <f>SUM(IF(D37=0,0),IF(D37&gt;0,1),IF(D37&gt;10,1),IF(D37&gt;20,1),IF(D37&gt;40,1),IF(D37&gt;80,1),IF(D37&gt;160,1),IF(D37&gt;320,1),IF(D37&gt;640,1),IF(D37&gt;1280,1),IF(D37&gt;2560,1),IF(D37&gt;5120,1))</f>
        <v>2</v>
      </c>
      <c r="D37" s="36">
        <v>15</v>
      </c>
      <c r="E37" s="33">
        <v>3</v>
      </c>
      <c r="F37" s="37">
        <v>6</v>
      </c>
      <c r="G37" s="37">
        <v>6</v>
      </c>
      <c r="H37" s="33"/>
      <c r="I37" s="33"/>
      <c r="J37" s="33"/>
      <c r="K37" s="33"/>
      <c r="L37" s="38"/>
      <c r="M37" s="39"/>
      <c r="N37" s="39"/>
    </row>
    <row r="38" spans="1:14" ht="15.75" customHeight="1">
      <c r="A38" s="31" t="s">
        <v>79</v>
      </c>
      <c r="B38" s="21" t="s">
        <v>80</v>
      </c>
      <c r="C38" s="25">
        <f>SUM(IF(D38=0,0),IF(D38&gt;0,1),IF(D38&gt;10,1),IF(D38&gt;20,1),IF(D38&gt;40,1),IF(D38&gt;80,1),IF(D38&gt;160,1),IF(D38&gt;320,1),IF(D38&gt;640,1),IF(D38&gt;1280,1),IF(D38&gt;2560,1),IF(D38&gt;5120,1))</f>
        <v>1</v>
      </c>
      <c r="D38" s="73">
        <f>(0.69+24.2+0)/3</f>
        <v>8.2966666666666669</v>
      </c>
      <c r="E38" s="37">
        <v>1</v>
      </c>
      <c r="F38" s="33">
        <v>1</v>
      </c>
      <c r="G38" s="37">
        <v>1</v>
      </c>
      <c r="H38" s="33"/>
      <c r="I38" s="33"/>
      <c r="J38" s="33"/>
      <c r="K38" s="33"/>
      <c r="L38" s="38"/>
      <c r="M38" s="39"/>
      <c r="N38" s="39"/>
    </row>
    <row r="39" spans="1:14" ht="15.75" customHeight="1">
      <c r="A39" s="31" t="s">
        <v>81</v>
      </c>
      <c r="B39" s="24" t="s">
        <v>82</v>
      </c>
      <c r="C39" s="25">
        <f>SUM(IF(D39=0,0),IF(D39&gt;0,1),IF(D39&gt;10,1),IF(D39&gt;20,1),IF(D39&gt;40,1),IF(D39&gt;80,1),IF(D39&gt;160,1),IF(D39&gt;320,1),IF(D39&gt;640,1),IF(D39&gt;1280,1),IF(D39&gt;2560,1),IF(D39&gt;5120,1))</f>
        <v>1</v>
      </c>
      <c r="D39" s="73">
        <f>(10.9+6.22+6.21)/3</f>
        <v>7.7766666666666673</v>
      </c>
      <c r="E39" s="37">
        <v>1</v>
      </c>
      <c r="F39" s="33">
        <v>1</v>
      </c>
      <c r="G39" s="37">
        <v>1</v>
      </c>
      <c r="H39" s="33"/>
      <c r="I39" s="33"/>
      <c r="J39" s="33"/>
      <c r="K39" s="33"/>
      <c r="L39" s="38"/>
      <c r="M39" s="39"/>
      <c r="N39" s="39"/>
    </row>
    <row r="40" spans="1:14" ht="15.75" customHeight="1">
      <c r="A40" s="31" t="s">
        <v>83</v>
      </c>
      <c r="B40" s="45" t="s">
        <v>84</v>
      </c>
      <c r="C40" s="25">
        <f>SUM(IF(D40=0,0),IF(D40&gt;0,1),IF(D40&gt;10,1),IF(D40&gt;20,1),IF(D40&gt;40,1),IF(D40&gt;80,1),IF(D40&gt;160,1),IF(D40&gt;320,1),IF(D40&gt;640,1),IF(D40&gt;1280,1),IF(D40&gt;2560,1),IF(D40&gt;5120,1))</f>
        <v>0</v>
      </c>
      <c r="D40" s="40">
        <v>0</v>
      </c>
      <c r="E40" s="33">
        <v>0</v>
      </c>
      <c r="F40" s="37">
        <v>0</v>
      </c>
      <c r="G40" s="37">
        <v>0</v>
      </c>
      <c r="H40" s="33"/>
      <c r="I40" s="33"/>
      <c r="J40" s="33"/>
      <c r="K40" s="33"/>
      <c r="L40" s="38"/>
      <c r="M40" s="39"/>
      <c r="N40" s="39"/>
    </row>
    <row r="41" spans="1:14" ht="15.75" customHeight="1">
      <c r="A41" s="31" t="s">
        <v>85</v>
      </c>
      <c r="B41" s="24" t="s">
        <v>86</v>
      </c>
      <c r="C41" s="25" t="s">
        <v>87</v>
      </c>
      <c r="D41" s="36">
        <v>14.7</v>
      </c>
      <c r="E41" s="33">
        <v>1</v>
      </c>
      <c r="F41" s="37">
        <v>2</v>
      </c>
      <c r="G41" s="37">
        <v>2</v>
      </c>
      <c r="H41" s="33"/>
      <c r="I41" s="33"/>
      <c r="J41" s="33"/>
      <c r="K41" s="33"/>
      <c r="L41" s="38"/>
      <c r="M41" s="39"/>
      <c r="N41" s="39"/>
    </row>
    <row r="42" spans="1:14" ht="15.75" customHeight="1">
      <c r="A42" s="31" t="s">
        <v>88</v>
      </c>
      <c r="B42" s="24" t="s">
        <v>89</v>
      </c>
      <c r="C42" s="25">
        <f>SUM(IF(D42=0,0),IF(D42&gt;0,1),IF(D42&gt;10,1),IF(D42&gt;20,1),IF(D42&gt;40,1),IF(D42&gt;80,1),IF(D42&gt;160,1),IF(D42&gt;320,1),IF(D42&gt;640,1),IF(D42&gt;1280,1),IF(D42&gt;2560,1),IF(D42&gt;5120,1))</f>
        <v>1</v>
      </c>
      <c r="D42" s="73">
        <v>1</v>
      </c>
      <c r="E42" s="33">
        <v>1</v>
      </c>
      <c r="F42" s="37">
        <v>1</v>
      </c>
      <c r="G42" s="37">
        <v>1</v>
      </c>
      <c r="H42" s="33"/>
      <c r="I42" s="33"/>
      <c r="J42" s="33"/>
      <c r="K42" s="33"/>
      <c r="L42" s="38"/>
      <c r="M42" s="39"/>
      <c r="N42" s="39"/>
    </row>
    <row r="43" spans="1:14" ht="15.75" customHeight="1">
      <c r="A43" s="31" t="s">
        <v>90</v>
      </c>
      <c r="B43" s="24" t="s">
        <v>91</v>
      </c>
      <c r="C43" s="25" t="s">
        <v>76</v>
      </c>
      <c r="D43" s="36">
        <v>5</v>
      </c>
      <c r="E43" s="33">
        <v>1</v>
      </c>
      <c r="F43" s="37">
        <v>3</v>
      </c>
      <c r="G43" s="37">
        <v>3</v>
      </c>
      <c r="H43" s="33"/>
      <c r="I43" s="33"/>
      <c r="J43" s="33"/>
      <c r="K43" s="33"/>
      <c r="L43" s="38"/>
      <c r="M43" s="39"/>
      <c r="N43" s="39"/>
    </row>
    <row r="44" spans="1:14" ht="15.75" customHeight="1">
      <c r="A44" s="31" t="s">
        <v>92</v>
      </c>
      <c r="B44" s="45" t="s">
        <v>93</v>
      </c>
      <c r="C44" s="25">
        <f t="shared" ref="C44:C50" si="2">SUM(IF(D44=0,0),IF(D44&gt;0,1),IF(D44&gt;10,1),IF(D44&gt;20,1),IF(D44&gt;40,1),IF(D44&gt;80,1),IF(D44&gt;160,1),IF(D44&gt;320,1),IF(D44&gt;640,1),IF(D44&gt;1280,1),IF(D44&gt;2560,1),IF(D44&gt;5120,1))</f>
        <v>0</v>
      </c>
      <c r="D44" s="40">
        <v>0</v>
      </c>
      <c r="E44" s="33">
        <v>0</v>
      </c>
      <c r="F44" s="37">
        <v>0</v>
      </c>
      <c r="G44" s="37">
        <v>0</v>
      </c>
      <c r="H44" s="33"/>
      <c r="I44" s="33"/>
      <c r="J44" s="33"/>
      <c r="K44" s="33"/>
      <c r="L44" s="38"/>
      <c r="M44" s="39"/>
      <c r="N44" s="39"/>
    </row>
    <row r="45" spans="1:14" ht="15.75" customHeight="1">
      <c r="A45" s="31" t="s">
        <v>94</v>
      </c>
      <c r="B45" s="45" t="s">
        <v>95</v>
      </c>
      <c r="C45" s="25">
        <f t="shared" si="2"/>
        <v>1</v>
      </c>
      <c r="D45" s="36">
        <v>7.5</v>
      </c>
      <c r="E45" s="33">
        <v>1</v>
      </c>
      <c r="F45" s="37">
        <v>1</v>
      </c>
      <c r="G45" s="37">
        <v>1</v>
      </c>
      <c r="H45" s="33"/>
      <c r="I45" s="33"/>
      <c r="J45" s="33"/>
      <c r="K45" s="33"/>
      <c r="L45" s="38"/>
      <c r="M45" s="39"/>
      <c r="N45" s="39"/>
    </row>
    <row r="46" spans="1:14" ht="15.75" customHeight="1">
      <c r="A46" s="32" t="s">
        <v>96</v>
      </c>
      <c r="B46" s="21" t="s">
        <v>97</v>
      </c>
      <c r="C46" s="25">
        <f t="shared" si="2"/>
        <v>5</v>
      </c>
      <c r="D46" s="36">
        <v>120</v>
      </c>
      <c r="E46" s="33">
        <v>1</v>
      </c>
      <c r="F46" s="37">
        <v>8</v>
      </c>
      <c r="G46" s="37">
        <v>8</v>
      </c>
      <c r="H46" s="26"/>
      <c r="I46" s="26"/>
      <c r="J46" s="26"/>
      <c r="K46" s="26"/>
      <c r="L46" s="38"/>
      <c r="M46" s="39"/>
      <c r="N46" s="39"/>
    </row>
    <row r="47" spans="1:14" ht="15.75" customHeight="1">
      <c r="A47" s="31" t="s">
        <v>98</v>
      </c>
      <c r="B47" s="24" t="s">
        <v>99</v>
      </c>
      <c r="C47" s="25">
        <f t="shared" si="2"/>
        <v>1</v>
      </c>
      <c r="D47" s="36">
        <v>10</v>
      </c>
      <c r="E47" s="33">
        <v>1</v>
      </c>
      <c r="F47" s="37">
        <v>1</v>
      </c>
      <c r="G47" s="37">
        <v>1</v>
      </c>
      <c r="H47" s="33"/>
      <c r="I47" s="33"/>
      <c r="J47" s="33"/>
      <c r="K47" s="33"/>
      <c r="L47" s="38"/>
      <c r="M47" s="39"/>
      <c r="N47" s="39"/>
    </row>
    <row r="48" spans="1:14" ht="15.75" customHeight="1">
      <c r="A48" s="31" t="s">
        <v>100</v>
      </c>
      <c r="B48" s="24" t="s">
        <v>101</v>
      </c>
      <c r="C48" s="25">
        <f t="shared" si="2"/>
        <v>0</v>
      </c>
      <c r="D48" s="40">
        <v>0</v>
      </c>
      <c r="E48" s="33">
        <v>0</v>
      </c>
      <c r="F48" s="37">
        <v>0</v>
      </c>
      <c r="G48" s="37">
        <v>0</v>
      </c>
      <c r="H48" s="33"/>
      <c r="I48" s="33"/>
      <c r="J48" s="33"/>
      <c r="K48" s="33"/>
      <c r="L48" s="38"/>
      <c r="M48" s="39"/>
      <c r="N48" s="39"/>
    </row>
    <row r="49" spans="1:14" ht="15.75" customHeight="1">
      <c r="A49" s="31" t="s">
        <v>102</v>
      </c>
      <c r="B49" s="24" t="s">
        <v>103</v>
      </c>
      <c r="C49" s="25">
        <f t="shared" si="2"/>
        <v>1</v>
      </c>
      <c r="D49" s="36">
        <v>10</v>
      </c>
      <c r="E49" s="33">
        <v>2</v>
      </c>
      <c r="F49" s="37">
        <v>2</v>
      </c>
      <c r="G49" s="37">
        <v>2</v>
      </c>
      <c r="H49" s="33"/>
      <c r="I49" s="33"/>
      <c r="J49" s="33"/>
      <c r="K49" s="33"/>
      <c r="L49" s="38"/>
      <c r="M49" s="39"/>
      <c r="N49" s="39"/>
    </row>
    <row r="50" spans="1:14" ht="15.75" customHeight="1">
      <c r="A50" s="31" t="s">
        <v>106</v>
      </c>
      <c r="B50" s="24" t="s">
        <v>107</v>
      </c>
      <c r="C50" s="25">
        <f t="shared" si="2"/>
        <v>2</v>
      </c>
      <c r="D50" s="36">
        <v>15</v>
      </c>
      <c r="E50" s="33">
        <v>2</v>
      </c>
      <c r="F50" s="37">
        <v>2</v>
      </c>
      <c r="G50" s="37">
        <v>2</v>
      </c>
      <c r="H50" s="33"/>
      <c r="I50" s="33"/>
      <c r="J50" s="33"/>
      <c r="K50" s="33"/>
      <c r="L50" s="38"/>
      <c r="M50" s="39"/>
      <c r="N50" s="39"/>
    </row>
    <row r="51" spans="1:14" ht="15.75" customHeight="1">
      <c r="A51" s="31" t="s">
        <v>301</v>
      </c>
      <c r="B51" s="24" t="s">
        <v>302</v>
      </c>
      <c r="C51" s="25" t="s">
        <v>76</v>
      </c>
      <c r="D51" s="36">
        <v>1</v>
      </c>
      <c r="E51" s="33">
        <v>1</v>
      </c>
      <c r="F51" s="37">
        <v>1</v>
      </c>
      <c r="G51" s="37">
        <v>1</v>
      </c>
      <c r="H51" s="33"/>
      <c r="I51" s="33"/>
      <c r="J51" s="33"/>
      <c r="K51" s="33"/>
      <c r="L51" s="38"/>
      <c r="M51" s="39"/>
      <c r="N51" s="39"/>
    </row>
    <row r="52" spans="1:14" ht="15.75" customHeight="1">
      <c r="A52" s="32" t="s">
        <v>108</v>
      </c>
      <c r="B52" s="21" t="s">
        <v>109</v>
      </c>
      <c r="C52" s="25">
        <f>SUM(IF(D52=0,0),IF(D52&gt;0,1),IF(D52&gt;10,1),IF(D52&gt;20,1),IF(D52&gt;40,1),IF(D52&gt;80,1),IF(D52&gt;160,1),IF(D52&gt;320,1),IF(D52&gt;640,1),IF(D52&gt;1280,1),IF(D52&gt;2560,1),IF(D52&gt;5120,1))</f>
        <v>3</v>
      </c>
      <c r="D52" s="46">
        <v>40</v>
      </c>
      <c r="E52" s="26">
        <v>2</v>
      </c>
      <c r="F52" s="47">
        <v>2</v>
      </c>
      <c r="G52" s="47">
        <v>2</v>
      </c>
      <c r="H52" s="26"/>
      <c r="I52" s="26"/>
      <c r="J52" s="26"/>
      <c r="K52" s="26"/>
      <c r="L52" s="38"/>
      <c r="M52" s="39"/>
      <c r="N52" s="39"/>
    </row>
    <row r="53" spans="1:14" s="24" customFormat="1" ht="15.75" customHeight="1">
      <c r="A53" s="37" t="s">
        <v>110</v>
      </c>
      <c r="B53" s="45" t="s">
        <v>111</v>
      </c>
      <c r="C53" s="25">
        <f>SUM(IF(D53=0,0),IF(D53&gt;0,1),IF(D53&gt;10,1),IF(D53&gt;20,1),IF(D53&gt;40,1),IF(D53&gt;80,1),IF(D53&gt;160,1),IF(D53&gt;320,1),IF(D53&gt;640,1),IF(D53&gt;1280,1),IF(D53&gt;2560,1),IF(D53&gt;5120,1))</f>
        <v>2</v>
      </c>
      <c r="D53" s="36">
        <v>18</v>
      </c>
      <c r="E53" s="26">
        <v>3</v>
      </c>
      <c r="F53" s="37">
        <v>6</v>
      </c>
      <c r="G53" s="37">
        <v>6</v>
      </c>
      <c r="H53" s="26"/>
      <c r="I53" s="26"/>
      <c r="J53" s="26"/>
      <c r="K53" s="26"/>
      <c r="L53" s="38"/>
      <c r="M53" s="48"/>
      <c r="N53" s="48"/>
    </row>
    <row r="54" spans="1:14" s="24" customFormat="1" ht="15.75" customHeight="1">
      <c r="A54" s="37" t="s">
        <v>303</v>
      </c>
      <c r="B54" s="45" t="s">
        <v>304</v>
      </c>
      <c r="C54" s="25" t="s">
        <v>143</v>
      </c>
      <c r="D54" s="73">
        <v>0</v>
      </c>
      <c r="E54" s="26">
        <v>0</v>
      </c>
      <c r="F54" s="37">
        <v>0</v>
      </c>
      <c r="G54" s="37">
        <v>0</v>
      </c>
      <c r="H54" s="26"/>
      <c r="I54" s="26"/>
      <c r="J54" s="26"/>
      <c r="K54" s="26"/>
      <c r="L54" s="38"/>
      <c r="M54" s="48"/>
      <c r="N54" s="48"/>
    </row>
    <row r="55" spans="1:14" s="24" customFormat="1" ht="15.75" customHeight="1">
      <c r="A55" s="37" t="s">
        <v>112</v>
      </c>
      <c r="B55" s="45" t="s">
        <v>113</v>
      </c>
      <c r="C55" s="25">
        <f t="shared" ref="C55:C62" si="3">SUM(IF(D55=0,0),IF(D55&gt;0,1),IF(D55&gt;10,1),IF(D55&gt;20,1),IF(D55&gt;40,1),IF(D55&gt;80,1),IF(D55&gt;160,1),IF(D55&gt;320,1),IF(D55&gt;640,1),IF(D55&gt;1280,1),IF(D55&gt;2560,1),IF(D55&gt;5120,1))</f>
        <v>4</v>
      </c>
      <c r="D55" s="36">
        <v>45</v>
      </c>
      <c r="E55" s="26">
        <v>3</v>
      </c>
      <c r="F55" s="37">
        <v>3</v>
      </c>
      <c r="G55" s="37">
        <v>3</v>
      </c>
      <c r="H55" s="26"/>
      <c r="I55" s="26"/>
      <c r="J55" s="26"/>
      <c r="K55" s="26"/>
      <c r="L55" s="38"/>
      <c r="M55" s="48"/>
      <c r="N55" s="48"/>
    </row>
    <row r="56" spans="1:14" s="24" customFormat="1" ht="15.75" customHeight="1">
      <c r="A56" s="37" t="s">
        <v>114</v>
      </c>
      <c r="B56" s="45" t="s">
        <v>115</v>
      </c>
      <c r="C56" s="25">
        <f t="shared" si="3"/>
        <v>5</v>
      </c>
      <c r="D56" s="36">
        <v>100</v>
      </c>
      <c r="E56" s="26">
        <v>1</v>
      </c>
      <c r="F56" s="37">
        <v>2</v>
      </c>
      <c r="G56" s="37">
        <v>2</v>
      </c>
      <c r="H56" s="26"/>
      <c r="I56" s="26"/>
      <c r="J56" s="26"/>
      <c r="K56" s="26"/>
      <c r="L56" s="38"/>
      <c r="M56" s="48"/>
      <c r="N56" s="48"/>
    </row>
    <row r="57" spans="1:14" s="24" customFormat="1" ht="15.75" customHeight="1">
      <c r="A57" s="37" t="s">
        <v>116</v>
      </c>
      <c r="B57" s="45" t="s">
        <v>117</v>
      </c>
      <c r="C57" s="25">
        <f t="shared" si="3"/>
        <v>1</v>
      </c>
      <c r="D57" s="36">
        <v>10</v>
      </c>
      <c r="E57" s="26">
        <v>1</v>
      </c>
      <c r="F57" s="37">
        <v>1</v>
      </c>
      <c r="G57" s="37">
        <v>1</v>
      </c>
      <c r="H57" s="26"/>
      <c r="I57" s="26"/>
      <c r="J57" s="26"/>
      <c r="K57" s="26"/>
      <c r="L57" s="38"/>
      <c r="M57" s="48"/>
      <c r="N57" s="48"/>
    </row>
    <row r="58" spans="1:14" s="24" customFormat="1" ht="15.75" customHeight="1">
      <c r="A58" s="37" t="s">
        <v>118</v>
      </c>
      <c r="B58" s="45" t="s">
        <v>119</v>
      </c>
      <c r="C58" s="25">
        <f t="shared" si="3"/>
        <v>1</v>
      </c>
      <c r="D58" s="36">
        <v>3</v>
      </c>
      <c r="E58" s="37">
        <v>1</v>
      </c>
      <c r="F58" s="33">
        <v>1</v>
      </c>
      <c r="G58" s="37">
        <v>1</v>
      </c>
      <c r="H58" s="26"/>
      <c r="I58" s="26"/>
      <c r="J58" s="26"/>
      <c r="K58" s="26"/>
      <c r="L58" s="38"/>
      <c r="M58" s="48"/>
      <c r="N58" s="48"/>
    </row>
    <row r="59" spans="1:14" s="24" customFormat="1" ht="15.75" customHeight="1">
      <c r="A59" s="37" t="s">
        <v>120</v>
      </c>
      <c r="B59" s="45" t="s">
        <v>121</v>
      </c>
      <c r="C59" s="25">
        <f t="shared" si="3"/>
        <v>1</v>
      </c>
      <c r="D59" s="73">
        <f>(20.76+0+0)/3</f>
        <v>6.9200000000000008</v>
      </c>
      <c r="E59" s="33">
        <v>1</v>
      </c>
      <c r="F59" s="37">
        <v>1</v>
      </c>
      <c r="G59" s="37">
        <v>1</v>
      </c>
      <c r="H59" s="26"/>
      <c r="I59" s="26"/>
      <c r="J59" s="26"/>
      <c r="K59" s="26"/>
      <c r="L59" s="38"/>
      <c r="M59" s="48"/>
      <c r="N59" s="48"/>
    </row>
    <row r="60" spans="1:14" s="24" customFormat="1" ht="15.75" customHeight="1">
      <c r="A60" s="37" t="s">
        <v>122</v>
      </c>
      <c r="B60" s="45" t="s">
        <v>123</v>
      </c>
      <c r="C60" s="25">
        <f t="shared" si="3"/>
        <v>1</v>
      </c>
      <c r="D60" s="36">
        <v>6.5</v>
      </c>
      <c r="E60" s="33">
        <v>4</v>
      </c>
      <c r="F60" s="37">
        <v>4</v>
      </c>
      <c r="G60" s="37">
        <v>4</v>
      </c>
      <c r="H60" s="26"/>
      <c r="I60" s="26"/>
      <c r="J60" s="26"/>
      <c r="K60" s="26"/>
      <c r="L60" s="38"/>
      <c r="M60" s="48"/>
      <c r="N60" s="48"/>
    </row>
    <row r="61" spans="1:14" s="24" customFormat="1" ht="15.75" customHeight="1">
      <c r="A61" s="37" t="s">
        <v>128</v>
      </c>
      <c r="B61" s="45" t="s">
        <v>129</v>
      </c>
      <c r="C61" s="25">
        <f t="shared" si="3"/>
        <v>1</v>
      </c>
      <c r="D61" s="36">
        <v>10</v>
      </c>
      <c r="E61" s="33">
        <v>2</v>
      </c>
      <c r="F61" s="37">
        <v>2</v>
      </c>
      <c r="G61" s="37">
        <v>2</v>
      </c>
      <c r="H61" s="26"/>
      <c r="I61" s="26"/>
      <c r="J61" s="26"/>
      <c r="K61" s="26"/>
      <c r="L61" s="38"/>
      <c r="M61" s="48"/>
      <c r="N61" s="48"/>
    </row>
    <row r="62" spans="1:14" s="24" customFormat="1" ht="15.75" customHeight="1">
      <c r="A62" s="37" t="s">
        <v>130</v>
      </c>
      <c r="B62" s="45" t="s">
        <v>131</v>
      </c>
      <c r="C62" s="25">
        <f t="shared" si="3"/>
        <v>1</v>
      </c>
      <c r="D62" s="36">
        <v>10</v>
      </c>
      <c r="E62" s="33">
        <v>1</v>
      </c>
      <c r="F62" s="37">
        <v>1</v>
      </c>
      <c r="G62" s="37">
        <v>1</v>
      </c>
      <c r="H62" s="26"/>
      <c r="I62" s="26"/>
      <c r="J62" s="26"/>
      <c r="K62" s="26"/>
      <c r="L62" s="38"/>
      <c r="M62" s="48"/>
      <c r="N62" s="48"/>
    </row>
    <row r="63" spans="1:14" s="24" customFormat="1" ht="15.75" customHeight="1">
      <c r="A63" s="37" t="s">
        <v>137</v>
      </c>
      <c r="B63" s="45" t="s">
        <v>138</v>
      </c>
      <c r="C63" s="25"/>
      <c r="D63" s="49" t="s">
        <v>325</v>
      </c>
      <c r="E63" s="33"/>
      <c r="F63" s="37"/>
      <c r="G63" s="37"/>
      <c r="H63" s="26"/>
      <c r="I63" s="26"/>
      <c r="J63" s="26"/>
      <c r="K63" s="26"/>
      <c r="L63" s="38"/>
      <c r="M63" s="48"/>
      <c r="N63" s="48"/>
    </row>
    <row r="64" spans="1:14" s="24" customFormat="1" ht="15.75" customHeight="1">
      <c r="A64" s="37" t="s">
        <v>305</v>
      </c>
      <c r="B64" s="45" t="s">
        <v>315</v>
      </c>
      <c r="C64" s="25">
        <f>SUM(IF(D64=0,0),IF(D64&gt;0,1),IF(D64&gt;10,1),IF(D64&gt;20,1),IF(D64&gt;40,1),IF(D64&gt;80,1),IF(D64&gt;160,1),IF(D64&gt;320,1),IF(D64&gt;640,1),IF(D64&gt;1280,1),IF(D64&gt;2560,1),IF(D64&gt;5120,1))</f>
        <v>1</v>
      </c>
      <c r="D64" s="74">
        <v>7.5</v>
      </c>
      <c r="E64" s="33">
        <v>1</v>
      </c>
      <c r="F64" s="37">
        <v>1</v>
      </c>
      <c r="G64" s="37">
        <v>1</v>
      </c>
      <c r="H64" s="26"/>
      <c r="I64" s="26"/>
      <c r="J64" s="26"/>
      <c r="K64" s="26"/>
      <c r="L64" s="38"/>
      <c r="M64" s="48"/>
      <c r="N64" s="48"/>
    </row>
    <row r="65" spans="1:14" s="24" customFormat="1" ht="15.75" customHeight="1">
      <c r="A65" s="37" t="s">
        <v>306</v>
      </c>
      <c r="B65" s="45" t="s">
        <v>316</v>
      </c>
      <c r="C65" s="25"/>
      <c r="D65" s="49" t="s">
        <v>325</v>
      </c>
      <c r="E65" s="33"/>
      <c r="F65" s="37"/>
      <c r="G65" s="37"/>
      <c r="H65" s="26"/>
      <c r="I65" s="26"/>
      <c r="J65" s="26"/>
      <c r="K65" s="26"/>
      <c r="L65" s="38"/>
      <c r="M65" s="48"/>
      <c r="N65" s="48"/>
    </row>
    <row r="66" spans="1:14" s="24" customFormat="1" ht="15.75" customHeight="1">
      <c r="A66" s="37" t="s">
        <v>307</v>
      </c>
      <c r="B66" s="45" t="s">
        <v>317</v>
      </c>
      <c r="C66" s="25">
        <f>SUM(IF(D66=0,0),IF(D66&gt;0,1),IF(D66&gt;10,1),IF(D66&gt;20,1),IF(D66&gt;40,1),IF(D66&gt;80,1),IF(D66&gt;160,1),IF(D66&gt;320,1),IF(D66&gt;640,1),IF(D66&gt;1280,1),IF(D66&gt;2560,1),IF(D66&gt;5120,1))</f>
        <v>0</v>
      </c>
      <c r="D66" s="74">
        <v>0</v>
      </c>
      <c r="E66" s="33">
        <v>0</v>
      </c>
      <c r="F66" s="37">
        <v>0</v>
      </c>
      <c r="G66" s="37">
        <v>0</v>
      </c>
      <c r="H66" s="26"/>
      <c r="I66" s="26"/>
      <c r="J66" s="26"/>
      <c r="K66" s="26"/>
      <c r="L66" s="38"/>
      <c r="M66" s="48"/>
      <c r="N66" s="48"/>
    </row>
    <row r="67" spans="1:14" s="24" customFormat="1" ht="15.75" customHeight="1">
      <c r="A67" s="37" t="s">
        <v>308</v>
      </c>
      <c r="B67" s="45" t="s">
        <v>318</v>
      </c>
      <c r="C67" s="25">
        <f>SUM(IF(D67=0,0),IF(D67&gt;0,1),IF(D67&gt;10,1),IF(D67&gt;20,1),IF(D67&gt;40,1),IF(D67&gt;80,1),IF(D67&gt;160,1),IF(D67&gt;320,1),IF(D67&gt;640,1),IF(D67&gt;1280,1),IF(D67&gt;2560,1),IF(D67&gt;5120,1))</f>
        <v>3</v>
      </c>
      <c r="D67" s="40">
        <v>30</v>
      </c>
      <c r="E67" s="33">
        <v>4</v>
      </c>
      <c r="F67" s="37">
        <v>4</v>
      </c>
      <c r="G67" s="37">
        <v>4</v>
      </c>
      <c r="H67" s="26"/>
      <c r="I67" s="26"/>
      <c r="J67" s="26"/>
      <c r="K67" s="26"/>
      <c r="L67" s="38"/>
      <c r="M67" s="48"/>
      <c r="N67" s="48"/>
    </row>
    <row r="68" spans="1:14" s="24" customFormat="1" ht="15.75" customHeight="1">
      <c r="A68" s="37" t="s">
        <v>309</v>
      </c>
      <c r="B68" s="45" t="s">
        <v>319</v>
      </c>
      <c r="C68" s="25"/>
      <c r="D68" s="49" t="s">
        <v>325</v>
      </c>
      <c r="E68" s="33"/>
      <c r="F68" s="37"/>
      <c r="G68" s="37"/>
      <c r="H68" s="26"/>
      <c r="I68" s="26"/>
      <c r="J68" s="26"/>
      <c r="K68" s="26"/>
      <c r="L68" s="38"/>
      <c r="M68" s="48"/>
      <c r="N68" s="48"/>
    </row>
    <row r="69" spans="1:14" s="24" customFormat="1" ht="15.75" customHeight="1">
      <c r="A69" s="37" t="s">
        <v>310</v>
      </c>
      <c r="B69" s="45" t="s">
        <v>320</v>
      </c>
      <c r="C69" s="25"/>
      <c r="D69" s="49" t="s">
        <v>325</v>
      </c>
      <c r="E69" s="33"/>
      <c r="F69" s="37"/>
      <c r="G69" s="37"/>
      <c r="H69" s="26"/>
      <c r="I69" s="26"/>
      <c r="J69" s="26"/>
      <c r="K69" s="26"/>
      <c r="L69" s="38"/>
      <c r="M69" s="48"/>
      <c r="N69" s="48"/>
    </row>
    <row r="70" spans="1:14" s="24" customFormat="1" ht="15.75" customHeight="1">
      <c r="A70" s="37" t="s">
        <v>311</v>
      </c>
      <c r="B70" s="45" t="s">
        <v>321</v>
      </c>
      <c r="C70" s="25"/>
      <c r="D70" s="49" t="s">
        <v>325</v>
      </c>
      <c r="E70" s="33"/>
      <c r="F70" s="37"/>
      <c r="G70" s="37"/>
      <c r="H70" s="26"/>
      <c r="I70" s="26"/>
      <c r="J70" s="26"/>
      <c r="K70" s="26"/>
      <c r="L70" s="38"/>
      <c r="M70" s="48"/>
      <c r="N70" s="48"/>
    </row>
    <row r="71" spans="1:14" s="24" customFormat="1" ht="15.75" customHeight="1">
      <c r="A71" s="37" t="s">
        <v>312</v>
      </c>
      <c r="B71" s="45" t="s">
        <v>322</v>
      </c>
      <c r="C71" s="25">
        <f>SUM(IF(D71=0,0),IF(D71&gt;0,1),IF(D71&gt;10,1),IF(D71&gt;20,1),IF(D71&gt;40,1),IF(D71&gt;80,1),IF(D71&gt;160,1),IF(D71&gt;320,1),IF(D71&gt;640,1),IF(D71&gt;1280,1),IF(D71&gt;2560,1),IF(D71&gt;5120,1))</f>
        <v>1</v>
      </c>
      <c r="D71" s="40">
        <v>7.5</v>
      </c>
      <c r="E71" s="33">
        <v>1</v>
      </c>
      <c r="F71" s="37">
        <v>1</v>
      </c>
      <c r="G71" s="37">
        <v>1</v>
      </c>
      <c r="H71" s="26"/>
      <c r="I71" s="26"/>
      <c r="J71" s="26"/>
      <c r="K71" s="26"/>
      <c r="L71" s="38"/>
      <c r="M71" s="48"/>
      <c r="N71" s="48"/>
    </row>
    <row r="72" spans="1:14" s="24" customFormat="1" ht="15.75" customHeight="1">
      <c r="A72" s="37" t="s">
        <v>313</v>
      </c>
      <c r="B72" s="45" t="s">
        <v>323</v>
      </c>
      <c r="C72" s="25">
        <f>SUM(IF(D72=0,0),IF(D72&gt;0,1),IF(D72&gt;10,1),IF(D72&gt;20,1),IF(D72&gt;40,1),IF(D72&gt;80,1),IF(D72&gt;160,1),IF(D72&gt;320,1),IF(D72&gt;640,1),IF(D72&gt;1280,1),IF(D72&gt;2560,1),IF(D72&gt;5120,1))</f>
        <v>1</v>
      </c>
      <c r="D72" s="74">
        <v>1</v>
      </c>
      <c r="E72" s="33">
        <v>1</v>
      </c>
      <c r="F72" s="37">
        <v>1</v>
      </c>
      <c r="G72" s="37">
        <v>1</v>
      </c>
      <c r="H72" s="26"/>
      <c r="I72" s="26"/>
      <c r="J72" s="26"/>
      <c r="K72" s="26"/>
      <c r="L72" s="38"/>
      <c r="M72" s="48"/>
      <c r="N72" s="48"/>
    </row>
    <row r="73" spans="1:14" s="24" customFormat="1" ht="15.75" customHeight="1">
      <c r="A73" s="37" t="s">
        <v>314</v>
      </c>
      <c r="B73" s="45" t="s">
        <v>324</v>
      </c>
      <c r="C73" s="25">
        <f>SUM(IF(D73=0,0),IF(D73&gt;0,1),IF(D73&gt;10,1),IF(D73&gt;20,1),IF(D73&gt;40,1),IF(D73&gt;80,1),IF(D73&gt;160,1),IF(D73&gt;320,1),IF(D73&gt;640,1),IF(D73&gt;1280,1),IF(D73&gt;2560,1),IF(D73&gt;5120,1))</f>
        <v>1</v>
      </c>
      <c r="D73" s="74">
        <v>1</v>
      </c>
      <c r="E73" s="33">
        <v>1</v>
      </c>
      <c r="F73" s="37">
        <v>1</v>
      </c>
      <c r="G73" s="37">
        <v>1</v>
      </c>
      <c r="H73" s="26"/>
      <c r="I73" s="26"/>
      <c r="J73" s="26"/>
      <c r="K73" s="26"/>
      <c r="L73" s="38"/>
      <c r="M73" s="48"/>
      <c r="N73" s="48"/>
    </row>
    <row r="74" spans="1:14" s="24" customFormat="1" ht="15.75" customHeight="1">
      <c r="A74" s="37" t="s">
        <v>350</v>
      </c>
      <c r="B74" s="45" t="s">
        <v>355</v>
      </c>
      <c r="C74" s="25"/>
      <c r="D74" s="49" t="s">
        <v>325</v>
      </c>
      <c r="E74" s="33"/>
      <c r="F74" s="37"/>
      <c r="G74" s="37"/>
      <c r="H74" s="26"/>
      <c r="I74" s="26"/>
      <c r="J74" s="26"/>
      <c r="K74" s="26"/>
      <c r="L74" s="38"/>
      <c r="M74" s="48"/>
      <c r="N74" s="48"/>
    </row>
    <row r="75" spans="1:14" s="24" customFormat="1" ht="15.75" customHeight="1">
      <c r="A75" s="37" t="s">
        <v>351</v>
      </c>
      <c r="B75" s="45" t="s">
        <v>356</v>
      </c>
      <c r="C75" s="25"/>
      <c r="D75" s="49" t="s">
        <v>325</v>
      </c>
      <c r="E75" s="33"/>
      <c r="F75" s="37"/>
      <c r="G75" s="37"/>
      <c r="H75" s="26"/>
      <c r="I75" s="26"/>
      <c r="J75" s="26"/>
      <c r="K75" s="26"/>
      <c r="L75" s="38"/>
      <c r="M75" s="48"/>
      <c r="N75" s="48"/>
    </row>
    <row r="76" spans="1:14" s="24" customFormat="1" ht="15.75" customHeight="1">
      <c r="A76" s="37" t="s">
        <v>352</v>
      </c>
      <c r="B76" s="45" t="s">
        <v>357</v>
      </c>
      <c r="C76" s="25"/>
      <c r="D76" s="49" t="s">
        <v>325</v>
      </c>
      <c r="E76" s="33"/>
      <c r="F76" s="37"/>
      <c r="G76" s="37"/>
      <c r="H76" s="26"/>
      <c r="I76" s="26"/>
      <c r="J76" s="26"/>
      <c r="K76" s="26"/>
      <c r="L76" s="38"/>
      <c r="M76" s="48"/>
      <c r="N76" s="48"/>
    </row>
    <row r="77" spans="1:14" s="24" customFormat="1" ht="15.75" customHeight="1">
      <c r="A77" s="37" t="s">
        <v>353</v>
      </c>
      <c r="B77" s="45" t="s">
        <v>358</v>
      </c>
      <c r="C77" s="25"/>
      <c r="D77" s="49" t="s">
        <v>325</v>
      </c>
      <c r="E77" s="33"/>
      <c r="F77" s="37"/>
      <c r="G77" s="37"/>
      <c r="H77" s="26"/>
      <c r="I77" s="26"/>
      <c r="J77" s="26"/>
      <c r="K77" s="26"/>
      <c r="L77" s="38"/>
      <c r="M77" s="48"/>
      <c r="N77" s="48"/>
    </row>
    <row r="78" spans="1:14" s="24" customFormat="1" ht="15.75" customHeight="1">
      <c r="A78" s="37" t="s">
        <v>354</v>
      </c>
      <c r="B78" s="45" t="s">
        <v>359</v>
      </c>
      <c r="C78" s="25">
        <f>SUM(IF(D78=0,0),IF(D78&gt;0,1),IF(D78&gt;10,1),IF(D78&gt;20,1),IF(D78&gt;40,1),IF(D78&gt;80,1),IF(D78&gt;160,1),IF(D78&gt;320,1),IF(D78&gt;640,1),IF(D78&gt;1280,1),IF(D78&gt;2560,1),IF(D78&gt;5120,1))</f>
        <v>1</v>
      </c>
      <c r="D78" s="74">
        <v>1</v>
      </c>
      <c r="E78" s="33">
        <v>1</v>
      </c>
      <c r="F78" s="37">
        <v>1</v>
      </c>
      <c r="G78" s="37">
        <v>1</v>
      </c>
      <c r="H78" s="26"/>
      <c r="I78" s="26"/>
      <c r="J78" s="26"/>
      <c r="K78" s="26"/>
      <c r="L78" s="38"/>
      <c r="M78" s="48"/>
      <c r="N78" s="48"/>
    </row>
    <row r="79" spans="1:14" ht="15.75" customHeight="1">
      <c r="A79" s="31" t="s">
        <v>139</v>
      </c>
      <c r="B79" s="50" t="s">
        <v>140</v>
      </c>
      <c r="C79" s="25">
        <f>SUM(IF(D79=0,0),IF(D79&gt;0,1),IF(D79&gt;10,1),IF(D79&gt;20,1),IF(D79&gt;40,1),IF(D79&gt;80,1),IF(D79&gt;160,1),IF(D79&gt;320,1),IF(D79&gt;640,1),IF(D79&gt;1280,1),IF(D79&gt;2560,1),IF(D79&gt;5120,1))</f>
        <v>0</v>
      </c>
      <c r="D79" s="36">
        <v>0</v>
      </c>
      <c r="E79" s="33">
        <v>0</v>
      </c>
      <c r="F79" s="37">
        <v>0</v>
      </c>
      <c r="G79" s="37">
        <v>0</v>
      </c>
      <c r="H79" s="33"/>
      <c r="I79" s="33"/>
      <c r="J79" s="33"/>
      <c r="K79" s="33"/>
      <c r="L79" s="38"/>
      <c r="M79" s="39"/>
      <c r="N79" s="39"/>
    </row>
    <row r="80" spans="1:14" ht="15.75" customHeight="1">
      <c r="A80" s="31" t="s">
        <v>144</v>
      </c>
      <c r="B80" s="24" t="s">
        <v>145</v>
      </c>
      <c r="C80" s="25" t="s">
        <v>76</v>
      </c>
      <c r="D80" s="36">
        <v>7.5</v>
      </c>
      <c r="E80" s="37">
        <v>1</v>
      </c>
      <c r="F80" s="33">
        <v>1</v>
      </c>
      <c r="G80" s="37">
        <v>1</v>
      </c>
      <c r="H80" s="33"/>
      <c r="I80" s="33"/>
      <c r="J80" s="33"/>
      <c r="K80" s="33"/>
      <c r="L80" s="38"/>
      <c r="M80" s="39"/>
      <c r="N80" s="39"/>
    </row>
    <row r="81" spans="1:14" ht="15.75" customHeight="1">
      <c r="A81" s="31" t="s">
        <v>146</v>
      </c>
      <c r="B81" s="24" t="s">
        <v>147</v>
      </c>
      <c r="C81" s="25">
        <f>SUM(IF(D81=0,0),IF(D81&gt;0,1),IF(D81&gt;10,1),IF(D81&gt;20,1),IF(D81&gt;40,1),IF(D81&gt;80,1),IF(D81&gt;160,1),IF(D81&gt;320,1),IF(D81&gt;640,1),IF(D81&gt;1280,1),IF(D81&gt;2560,1),IF(D81&gt;5120,1))</f>
        <v>0</v>
      </c>
      <c r="D81" s="36">
        <v>0</v>
      </c>
      <c r="E81" s="33">
        <v>0</v>
      </c>
      <c r="F81" s="37">
        <v>0</v>
      </c>
      <c r="G81" s="37">
        <v>0</v>
      </c>
      <c r="H81" s="33"/>
      <c r="I81" s="33"/>
      <c r="J81" s="33"/>
      <c r="K81" s="33"/>
      <c r="L81" s="38"/>
      <c r="M81" s="39"/>
      <c r="N81" s="39"/>
    </row>
    <row r="82" spans="1:14" ht="15.75" customHeight="1">
      <c r="A82" s="31" t="s">
        <v>148</v>
      </c>
      <c r="B82" s="24" t="s">
        <v>149</v>
      </c>
      <c r="C82" s="25" t="s">
        <v>76</v>
      </c>
      <c r="D82" s="36">
        <v>10</v>
      </c>
      <c r="E82" s="33">
        <v>1</v>
      </c>
      <c r="F82" s="37">
        <v>1</v>
      </c>
      <c r="G82" s="37">
        <v>1</v>
      </c>
      <c r="H82" s="33"/>
      <c r="I82" s="33"/>
      <c r="J82" s="33"/>
      <c r="K82" s="33"/>
      <c r="L82" s="38"/>
      <c r="M82" s="39"/>
      <c r="N82" s="39"/>
    </row>
    <row r="83" spans="1:14" ht="15.75" customHeight="1">
      <c r="A83" s="32" t="s">
        <v>150</v>
      </c>
      <c r="B83" s="21" t="s">
        <v>151</v>
      </c>
      <c r="C83" s="25" t="s">
        <v>143</v>
      </c>
      <c r="D83" s="36">
        <v>0</v>
      </c>
      <c r="E83" s="33">
        <v>0</v>
      </c>
      <c r="F83" s="37">
        <v>0</v>
      </c>
      <c r="G83" s="37">
        <v>0</v>
      </c>
      <c r="H83" s="26"/>
      <c r="I83" s="26"/>
      <c r="J83" s="26"/>
      <c r="K83" s="26"/>
      <c r="L83" s="38"/>
      <c r="M83" s="39"/>
      <c r="N83" s="39"/>
    </row>
    <row r="84" spans="1:14" ht="15.75" customHeight="1">
      <c r="A84" s="31" t="s">
        <v>152</v>
      </c>
      <c r="B84" s="24" t="s">
        <v>153</v>
      </c>
      <c r="C84" s="25" t="s">
        <v>76</v>
      </c>
      <c r="D84" s="36">
        <v>10</v>
      </c>
      <c r="E84" s="33">
        <v>1</v>
      </c>
      <c r="F84" s="37">
        <v>2</v>
      </c>
      <c r="G84" s="37">
        <v>2</v>
      </c>
      <c r="H84" s="33"/>
      <c r="I84" s="33"/>
      <c r="J84" s="33"/>
      <c r="K84" s="33"/>
      <c r="L84" s="38"/>
      <c r="M84" s="39"/>
      <c r="N84" s="39"/>
    </row>
    <row r="85" spans="1:14" ht="15.75" customHeight="1">
      <c r="A85" s="31" t="s">
        <v>154</v>
      </c>
      <c r="B85" s="21" t="s">
        <v>155</v>
      </c>
      <c r="C85" s="25" t="s">
        <v>69</v>
      </c>
      <c r="D85" s="36">
        <v>50</v>
      </c>
      <c r="E85" s="37">
        <v>2</v>
      </c>
      <c r="F85" s="33">
        <v>2</v>
      </c>
      <c r="G85" s="37">
        <v>2</v>
      </c>
      <c r="H85" s="33"/>
      <c r="I85" s="33"/>
      <c r="J85" s="33"/>
      <c r="K85" s="33"/>
      <c r="L85" s="38"/>
      <c r="M85" s="39"/>
      <c r="N85" s="39"/>
    </row>
    <row r="86" spans="1:14" ht="15.75" customHeight="1">
      <c r="A86" s="31" t="s">
        <v>157</v>
      </c>
      <c r="B86" s="24" t="s">
        <v>158</v>
      </c>
      <c r="C86" s="25" t="s">
        <v>69</v>
      </c>
      <c r="D86" s="36">
        <v>50</v>
      </c>
      <c r="E86" s="33">
        <v>1</v>
      </c>
      <c r="F86" s="41">
        <v>1</v>
      </c>
      <c r="G86" s="41">
        <v>1</v>
      </c>
      <c r="H86" s="33"/>
      <c r="I86" s="33"/>
      <c r="J86" s="33"/>
      <c r="K86" s="33"/>
      <c r="L86" s="38"/>
      <c r="M86" s="39"/>
      <c r="N86" s="39"/>
    </row>
    <row r="87" spans="1:14" ht="15.75" customHeight="1">
      <c r="A87" s="31" t="s">
        <v>159</v>
      </c>
      <c r="B87" s="21" t="s">
        <v>160</v>
      </c>
      <c r="C87" s="25" t="s">
        <v>69</v>
      </c>
      <c r="D87" s="73">
        <f>(51.6+71.15+0)/3</f>
        <v>40.916666666666664</v>
      </c>
      <c r="E87" s="33">
        <v>1</v>
      </c>
      <c r="F87" s="41">
        <v>1</v>
      </c>
      <c r="G87" s="41">
        <v>1</v>
      </c>
      <c r="H87" s="33"/>
      <c r="I87" s="33"/>
      <c r="J87" s="33"/>
      <c r="K87" s="33"/>
      <c r="L87" s="38"/>
      <c r="M87" s="39"/>
      <c r="N87" s="39"/>
    </row>
    <row r="88" spans="1:14" ht="15.75" customHeight="1">
      <c r="A88" s="31" t="s">
        <v>163</v>
      </c>
      <c r="B88" s="21" t="s">
        <v>164</v>
      </c>
      <c r="C88" s="25">
        <f>SUM(IF(D88=0,0),IF(D88&gt;0,1),IF(D88&gt;10,1),IF(D88&gt;20,1),IF(D88&gt;40,1),IF(D88&gt;80,1),IF(D88&gt;160,1),IF(D88&gt;320,1),IF(D88&gt;640,1),IF(D88&gt;1280,1),IF(D88&gt;2560,1),IF(D88&gt;5120,1))</f>
        <v>8</v>
      </c>
      <c r="D88" s="23">
        <v>972</v>
      </c>
      <c r="E88" s="33">
        <v>2</v>
      </c>
      <c r="F88" s="37">
        <v>10</v>
      </c>
      <c r="G88" s="37">
        <v>10</v>
      </c>
      <c r="H88" s="33"/>
      <c r="I88" s="33"/>
      <c r="J88" s="33"/>
      <c r="K88" s="33"/>
      <c r="L88" s="38"/>
      <c r="M88" s="39"/>
      <c r="N88" s="39"/>
    </row>
    <row r="89" spans="1:14" ht="15.75" customHeight="1">
      <c r="A89" s="31" t="s">
        <v>167</v>
      </c>
      <c r="B89" s="21" t="s">
        <v>168</v>
      </c>
      <c r="C89" s="25"/>
      <c r="D89" s="49" t="s">
        <v>325</v>
      </c>
      <c r="E89" s="33"/>
      <c r="F89" s="37"/>
      <c r="G89" s="37"/>
      <c r="H89" s="33"/>
      <c r="I89" s="33"/>
      <c r="J89" s="33"/>
      <c r="K89" s="33"/>
      <c r="L89" s="38"/>
      <c r="M89" s="39"/>
      <c r="N89" s="39"/>
    </row>
    <row r="90" spans="1:14" ht="15.75" customHeight="1">
      <c r="A90" s="31" t="s">
        <v>169</v>
      </c>
      <c r="B90" s="21" t="s">
        <v>170</v>
      </c>
      <c r="C90" s="25">
        <f>SUM(IF(D90=0,0),IF(D90&gt;0,1),IF(D90&gt;10,1),IF(D90&gt;20,1),IF(D90&gt;40,1),IF(D90&gt;80,1),IF(D90&gt;160,1),IF(D90&gt;320,1),IF(D90&gt;640,1),IF(D90&gt;1280,1),IF(D90&gt;2560,1),IF(D90&gt;5120,1))</f>
        <v>0</v>
      </c>
      <c r="D90" s="73">
        <v>0</v>
      </c>
      <c r="E90" s="37">
        <v>0</v>
      </c>
      <c r="F90" s="33">
        <v>0</v>
      </c>
      <c r="G90" s="37">
        <v>0</v>
      </c>
      <c r="H90" s="33"/>
      <c r="I90" s="33"/>
      <c r="J90" s="33"/>
      <c r="K90" s="33"/>
      <c r="L90" s="38"/>
      <c r="M90" s="39"/>
      <c r="N90" s="39"/>
    </row>
    <row r="91" spans="1:14" ht="15.75" customHeight="1">
      <c r="A91" s="31" t="s">
        <v>326</v>
      </c>
      <c r="B91" s="21" t="s">
        <v>327</v>
      </c>
      <c r="C91" s="25" t="s">
        <v>76</v>
      </c>
      <c r="D91" s="73">
        <v>1</v>
      </c>
      <c r="E91" s="37">
        <v>1</v>
      </c>
      <c r="F91" s="33">
        <v>1</v>
      </c>
      <c r="G91" s="37">
        <v>1</v>
      </c>
      <c r="H91" s="33"/>
      <c r="I91" s="33"/>
      <c r="J91" s="33"/>
      <c r="K91" s="33"/>
      <c r="L91" s="38"/>
      <c r="M91" s="39"/>
      <c r="N91" s="39"/>
    </row>
    <row r="92" spans="1:14" ht="15.75" customHeight="1">
      <c r="A92" s="31" t="s">
        <v>171</v>
      </c>
      <c r="B92" s="24" t="s">
        <v>172</v>
      </c>
      <c r="C92" s="25">
        <f>SUM(IF(D92=0,0),IF(D92&gt;0,1),IF(D92&gt;10,1),IF(D92&gt;20,1),IF(D92&gt;40,1),IF(D92&gt;80,1),IF(D92&gt;160,1),IF(D92&gt;320,1),IF(D92&gt;640,1),IF(D92&gt;1280,1),IF(D92&gt;2560,1),IF(D92&gt;5120,1))</f>
        <v>3</v>
      </c>
      <c r="D92" s="36">
        <v>28</v>
      </c>
      <c r="E92" s="33">
        <v>2</v>
      </c>
      <c r="F92" s="37">
        <v>4</v>
      </c>
      <c r="G92" s="37">
        <v>4</v>
      </c>
      <c r="H92" s="33"/>
      <c r="I92" s="33"/>
      <c r="J92" s="33"/>
      <c r="K92" s="33"/>
      <c r="L92" s="38"/>
      <c r="M92" s="39"/>
      <c r="N92" s="39"/>
    </row>
    <row r="93" spans="1:14" ht="15.75" customHeight="1">
      <c r="A93" s="31" t="s">
        <v>173</v>
      </c>
      <c r="B93" s="24" t="s">
        <v>174</v>
      </c>
      <c r="C93" s="25" t="s">
        <v>87</v>
      </c>
      <c r="D93" s="36">
        <v>15</v>
      </c>
      <c r="E93" s="33">
        <v>1</v>
      </c>
      <c r="F93" s="37">
        <v>2</v>
      </c>
      <c r="G93" s="37">
        <v>2</v>
      </c>
      <c r="H93" s="33"/>
      <c r="I93" s="33"/>
      <c r="J93" s="33"/>
      <c r="K93" s="33"/>
      <c r="L93" s="38"/>
      <c r="M93" s="39"/>
      <c r="N93" s="39"/>
    </row>
    <row r="94" spans="1:14" ht="15.75" customHeight="1">
      <c r="A94" s="31" t="s">
        <v>175</v>
      </c>
      <c r="B94" s="45" t="s">
        <v>176</v>
      </c>
      <c r="C94" s="25">
        <f>SUM(IF(D94=0,0),IF(D94&gt;0,1),IF(D94&gt;10,1),IF(D94&gt;20,1),IF(D94&gt;40,1),IF(D94&gt;80,1),IF(D94&gt;160,1),IF(D94&gt;320,1),IF(D94&gt;640,1),IF(D94&gt;1280,1),IF(D94&gt;2560,1),IF(D94&gt;5120,1))</f>
        <v>0</v>
      </c>
      <c r="D94" s="36">
        <v>0</v>
      </c>
      <c r="E94" s="33">
        <v>0</v>
      </c>
      <c r="F94" s="37">
        <v>0</v>
      </c>
      <c r="G94" s="37">
        <v>0</v>
      </c>
      <c r="H94" s="33"/>
      <c r="I94" s="33"/>
      <c r="J94" s="33"/>
      <c r="K94" s="33"/>
      <c r="L94" s="38"/>
      <c r="M94" s="39"/>
      <c r="N94" s="39"/>
    </row>
    <row r="95" spans="1:14" ht="15.75" customHeight="1">
      <c r="A95" s="31" t="s">
        <v>328</v>
      </c>
      <c r="B95" s="45" t="s">
        <v>329</v>
      </c>
      <c r="C95" s="25" t="s">
        <v>76</v>
      </c>
      <c r="D95" s="73">
        <v>4.5999999999999996</v>
      </c>
      <c r="E95" s="33">
        <v>1</v>
      </c>
      <c r="F95" s="37">
        <v>1</v>
      </c>
      <c r="G95" s="37">
        <v>1</v>
      </c>
      <c r="H95" s="33"/>
      <c r="I95" s="33"/>
      <c r="J95" s="33"/>
      <c r="K95" s="33"/>
      <c r="L95" s="38"/>
      <c r="M95" s="39"/>
      <c r="N95" s="39"/>
    </row>
    <row r="96" spans="1:14" ht="15.75" customHeight="1">
      <c r="A96" s="31" t="s">
        <v>177</v>
      </c>
      <c r="B96" s="45" t="s">
        <v>178</v>
      </c>
      <c r="C96" s="25">
        <f t="shared" ref="C96:C107" si="4">SUM(IF(D96=0,0),IF(D96&gt;0,1),IF(D96&gt;10,1),IF(D96&gt;20,1),IF(D96&gt;40,1),IF(D96&gt;80,1),IF(D96&gt;160,1),IF(D96&gt;320,1),IF(D96&gt;640,1),IF(D96&gt;1280,1),IF(D96&gt;2560,1),IF(D96&gt;5120,1))</f>
        <v>2</v>
      </c>
      <c r="D96" s="36">
        <v>15</v>
      </c>
      <c r="E96" s="33">
        <v>1</v>
      </c>
      <c r="F96" s="37">
        <v>2</v>
      </c>
      <c r="G96" s="37">
        <v>2</v>
      </c>
      <c r="H96" s="33"/>
      <c r="I96" s="33"/>
      <c r="J96" s="33"/>
      <c r="K96" s="33"/>
      <c r="L96" s="38"/>
      <c r="M96" s="39"/>
      <c r="N96" s="39"/>
    </row>
    <row r="97" spans="1:14" ht="15.75" customHeight="1">
      <c r="A97" s="31" t="s">
        <v>179</v>
      </c>
      <c r="B97" s="45" t="s">
        <v>180</v>
      </c>
      <c r="C97" s="25">
        <f t="shared" si="4"/>
        <v>0</v>
      </c>
      <c r="D97" s="36">
        <v>0</v>
      </c>
      <c r="E97" s="33">
        <v>0</v>
      </c>
      <c r="F97" s="37">
        <v>0</v>
      </c>
      <c r="G97" s="37">
        <v>0</v>
      </c>
      <c r="H97" s="33"/>
      <c r="I97" s="33"/>
      <c r="J97" s="33"/>
      <c r="K97" s="33"/>
      <c r="L97" s="38"/>
      <c r="M97" s="39"/>
      <c r="N97" s="39"/>
    </row>
    <row r="98" spans="1:14" ht="15.75" customHeight="1">
      <c r="A98" s="31" t="s">
        <v>181</v>
      </c>
      <c r="B98" s="45" t="s">
        <v>182</v>
      </c>
      <c r="C98" s="25">
        <f t="shared" si="4"/>
        <v>0</v>
      </c>
      <c r="D98" s="36">
        <v>0</v>
      </c>
      <c r="E98" s="33">
        <v>0</v>
      </c>
      <c r="F98" s="37">
        <v>0</v>
      </c>
      <c r="G98" s="37">
        <v>0</v>
      </c>
      <c r="H98" s="33"/>
      <c r="I98" s="33"/>
      <c r="J98" s="33"/>
      <c r="K98" s="33"/>
      <c r="L98" s="38"/>
      <c r="M98" s="39"/>
      <c r="N98" s="39"/>
    </row>
    <row r="99" spans="1:14" ht="15.75" customHeight="1">
      <c r="A99" s="31" t="s">
        <v>183</v>
      </c>
      <c r="B99" s="45" t="s">
        <v>184</v>
      </c>
      <c r="C99" s="25">
        <f t="shared" si="4"/>
        <v>0</v>
      </c>
      <c r="D99" s="36">
        <v>0</v>
      </c>
      <c r="E99" s="33">
        <v>0</v>
      </c>
      <c r="F99" s="37">
        <v>0</v>
      </c>
      <c r="G99" s="37">
        <v>0</v>
      </c>
      <c r="H99" s="33"/>
      <c r="I99" s="33"/>
      <c r="J99" s="33"/>
      <c r="K99" s="33"/>
      <c r="L99" s="38"/>
      <c r="M99" s="39"/>
      <c r="N99" s="39"/>
    </row>
    <row r="100" spans="1:14" ht="15.75" customHeight="1">
      <c r="A100" s="31" t="s">
        <v>185</v>
      </c>
      <c r="B100" s="45" t="s">
        <v>186</v>
      </c>
      <c r="C100" s="25">
        <f t="shared" si="4"/>
        <v>0</v>
      </c>
      <c r="D100" s="36">
        <v>0</v>
      </c>
      <c r="E100" s="33">
        <v>0</v>
      </c>
      <c r="F100" s="37">
        <v>0</v>
      </c>
      <c r="G100" s="37">
        <v>0</v>
      </c>
      <c r="H100" s="33"/>
      <c r="I100" s="33"/>
      <c r="J100" s="33"/>
      <c r="K100" s="33"/>
      <c r="L100" s="38"/>
      <c r="M100" s="39"/>
      <c r="N100" s="39"/>
    </row>
    <row r="101" spans="1:14" ht="15.75" customHeight="1">
      <c r="A101" s="31" t="s">
        <v>187</v>
      </c>
      <c r="B101" s="45" t="s">
        <v>188</v>
      </c>
      <c r="C101" s="25">
        <f t="shared" si="4"/>
        <v>0</v>
      </c>
      <c r="D101" s="36">
        <v>0</v>
      </c>
      <c r="E101" s="33">
        <v>0</v>
      </c>
      <c r="F101" s="37">
        <v>0</v>
      </c>
      <c r="G101" s="37">
        <v>0</v>
      </c>
      <c r="H101" s="33"/>
      <c r="I101" s="33"/>
      <c r="J101" s="33"/>
      <c r="K101" s="33"/>
      <c r="L101" s="38"/>
      <c r="M101" s="39"/>
      <c r="N101" s="39"/>
    </row>
    <row r="102" spans="1:14" ht="15.75" customHeight="1">
      <c r="A102" s="31" t="s">
        <v>189</v>
      </c>
      <c r="B102" s="45" t="s">
        <v>190</v>
      </c>
      <c r="C102" s="25">
        <f t="shared" si="4"/>
        <v>0</v>
      </c>
      <c r="D102" s="36">
        <v>0</v>
      </c>
      <c r="E102" s="33">
        <v>0</v>
      </c>
      <c r="F102" s="37">
        <v>0</v>
      </c>
      <c r="G102" s="37">
        <v>0</v>
      </c>
      <c r="H102" s="33"/>
      <c r="I102" s="33"/>
      <c r="J102" s="33"/>
      <c r="K102" s="33"/>
      <c r="L102" s="38"/>
      <c r="M102" s="39"/>
      <c r="N102" s="39"/>
    </row>
    <row r="103" spans="1:14" ht="15.75" customHeight="1">
      <c r="A103" s="31" t="s">
        <v>193</v>
      </c>
      <c r="B103" s="45" t="s">
        <v>194</v>
      </c>
      <c r="C103" s="25">
        <f t="shared" si="4"/>
        <v>4</v>
      </c>
      <c r="D103" s="36">
        <v>45</v>
      </c>
      <c r="E103" s="33">
        <v>1</v>
      </c>
      <c r="F103" s="37">
        <v>6</v>
      </c>
      <c r="G103" s="37">
        <v>6</v>
      </c>
      <c r="H103" s="33"/>
      <c r="I103" s="33"/>
      <c r="J103" s="33"/>
      <c r="K103" s="33"/>
      <c r="L103" s="38"/>
      <c r="M103" s="39"/>
      <c r="N103" s="39"/>
    </row>
    <row r="104" spans="1:14" ht="15.75" customHeight="1">
      <c r="A104" s="31" t="s">
        <v>195</v>
      </c>
      <c r="B104" s="24" t="s">
        <v>196</v>
      </c>
      <c r="C104" s="25">
        <f t="shared" si="4"/>
        <v>4</v>
      </c>
      <c r="D104" s="36">
        <v>45</v>
      </c>
      <c r="E104" s="33">
        <v>1</v>
      </c>
      <c r="F104" s="37">
        <v>6</v>
      </c>
      <c r="G104" s="37">
        <v>6</v>
      </c>
      <c r="H104" s="33"/>
      <c r="I104" s="33"/>
      <c r="J104" s="33"/>
      <c r="K104" s="33"/>
      <c r="L104" s="38"/>
      <c r="M104" s="39"/>
      <c r="N104" s="39"/>
    </row>
    <row r="105" spans="1:14" ht="15.75" customHeight="1">
      <c r="A105" s="31" t="s">
        <v>197</v>
      </c>
      <c r="B105" s="45" t="s">
        <v>198</v>
      </c>
      <c r="C105" s="25">
        <f t="shared" si="4"/>
        <v>0</v>
      </c>
      <c r="D105" s="36">
        <v>0</v>
      </c>
      <c r="E105" s="33">
        <v>0</v>
      </c>
      <c r="F105" s="37">
        <v>0</v>
      </c>
      <c r="G105" s="37">
        <v>0</v>
      </c>
      <c r="H105" s="33"/>
      <c r="I105" s="33"/>
      <c r="J105" s="33"/>
      <c r="K105" s="33"/>
      <c r="L105" s="38"/>
      <c r="M105" s="39"/>
      <c r="N105" s="39"/>
    </row>
    <row r="106" spans="1:14" ht="15.75" customHeight="1">
      <c r="A106" s="31" t="s">
        <v>199</v>
      </c>
      <c r="B106" s="45" t="s">
        <v>200</v>
      </c>
      <c r="C106" s="25">
        <f t="shared" si="4"/>
        <v>0</v>
      </c>
      <c r="D106" s="36">
        <v>0</v>
      </c>
      <c r="E106" s="33">
        <v>0</v>
      </c>
      <c r="F106" s="37">
        <v>0</v>
      </c>
      <c r="G106" s="37">
        <v>0</v>
      </c>
      <c r="H106" s="33"/>
      <c r="I106" s="33"/>
      <c r="J106" s="33"/>
      <c r="K106" s="33"/>
      <c r="L106" s="38"/>
      <c r="M106" s="39"/>
      <c r="N106" s="39"/>
    </row>
    <row r="107" spans="1:14" ht="15.75" customHeight="1">
      <c r="A107" s="31" t="s">
        <v>203</v>
      </c>
      <c r="B107" s="45" t="s">
        <v>204</v>
      </c>
      <c r="C107" s="25">
        <f t="shared" si="4"/>
        <v>3</v>
      </c>
      <c r="D107" s="40">
        <v>22</v>
      </c>
      <c r="E107" s="33">
        <v>1</v>
      </c>
      <c r="F107" s="41">
        <v>3</v>
      </c>
      <c r="G107" s="41">
        <v>3</v>
      </c>
      <c r="H107" s="33"/>
      <c r="I107" s="33"/>
      <c r="J107" s="33"/>
      <c r="K107" s="33"/>
      <c r="L107" s="38"/>
      <c r="M107" s="39"/>
      <c r="N107" s="39"/>
    </row>
    <row r="108" spans="1:14" ht="15.75" customHeight="1">
      <c r="A108" s="31" t="s">
        <v>205</v>
      </c>
      <c r="B108" s="24" t="s">
        <v>206</v>
      </c>
      <c r="C108" s="25" t="s">
        <v>76</v>
      </c>
      <c r="D108" s="36">
        <v>7.5</v>
      </c>
      <c r="E108" s="33">
        <v>1</v>
      </c>
      <c r="F108" s="37">
        <v>1</v>
      </c>
      <c r="G108" s="37">
        <v>1</v>
      </c>
      <c r="H108" s="33"/>
      <c r="I108" s="33"/>
      <c r="J108" s="33"/>
      <c r="K108" s="33"/>
      <c r="L108" s="38"/>
      <c r="M108" s="39"/>
      <c r="N108" s="39"/>
    </row>
    <row r="109" spans="1:14" ht="15.75" customHeight="1">
      <c r="A109" s="31" t="s">
        <v>207</v>
      </c>
      <c r="B109" s="45" t="s">
        <v>208</v>
      </c>
      <c r="C109" s="25">
        <f t="shared" ref="C109:C114" si="5">SUM(IF(D109=0,0),IF(D109&gt;0,1),IF(D109&gt;10,1),IF(D109&gt;20,1),IF(D109&gt;40,1),IF(D109&gt;80,1),IF(D109&gt;160,1),IF(D109&gt;320,1),IF(D109&gt;640,1),IF(D109&gt;1280,1),IF(D109&gt;2560,1),IF(D109&gt;5120,1))</f>
        <v>3</v>
      </c>
      <c r="D109" s="40">
        <v>22.5</v>
      </c>
      <c r="E109" s="33">
        <v>1</v>
      </c>
      <c r="F109" s="37">
        <v>3</v>
      </c>
      <c r="G109" s="37">
        <v>3</v>
      </c>
      <c r="H109" s="33"/>
      <c r="I109" s="33"/>
      <c r="J109" s="33"/>
      <c r="K109" s="33"/>
      <c r="L109" s="38"/>
      <c r="M109" s="39"/>
      <c r="N109" s="39"/>
    </row>
    <row r="110" spans="1:14" ht="15.75" customHeight="1">
      <c r="A110" s="31" t="s">
        <v>330</v>
      </c>
      <c r="B110" s="45" t="s">
        <v>331</v>
      </c>
      <c r="C110" s="25">
        <f t="shared" si="5"/>
        <v>0</v>
      </c>
      <c r="D110" s="74">
        <v>0</v>
      </c>
      <c r="E110" s="33">
        <v>0</v>
      </c>
      <c r="F110" s="37">
        <v>0</v>
      </c>
      <c r="G110" s="37">
        <v>0</v>
      </c>
      <c r="H110" s="33"/>
      <c r="I110" s="33"/>
      <c r="J110" s="33"/>
      <c r="K110" s="33"/>
      <c r="L110" s="38"/>
      <c r="M110" s="39"/>
      <c r="N110" s="39"/>
    </row>
    <row r="111" spans="1:14" ht="15.75" customHeight="1">
      <c r="A111" s="31" t="s">
        <v>209</v>
      </c>
      <c r="B111" s="44" t="s">
        <v>210</v>
      </c>
      <c r="C111" s="25">
        <f t="shared" si="5"/>
        <v>0</v>
      </c>
      <c r="D111" s="40">
        <v>0</v>
      </c>
      <c r="E111" s="33">
        <v>0</v>
      </c>
      <c r="F111" s="37">
        <v>0</v>
      </c>
      <c r="G111" s="37">
        <v>0</v>
      </c>
      <c r="H111" s="33"/>
      <c r="I111" s="33"/>
      <c r="J111" s="33"/>
      <c r="K111" s="33"/>
      <c r="L111" s="38"/>
      <c r="M111" s="39"/>
      <c r="N111" s="39"/>
    </row>
    <row r="112" spans="1:14" ht="15.75" customHeight="1">
      <c r="A112" s="31" t="s">
        <v>211</v>
      </c>
      <c r="B112" s="24" t="s">
        <v>212</v>
      </c>
      <c r="C112" s="25">
        <f t="shared" si="5"/>
        <v>1</v>
      </c>
      <c r="D112" s="36">
        <v>10</v>
      </c>
      <c r="E112" s="33">
        <v>1</v>
      </c>
      <c r="F112" s="37">
        <v>1</v>
      </c>
      <c r="G112" s="37">
        <v>1</v>
      </c>
      <c r="H112" s="33"/>
      <c r="I112" s="33"/>
      <c r="J112" s="33"/>
      <c r="K112" s="33"/>
      <c r="L112" s="38"/>
      <c r="M112" s="39"/>
      <c r="N112" s="39"/>
    </row>
    <row r="113" spans="1:14" ht="15.75" customHeight="1">
      <c r="A113" s="31" t="s">
        <v>213</v>
      </c>
      <c r="B113" s="24" t="s">
        <v>214</v>
      </c>
      <c r="C113" s="25">
        <f t="shared" si="5"/>
        <v>1</v>
      </c>
      <c r="D113" s="73">
        <v>1</v>
      </c>
      <c r="E113" s="33">
        <v>1</v>
      </c>
      <c r="F113" s="37">
        <v>1</v>
      </c>
      <c r="G113" s="37">
        <v>1</v>
      </c>
      <c r="H113" s="33"/>
      <c r="I113" s="33"/>
      <c r="J113" s="33"/>
      <c r="K113" s="33"/>
      <c r="L113" s="38"/>
      <c r="M113" s="39"/>
      <c r="N113" s="39"/>
    </row>
    <row r="114" spans="1:14" ht="15.75" customHeight="1">
      <c r="A114" s="31" t="s">
        <v>215</v>
      </c>
      <c r="B114" s="24" t="s">
        <v>216</v>
      </c>
      <c r="C114" s="25">
        <f t="shared" si="5"/>
        <v>1</v>
      </c>
      <c r="D114" s="36">
        <v>10</v>
      </c>
      <c r="E114" s="33">
        <v>1</v>
      </c>
      <c r="F114" s="37">
        <v>5</v>
      </c>
      <c r="G114" s="37">
        <v>5</v>
      </c>
      <c r="H114" s="33"/>
      <c r="I114" s="33"/>
      <c r="J114" s="33"/>
      <c r="K114" s="33"/>
      <c r="L114" s="52"/>
      <c r="M114" s="39"/>
      <c r="N114" s="39"/>
    </row>
    <row r="115" spans="1:14" ht="15.75" customHeight="1">
      <c r="A115" s="31" t="s">
        <v>217</v>
      </c>
      <c r="B115" s="24" t="s">
        <v>218</v>
      </c>
      <c r="C115" s="25" t="s">
        <v>87</v>
      </c>
      <c r="D115" s="36">
        <v>15</v>
      </c>
      <c r="E115" s="37">
        <v>1</v>
      </c>
      <c r="F115" s="33">
        <v>2</v>
      </c>
      <c r="G115" s="37">
        <v>2</v>
      </c>
      <c r="H115" s="33"/>
      <c r="I115" s="33"/>
      <c r="J115" s="33"/>
      <c r="K115" s="33"/>
      <c r="L115" s="52"/>
      <c r="M115" s="39"/>
      <c r="N115" s="39"/>
    </row>
    <row r="116" spans="1:14" ht="15.75" customHeight="1">
      <c r="A116" s="47" t="s">
        <v>219</v>
      </c>
      <c r="B116" s="53" t="s">
        <v>220</v>
      </c>
      <c r="C116" s="25">
        <f>SUM(IF(D116=0,0),IF(D116&gt;0,1),IF(D116&gt;10,1),IF(D116&gt;20,1),IF(D116&gt;40,1),IF(D116&gt;80,1),IF(D116&gt;160,1),IF(D116&gt;320,1),IF(D116&gt;640,1),IF(D116&gt;1280,1),IF(D116&gt;2560,1),IF(D116&gt;5120,1))</f>
        <v>0</v>
      </c>
      <c r="D116" s="40">
        <v>0</v>
      </c>
      <c r="E116" s="33">
        <v>0</v>
      </c>
      <c r="F116" s="37">
        <v>0</v>
      </c>
      <c r="G116" s="37">
        <v>0</v>
      </c>
      <c r="H116" s="33"/>
      <c r="I116" s="33"/>
      <c r="J116" s="33"/>
      <c r="K116" s="33"/>
      <c r="L116" s="52"/>
      <c r="M116" s="39"/>
      <c r="N116" s="39"/>
    </row>
    <row r="117" spans="1:14" ht="15.75" customHeight="1">
      <c r="A117" s="47" t="s">
        <v>221</v>
      </c>
      <c r="B117" s="53" t="s">
        <v>222</v>
      </c>
      <c r="C117" s="25">
        <f>SUM(IF(D117=0,0),IF(D117&gt;0,1),IF(D117&gt;10,1),IF(D117&gt;20,1),IF(D117&gt;40,1),IF(D117&gt;80,1),IF(D117&gt;160,1),IF(D117&gt;320,1),IF(D117&gt;640,1),IF(D117&gt;1280,1),IF(D117&gt;2560,1),IF(D117&gt;5120,1))</f>
        <v>0</v>
      </c>
      <c r="D117" s="40">
        <v>0</v>
      </c>
      <c r="E117" s="33">
        <v>0</v>
      </c>
      <c r="F117" s="37">
        <v>0</v>
      </c>
      <c r="G117" s="37">
        <v>0</v>
      </c>
      <c r="H117" s="33"/>
      <c r="I117" s="33"/>
      <c r="J117" s="33"/>
      <c r="K117" s="33"/>
      <c r="L117" s="52"/>
      <c r="M117" s="39"/>
      <c r="N117" s="39"/>
    </row>
    <row r="118" spans="1:14" ht="15.75" customHeight="1">
      <c r="A118" s="37" t="s">
        <v>225</v>
      </c>
      <c r="B118" s="45" t="s">
        <v>226</v>
      </c>
      <c r="C118" s="25"/>
      <c r="D118" s="49" t="s">
        <v>325</v>
      </c>
      <c r="E118" s="33"/>
      <c r="F118" s="47"/>
      <c r="G118" s="47"/>
      <c r="H118" s="33"/>
      <c r="I118" s="33"/>
      <c r="J118" s="33"/>
      <c r="K118" s="33"/>
      <c r="L118" s="38"/>
      <c r="M118" s="39"/>
      <c r="N118" s="39"/>
    </row>
    <row r="119" spans="1:14" ht="15.75" customHeight="1">
      <c r="A119" s="37" t="s">
        <v>227</v>
      </c>
      <c r="B119" s="45" t="s">
        <v>228</v>
      </c>
      <c r="C119" s="25">
        <f>SUM(IF(D119=0,0),IF(D119&gt;0,1),IF(D119&gt;10,1),IF(D119&gt;20,1),IF(D119&gt;40,1),IF(D119&gt;80,1),IF(D119&gt;160,1),IF(D119&gt;320,1),IF(D119&gt;640,1),IF(D119&gt;1280,1),IF(D119&gt;2560,1),IF(D119&gt;5120,1))</f>
        <v>1</v>
      </c>
      <c r="D119" s="36">
        <v>8</v>
      </c>
      <c r="E119" s="33">
        <v>1</v>
      </c>
      <c r="F119" s="37">
        <v>3</v>
      </c>
      <c r="G119" s="37">
        <v>3</v>
      </c>
      <c r="H119" s="33"/>
      <c r="I119" s="26"/>
      <c r="J119" s="26"/>
      <c r="K119" s="26"/>
      <c r="L119" s="38"/>
      <c r="M119" s="39"/>
      <c r="N119" s="39"/>
    </row>
    <row r="120" spans="1:14" ht="15.75" customHeight="1">
      <c r="A120" s="37" t="s">
        <v>229</v>
      </c>
      <c r="B120" s="45" t="s">
        <v>230</v>
      </c>
      <c r="C120" s="25">
        <f>SUM(IF(D120=0,0),IF(D120&gt;0,1),IF(D120&gt;10,1),IF(D120&gt;20,1),IF(D120&gt;40,1),IF(D120&gt;80,1),IF(D120&gt;160,1),IF(D120&gt;320,1),IF(D120&gt;640,1),IF(D120&gt;1280,1),IF(D120&gt;2560,1),IF(D120&gt;5120,1))</f>
        <v>0</v>
      </c>
      <c r="D120" s="40">
        <v>0</v>
      </c>
      <c r="E120" s="33">
        <v>0</v>
      </c>
      <c r="F120" s="37">
        <v>0</v>
      </c>
      <c r="G120" s="37">
        <v>0</v>
      </c>
      <c r="H120" s="33"/>
      <c r="I120" s="33"/>
      <c r="J120" s="33"/>
      <c r="K120" s="33"/>
      <c r="L120" s="38"/>
      <c r="M120" s="39"/>
      <c r="N120" s="39"/>
    </row>
    <row r="121" spans="1:14" s="24" customFormat="1" ht="15.75" customHeight="1">
      <c r="A121" s="37" t="s">
        <v>231</v>
      </c>
      <c r="B121" s="45" t="s">
        <v>232</v>
      </c>
      <c r="C121" s="25">
        <f>SUM(IF(D121=0,0),IF(D121&gt;0,1),IF(D121&gt;10,1),IF(D121&gt;20,1),IF(D121&gt;40,1),IF(D121&gt;80,1),IF(D121&gt;160,1),IF(D121&gt;320,1),IF(D121&gt;640,1),IF(D121&gt;1280,1),IF(D121&gt;2560,1),IF(D121&gt;5120,1))</f>
        <v>0</v>
      </c>
      <c r="D121" s="36">
        <v>0</v>
      </c>
      <c r="E121" s="33">
        <v>0</v>
      </c>
      <c r="F121" s="37">
        <v>0</v>
      </c>
      <c r="G121" s="37">
        <v>0</v>
      </c>
      <c r="H121" s="33"/>
      <c r="I121" s="33"/>
      <c r="J121" s="33"/>
      <c r="K121" s="33"/>
      <c r="L121" s="38"/>
      <c r="M121" s="48"/>
      <c r="N121" s="48"/>
    </row>
    <row r="122" spans="1:14" s="24" customFormat="1" ht="15.75" customHeight="1">
      <c r="A122" s="37" t="s">
        <v>233</v>
      </c>
      <c r="B122" s="45" t="s">
        <v>234</v>
      </c>
      <c r="C122" s="25" t="s">
        <v>143</v>
      </c>
      <c r="D122" s="36">
        <v>0</v>
      </c>
      <c r="E122" s="26">
        <v>0</v>
      </c>
      <c r="F122" s="37">
        <v>0</v>
      </c>
      <c r="G122" s="37">
        <v>0</v>
      </c>
      <c r="H122" s="33"/>
      <c r="I122" s="33"/>
      <c r="J122" s="33"/>
      <c r="K122" s="33"/>
      <c r="L122" s="38"/>
      <c r="M122" s="48"/>
      <c r="N122" s="48"/>
    </row>
    <row r="123" spans="1:14" s="24" customFormat="1" ht="15.75" customHeight="1">
      <c r="A123" s="37" t="s">
        <v>239</v>
      </c>
      <c r="B123" s="45" t="s">
        <v>240</v>
      </c>
      <c r="C123" s="25"/>
      <c r="D123" s="49" t="s">
        <v>325</v>
      </c>
      <c r="E123" s="33"/>
      <c r="F123" s="37"/>
      <c r="G123" s="37"/>
      <c r="H123" s="33"/>
      <c r="I123" s="33"/>
      <c r="J123" s="33"/>
      <c r="K123" s="33"/>
      <c r="L123" s="38"/>
      <c r="M123" s="48"/>
      <c r="N123" s="48"/>
    </row>
    <row r="124" spans="1:14" s="24" customFormat="1" ht="15.75" customHeight="1">
      <c r="A124" s="37" t="s">
        <v>241</v>
      </c>
      <c r="B124" s="45" t="s">
        <v>242</v>
      </c>
      <c r="C124" s="25"/>
      <c r="D124" s="49" t="s">
        <v>325</v>
      </c>
      <c r="E124" s="33"/>
      <c r="F124" s="37"/>
      <c r="G124" s="37"/>
      <c r="H124" s="33"/>
      <c r="I124" s="33"/>
      <c r="J124" s="33"/>
      <c r="K124" s="33"/>
      <c r="L124" s="38"/>
      <c r="M124" s="48"/>
      <c r="N124" s="48"/>
    </row>
    <row r="125" spans="1:14" s="24" customFormat="1" ht="15.75" customHeight="1">
      <c r="A125" s="37" t="s">
        <v>332</v>
      </c>
      <c r="B125" s="45" t="s">
        <v>333</v>
      </c>
      <c r="C125" s="25"/>
      <c r="D125" s="49" t="s">
        <v>325</v>
      </c>
      <c r="E125" s="33"/>
      <c r="F125" s="37"/>
      <c r="G125" s="37"/>
      <c r="H125" s="33"/>
      <c r="I125" s="33"/>
      <c r="J125" s="33"/>
      <c r="K125" s="33"/>
      <c r="L125" s="38"/>
      <c r="M125" s="48"/>
      <c r="N125" s="48"/>
    </row>
    <row r="126" spans="1:14" s="24" customFormat="1" ht="15.75" customHeight="1">
      <c r="A126" s="37" t="s">
        <v>334</v>
      </c>
      <c r="B126" s="45" t="s">
        <v>338</v>
      </c>
      <c r="C126" s="25">
        <f>SUM(IF(D126=0,0),IF(D126&gt;0,1),IF(D126&gt;10,1),IF(D126&gt;20,1),IF(D126&gt;40,1),IF(D126&gt;80,1),IF(D126&gt;160,1),IF(D126&gt;320,1),IF(D126&gt;640,1),IF(D126&gt;1280,1),IF(D126&gt;2560,1),IF(D126&gt;5120,1))</f>
        <v>0</v>
      </c>
      <c r="D126" s="74">
        <v>0</v>
      </c>
      <c r="E126" s="33">
        <v>0</v>
      </c>
      <c r="F126" s="37">
        <v>0</v>
      </c>
      <c r="G126" s="37">
        <v>0</v>
      </c>
      <c r="H126" s="33"/>
      <c r="I126" s="33"/>
      <c r="J126" s="33"/>
      <c r="K126" s="33"/>
      <c r="L126" s="38"/>
      <c r="M126" s="48"/>
      <c r="N126" s="48"/>
    </row>
    <row r="127" spans="1:14" s="24" customFormat="1" ht="15.75" customHeight="1">
      <c r="A127" s="37" t="s">
        <v>335</v>
      </c>
      <c r="B127" s="45" t="s">
        <v>339</v>
      </c>
      <c r="C127" s="25"/>
      <c r="D127" s="49" t="s">
        <v>325</v>
      </c>
      <c r="E127" s="33"/>
      <c r="F127" s="37"/>
      <c r="G127" s="37"/>
      <c r="H127" s="33"/>
      <c r="I127" s="33"/>
      <c r="J127" s="33"/>
      <c r="K127" s="33"/>
      <c r="L127" s="38"/>
      <c r="M127" s="48"/>
      <c r="N127" s="48"/>
    </row>
    <row r="128" spans="1:14" s="24" customFormat="1" ht="15.75" customHeight="1">
      <c r="A128" s="37" t="s">
        <v>336</v>
      </c>
      <c r="B128" s="45" t="s">
        <v>340</v>
      </c>
      <c r="C128" s="25">
        <f>SUM(IF(D128=0,0),IF(D128&gt;0,1),IF(D128&gt;10,1),IF(D128&gt;20,1),IF(D128&gt;40,1),IF(D128&gt;80,1),IF(D128&gt;160,1),IF(D128&gt;320,1),IF(D128&gt;640,1),IF(D128&gt;1280,1),IF(D128&gt;2560,1),IF(D128&gt;5120,1))</f>
        <v>1</v>
      </c>
      <c r="D128" s="40">
        <v>7.5</v>
      </c>
      <c r="E128" s="33">
        <v>1</v>
      </c>
      <c r="F128" s="37">
        <v>1</v>
      </c>
      <c r="G128" s="37">
        <v>1</v>
      </c>
      <c r="H128" s="33"/>
      <c r="I128" s="33"/>
      <c r="J128" s="33"/>
      <c r="K128" s="33"/>
      <c r="L128" s="38"/>
      <c r="M128" s="48"/>
      <c r="N128" s="48"/>
    </row>
    <row r="129" spans="1:14" s="24" customFormat="1" ht="15.75" customHeight="1">
      <c r="A129" s="37" t="s">
        <v>337</v>
      </c>
      <c r="B129" s="45" t="s">
        <v>341</v>
      </c>
      <c r="C129" s="25"/>
      <c r="D129" s="49" t="s">
        <v>325</v>
      </c>
      <c r="E129" s="33"/>
      <c r="F129" s="37"/>
      <c r="G129" s="37"/>
      <c r="H129" s="33"/>
      <c r="I129" s="33"/>
      <c r="J129" s="33"/>
      <c r="K129" s="33"/>
      <c r="L129" s="38"/>
      <c r="M129" s="48"/>
      <c r="N129" s="48"/>
    </row>
    <row r="130" spans="1:14" s="24" customFormat="1" ht="15.75" customHeight="1">
      <c r="A130" s="37" t="s">
        <v>360</v>
      </c>
      <c r="B130" s="45" t="s">
        <v>363</v>
      </c>
      <c r="C130" s="25"/>
      <c r="D130" s="49" t="s">
        <v>325</v>
      </c>
      <c r="E130" s="33"/>
      <c r="F130" s="37"/>
      <c r="G130" s="37"/>
      <c r="H130" s="33"/>
      <c r="I130" s="33"/>
      <c r="J130" s="33"/>
      <c r="K130" s="33"/>
      <c r="L130" s="38"/>
      <c r="M130" s="48"/>
      <c r="N130" s="48"/>
    </row>
    <row r="131" spans="1:14" s="24" customFormat="1" ht="15.75" customHeight="1">
      <c r="A131" s="37" t="s">
        <v>361</v>
      </c>
      <c r="B131" s="45" t="s">
        <v>364</v>
      </c>
      <c r="C131" s="25"/>
      <c r="D131" s="49" t="s">
        <v>325</v>
      </c>
      <c r="E131" s="33"/>
      <c r="F131" s="37"/>
      <c r="G131" s="37"/>
      <c r="H131" s="33"/>
      <c r="I131" s="33"/>
      <c r="J131" s="33"/>
      <c r="K131" s="33"/>
      <c r="L131" s="38"/>
      <c r="M131" s="48"/>
      <c r="N131" s="48"/>
    </row>
    <row r="132" spans="1:14" s="24" customFormat="1" ht="15.75" customHeight="1">
      <c r="A132" s="37" t="s">
        <v>362</v>
      </c>
      <c r="B132" s="45" t="s">
        <v>365</v>
      </c>
      <c r="C132" s="25"/>
      <c r="D132" s="49" t="s">
        <v>325</v>
      </c>
      <c r="E132" s="33"/>
      <c r="F132" s="37"/>
      <c r="G132" s="37"/>
      <c r="H132" s="33"/>
      <c r="I132" s="33"/>
      <c r="J132" s="33"/>
      <c r="K132" s="33"/>
      <c r="L132" s="38"/>
      <c r="M132" s="48"/>
      <c r="N132" s="48"/>
    </row>
    <row r="133" spans="1:14" ht="15.75" customHeight="1">
      <c r="A133" s="31" t="s">
        <v>245</v>
      </c>
      <c r="B133" s="24" t="s">
        <v>246</v>
      </c>
      <c r="C133" s="25"/>
      <c r="D133" s="49" t="s">
        <v>325</v>
      </c>
      <c r="E133" s="33"/>
      <c r="F133" s="37"/>
      <c r="G133" s="37"/>
      <c r="H133" s="33"/>
      <c r="I133" s="33"/>
      <c r="J133" s="33"/>
      <c r="K133" s="33"/>
      <c r="L133" s="38"/>
      <c r="M133" s="39"/>
      <c r="N133" s="39"/>
    </row>
    <row r="134" spans="1:14" ht="15.75" customHeight="1">
      <c r="A134" s="31" t="s">
        <v>247</v>
      </c>
      <c r="B134" s="24" t="s">
        <v>248</v>
      </c>
      <c r="C134" s="25" t="s">
        <v>54</v>
      </c>
      <c r="D134" s="73">
        <f>(13.57+118.54+182.52)/3</f>
        <v>104.87666666666667</v>
      </c>
      <c r="E134" s="33">
        <v>1</v>
      </c>
      <c r="F134" s="37">
        <v>2</v>
      </c>
      <c r="G134" s="37">
        <v>2</v>
      </c>
      <c r="H134" s="33"/>
      <c r="I134" s="33"/>
      <c r="J134" s="33"/>
      <c r="K134" s="33"/>
      <c r="L134" s="38"/>
      <c r="M134" s="39"/>
      <c r="N134" s="39"/>
    </row>
    <row r="135" spans="1:14" ht="15.75" customHeight="1">
      <c r="A135" s="32" t="s">
        <v>249</v>
      </c>
      <c r="B135" s="21" t="s">
        <v>250</v>
      </c>
      <c r="C135" s="25" t="s">
        <v>69</v>
      </c>
      <c r="D135" s="73">
        <f>(60+47.8+32.56)/3</f>
        <v>46.786666666666669</v>
      </c>
      <c r="E135" s="33">
        <v>1</v>
      </c>
      <c r="F135" s="37">
        <v>2</v>
      </c>
      <c r="G135" s="37">
        <v>2</v>
      </c>
      <c r="H135" s="33"/>
      <c r="I135" s="33"/>
      <c r="J135" s="33"/>
      <c r="K135" s="33"/>
      <c r="L135" s="38"/>
      <c r="M135" s="39"/>
      <c r="N135" s="39"/>
    </row>
    <row r="136" spans="1:14" ht="15.75" customHeight="1">
      <c r="A136" s="32" t="s">
        <v>251</v>
      </c>
      <c r="B136" s="21" t="s">
        <v>252</v>
      </c>
      <c r="C136" s="25">
        <f>SUM(IF(D136=0,0),IF(D136&gt;0,1),IF(D136&gt;10,1),IF(D136&gt;20,1),IF(D136&gt;40,1),IF(D136&gt;80,1),IF(D136&gt;160,1),IF(D136&gt;320,1),IF(D136&gt;640,1),IF(D136&gt;1280,1),IF(D136&gt;2560,1),IF(D136&gt;5120,1))</f>
        <v>0</v>
      </c>
      <c r="D136" s="36">
        <v>0</v>
      </c>
      <c r="E136" s="33">
        <v>0</v>
      </c>
      <c r="F136" s="37">
        <v>0</v>
      </c>
      <c r="G136" s="37">
        <v>0</v>
      </c>
      <c r="H136" s="33"/>
      <c r="I136" s="33"/>
      <c r="J136" s="33"/>
      <c r="K136" s="33"/>
      <c r="L136" s="38"/>
      <c r="M136" s="39"/>
      <c r="N136" s="39"/>
    </row>
    <row r="137" spans="1:14" ht="15.75" customHeight="1">
      <c r="A137" s="31" t="s">
        <v>255</v>
      </c>
      <c r="B137" s="24" t="s">
        <v>256</v>
      </c>
      <c r="C137" s="25" t="s">
        <v>347</v>
      </c>
      <c r="D137" s="73">
        <f>(45+0+28.57)/3</f>
        <v>24.52333333333333</v>
      </c>
      <c r="E137" s="33">
        <v>1</v>
      </c>
      <c r="F137" s="41">
        <v>2</v>
      </c>
      <c r="G137" s="41">
        <v>2</v>
      </c>
      <c r="H137" s="33"/>
      <c r="I137" s="33"/>
      <c r="J137" s="33"/>
      <c r="K137" s="33"/>
      <c r="L137" s="38"/>
      <c r="M137" s="39"/>
      <c r="N137" s="39"/>
    </row>
    <row r="138" spans="1:14" ht="15.75" customHeight="1">
      <c r="A138" s="31" t="s">
        <v>257</v>
      </c>
      <c r="B138" s="24" t="s">
        <v>258</v>
      </c>
      <c r="C138" s="25" t="s">
        <v>143</v>
      </c>
      <c r="D138" s="36">
        <v>0</v>
      </c>
      <c r="E138" s="33">
        <v>0</v>
      </c>
      <c r="F138" s="41">
        <v>0</v>
      </c>
      <c r="G138" s="41">
        <v>0</v>
      </c>
      <c r="H138" s="33"/>
      <c r="I138" s="33"/>
      <c r="J138" s="33"/>
      <c r="K138" s="33"/>
      <c r="L138" s="38"/>
      <c r="M138" s="39"/>
      <c r="N138" s="39"/>
    </row>
    <row r="139" spans="1:14" ht="15.75" customHeight="1">
      <c r="A139" s="32" t="s">
        <v>263</v>
      </c>
      <c r="B139" s="21" t="s">
        <v>264</v>
      </c>
      <c r="C139" s="25" t="s">
        <v>76</v>
      </c>
      <c r="D139" s="36">
        <v>7.5</v>
      </c>
      <c r="E139" s="33">
        <v>1</v>
      </c>
      <c r="F139" s="37">
        <v>1</v>
      </c>
      <c r="G139" s="37">
        <v>1</v>
      </c>
      <c r="H139" s="33"/>
      <c r="I139" s="33"/>
      <c r="J139" s="33"/>
      <c r="K139" s="33"/>
      <c r="L139" s="38"/>
      <c r="M139" s="39"/>
      <c r="N139" s="39"/>
    </row>
    <row r="140" spans="1:14" ht="15.75" customHeight="1">
      <c r="A140" s="31" t="s">
        <v>265</v>
      </c>
      <c r="B140" s="45" t="s">
        <v>266</v>
      </c>
      <c r="C140" s="25">
        <f>SUM(IF(D140=0,0),IF(D140&gt;0,1),IF(D140&gt;10,1),IF(D140&gt;20,1),IF(D140&gt;40,1),IF(D140&gt;80,1),IF(D140&gt;160,1),IF(D140&gt;320,1),IF(D140&gt;640,1),IF(D140&gt;1280,1),IF(D140&gt;2560,1),IF(D140&gt;5120,1))</f>
        <v>0</v>
      </c>
      <c r="D140" s="36">
        <v>0</v>
      </c>
      <c r="E140" s="33">
        <v>0</v>
      </c>
      <c r="F140" s="37">
        <v>0</v>
      </c>
      <c r="G140" s="37">
        <v>0</v>
      </c>
      <c r="H140" s="33"/>
      <c r="I140" s="33"/>
      <c r="J140" s="33"/>
      <c r="K140" s="33"/>
      <c r="L140" s="38"/>
      <c r="M140" s="39"/>
      <c r="N140" s="39"/>
    </row>
    <row r="141" spans="1:14" ht="15.75" customHeight="1">
      <c r="A141" s="31" t="s">
        <v>267</v>
      </c>
      <c r="B141" s="45" t="s">
        <v>268</v>
      </c>
      <c r="C141" s="25">
        <f>SUM(IF(D141=0,0),IF(D141&gt;0,1),IF(D141&gt;10,1),IF(D141&gt;20,1),IF(D141&gt;40,1),IF(D141&gt;80,1),IF(D141&gt;160,1),IF(D141&gt;320,1),IF(D141&gt;640,1),IF(D141&gt;1280,1),IF(D141&gt;2560,1),IF(D141&gt;5120,1))</f>
        <v>0</v>
      </c>
      <c r="D141" s="36">
        <v>0</v>
      </c>
      <c r="E141" s="33">
        <v>0</v>
      </c>
      <c r="F141" s="37">
        <v>0</v>
      </c>
      <c r="G141" s="37">
        <v>0</v>
      </c>
      <c r="H141" s="33"/>
      <c r="I141" s="33"/>
      <c r="J141" s="33"/>
      <c r="K141" s="33"/>
      <c r="L141" s="38"/>
      <c r="M141" s="39"/>
      <c r="N141" s="39"/>
    </row>
    <row r="142" spans="1:14" ht="15.75" customHeight="1">
      <c r="A142" s="31" t="s">
        <v>269</v>
      </c>
      <c r="B142" s="45" t="s">
        <v>270</v>
      </c>
      <c r="C142" s="25">
        <f>SUM(IF(D142=0,0),IF(D142&gt;0,1),IF(D142&gt;10,1),IF(D142&gt;20,1),IF(D142&gt;40,1),IF(D142&gt;80,1),IF(D142&gt;160,1),IF(D142&gt;320,1),IF(D142&gt;640,1),IF(D142&gt;1280,1),IF(D142&gt;2560,1),IF(D142&gt;5120,1))</f>
        <v>0</v>
      </c>
      <c r="D142" s="36">
        <v>0</v>
      </c>
      <c r="E142" s="33">
        <v>0</v>
      </c>
      <c r="F142" s="37">
        <v>0</v>
      </c>
      <c r="G142" s="37">
        <v>0</v>
      </c>
      <c r="H142" s="33"/>
      <c r="I142" s="33"/>
      <c r="J142" s="33"/>
      <c r="K142" s="33"/>
      <c r="L142" s="38"/>
      <c r="M142" s="39"/>
      <c r="N142" s="39"/>
    </row>
    <row r="143" spans="1:14" ht="15.75" customHeight="1">
      <c r="A143" s="31" t="s">
        <v>271</v>
      </c>
      <c r="B143" s="45" t="s">
        <v>272</v>
      </c>
      <c r="C143" s="25">
        <f>SUM(IF(D143=0,0),IF(D143&gt;0,1),IF(D143&gt;10,1),IF(D143&gt;20,1),IF(D143&gt;40,1),IF(D143&gt;80,1),IF(D143&gt;160,1),IF(D143&gt;320,1),IF(D143&gt;640,1),IF(D143&gt;1280,1),IF(D143&gt;2560,1),IF(D143&gt;5120,1))</f>
        <v>0</v>
      </c>
      <c r="D143" s="36">
        <v>0</v>
      </c>
      <c r="E143" s="33">
        <v>0</v>
      </c>
      <c r="F143" s="37">
        <v>0</v>
      </c>
      <c r="G143" s="37">
        <v>0</v>
      </c>
      <c r="H143" s="33"/>
      <c r="I143" s="33"/>
      <c r="J143" s="33"/>
      <c r="K143" s="33"/>
      <c r="L143" s="38"/>
      <c r="M143" s="39"/>
      <c r="N143" s="39"/>
    </row>
    <row r="144" spans="1:14" ht="15.75" customHeight="1">
      <c r="A144" s="31" t="s">
        <v>273</v>
      </c>
      <c r="B144" s="44" t="s">
        <v>274</v>
      </c>
      <c r="C144" s="25">
        <f>SUM(IF(D144=0,0),IF(D144&gt;0,1),IF(D144&gt;10,1),IF(D144&gt;20,1),IF(D144&gt;40,1),IF(D144&gt;80,1),IF(D144&gt;160,1),IF(D144&gt;320,1),IF(D144&gt;640,1),IF(D144&gt;1280,1),IF(D144&gt;2560,1),IF(D144&gt;5120,1))</f>
        <v>0</v>
      </c>
      <c r="D144" s="36">
        <v>0</v>
      </c>
      <c r="E144" s="33">
        <v>0</v>
      </c>
      <c r="F144" s="37">
        <v>0</v>
      </c>
      <c r="G144" s="37">
        <v>0</v>
      </c>
      <c r="H144" s="33"/>
      <c r="I144" s="33"/>
      <c r="J144" s="33"/>
      <c r="K144" s="33"/>
      <c r="L144" s="38"/>
      <c r="M144" s="39"/>
      <c r="N144" s="39"/>
    </row>
    <row r="145" spans="1:14" ht="15.75" customHeight="1">
      <c r="A145" s="31" t="s">
        <v>275</v>
      </c>
      <c r="B145" s="24" t="s">
        <v>276</v>
      </c>
      <c r="C145" s="25" t="s">
        <v>143</v>
      </c>
      <c r="D145" s="73">
        <v>0</v>
      </c>
      <c r="E145" s="37">
        <v>0</v>
      </c>
      <c r="F145" s="33">
        <v>0</v>
      </c>
      <c r="G145" s="37">
        <v>0</v>
      </c>
      <c r="H145" s="33"/>
      <c r="I145" s="33"/>
      <c r="J145" s="33"/>
      <c r="K145" s="33"/>
      <c r="L145" s="38"/>
      <c r="M145" s="39"/>
      <c r="N145" s="39"/>
    </row>
    <row r="146" spans="1:14" s="56" customFormat="1" ht="15.75" customHeight="1">
      <c r="A146" s="31" t="s">
        <v>277</v>
      </c>
      <c r="B146" s="45" t="s">
        <v>278</v>
      </c>
      <c r="C146" s="25">
        <f>SUM(IF(D146=0,0),IF(D146&gt;0,1),IF(D146&gt;10,1),IF(D146&gt;20,1),IF(D146&gt;40,1),IF(D146&gt;80,1),IF(D146&gt;160,1),IF(D146&gt;320,1),IF(D146&gt;640,1),IF(D146&gt;1280,1),IF(D146&gt;2560,1),IF(D146&gt;5120,1))</f>
        <v>0</v>
      </c>
      <c r="D146" s="36">
        <v>0</v>
      </c>
      <c r="E146" s="33">
        <v>0</v>
      </c>
      <c r="F146" s="37">
        <v>0</v>
      </c>
      <c r="G146" s="37">
        <v>0</v>
      </c>
      <c r="H146" s="26"/>
      <c r="I146" s="26"/>
      <c r="J146" s="26"/>
      <c r="K146" s="26"/>
      <c r="L146" s="54"/>
      <c r="M146" s="55"/>
      <c r="N146" s="55"/>
    </row>
    <row r="147" spans="1:14">
      <c r="A147" s="31" t="s">
        <v>279</v>
      </c>
      <c r="B147" s="24" t="s">
        <v>280</v>
      </c>
      <c r="C147" s="25" t="s">
        <v>143</v>
      </c>
      <c r="D147" s="40">
        <v>0</v>
      </c>
      <c r="E147" s="33">
        <v>0</v>
      </c>
      <c r="F147" s="37">
        <v>0</v>
      </c>
      <c r="G147" s="37">
        <v>0</v>
      </c>
      <c r="H147" s="33"/>
      <c r="I147" s="33"/>
      <c r="J147" s="33"/>
      <c r="K147" s="33"/>
      <c r="L147" s="38"/>
      <c r="M147" s="39"/>
      <c r="N147" s="39"/>
    </row>
    <row r="148" spans="1:14">
      <c r="A148" s="31" t="s">
        <v>283</v>
      </c>
      <c r="B148" s="24" t="s">
        <v>366</v>
      </c>
      <c r="C148" s="25">
        <f>SUM(IF(D148=0,0),IF(D148&gt;0,1),IF(D148&gt;10,1),IF(D148&gt;20,1),IF(D148&gt;40,1),IF(D148&gt;80,1),IF(D148&gt;160,1),IF(D148&gt;320,1),IF(D148&gt;640,1),IF(D148&gt;1280,1),IF(D148&gt;2560,1),IF(D148&gt;5120,1))</f>
        <v>1</v>
      </c>
      <c r="D148" s="74">
        <f>(7.5+0+18.22+0+0)/5</f>
        <v>5.1440000000000001</v>
      </c>
      <c r="E148" s="33">
        <v>1</v>
      </c>
      <c r="F148" s="37">
        <v>1</v>
      </c>
      <c r="G148" s="37">
        <v>1</v>
      </c>
      <c r="H148" s="33"/>
      <c r="I148" s="33"/>
      <c r="J148" s="33"/>
      <c r="K148" s="33"/>
      <c r="L148" s="38"/>
      <c r="M148" s="39"/>
      <c r="N148" s="39"/>
    </row>
    <row r="149" spans="1:14">
      <c r="A149" s="32" t="s">
        <v>285</v>
      </c>
      <c r="B149" s="21" t="s">
        <v>286</v>
      </c>
      <c r="C149" s="25">
        <f>SUM(IF(D149=0,0),IF(D149&gt;0,1),IF(D149&gt;10,1),IF(D149&gt;20,1),IF(D149&gt;40,1),IF(D149&gt;80,1),IF(D149&gt;160,1),IF(D149&gt;320,1),IF(D149&gt;640,1),IF(D149&gt;1280,1),IF(D149&gt;2560,1),IF(D149&gt;5120,1))</f>
        <v>0</v>
      </c>
      <c r="D149" s="36">
        <v>0</v>
      </c>
      <c r="E149" s="33">
        <v>0</v>
      </c>
      <c r="F149" s="37">
        <v>0</v>
      </c>
      <c r="G149" s="37">
        <v>0</v>
      </c>
      <c r="H149" s="33"/>
      <c r="I149" s="33"/>
      <c r="J149" s="33"/>
      <c r="K149" s="33"/>
      <c r="L149" s="38"/>
      <c r="M149" s="39"/>
      <c r="N149" s="39"/>
    </row>
    <row r="150" spans="1:14">
      <c r="A150" s="47" t="s">
        <v>289</v>
      </c>
      <c r="B150" s="53" t="s">
        <v>290</v>
      </c>
      <c r="C150" s="25"/>
      <c r="D150" s="49" t="s">
        <v>325</v>
      </c>
      <c r="E150" s="33"/>
      <c r="F150" s="37"/>
      <c r="G150" s="37"/>
      <c r="H150" s="33"/>
      <c r="I150" s="34"/>
      <c r="J150" s="34"/>
      <c r="K150" s="34"/>
      <c r="L150" s="57"/>
    </row>
    <row r="151" spans="1:14">
      <c r="A151" s="47" t="s">
        <v>291</v>
      </c>
      <c r="B151" s="53" t="s">
        <v>292</v>
      </c>
      <c r="C151" s="25">
        <f>SUM(IF(D151=0,0),IF(D151&gt;0,1),IF(D151&gt;10,1),IF(D151&gt;20,1),IF(D151&gt;40,1),IF(D151&gt;80,1),IF(D151&gt;160,1),IF(D151&gt;320,1),IF(D151&gt;640,1),IF(D151&gt;1280,1),IF(D151&gt;2560,1),IF(D151&gt;5120,1))</f>
        <v>3</v>
      </c>
      <c r="D151" s="46">
        <v>22.5</v>
      </c>
      <c r="E151" s="37">
        <v>1</v>
      </c>
      <c r="F151" s="33">
        <v>3</v>
      </c>
      <c r="G151" s="37">
        <v>3</v>
      </c>
      <c r="H151" s="33"/>
      <c r="I151" s="34"/>
      <c r="J151" s="34"/>
      <c r="K151" s="34"/>
      <c r="L151" s="57"/>
    </row>
    <row r="152" spans="1:14" s="24" customFormat="1">
      <c r="A152" s="47" t="s">
        <v>342</v>
      </c>
      <c r="B152" s="53" t="s">
        <v>343</v>
      </c>
      <c r="C152" s="25"/>
      <c r="D152" s="49" t="s">
        <v>325</v>
      </c>
      <c r="E152" s="37"/>
      <c r="F152" s="33"/>
      <c r="G152" s="37"/>
      <c r="H152" s="33"/>
      <c r="I152" s="34"/>
      <c r="J152" s="34"/>
      <c r="K152" s="34"/>
      <c r="L152" s="57"/>
    </row>
    <row r="153" spans="1:14">
      <c r="A153" s="31"/>
      <c r="B153" s="24"/>
      <c r="C153" s="48"/>
      <c r="D153" s="46"/>
      <c r="E153" s="33"/>
      <c r="F153" s="47"/>
      <c r="G153" s="33"/>
      <c r="H153" s="33"/>
      <c r="I153" s="34"/>
      <c r="J153" s="34"/>
      <c r="K153" s="34"/>
      <c r="L153" s="57"/>
    </row>
    <row r="154" spans="1:14">
      <c r="A154" s="2"/>
      <c r="B154" s="1"/>
      <c r="C154" s="2"/>
      <c r="D154" s="59"/>
      <c r="E154" s="4"/>
      <c r="F154" s="5"/>
      <c r="H154" s="4"/>
      <c r="K154" s="5"/>
    </row>
    <row r="155" spans="1:14">
      <c r="A155" s="75"/>
      <c r="B155" s="61" t="s">
        <v>295</v>
      </c>
      <c r="C155" s="62"/>
    </row>
    <row r="156" spans="1:14">
      <c r="B156" s="64"/>
      <c r="C156" s="65"/>
    </row>
    <row r="157" spans="1:14">
      <c r="B157" s="66" t="s">
        <v>296</v>
      </c>
      <c r="C157" s="39">
        <v>0</v>
      </c>
      <c r="D157" s="71">
        <v>50</v>
      </c>
      <c r="E157" s="68"/>
    </row>
    <row r="158" spans="1:14">
      <c r="C158" s="39">
        <v>1</v>
      </c>
      <c r="D158" s="71">
        <v>31</v>
      </c>
      <c r="E158" s="69"/>
    </row>
    <row r="159" spans="1:14">
      <c r="C159" s="39">
        <v>2</v>
      </c>
      <c r="D159" s="71">
        <v>7</v>
      </c>
      <c r="E159" s="69"/>
    </row>
    <row r="160" spans="1:14">
      <c r="C160" s="39">
        <v>3</v>
      </c>
      <c r="D160" s="71">
        <v>12</v>
      </c>
      <c r="E160" s="69"/>
    </row>
    <row r="161" spans="3:5">
      <c r="C161" s="39">
        <v>4</v>
      </c>
      <c r="D161" s="71">
        <v>5</v>
      </c>
      <c r="E161" s="69"/>
    </row>
    <row r="162" spans="3:5">
      <c r="C162" s="39">
        <v>5</v>
      </c>
      <c r="D162" s="71">
        <v>4</v>
      </c>
      <c r="E162" s="69"/>
    </row>
    <row r="163" spans="3:5">
      <c r="C163" s="39">
        <v>6</v>
      </c>
      <c r="D163" s="71">
        <v>1</v>
      </c>
      <c r="E163" s="69"/>
    </row>
    <row r="164" spans="3:5">
      <c r="C164" s="39">
        <v>7</v>
      </c>
      <c r="D164" s="71">
        <v>1</v>
      </c>
      <c r="E164" s="69"/>
    </row>
    <row r="165" spans="3:5">
      <c r="C165" s="39">
        <v>8</v>
      </c>
      <c r="D165" s="71">
        <v>1</v>
      </c>
      <c r="E165" s="69"/>
    </row>
    <row r="166" spans="3:5">
      <c r="C166" s="39">
        <v>9</v>
      </c>
      <c r="D166" s="71">
        <v>0</v>
      </c>
      <c r="E166" s="69"/>
    </row>
    <row r="167" spans="3:5">
      <c r="C167" s="39">
        <v>10</v>
      </c>
      <c r="D167" s="71">
        <v>2</v>
      </c>
      <c r="E167" s="69"/>
    </row>
    <row r="168" spans="3:5">
      <c r="C168" s="39">
        <v>11</v>
      </c>
      <c r="D168" s="71">
        <v>1</v>
      </c>
      <c r="E168" s="69"/>
    </row>
    <row r="169" spans="3:5">
      <c r="C169" s="8" t="s">
        <v>297</v>
      </c>
      <c r="D169" s="72">
        <v>23</v>
      </c>
      <c r="E169" s="69"/>
    </row>
  </sheetData>
  <mergeCells count="1">
    <mergeCell ref="G5:K5"/>
  </mergeCells>
  <phoneticPr fontId="0" type="noConversion"/>
  <pageMargins left="0.5" right="0.5" top="0.5" bottom="1.25" header="0.5" footer="0.5"/>
  <pageSetup scale="71" fitToHeight="5" orientation="landscape" horizontalDpi="300" verticalDpi="300" r:id="rId1"/>
  <headerFooter alignWithMargins="0">
    <oddFooter>&amp;L&amp;"Univers,Bold"&amp;10US ECOLOGY WASHINGTON, INC.
2010 FINAL RATES
EXHIBIT 6
PAGE &amp;P OF &amp;N</oddFooter>
  </headerFooter>
  <rowBreaks count="1" manualBreakCount="1">
    <brk id="155" max="10" man="1"/>
  </rowBreaks>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N161"/>
  <sheetViews>
    <sheetView zoomScale="75" workbookViewId="0">
      <pane xSplit="2" ySplit="6" topLeftCell="C76" activePane="bottomRight" state="frozen"/>
      <selection pane="topRight" activeCell="C1" sqref="C1"/>
      <selection pane="bottomLeft" activeCell="A6" sqref="A6"/>
      <selection pane="bottomRight" activeCell="D29" sqref="D29"/>
    </sheetView>
  </sheetViews>
  <sheetFormatPr defaultRowHeight="15"/>
  <cols>
    <col min="1" max="1" width="10" style="1" customWidth="1"/>
    <col min="2" max="2" width="46.77734375" style="7" customWidth="1"/>
    <col min="3" max="3" width="7.33203125" style="39" customWidth="1"/>
    <col min="4" max="4" width="11.77734375" style="3" customWidth="1"/>
    <col min="5" max="5" width="11.77734375" style="63" customWidth="1"/>
    <col min="6" max="6" width="11.88671875" style="4" customWidth="1"/>
    <col min="7" max="7" width="10" style="4" customWidth="1"/>
    <col min="8" max="9" width="10" style="5" customWidth="1"/>
    <col min="10" max="10" width="10.109375" style="5" customWidth="1"/>
    <col min="11" max="11" width="10" style="1" customWidth="1"/>
    <col min="12" max="12" width="35.109375" style="6" customWidth="1"/>
    <col min="13" max="16384" width="8.88671875" style="7"/>
  </cols>
  <sheetData>
    <row r="1" spans="1:11">
      <c r="B1" s="1" t="s">
        <v>0</v>
      </c>
      <c r="C1" s="2"/>
      <c r="E1" s="4"/>
    </row>
    <row r="2" spans="1:11">
      <c r="B2" s="1" t="s">
        <v>1</v>
      </c>
      <c r="C2" s="2"/>
      <c r="E2" s="4"/>
    </row>
    <row r="3" spans="1:11">
      <c r="B3" s="1" t="s">
        <v>2</v>
      </c>
      <c r="C3" s="2"/>
      <c r="E3" s="4"/>
    </row>
    <row r="4" spans="1:11">
      <c r="A4" s="8"/>
      <c r="B4" s="9">
        <v>39881</v>
      </c>
      <c r="C4" s="10"/>
      <c r="E4" s="4"/>
      <c r="F4" s="5"/>
      <c r="H4" s="4"/>
      <c r="K4" s="5"/>
    </row>
    <row r="5" spans="1:11">
      <c r="C5" s="2" t="s">
        <v>3</v>
      </c>
      <c r="D5" s="3" t="s">
        <v>4</v>
      </c>
      <c r="E5" s="4" t="s">
        <v>5</v>
      </c>
      <c r="F5" s="4" t="s">
        <v>5</v>
      </c>
      <c r="G5" s="93" t="s">
        <v>6</v>
      </c>
      <c r="H5" s="93"/>
      <c r="I5" s="93"/>
      <c r="J5" s="93"/>
      <c r="K5" s="93"/>
    </row>
    <row r="6" spans="1:11" ht="15.75" thickBot="1">
      <c r="A6" s="11" t="s">
        <v>7</v>
      </c>
      <c r="B6" s="11" t="s">
        <v>8</v>
      </c>
      <c r="C6" s="12" t="s">
        <v>9</v>
      </c>
      <c r="D6" s="13" t="s">
        <v>10</v>
      </c>
      <c r="E6" s="14" t="s">
        <v>11</v>
      </c>
      <c r="F6" s="14" t="s">
        <v>12</v>
      </c>
      <c r="G6" s="14" t="s">
        <v>13</v>
      </c>
      <c r="H6" s="15" t="s">
        <v>14</v>
      </c>
      <c r="I6" s="15" t="s">
        <v>15</v>
      </c>
      <c r="J6" s="15" t="s">
        <v>16</v>
      </c>
      <c r="K6" s="11" t="s">
        <v>17</v>
      </c>
    </row>
    <row r="7" spans="1:11">
      <c r="A7" s="16"/>
      <c r="B7" s="16" t="s">
        <v>18</v>
      </c>
      <c r="C7" s="17"/>
      <c r="D7" s="18"/>
      <c r="E7" s="19"/>
      <c r="F7" s="19"/>
      <c r="G7" s="19"/>
      <c r="H7" s="20"/>
      <c r="I7" s="20"/>
      <c r="J7" s="20"/>
      <c r="K7" s="16"/>
    </row>
    <row r="8" spans="1:11">
      <c r="A8" s="1" t="s">
        <v>19</v>
      </c>
      <c r="B8" s="21" t="s">
        <v>20</v>
      </c>
      <c r="C8" s="22" t="s">
        <v>21</v>
      </c>
      <c r="D8" s="23">
        <v>120</v>
      </c>
      <c r="E8" s="4">
        <v>1</v>
      </c>
      <c r="F8" s="19">
        <v>8</v>
      </c>
      <c r="G8" s="4">
        <v>8</v>
      </c>
      <c r="H8" s="4">
        <v>0</v>
      </c>
      <c r="I8" s="4">
        <v>0</v>
      </c>
      <c r="J8" s="4">
        <v>0</v>
      </c>
      <c r="K8" s="4">
        <v>0</v>
      </c>
    </row>
    <row r="9" spans="1:11">
      <c r="A9" s="1" t="s">
        <v>22</v>
      </c>
      <c r="B9" s="24" t="s">
        <v>23</v>
      </c>
      <c r="C9" s="22" t="s">
        <v>21</v>
      </c>
      <c r="D9" s="23">
        <v>1020</v>
      </c>
      <c r="E9" s="4">
        <v>1</v>
      </c>
      <c r="F9" s="19">
        <v>5</v>
      </c>
      <c r="G9" s="4">
        <v>5</v>
      </c>
      <c r="H9" s="4">
        <v>0</v>
      </c>
      <c r="I9" s="4">
        <v>0</v>
      </c>
      <c r="J9" s="4">
        <v>0</v>
      </c>
      <c r="K9" s="4">
        <v>0</v>
      </c>
    </row>
    <row r="10" spans="1:11">
      <c r="A10" s="1" t="s">
        <v>24</v>
      </c>
      <c r="B10" s="24" t="s">
        <v>298</v>
      </c>
      <c r="C10" s="22" t="s">
        <v>21</v>
      </c>
      <c r="D10" s="23">
        <v>1000</v>
      </c>
      <c r="E10" s="4">
        <v>2</v>
      </c>
      <c r="F10" s="4">
        <v>10</v>
      </c>
      <c r="G10" s="4">
        <v>10</v>
      </c>
      <c r="H10" s="4">
        <v>0</v>
      </c>
      <c r="I10" s="4">
        <v>0</v>
      </c>
      <c r="J10" s="4">
        <v>0</v>
      </c>
      <c r="K10" s="4">
        <v>0</v>
      </c>
    </row>
    <row r="11" spans="1:11">
      <c r="A11" s="16" t="s">
        <v>25</v>
      </c>
      <c r="B11" s="21" t="s">
        <v>26</v>
      </c>
      <c r="C11" s="25">
        <f>SUM(IF(D11=0,0),IF(D11&gt;0,1),IF(D11&gt;10,1),IF(D11&gt;20,1),IF(D11&gt;40,1),IF(D11&gt;80,1),IF(D11&gt;160,1),IF(D11&gt;320,1),IF(D11&gt;640,1),IF(D11&gt;1280,1),IF(D11&gt;2560,1),IF(D11&gt;5120,1))</f>
        <v>11</v>
      </c>
      <c r="D11" s="18">
        <f>11580.4-132.4</f>
        <v>11448</v>
      </c>
      <c r="E11" s="26">
        <f>25-1</f>
        <v>24</v>
      </c>
      <c r="F11" s="26">
        <f>100-1</f>
        <v>99</v>
      </c>
      <c r="G11" s="26">
        <v>83</v>
      </c>
      <c r="H11" s="26">
        <v>7</v>
      </c>
      <c r="I11" s="26">
        <v>5</v>
      </c>
      <c r="J11" s="26">
        <v>4</v>
      </c>
      <c r="K11" s="26">
        <v>0</v>
      </c>
    </row>
    <row r="12" spans="1:11">
      <c r="A12" s="1" t="s">
        <v>27</v>
      </c>
      <c r="B12" s="21" t="s">
        <v>28</v>
      </c>
      <c r="C12" s="25">
        <f>SUM(IF(D12=0,0),IF(D12&gt;0,1),IF(D12&gt;10,1),IF(D12&gt;20,1),IF(D12&gt;40,1),IF(D12&gt;80,1),IF(D12&gt;160,1),IF(D12&gt;320,1),IF(D12&gt;640,1),IF(D12&gt;1280,1),IF(D12&gt;2560,1),IF(D12&gt;5120,1))</f>
        <v>11</v>
      </c>
      <c r="D12" s="23">
        <v>8000</v>
      </c>
      <c r="E12" s="4">
        <v>18</v>
      </c>
      <c r="F12" s="19">
        <v>78</v>
      </c>
      <c r="G12" s="4">
        <v>68</v>
      </c>
      <c r="H12" s="4">
        <v>3</v>
      </c>
      <c r="I12" s="4">
        <v>2</v>
      </c>
      <c r="J12" s="4">
        <v>5</v>
      </c>
      <c r="K12" s="4">
        <v>0</v>
      </c>
    </row>
    <row r="13" spans="1:11">
      <c r="A13" s="1" t="s">
        <v>29</v>
      </c>
      <c r="B13" s="21" t="s">
        <v>30</v>
      </c>
      <c r="C13" s="25">
        <f>SUM(IF(D13=0,0),IF(D13&gt;0,1),IF(D13&gt;10,1),IF(D13&gt;20,1),IF(D13&gt;40,1),IF(D13&gt;80,1),IF(D13&gt;160,1),IF(D13&gt;320,1),IF(D13&gt;640,1),IF(D13&gt;1280,1),IF(D13&gt;2560,1),IF(D13&gt;5120,1))</f>
        <v>10</v>
      </c>
      <c r="D13" s="23">
        <v>3720</v>
      </c>
      <c r="E13" s="4">
        <v>8</v>
      </c>
      <c r="F13" s="19">
        <v>40</v>
      </c>
      <c r="G13" s="4">
        <v>40</v>
      </c>
      <c r="H13" s="4">
        <v>0</v>
      </c>
      <c r="I13" s="4">
        <v>0</v>
      </c>
      <c r="J13" s="4">
        <v>0</v>
      </c>
      <c r="K13" s="4">
        <v>0</v>
      </c>
    </row>
    <row r="14" spans="1:11">
      <c r="A14" s="1" t="s">
        <v>31</v>
      </c>
      <c r="B14" s="21" t="s">
        <v>32</v>
      </c>
      <c r="C14" s="25" t="s">
        <v>33</v>
      </c>
      <c r="D14" s="23">
        <v>3060</v>
      </c>
      <c r="E14" s="4">
        <v>3</v>
      </c>
      <c r="F14" s="19">
        <v>15</v>
      </c>
      <c r="G14" s="4">
        <v>15</v>
      </c>
      <c r="H14" s="4">
        <v>0</v>
      </c>
      <c r="I14" s="4">
        <v>0</v>
      </c>
      <c r="J14" s="4">
        <v>0</v>
      </c>
      <c r="K14" s="4">
        <v>0</v>
      </c>
    </row>
    <row r="15" spans="1:11" ht="15.75" thickBot="1">
      <c r="A15" s="11" t="s">
        <v>34</v>
      </c>
      <c r="B15" s="27" t="s">
        <v>35</v>
      </c>
      <c r="C15" s="25">
        <f>SUM(IF(D15=0,0),IF(D15&gt;0,1),IF(D15&gt;10,1),IF(D15&gt;20,1),IF(D15&gt;40,1),IF(D15&gt;80,1),IF(D15&gt;160,1),IF(D15&gt;320,1),IF(D15&gt;640,1),IF(D15&gt;1280,1),IF(D15&gt;2560,1),IF(D15&gt;5120,1))</f>
        <v>10</v>
      </c>
      <c r="D15" s="28">
        <v>3548</v>
      </c>
      <c r="E15" s="14">
        <v>10</v>
      </c>
      <c r="F15" s="14">
        <v>39</v>
      </c>
      <c r="G15" s="14">
        <v>36</v>
      </c>
      <c r="H15" s="14">
        <v>0</v>
      </c>
      <c r="I15" s="14">
        <v>1</v>
      </c>
      <c r="J15" s="14">
        <v>2</v>
      </c>
      <c r="K15" s="14">
        <v>0</v>
      </c>
    </row>
    <row r="16" spans="1:11">
      <c r="B16" s="21"/>
      <c r="C16" s="29"/>
      <c r="D16" s="23">
        <f t="shared" ref="D16:K16" si="0">SUM(D8:D15)</f>
        <v>31916</v>
      </c>
      <c r="E16" s="4">
        <f t="shared" si="0"/>
        <v>67</v>
      </c>
      <c r="F16" s="4">
        <f t="shared" si="0"/>
        <v>294</v>
      </c>
      <c r="G16" s="4">
        <f t="shared" si="0"/>
        <v>265</v>
      </c>
      <c r="H16" s="4">
        <f t="shared" si="0"/>
        <v>10</v>
      </c>
      <c r="I16" s="4">
        <f t="shared" si="0"/>
        <v>8</v>
      </c>
      <c r="J16" s="4">
        <f t="shared" si="0"/>
        <v>11</v>
      </c>
      <c r="K16" s="4">
        <f t="shared" si="0"/>
        <v>0</v>
      </c>
    </row>
    <row r="17" spans="1:14">
      <c r="A17" s="7"/>
      <c r="C17" s="29"/>
      <c r="D17" s="23"/>
      <c r="E17" s="4"/>
      <c r="F17" s="19"/>
    </row>
    <row r="18" spans="1:14" ht="15.75" thickBot="1">
      <c r="B18" s="30" t="s">
        <v>36</v>
      </c>
      <c r="C18" s="10"/>
      <c r="E18" s="4"/>
      <c r="F18" s="19"/>
      <c r="L18" s="11" t="s">
        <v>37</v>
      </c>
    </row>
    <row r="19" spans="1:14">
      <c r="A19" s="31"/>
      <c r="B19" s="32"/>
      <c r="C19" s="10"/>
      <c r="D19" s="23"/>
      <c r="E19" s="33"/>
      <c r="F19" s="26"/>
      <c r="G19" s="33"/>
      <c r="H19" s="34"/>
      <c r="I19" s="34"/>
      <c r="J19" s="34"/>
      <c r="K19" s="31"/>
      <c r="L19" s="32"/>
    </row>
    <row r="20" spans="1:14">
      <c r="A20" s="31" t="s">
        <v>38</v>
      </c>
      <c r="B20" s="35" t="s">
        <v>39</v>
      </c>
      <c r="C20" s="25">
        <f t="shared" ref="C20:C26" si="1">SUM(IF(D20=0,0),IF(D20&gt;0,1),IF(D20&gt;10,1),IF(D20&gt;20,1),IF(D20&gt;40,1),IF(D20&gt;80,1),IF(D20&gt;160,1),IF(D20&gt;320,1),IF(D20&gt;640,1),IF(D20&gt;1280,1),IF(D20&gt;2560,1),IF(D20&gt;5120,1))</f>
        <v>5</v>
      </c>
      <c r="D20" s="36">
        <v>144</v>
      </c>
      <c r="E20" s="26">
        <v>1</v>
      </c>
      <c r="F20" s="37">
        <v>3</v>
      </c>
      <c r="G20" s="37">
        <v>3</v>
      </c>
      <c r="H20" s="34"/>
      <c r="I20" s="34"/>
      <c r="J20" s="34"/>
      <c r="K20" s="31"/>
      <c r="L20" s="32"/>
    </row>
    <row r="21" spans="1:14" ht="15.75" customHeight="1">
      <c r="A21" s="31" t="s">
        <v>40</v>
      </c>
      <c r="B21" s="24" t="s">
        <v>41</v>
      </c>
      <c r="C21" s="25">
        <f t="shared" si="1"/>
        <v>1</v>
      </c>
      <c r="D21" s="36">
        <v>4</v>
      </c>
      <c r="E21" s="37">
        <v>1</v>
      </c>
      <c r="F21" s="33">
        <v>1</v>
      </c>
      <c r="G21" s="37">
        <v>1</v>
      </c>
      <c r="H21" s="33"/>
      <c r="I21" s="33"/>
      <c r="J21" s="33"/>
      <c r="K21" s="33"/>
      <c r="L21" s="38"/>
      <c r="M21" s="39"/>
      <c r="N21" s="39"/>
    </row>
    <row r="22" spans="1:14" ht="15.75" customHeight="1">
      <c r="A22" s="31" t="s">
        <v>42</v>
      </c>
      <c r="B22" s="21" t="s">
        <v>43</v>
      </c>
      <c r="C22" s="25">
        <f t="shared" si="1"/>
        <v>0</v>
      </c>
      <c r="D22" s="40">
        <v>0</v>
      </c>
      <c r="E22" s="33">
        <v>0</v>
      </c>
      <c r="F22" s="37">
        <v>0</v>
      </c>
      <c r="G22" s="37">
        <v>0</v>
      </c>
      <c r="H22" s="33"/>
      <c r="I22" s="33"/>
      <c r="J22" s="33"/>
      <c r="K22" s="33"/>
      <c r="L22" s="38"/>
      <c r="M22" s="39"/>
      <c r="N22" s="39"/>
    </row>
    <row r="23" spans="1:14" ht="15.75" customHeight="1">
      <c r="A23" s="31" t="s">
        <v>44</v>
      </c>
      <c r="B23" s="21" t="s">
        <v>45</v>
      </c>
      <c r="C23" s="25">
        <f t="shared" si="1"/>
        <v>2</v>
      </c>
      <c r="D23" s="40">
        <v>15</v>
      </c>
      <c r="E23" s="33">
        <v>1</v>
      </c>
      <c r="F23" s="41">
        <v>2</v>
      </c>
      <c r="G23" s="41">
        <v>2</v>
      </c>
      <c r="H23" s="33"/>
      <c r="I23" s="33"/>
      <c r="J23" s="33"/>
      <c r="K23" s="33"/>
      <c r="L23" s="38"/>
      <c r="M23" s="39"/>
      <c r="N23" s="39"/>
    </row>
    <row r="24" spans="1:14" ht="15.75" customHeight="1">
      <c r="A24" s="32" t="s">
        <v>46</v>
      </c>
      <c r="B24" s="21" t="s">
        <v>47</v>
      </c>
      <c r="C24" s="25">
        <f t="shared" si="1"/>
        <v>4</v>
      </c>
      <c r="D24" s="36">
        <v>75</v>
      </c>
      <c r="E24" s="26">
        <v>1</v>
      </c>
      <c r="F24" s="37">
        <v>10</v>
      </c>
      <c r="G24" s="37">
        <v>10</v>
      </c>
      <c r="H24" s="26"/>
      <c r="I24" s="26"/>
      <c r="J24" s="26"/>
      <c r="K24" s="26"/>
      <c r="L24" s="38"/>
      <c r="M24" s="39"/>
      <c r="N24" s="39"/>
    </row>
    <row r="25" spans="1:14" ht="15.75" customHeight="1">
      <c r="A25" s="31" t="s">
        <v>48</v>
      </c>
      <c r="B25" s="24" t="s">
        <v>49</v>
      </c>
      <c r="C25" s="25">
        <f t="shared" si="1"/>
        <v>2</v>
      </c>
      <c r="D25" s="36">
        <v>14.7</v>
      </c>
      <c r="E25" s="33">
        <v>1</v>
      </c>
      <c r="F25" s="37">
        <v>2</v>
      </c>
      <c r="G25" s="37">
        <v>2</v>
      </c>
      <c r="H25" s="33"/>
      <c r="I25" s="33"/>
      <c r="J25" s="33"/>
      <c r="K25" s="33"/>
      <c r="L25" s="38"/>
      <c r="M25" s="39"/>
      <c r="N25" s="39"/>
    </row>
    <row r="26" spans="1:14" ht="15.75" customHeight="1">
      <c r="A26" s="1" t="s">
        <v>50</v>
      </c>
      <c r="B26" s="42" t="s">
        <v>51</v>
      </c>
      <c r="C26" s="25">
        <f t="shared" si="1"/>
        <v>0</v>
      </c>
      <c r="D26" s="43">
        <v>0</v>
      </c>
      <c r="E26" s="37">
        <v>0</v>
      </c>
      <c r="F26" s="33">
        <v>0</v>
      </c>
      <c r="G26" s="37">
        <v>0</v>
      </c>
      <c r="H26" s="33"/>
      <c r="I26" s="33"/>
      <c r="J26" s="33"/>
      <c r="K26" s="33"/>
      <c r="L26" s="38"/>
      <c r="M26" s="39"/>
      <c r="N26" s="39"/>
    </row>
    <row r="27" spans="1:14" ht="15.75" customHeight="1">
      <c r="A27" s="31" t="s">
        <v>52</v>
      </c>
      <c r="B27" s="24" t="s">
        <v>53</v>
      </c>
      <c r="C27" s="25" t="s">
        <v>54</v>
      </c>
      <c r="D27" s="23">
        <v>150</v>
      </c>
      <c r="E27" s="33">
        <v>5</v>
      </c>
      <c r="F27" s="33">
        <v>5</v>
      </c>
      <c r="G27" s="33">
        <v>5</v>
      </c>
      <c r="H27" s="33"/>
      <c r="I27" s="4"/>
      <c r="J27" s="4"/>
      <c r="K27" s="4"/>
      <c r="M27" s="39"/>
      <c r="N27" s="39"/>
    </row>
    <row r="28" spans="1:14" ht="15.75" customHeight="1">
      <c r="A28" s="32" t="s">
        <v>55</v>
      </c>
      <c r="B28" s="21" t="s">
        <v>56</v>
      </c>
      <c r="C28" s="25">
        <f t="shared" ref="C28:C33" si="2">SUM(IF(D28=0,0),IF(D28&gt;0,1),IF(D28&gt;10,1),IF(D28&gt;20,1),IF(D28&gt;40,1),IF(D28&gt;80,1),IF(D28&gt;160,1),IF(D28&gt;320,1),IF(D28&gt;640,1),IF(D28&gt;1280,1),IF(D28&gt;2560,1),IF(D28&gt;5120,1))</f>
        <v>2</v>
      </c>
      <c r="D28" s="36">
        <v>14</v>
      </c>
      <c r="E28" s="33">
        <v>2</v>
      </c>
      <c r="F28" s="37">
        <v>4</v>
      </c>
      <c r="G28" s="37">
        <v>4</v>
      </c>
      <c r="H28" s="26"/>
      <c r="I28" s="26"/>
      <c r="J28" s="26"/>
      <c r="K28" s="26"/>
      <c r="L28" s="38"/>
      <c r="M28" s="39"/>
      <c r="N28" s="39"/>
    </row>
    <row r="29" spans="1:14" ht="15.75" customHeight="1">
      <c r="A29" s="31" t="s">
        <v>57</v>
      </c>
      <c r="B29" s="24" t="s">
        <v>58</v>
      </c>
      <c r="C29" s="25">
        <f t="shared" si="2"/>
        <v>0</v>
      </c>
      <c r="D29" s="43">
        <v>0</v>
      </c>
      <c r="E29" s="33">
        <v>0</v>
      </c>
      <c r="F29" s="41">
        <v>0</v>
      </c>
      <c r="G29" s="41">
        <v>0</v>
      </c>
      <c r="H29" s="33"/>
      <c r="I29" s="33"/>
      <c r="J29" s="33"/>
      <c r="K29" s="33"/>
      <c r="L29" s="38"/>
      <c r="M29" s="39"/>
      <c r="N29" s="39"/>
    </row>
    <row r="30" spans="1:14" ht="15.75" customHeight="1">
      <c r="A30" s="31" t="s">
        <v>59</v>
      </c>
      <c r="B30" s="44" t="s">
        <v>60</v>
      </c>
      <c r="C30" s="25">
        <f t="shared" si="2"/>
        <v>1</v>
      </c>
      <c r="D30" s="36">
        <v>10</v>
      </c>
      <c r="E30" s="33">
        <v>1</v>
      </c>
      <c r="F30" s="37">
        <v>1</v>
      </c>
      <c r="G30" s="37">
        <v>1</v>
      </c>
      <c r="H30" s="33"/>
      <c r="I30" s="33"/>
      <c r="J30" s="33"/>
      <c r="K30" s="33"/>
      <c r="L30" s="38"/>
      <c r="M30" s="39"/>
      <c r="N30" s="39"/>
    </row>
    <row r="31" spans="1:14" ht="15.75" customHeight="1">
      <c r="A31" s="31" t="s">
        <v>61</v>
      </c>
      <c r="B31" s="21" t="s">
        <v>62</v>
      </c>
      <c r="C31" s="25">
        <f t="shared" si="2"/>
        <v>1</v>
      </c>
      <c r="D31" s="36">
        <v>6.6</v>
      </c>
      <c r="E31" s="33">
        <v>1</v>
      </c>
      <c r="F31" s="37">
        <v>1</v>
      </c>
      <c r="G31" s="37">
        <v>1</v>
      </c>
      <c r="H31" s="33"/>
      <c r="I31" s="33"/>
      <c r="J31" s="33"/>
      <c r="K31" s="33"/>
      <c r="L31" s="38"/>
      <c r="M31" s="39"/>
      <c r="N31" s="39"/>
    </row>
    <row r="32" spans="1:14" ht="15.75" customHeight="1">
      <c r="A32" s="31" t="s">
        <v>63</v>
      </c>
      <c r="B32" s="24" t="s">
        <v>64</v>
      </c>
      <c r="C32" s="25">
        <f t="shared" si="2"/>
        <v>0</v>
      </c>
      <c r="D32" s="36">
        <v>0</v>
      </c>
      <c r="E32" s="33">
        <v>0</v>
      </c>
      <c r="F32" s="37">
        <v>0</v>
      </c>
      <c r="G32" s="37">
        <v>0</v>
      </c>
      <c r="H32" s="33"/>
      <c r="I32" s="33"/>
      <c r="J32" s="33"/>
      <c r="K32" s="33"/>
      <c r="L32" s="38"/>
      <c r="M32" s="39"/>
      <c r="N32" s="39"/>
    </row>
    <row r="33" spans="1:14" ht="15.75" customHeight="1">
      <c r="A33" s="31" t="s">
        <v>65</v>
      </c>
      <c r="B33" s="45" t="s">
        <v>66</v>
      </c>
      <c r="C33" s="25">
        <f t="shared" si="2"/>
        <v>6</v>
      </c>
      <c r="D33" s="36">
        <v>300</v>
      </c>
      <c r="E33" s="33">
        <v>2</v>
      </c>
      <c r="F33" s="37">
        <v>6</v>
      </c>
      <c r="G33" s="37">
        <v>6</v>
      </c>
      <c r="H33" s="33"/>
      <c r="I33" s="33"/>
      <c r="J33" s="33"/>
      <c r="K33" s="33"/>
      <c r="L33" s="38"/>
      <c r="M33" s="39"/>
      <c r="N33" s="39"/>
    </row>
    <row r="34" spans="1:14" ht="15.75" customHeight="1">
      <c r="A34" s="31" t="s">
        <v>67</v>
      </c>
      <c r="B34" s="24" t="s">
        <v>68</v>
      </c>
      <c r="C34" s="25" t="s">
        <v>69</v>
      </c>
      <c r="D34" s="40">
        <v>80</v>
      </c>
      <c r="E34" s="33">
        <v>5</v>
      </c>
      <c r="F34" s="41">
        <v>5</v>
      </c>
      <c r="G34" s="41">
        <v>5</v>
      </c>
      <c r="H34" s="33"/>
      <c r="I34" s="33"/>
      <c r="J34" s="33"/>
      <c r="K34" s="33"/>
      <c r="L34" s="38"/>
      <c r="M34" s="39"/>
      <c r="N34" s="39"/>
    </row>
    <row r="35" spans="1:14" ht="15.75" customHeight="1">
      <c r="A35" s="31" t="s">
        <v>70</v>
      </c>
      <c r="B35" s="24" t="s">
        <v>71</v>
      </c>
      <c r="C35" s="25">
        <f>SUM(IF(D35=0,0),IF(D35&gt;0,1),IF(D35&gt;10,1),IF(D35&gt;20,1),IF(D35&gt;40,1),IF(D35&gt;80,1),IF(D35&gt;160,1),IF(D35&gt;320,1),IF(D35&gt;640,1),IF(D35&gt;1280,1),IF(D35&gt;2560,1),IF(D35&gt;5120,1))</f>
        <v>2</v>
      </c>
      <c r="D35" s="36">
        <v>15</v>
      </c>
      <c r="E35" s="33">
        <v>1</v>
      </c>
      <c r="F35" s="37">
        <v>1</v>
      </c>
      <c r="G35" s="37">
        <v>1</v>
      </c>
      <c r="H35" s="33"/>
      <c r="I35" s="33"/>
      <c r="J35" s="33"/>
      <c r="K35" s="33"/>
      <c r="L35" s="38"/>
      <c r="M35" s="39"/>
      <c r="N35" s="39"/>
    </row>
    <row r="36" spans="1:14" ht="15.75" customHeight="1">
      <c r="A36" s="31" t="s">
        <v>72</v>
      </c>
      <c r="B36" s="44" t="s">
        <v>73</v>
      </c>
      <c r="C36" s="25">
        <f>SUM(IF(D36=0,0),IF(D36&gt;0,1),IF(D36&gt;10,1),IF(D36&gt;20,1),IF(D36&gt;40,1),IF(D36&gt;80,1),IF(D36&gt;160,1),IF(D36&gt;320,1),IF(D36&gt;640,1),IF(D36&gt;1280,1),IF(D36&gt;2560,1),IF(D36&gt;5120,1))</f>
        <v>2</v>
      </c>
      <c r="D36" s="36">
        <v>15</v>
      </c>
      <c r="E36" s="33">
        <v>3</v>
      </c>
      <c r="F36" s="37">
        <v>6</v>
      </c>
      <c r="G36" s="37">
        <v>6</v>
      </c>
      <c r="H36" s="33"/>
      <c r="I36" s="33"/>
      <c r="J36" s="33"/>
      <c r="K36" s="33"/>
      <c r="L36" s="38"/>
      <c r="M36" s="39"/>
      <c r="N36" s="39"/>
    </row>
    <row r="37" spans="1:14" ht="15.75" customHeight="1">
      <c r="A37" s="31" t="s">
        <v>74</v>
      </c>
      <c r="B37" s="44" t="s">
        <v>75</v>
      </c>
      <c r="C37" s="25" t="s">
        <v>76</v>
      </c>
      <c r="D37" s="43">
        <v>1</v>
      </c>
      <c r="E37" s="33">
        <v>1</v>
      </c>
      <c r="F37" s="37">
        <v>1</v>
      </c>
      <c r="G37" s="37">
        <v>1</v>
      </c>
      <c r="H37" s="33"/>
      <c r="I37" s="33"/>
      <c r="J37" s="33"/>
      <c r="K37" s="33"/>
      <c r="L37" s="38"/>
      <c r="M37" s="39"/>
      <c r="N37" s="39"/>
    </row>
    <row r="38" spans="1:14" ht="15.75" customHeight="1">
      <c r="A38" s="31" t="s">
        <v>77</v>
      </c>
      <c r="B38" s="21" t="s">
        <v>78</v>
      </c>
      <c r="C38" s="25">
        <f>SUM(IF(D38=0,0),IF(D38&gt;0,1),IF(D38&gt;10,1),IF(D38&gt;20,1),IF(D38&gt;40,1),IF(D38&gt;80,1),IF(D38&gt;160,1),IF(D38&gt;320,1),IF(D38&gt;640,1),IF(D38&gt;1280,1),IF(D38&gt;2560,1),IF(D38&gt;5120,1))</f>
        <v>0</v>
      </c>
      <c r="D38" s="43">
        <v>0</v>
      </c>
      <c r="E38" s="37">
        <v>0</v>
      </c>
      <c r="F38" s="33">
        <v>0</v>
      </c>
      <c r="G38" s="37">
        <v>0</v>
      </c>
      <c r="H38" s="33"/>
      <c r="I38" s="33"/>
      <c r="J38" s="33"/>
      <c r="K38" s="33"/>
      <c r="L38" s="38"/>
      <c r="M38" s="39"/>
      <c r="N38" s="39"/>
    </row>
    <row r="39" spans="1:14" ht="15.75" customHeight="1">
      <c r="A39" s="31" t="s">
        <v>79</v>
      </c>
      <c r="B39" s="21" t="s">
        <v>80</v>
      </c>
      <c r="C39" s="25">
        <f>SUM(IF(D39=0,0),IF(D39&gt;0,1),IF(D39&gt;10,1),IF(D39&gt;20,1),IF(D39&gt;40,1),IF(D39&gt;80,1),IF(D39&gt;160,1),IF(D39&gt;320,1),IF(D39&gt;640,1),IF(D39&gt;1280,1),IF(D39&gt;2560,1),IF(D39&gt;5120,1))</f>
        <v>1</v>
      </c>
      <c r="D39" s="36">
        <v>10</v>
      </c>
      <c r="E39" s="37">
        <v>1</v>
      </c>
      <c r="F39" s="33">
        <v>1</v>
      </c>
      <c r="G39" s="37">
        <v>1</v>
      </c>
      <c r="H39" s="33"/>
      <c r="I39" s="33"/>
      <c r="J39" s="33"/>
      <c r="K39" s="33"/>
      <c r="L39" s="38"/>
      <c r="M39" s="39"/>
      <c r="N39" s="39"/>
    </row>
    <row r="40" spans="1:14" ht="15.75" customHeight="1">
      <c r="A40" s="31" t="s">
        <v>81</v>
      </c>
      <c r="B40" s="24" t="s">
        <v>82</v>
      </c>
      <c r="C40" s="25">
        <f>SUM(IF(D40=0,0),IF(D40&gt;0,1),IF(D40&gt;10,1),IF(D40&gt;20,1),IF(D40&gt;40,1),IF(D40&gt;80,1),IF(D40&gt;160,1),IF(D40&gt;320,1),IF(D40&gt;640,1),IF(D40&gt;1280,1),IF(D40&gt;2560,1),IF(D40&gt;5120,1))</f>
        <v>1</v>
      </c>
      <c r="D40" s="43">
        <f>(5.84+7.22+6.22)/3</f>
        <v>6.4266666666666659</v>
      </c>
      <c r="E40" s="37">
        <v>1</v>
      </c>
      <c r="F40" s="33">
        <v>1</v>
      </c>
      <c r="G40" s="37">
        <v>1</v>
      </c>
      <c r="H40" s="33"/>
      <c r="I40" s="33"/>
      <c r="J40" s="33"/>
      <c r="K40" s="33"/>
      <c r="L40" s="38"/>
      <c r="M40" s="39"/>
      <c r="N40" s="39"/>
    </row>
    <row r="41" spans="1:14" ht="15.75" customHeight="1">
      <c r="A41" s="31" t="s">
        <v>83</v>
      </c>
      <c r="B41" s="45" t="s">
        <v>84</v>
      </c>
      <c r="C41" s="25">
        <f>SUM(IF(D41=0,0),IF(D41&gt;0,1),IF(D41&gt;10,1),IF(D41&gt;20,1),IF(D41&gt;40,1),IF(D41&gt;80,1),IF(D41&gt;160,1),IF(D41&gt;320,1),IF(D41&gt;640,1),IF(D41&gt;1280,1),IF(D41&gt;2560,1),IF(D41&gt;5120,1))</f>
        <v>0</v>
      </c>
      <c r="D41" s="40">
        <v>0</v>
      </c>
      <c r="E41" s="33">
        <v>0</v>
      </c>
      <c r="F41" s="37">
        <v>0</v>
      </c>
      <c r="G41" s="37">
        <v>0</v>
      </c>
      <c r="H41" s="33"/>
      <c r="I41" s="33"/>
      <c r="J41" s="33"/>
      <c r="K41" s="33"/>
      <c r="L41" s="38"/>
      <c r="M41" s="39"/>
      <c r="N41" s="39"/>
    </row>
    <row r="42" spans="1:14" ht="15.75" customHeight="1">
      <c r="A42" s="31" t="s">
        <v>85</v>
      </c>
      <c r="B42" s="24" t="s">
        <v>86</v>
      </c>
      <c r="C42" s="25" t="s">
        <v>87</v>
      </c>
      <c r="D42" s="36">
        <v>14.7</v>
      </c>
      <c r="E42" s="33">
        <v>1</v>
      </c>
      <c r="F42" s="37">
        <v>2</v>
      </c>
      <c r="G42" s="37">
        <v>2</v>
      </c>
      <c r="H42" s="33"/>
      <c r="I42" s="33"/>
      <c r="J42" s="33"/>
      <c r="K42" s="33"/>
      <c r="L42" s="38"/>
      <c r="M42" s="39"/>
      <c r="N42" s="39"/>
    </row>
    <row r="43" spans="1:14" ht="15.75" customHeight="1">
      <c r="A43" s="31" t="s">
        <v>88</v>
      </c>
      <c r="B43" s="24" t="s">
        <v>89</v>
      </c>
      <c r="C43" s="25">
        <f>SUM(IF(D43=0,0),IF(D43&gt;0,1),IF(D43&gt;10,1),IF(D43&gt;20,1),IF(D43&gt;40,1),IF(D43&gt;80,1),IF(D43&gt;160,1),IF(D43&gt;320,1),IF(D43&gt;640,1),IF(D43&gt;1280,1),IF(D43&gt;2560,1),IF(D43&gt;5120,1))</f>
        <v>1</v>
      </c>
      <c r="D43" s="36">
        <v>10</v>
      </c>
      <c r="E43" s="33">
        <v>1</v>
      </c>
      <c r="F43" s="37">
        <v>1</v>
      </c>
      <c r="G43" s="37">
        <v>1</v>
      </c>
      <c r="H43" s="33"/>
      <c r="I43" s="33"/>
      <c r="J43" s="33"/>
      <c r="K43" s="33"/>
      <c r="L43" s="38"/>
      <c r="M43" s="39"/>
      <c r="N43" s="39"/>
    </row>
    <row r="44" spans="1:14" ht="15.75" customHeight="1">
      <c r="A44" s="31" t="s">
        <v>90</v>
      </c>
      <c r="B44" s="24" t="s">
        <v>91</v>
      </c>
      <c r="C44" s="25" t="s">
        <v>76</v>
      </c>
      <c r="D44" s="36">
        <v>5</v>
      </c>
      <c r="E44" s="33">
        <v>1</v>
      </c>
      <c r="F44" s="37">
        <v>3</v>
      </c>
      <c r="G44" s="37">
        <v>3</v>
      </c>
      <c r="H44" s="33"/>
      <c r="I44" s="33"/>
      <c r="J44" s="33"/>
      <c r="K44" s="33"/>
      <c r="L44" s="38"/>
      <c r="M44" s="39"/>
      <c r="N44" s="39"/>
    </row>
    <row r="45" spans="1:14" ht="15.75" customHeight="1">
      <c r="A45" s="31" t="s">
        <v>92</v>
      </c>
      <c r="B45" s="45" t="s">
        <v>93</v>
      </c>
      <c r="C45" s="25">
        <f t="shared" ref="C45:C64" si="3">SUM(IF(D45=0,0),IF(D45&gt;0,1),IF(D45&gt;10,1),IF(D45&gt;20,1),IF(D45&gt;40,1),IF(D45&gt;80,1),IF(D45&gt;160,1),IF(D45&gt;320,1),IF(D45&gt;640,1),IF(D45&gt;1280,1),IF(D45&gt;2560,1),IF(D45&gt;5120,1))</f>
        <v>0</v>
      </c>
      <c r="D45" s="40">
        <v>0</v>
      </c>
      <c r="E45" s="33">
        <v>0</v>
      </c>
      <c r="F45" s="37">
        <v>0</v>
      </c>
      <c r="G45" s="37">
        <v>0</v>
      </c>
      <c r="H45" s="33"/>
      <c r="I45" s="33"/>
      <c r="J45" s="33"/>
      <c r="K45" s="33"/>
      <c r="L45" s="38"/>
      <c r="M45" s="39"/>
      <c r="N45" s="39"/>
    </row>
    <row r="46" spans="1:14" ht="15.75" customHeight="1">
      <c r="A46" s="31" t="s">
        <v>94</v>
      </c>
      <c r="B46" s="45" t="s">
        <v>95</v>
      </c>
      <c r="C46" s="25">
        <f t="shared" si="3"/>
        <v>2</v>
      </c>
      <c r="D46" s="36">
        <v>15</v>
      </c>
      <c r="E46" s="33">
        <v>1</v>
      </c>
      <c r="F46" s="37">
        <v>2</v>
      </c>
      <c r="G46" s="37">
        <v>2</v>
      </c>
      <c r="H46" s="33"/>
      <c r="I46" s="33"/>
      <c r="J46" s="33"/>
      <c r="K46" s="33"/>
      <c r="L46" s="38"/>
      <c r="M46" s="39"/>
      <c r="N46" s="39"/>
    </row>
    <row r="47" spans="1:14" ht="15.75" customHeight="1">
      <c r="A47" s="32" t="s">
        <v>96</v>
      </c>
      <c r="B47" s="21" t="s">
        <v>97</v>
      </c>
      <c r="C47" s="25">
        <f t="shared" si="3"/>
        <v>5</v>
      </c>
      <c r="D47" s="36">
        <v>120</v>
      </c>
      <c r="E47" s="33">
        <v>1</v>
      </c>
      <c r="F47" s="37">
        <v>8</v>
      </c>
      <c r="G47" s="37">
        <v>8</v>
      </c>
      <c r="H47" s="26"/>
      <c r="I47" s="26"/>
      <c r="J47" s="26"/>
      <c r="K47" s="26"/>
      <c r="L47" s="38"/>
      <c r="M47" s="39"/>
      <c r="N47" s="39"/>
    </row>
    <row r="48" spans="1:14" ht="15.75" customHeight="1">
      <c r="A48" s="31" t="s">
        <v>98</v>
      </c>
      <c r="B48" s="24" t="s">
        <v>99</v>
      </c>
      <c r="C48" s="25">
        <f t="shared" si="3"/>
        <v>1</v>
      </c>
      <c r="D48" s="36">
        <v>10</v>
      </c>
      <c r="E48" s="33">
        <v>1</v>
      </c>
      <c r="F48" s="37">
        <v>1</v>
      </c>
      <c r="G48" s="37">
        <v>1</v>
      </c>
      <c r="H48" s="33"/>
      <c r="I48" s="33"/>
      <c r="J48" s="33"/>
      <c r="K48" s="33"/>
      <c r="L48" s="38"/>
      <c r="M48" s="39"/>
      <c r="N48" s="39"/>
    </row>
    <row r="49" spans="1:14" ht="15.75" customHeight="1">
      <c r="A49" s="31" t="s">
        <v>100</v>
      </c>
      <c r="B49" s="24" t="s">
        <v>101</v>
      </c>
      <c r="C49" s="25">
        <f t="shared" si="3"/>
        <v>0</v>
      </c>
      <c r="D49" s="40">
        <v>0</v>
      </c>
      <c r="E49" s="33">
        <v>0</v>
      </c>
      <c r="F49" s="37">
        <v>0</v>
      </c>
      <c r="G49" s="37">
        <v>0</v>
      </c>
      <c r="H49" s="33"/>
      <c r="I49" s="33"/>
      <c r="J49" s="33"/>
      <c r="K49" s="33"/>
      <c r="L49" s="38"/>
      <c r="M49" s="39"/>
      <c r="N49" s="39"/>
    </row>
    <row r="50" spans="1:14" ht="15.75" customHeight="1">
      <c r="A50" s="31" t="s">
        <v>102</v>
      </c>
      <c r="B50" s="24" t="s">
        <v>103</v>
      </c>
      <c r="C50" s="25">
        <f t="shared" si="3"/>
        <v>1</v>
      </c>
      <c r="D50" s="36">
        <v>10</v>
      </c>
      <c r="E50" s="33">
        <v>2</v>
      </c>
      <c r="F50" s="37">
        <v>2</v>
      </c>
      <c r="G50" s="37">
        <v>2</v>
      </c>
      <c r="H50" s="33"/>
      <c r="I50" s="33"/>
      <c r="J50" s="33"/>
      <c r="K50" s="33"/>
      <c r="L50" s="38"/>
      <c r="M50" s="39"/>
      <c r="N50" s="39"/>
    </row>
    <row r="51" spans="1:14" ht="15.75" customHeight="1">
      <c r="A51" s="31" t="s">
        <v>104</v>
      </c>
      <c r="B51" s="21" t="s">
        <v>105</v>
      </c>
      <c r="C51" s="25">
        <f t="shared" si="3"/>
        <v>0</v>
      </c>
      <c r="D51" s="36">
        <v>0</v>
      </c>
      <c r="E51" s="33">
        <v>0</v>
      </c>
      <c r="F51" s="41">
        <v>0</v>
      </c>
      <c r="G51" s="41">
        <v>0</v>
      </c>
      <c r="H51" s="33"/>
      <c r="I51" s="33"/>
      <c r="J51" s="33"/>
      <c r="K51" s="33"/>
      <c r="L51" s="38"/>
      <c r="M51" s="39"/>
      <c r="N51" s="39"/>
    </row>
    <row r="52" spans="1:14" ht="15.75" customHeight="1">
      <c r="A52" s="31" t="s">
        <v>106</v>
      </c>
      <c r="B52" s="24" t="s">
        <v>107</v>
      </c>
      <c r="C52" s="25">
        <f t="shared" si="3"/>
        <v>2</v>
      </c>
      <c r="D52" s="36">
        <v>15</v>
      </c>
      <c r="E52" s="33">
        <v>2</v>
      </c>
      <c r="F52" s="37">
        <v>2</v>
      </c>
      <c r="G52" s="37">
        <v>2</v>
      </c>
      <c r="H52" s="33"/>
      <c r="I52" s="33"/>
      <c r="J52" s="33"/>
      <c r="K52" s="33"/>
      <c r="L52" s="38"/>
      <c r="M52" s="39"/>
      <c r="N52" s="39"/>
    </row>
    <row r="53" spans="1:14" ht="15.75" customHeight="1">
      <c r="A53" s="32" t="s">
        <v>108</v>
      </c>
      <c r="B53" s="21" t="s">
        <v>109</v>
      </c>
      <c r="C53" s="25">
        <f t="shared" si="3"/>
        <v>5</v>
      </c>
      <c r="D53" s="46">
        <v>85</v>
      </c>
      <c r="E53" s="26">
        <v>2</v>
      </c>
      <c r="F53" s="47">
        <v>4</v>
      </c>
      <c r="G53" s="47">
        <v>4</v>
      </c>
      <c r="H53" s="26"/>
      <c r="I53" s="26"/>
      <c r="J53" s="26"/>
      <c r="K53" s="26"/>
      <c r="L53" s="38"/>
      <c r="M53" s="39"/>
      <c r="N53" s="39"/>
    </row>
    <row r="54" spans="1:14" s="24" customFormat="1" ht="15.75" customHeight="1">
      <c r="A54" s="37" t="s">
        <v>110</v>
      </c>
      <c r="B54" s="45" t="s">
        <v>111</v>
      </c>
      <c r="C54" s="25">
        <f t="shared" si="3"/>
        <v>2</v>
      </c>
      <c r="D54" s="36">
        <v>15</v>
      </c>
      <c r="E54" s="26">
        <v>3</v>
      </c>
      <c r="F54" s="37">
        <v>5</v>
      </c>
      <c r="G54" s="37">
        <v>5</v>
      </c>
      <c r="H54" s="26"/>
      <c r="I54" s="26"/>
      <c r="J54" s="26"/>
      <c r="K54" s="26"/>
      <c r="L54" s="38"/>
      <c r="M54" s="48"/>
      <c r="N54" s="48"/>
    </row>
    <row r="55" spans="1:14" s="24" customFormat="1" ht="15.75" customHeight="1">
      <c r="A55" s="37" t="s">
        <v>112</v>
      </c>
      <c r="B55" s="45" t="s">
        <v>113</v>
      </c>
      <c r="C55" s="25">
        <f t="shared" si="3"/>
        <v>4</v>
      </c>
      <c r="D55" s="36">
        <v>45</v>
      </c>
      <c r="E55" s="26">
        <v>3</v>
      </c>
      <c r="F55" s="37">
        <v>3</v>
      </c>
      <c r="G55" s="37">
        <v>3</v>
      </c>
      <c r="H55" s="26"/>
      <c r="I55" s="26"/>
      <c r="J55" s="26"/>
      <c r="K55" s="26"/>
      <c r="L55" s="38"/>
      <c r="M55" s="48"/>
      <c r="N55" s="48"/>
    </row>
    <row r="56" spans="1:14" s="24" customFormat="1" ht="15.75" customHeight="1">
      <c r="A56" s="37" t="s">
        <v>114</v>
      </c>
      <c r="B56" s="45" t="s">
        <v>115</v>
      </c>
      <c r="C56" s="25">
        <f t="shared" si="3"/>
        <v>5</v>
      </c>
      <c r="D56" s="36">
        <v>100</v>
      </c>
      <c r="E56" s="26">
        <v>1</v>
      </c>
      <c r="F56" s="37">
        <v>7</v>
      </c>
      <c r="G56" s="37">
        <v>7</v>
      </c>
      <c r="H56" s="26"/>
      <c r="I56" s="26"/>
      <c r="J56" s="26"/>
      <c r="K56" s="26"/>
      <c r="L56" s="38"/>
      <c r="M56" s="48"/>
      <c r="N56" s="48"/>
    </row>
    <row r="57" spans="1:14" s="24" customFormat="1" ht="15.75" customHeight="1">
      <c r="A57" s="37" t="s">
        <v>116</v>
      </c>
      <c r="B57" s="45" t="s">
        <v>117</v>
      </c>
      <c r="C57" s="25">
        <f t="shared" si="3"/>
        <v>0</v>
      </c>
      <c r="D57" s="36">
        <v>0</v>
      </c>
      <c r="E57" s="26">
        <v>0</v>
      </c>
      <c r="F57" s="37">
        <v>0</v>
      </c>
      <c r="G57" s="37">
        <v>0</v>
      </c>
      <c r="H57" s="26"/>
      <c r="I57" s="26"/>
      <c r="J57" s="26"/>
      <c r="K57" s="26"/>
      <c r="L57" s="38"/>
      <c r="M57" s="48"/>
      <c r="N57" s="48"/>
    </row>
    <row r="58" spans="1:14" s="24" customFormat="1" ht="15.75" customHeight="1">
      <c r="A58" s="37" t="s">
        <v>118</v>
      </c>
      <c r="B58" s="45" t="s">
        <v>119</v>
      </c>
      <c r="C58" s="25">
        <f t="shared" si="3"/>
        <v>1</v>
      </c>
      <c r="D58" s="36">
        <v>10</v>
      </c>
      <c r="E58" s="37">
        <v>1</v>
      </c>
      <c r="F58" s="33">
        <v>2</v>
      </c>
      <c r="G58" s="37">
        <v>2</v>
      </c>
      <c r="H58" s="26"/>
      <c r="I58" s="26"/>
      <c r="J58" s="26"/>
      <c r="K58" s="26"/>
      <c r="L58" s="38"/>
      <c r="M58" s="48"/>
      <c r="N58" s="48"/>
    </row>
    <row r="59" spans="1:14" s="24" customFormat="1" ht="15.75" customHeight="1">
      <c r="A59" s="37" t="s">
        <v>120</v>
      </c>
      <c r="B59" s="45" t="s">
        <v>121</v>
      </c>
      <c r="C59" s="25">
        <f t="shared" si="3"/>
        <v>0</v>
      </c>
      <c r="D59" s="36">
        <v>0</v>
      </c>
      <c r="E59" s="33">
        <v>0</v>
      </c>
      <c r="F59" s="37">
        <v>0</v>
      </c>
      <c r="G59" s="37">
        <v>0</v>
      </c>
      <c r="H59" s="26"/>
      <c r="I59" s="26"/>
      <c r="J59" s="26"/>
      <c r="K59" s="26"/>
      <c r="L59" s="38"/>
      <c r="M59" s="48"/>
      <c r="N59" s="48"/>
    </row>
    <row r="60" spans="1:14" s="24" customFormat="1" ht="15.75" customHeight="1">
      <c r="A60" s="37" t="s">
        <v>122</v>
      </c>
      <c r="B60" s="45" t="s">
        <v>123</v>
      </c>
      <c r="C60" s="25">
        <f t="shared" si="3"/>
        <v>3</v>
      </c>
      <c r="D60" s="36">
        <v>29.4</v>
      </c>
      <c r="E60" s="33">
        <v>4</v>
      </c>
      <c r="F60" s="37">
        <v>4</v>
      </c>
      <c r="G60" s="37">
        <v>4</v>
      </c>
      <c r="H60" s="26"/>
      <c r="I60" s="26"/>
      <c r="J60" s="26"/>
      <c r="K60" s="26"/>
      <c r="L60" s="38"/>
      <c r="M60" s="48"/>
      <c r="N60" s="48"/>
    </row>
    <row r="61" spans="1:14" s="24" customFormat="1" ht="15.75" customHeight="1">
      <c r="A61" s="37" t="s">
        <v>124</v>
      </c>
      <c r="B61" s="45" t="s">
        <v>125</v>
      </c>
      <c r="C61" s="25">
        <f t="shared" si="3"/>
        <v>0</v>
      </c>
      <c r="D61" s="43">
        <v>0</v>
      </c>
      <c r="E61" s="33">
        <v>0</v>
      </c>
      <c r="F61" s="37">
        <v>0</v>
      </c>
      <c r="G61" s="37">
        <v>0</v>
      </c>
      <c r="H61" s="26"/>
      <c r="I61" s="26"/>
      <c r="J61" s="26"/>
      <c r="K61" s="26"/>
      <c r="L61" s="38"/>
      <c r="M61" s="48"/>
      <c r="N61" s="48"/>
    </row>
    <row r="62" spans="1:14" s="24" customFormat="1" ht="15.75" customHeight="1">
      <c r="A62" s="37" t="s">
        <v>126</v>
      </c>
      <c r="B62" s="45" t="s">
        <v>127</v>
      </c>
      <c r="C62" s="25">
        <f t="shared" si="3"/>
        <v>0</v>
      </c>
      <c r="D62" s="43">
        <v>0</v>
      </c>
      <c r="E62" s="33">
        <v>0</v>
      </c>
      <c r="F62" s="37">
        <v>0</v>
      </c>
      <c r="G62" s="37">
        <v>0</v>
      </c>
      <c r="H62" s="26"/>
      <c r="I62" s="26"/>
      <c r="J62" s="26"/>
      <c r="K62" s="26"/>
      <c r="L62" s="38"/>
      <c r="M62" s="48"/>
      <c r="N62" s="48"/>
    </row>
    <row r="63" spans="1:14" s="24" customFormat="1" ht="15.75" customHeight="1">
      <c r="A63" s="37" t="s">
        <v>128</v>
      </c>
      <c r="B63" s="45" t="s">
        <v>129</v>
      </c>
      <c r="C63" s="25">
        <f t="shared" si="3"/>
        <v>1</v>
      </c>
      <c r="D63" s="36">
        <v>5</v>
      </c>
      <c r="E63" s="33">
        <v>1</v>
      </c>
      <c r="F63" s="37">
        <v>4</v>
      </c>
      <c r="G63" s="37">
        <v>4</v>
      </c>
      <c r="H63" s="26"/>
      <c r="I63" s="26"/>
      <c r="J63" s="26"/>
      <c r="K63" s="26"/>
      <c r="L63" s="38"/>
      <c r="M63" s="48"/>
      <c r="N63" s="48"/>
    </row>
    <row r="64" spans="1:14" s="24" customFormat="1" ht="15.75" customHeight="1">
      <c r="A64" s="37" t="s">
        <v>130</v>
      </c>
      <c r="B64" s="45" t="s">
        <v>131</v>
      </c>
      <c r="C64" s="25">
        <f t="shared" si="3"/>
        <v>1</v>
      </c>
      <c r="D64" s="36">
        <v>7.5</v>
      </c>
      <c r="E64" s="33">
        <v>1</v>
      </c>
      <c r="F64" s="37">
        <v>1</v>
      </c>
      <c r="G64" s="37">
        <v>1</v>
      </c>
      <c r="H64" s="26"/>
      <c r="I64" s="26"/>
      <c r="J64" s="26"/>
      <c r="K64" s="26"/>
      <c r="L64" s="38"/>
      <c r="M64" s="48"/>
      <c r="N64" s="48"/>
    </row>
    <row r="65" spans="1:14" s="24" customFormat="1" ht="15.75" customHeight="1">
      <c r="A65" s="37" t="s">
        <v>132</v>
      </c>
      <c r="B65" s="45" t="s">
        <v>133</v>
      </c>
      <c r="C65" s="25"/>
      <c r="D65" s="49" t="s">
        <v>134</v>
      </c>
      <c r="E65" s="33"/>
      <c r="F65" s="37"/>
      <c r="G65" s="37"/>
      <c r="H65" s="26"/>
      <c r="I65" s="26"/>
      <c r="J65" s="26"/>
      <c r="K65" s="26"/>
      <c r="L65" s="38"/>
      <c r="M65" s="48"/>
      <c r="N65" s="48"/>
    </row>
    <row r="66" spans="1:14" s="24" customFormat="1" ht="15.75" customHeight="1">
      <c r="A66" s="37" t="s">
        <v>135</v>
      </c>
      <c r="B66" s="45" t="s">
        <v>136</v>
      </c>
      <c r="C66" s="25"/>
      <c r="D66" s="49" t="s">
        <v>134</v>
      </c>
      <c r="E66" s="33"/>
      <c r="F66" s="37"/>
      <c r="G66" s="37"/>
      <c r="H66" s="26"/>
      <c r="I66" s="26"/>
      <c r="J66" s="26"/>
      <c r="K66" s="26"/>
      <c r="L66" s="38"/>
      <c r="M66" s="48"/>
      <c r="N66" s="48"/>
    </row>
    <row r="67" spans="1:14" s="24" customFormat="1" ht="15.75" customHeight="1">
      <c r="A67" s="37" t="s">
        <v>137</v>
      </c>
      <c r="B67" s="45" t="s">
        <v>138</v>
      </c>
      <c r="C67" s="25"/>
      <c r="D67" s="49" t="s">
        <v>134</v>
      </c>
      <c r="E67" s="33"/>
      <c r="F67" s="37"/>
      <c r="G67" s="37"/>
      <c r="H67" s="26"/>
      <c r="I67" s="26"/>
      <c r="J67" s="26"/>
      <c r="K67" s="26"/>
      <c r="L67" s="38"/>
      <c r="M67" s="48"/>
      <c r="N67" s="48"/>
    </row>
    <row r="68" spans="1:14" ht="15.75" customHeight="1">
      <c r="A68" s="31" t="s">
        <v>139</v>
      </c>
      <c r="B68" s="50" t="s">
        <v>140</v>
      </c>
      <c r="C68" s="25">
        <f>SUM(IF(D68=0,0),IF(D68&gt;0,1),IF(D68&gt;10,1),IF(D68&gt;20,1),IF(D68&gt;40,1),IF(D68&gt;80,1),IF(D68&gt;160,1),IF(D68&gt;320,1),IF(D68&gt;640,1),IF(D68&gt;1280,1),IF(D68&gt;2560,1),IF(D68&gt;5120,1))</f>
        <v>0</v>
      </c>
      <c r="D68" s="36">
        <v>0</v>
      </c>
      <c r="E68" s="33">
        <v>0</v>
      </c>
      <c r="F68" s="37">
        <v>0</v>
      </c>
      <c r="G68" s="37">
        <v>0</v>
      </c>
      <c r="H68" s="33"/>
      <c r="I68" s="33"/>
      <c r="J68" s="33"/>
      <c r="K68" s="33"/>
      <c r="L68" s="38"/>
      <c r="M68" s="39"/>
      <c r="N68" s="39"/>
    </row>
    <row r="69" spans="1:14" ht="15.75" customHeight="1">
      <c r="A69" s="31" t="s">
        <v>141</v>
      </c>
      <c r="B69" s="24" t="s">
        <v>142</v>
      </c>
      <c r="C69" s="25" t="s">
        <v>143</v>
      </c>
      <c r="D69" s="36">
        <v>0</v>
      </c>
      <c r="E69" s="33">
        <v>0</v>
      </c>
      <c r="F69" s="41">
        <v>0</v>
      </c>
      <c r="G69" s="41">
        <v>0</v>
      </c>
      <c r="H69" s="33"/>
      <c r="I69" s="33"/>
      <c r="J69" s="33"/>
      <c r="K69" s="33"/>
      <c r="L69" s="38"/>
      <c r="M69" s="39"/>
      <c r="N69" s="39"/>
    </row>
    <row r="70" spans="1:14" ht="15.75" customHeight="1">
      <c r="A70" s="31" t="s">
        <v>144</v>
      </c>
      <c r="B70" s="24" t="s">
        <v>145</v>
      </c>
      <c r="C70" s="25" t="s">
        <v>76</v>
      </c>
      <c r="D70" s="36">
        <v>7.5</v>
      </c>
      <c r="E70" s="37">
        <v>1</v>
      </c>
      <c r="F70" s="33">
        <v>1</v>
      </c>
      <c r="G70" s="37">
        <v>1</v>
      </c>
      <c r="H70" s="33"/>
      <c r="I70" s="33"/>
      <c r="J70" s="33"/>
      <c r="K70" s="33"/>
      <c r="L70" s="38"/>
      <c r="M70" s="39"/>
      <c r="N70" s="39"/>
    </row>
    <row r="71" spans="1:14" ht="15.75" customHeight="1">
      <c r="A71" s="31" t="s">
        <v>146</v>
      </c>
      <c r="B71" s="24" t="s">
        <v>147</v>
      </c>
      <c r="C71" s="25">
        <f>SUM(IF(D71=0,0),IF(D71&gt;0,1),IF(D71&gt;10,1),IF(D71&gt;20,1),IF(D71&gt;40,1),IF(D71&gt;80,1),IF(D71&gt;160,1),IF(D71&gt;320,1),IF(D71&gt;640,1),IF(D71&gt;1280,1),IF(D71&gt;2560,1),IF(D71&gt;5120,1))</f>
        <v>0</v>
      </c>
      <c r="D71" s="43">
        <v>0</v>
      </c>
      <c r="E71" s="33">
        <v>0</v>
      </c>
      <c r="F71" s="37">
        <v>0</v>
      </c>
      <c r="G71" s="37">
        <v>0</v>
      </c>
      <c r="H71" s="33"/>
      <c r="I71" s="33"/>
      <c r="J71" s="33"/>
      <c r="K71" s="33"/>
      <c r="L71" s="38"/>
      <c r="M71" s="39"/>
      <c r="N71" s="39"/>
    </row>
    <row r="72" spans="1:14" ht="15.75" customHeight="1">
      <c r="A72" s="31" t="s">
        <v>148</v>
      </c>
      <c r="B72" s="24" t="s">
        <v>149</v>
      </c>
      <c r="C72" s="25" t="s">
        <v>87</v>
      </c>
      <c r="D72" s="43">
        <f>(0+17.03+29.41)/3</f>
        <v>15.479999999999999</v>
      </c>
      <c r="E72" s="33">
        <v>0</v>
      </c>
      <c r="F72" s="37">
        <v>0</v>
      </c>
      <c r="G72" s="37">
        <v>0</v>
      </c>
      <c r="H72" s="33"/>
      <c r="I72" s="33"/>
      <c r="J72" s="33"/>
      <c r="K72" s="33"/>
      <c r="L72" s="38"/>
      <c r="M72" s="39"/>
      <c r="N72" s="39"/>
    </row>
    <row r="73" spans="1:14" ht="15.75" customHeight="1">
      <c r="A73" s="32" t="s">
        <v>150</v>
      </c>
      <c r="B73" s="21" t="s">
        <v>151</v>
      </c>
      <c r="C73" s="25" t="s">
        <v>143</v>
      </c>
      <c r="D73" s="36">
        <v>0</v>
      </c>
      <c r="E73" s="33">
        <v>0</v>
      </c>
      <c r="F73" s="37">
        <v>0</v>
      </c>
      <c r="G73" s="37">
        <v>0</v>
      </c>
      <c r="H73" s="26"/>
      <c r="I73" s="26"/>
      <c r="J73" s="26"/>
      <c r="K73" s="26"/>
      <c r="L73" s="38"/>
      <c r="M73" s="39"/>
      <c r="N73" s="39"/>
    </row>
    <row r="74" spans="1:14" ht="15.75" customHeight="1">
      <c r="A74" s="31" t="s">
        <v>152</v>
      </c>
      <c r="B74" s="24" t="s">
        <v>153</v>
      </c>
      <c r="C74" s="25" t="s">
        <v>143</v>
      </c>
      <c r="D74" s="36">
        <v>0</v>
      </c>
      <c r="E74" s="33">
        <v>0</v>
      </c>
      <c r="F74" s="37">
        <v>0</v>
      </c>
      <c r="G74" s="37">
        <v>0</v>
      </c>
      <c r="H74" s="33"/>
      <c r="I74" s="33"/>
      <c r="J74" s="33"/>
      <c r="K74" s="33"/>
      <c r="L74" s="38"/>
      <c r="M74" s="39"/>
      <c r="N74" s="39"/>
    </row>
    <row r="75" spans="1:14" ht="15.75" customHeight="1">
      <c r="A75" s="31" t="s">
        <v>154</v>
      </c>
      <c r="B75" s="21" t="s">
        <v>155</v>
      </c>
      <c r="C75" s="25" t="s">
        <v>156</v>
      </c>
      <c r="D75" s="36">
        <v>200</v>
      </c>
      <c r="E75" s="37">
        <v>2</v>
      </c>
      <c r="F75" s="33">
        <v>2</v>
      </c>
      <c r="G75" s="37">
        <v>2</v>
      </c>
      <c r="H75" s="33"/>
      <c r="I75" s="33"/>
      <c r="J75" s="33"/>
      <c r="K75" s="33"/>
      <c r="L75" s="38"/>
      <c r="M75" s="39"/>
      <c r="N75" s="39"/>
    </row>
    <row r="76" spans="1:14" ht="15.75" customHeight="1">
      <c r="A76" s="31" t="s">
        <v>157</v>
      </c>
      <c r="B76" s="24" t="s">
        <v>158</v>
      </c>
      <c r="C76" s="25" t="s">
        <v>69</v>
      </c>
      <c r="D76" s="36">
        <v>50</v>
      </c>
      <c r="E76" s="33">
        <v>1</v>
      </c>
      <c r="F76" s="41">
        <v>1</v>
      </c>
      <c r="G76" s="41">
        <v>1</v>
      </c>
      <c r="H76" s="33"/>
      <c r="I76" s="33"/>
      <c r="J76" s="33"/>
      <c r="K76" s="33"/>
      <c r="L76" s="38"/>
      <c r="M76" s="39"/>
      <c r="N76" s="39"/>
    </row>
    <row r="77" spans="1:14" ht="15.75" customHeight="1">
      <c r="A77" s="31" t="s">
        <v>159</v>
      </c>
      <c r="B77" s="21" t="s">
        <v>160</v>
      </c>
      <c r="C77" s="25" t="s">
        <v>69</v>
      </c>
      <c r="D77" s="36">
        <v>49</v>
      </c>
      <c r="E77" s="33">
        <v>1</v>
      </c>
      <c r="F77" s="41">
        <v>1</v>
      </c>
      <c r="G77" s="41">
        <v>1</v>
      </c>
      <c r="H77" s="33"/>
      <c r="I77" s="33"/>
      <c r="J77" s="33"/>
      <c r="K77" s="33"/>
      <c r="L77" s="38"/>
      <c r="M77" s="39"/>
      <c r="N77" s="39"/>
    </row>
    <row r="78" spans="1:14" ht="15.75" customHeight="1">
      <c r="A78" s="31" t="s">
        <v>161</v>
      </c>
      <c r="B78" s="21" t="s">
        <v>162</v>
      </c>
      <c r="C78" s="25">
        <v>4</v>
      </c>
      <c r="D78" s="40">
        <v>44.52</v>
      </c>
      <c r="E78" s="33">
        <v>1</v>
      </c>
      <c r="F78" s="37">
        <v>1</v>
      </c>
      <c r="G78" s="37">
        <v>1</v>
      </c>
      <c r="H78" s="33"/>
      <c r="I78" s="33"/>
      <c r="J78" s="33"/>
      <c r="K78" s="33"/>
      <c r="L78" s="38"/>
      <c r="M78" s="39"/>
      <c r="N78" s="39"/>
    </row>
    <row r="79" spans="1:14" ht="15.75" customHeight="1">
      <c r="A79" s="31" t="s">
        <v>163</v>
      </c>
      <c r="B79" s="21" t="s">
        <v>164</v>
      </c>
      <c r="C79" s="25">
        <f>SUM(IF(D79=0,0),IF(D79&gt;0,1),IF(D79&gt;10,1),IF(D79&gt;20,1),IF(D79&gt;40,1),IF(D79&gt;80,1),IF(D79&gt;160,1),IF(D79&gt;320,1),IF(D79&gt;640,1),IF(D79&gt;1280,1),IF(D79&gt;2560,1),IF(D79&gt;5120,1))</f>
        <v>7</v>
      </c>
      <c r="D79" s="36">
        <v>640</v>
      </c>
      <c r="E79" s="33">
        <v>1</v>
      </c>
      <c r="F79" s="37">
        <v>6</v>
      </c>
      <c r="G79" s="37">
        <v>6</v>
      </c>
      <c r="H79" s="33"/>
      <c r="I79" s="33"/>
      <c r="J79" s="33"/>
      <c r="K79" s="33"/>
      <c r="L79" s="38"/>
      <c r="M79" s="39"/>
      <c r="N79" s="39"/>
    </row>
    <row r="80" spans="1:14" ht="15.75" customHeight="1">
      <c r="A80" s="31" t="s">
        <v>165</v>
      </c>
      <c r="B80" s="24" t="s">
        <v>166</v>
      </c>
      <c r="C80" s="25"/>
      <c r="D80" s="49" t="s">
        <v>134</v>
      </c>
      <c r="E80" s="37"/>
      <c r="F80" s="33"/>
      <c r="G80" s="37"/>
      <c r="H80" s="33"/>
      <c r="I80" s="33"/>
      <c r="J80" s="33"/>
      <c r="K80" s="33"/>
      <c r="L80" s="38"/>
      <c r="M80" s="39"/>
      <c r="N80" s="39"/>
    </row>
    <row r="81" spans="1:14" ht="15.75" customHeight="1">
      <c r="A81" s="31" t="s">
        <v>167</v>
      </c>
      <c r="B81" s="21" t="s">
        <v>168</v>
      </c>
      <c r="C81" s="25" t="s">
        <v>76</v>
      </c>
      <c r="D81" s="36">
        <v>7.5</v>
      </c>
      <c r="E81" s="33">
        <v>1</v>
      </c>
      <c r="F81" s="37">
        <v>1</v>
      </c>
      <c r="G81" s="37">
        <v>1</v>
      </c>
      <c r="H81" s="33"/>
      <c r="I81" s="33"/>
      <c r="J81" s="33"/>
      <c r="K81" s="33"/>
      <c r="L81" s="38"/>
      <c r="M81" s="39"/>
      <c r="N81" s="39"/>
    </row>
    <row r="82" spans="1:14" ht="15.75" customHeight="1">
      <c r="A82" s="31" t="s">
        <v>169</v>
      </c>
      <c r="B82" s="21" t="s">
        <v>170</v>
      </c>
      <c r="C82" s="25">
        <f>SUM(IF(D82=0,0),IF(D82&gt;0,1),IF(D82&gt;10,1),IF(D82&gt;20,1),IF(D82&gt;40,1),IF(D82&gt;80,1),IF(D82&gt;160,1),IF(D82&gt;320,1),IF(D82&gt;640,1),IF(D82&gt;1280,1),IF(D82&gt;2560,1),IF(D82&gt;5120,1))</f>
        <v>3</v>
      </c>
      <c r="D82" s="36">
        <v>28</v>
      </c>
      <c r="E82" s="37">
        <v>1</v>
      </c>
      <c r="F82" s="33">
        <v>4</v>
      </c>
      <c r="G82" s="37">
        <v>4</v>
      </c>
      <c r="H82" s="33"/>
      <c r="I82" s="33"/>
      <c r="J82" s="33"/>
      <c r="K82" s="33"/>
      <c r="L82" s="38"/>
      <c r="M82" s="39"/>
      <c r="N82" s="39"/>
    </row>
    <row r="83" spans="1:14" ht="15.75" customHeight="1">
      <c r="A83" s="31" t="s">
        <v>171</v>
      </c>
      <c r="B83" s="24" t="s">
        <v>172</v>
      </c>
      <c r="C83" s="25">
        <f>SUM(IF(D83=0,0),IF(D83&gt;0,1),IF(D83&gt;10,1),IF(D83&gt;20,1),IF(D83&gt;40,1),IF(D83&gt;80,1),IF(D83&gt;160,1),IF(D83&gt;320,1),IF(D83&gt;640,1),IF(D83&gt;1280,1),IF(D83&gt;2560,1),IF(D83&gt;5120,1))</f>
        <v>3</v>
      </c>
      <c r="D83" s="36">
        <v>28</v>
      </c>
      <c r="E83" s="33">
        <v>2</v>
      </c>
      <c r="F83" s="37">
        <v>4</v>
      </c>
      <c r="G83" s="37">
        <v>4</v>
      </c>
      <c r="H83" s="33"/>
      <c r="I83" s="33"/>
      <c r="J83" s="33"/>
      <c r="K83" s="33"/>
      <c r="L83" s="38"/>
      <c r="M83" s="39"/>
      <c r="N83" s="39"/>
    </row>
    <row r="84" spans="1:14" ht="15.75" customHeight="1">
      <c r="A84" s="31" t="s">
        <v>173</v>
      </c>
      <c r="B84" s="24" t="s">
        <v>174</v>
      </c>
      <c r="C84" s="25" t="s">
        <v>87</v>
      </c>
      <c r="D84" s="36">
        <v>15</v>
      </c>
      <c r="E84" s="33">
        <v>1</v>
      </c>
      <c r="F84" s="37">
        <v>2</v>
      </c>
      <c r="G84" s="37">
        <v>2</v>
      </c>
      <c r="H84" s="33"/>
      <c r="I84" s="33"/>
      <c r="J84" s="33"/>
      <c r="K84" s="33"/>
      <c r="L84" s="38"/>
      <c r="M84" s="39"/>
      <c r="N84" s="39"/>
    </row>
    <row r="85" spans="1:14" ht="15.75" customHeight="1">
      <c r="A85" s="31" t="s">
        <v>175</v>
      </c>
      <c r="B85" s="45" t="s">
        <v>176</v>
      </c>
      <c r="C85" s="25">
        <f t="shared" ref="C85:C97" si="4">SUM(IF(D85=0,0),IF(D85&gt;0,1),IF(D85&gt;10,1),IF(D85&gt;20,1),IF(D85&gt;40,1),IF(D85&gt;80,1),IF(D85&gt;160,1),IF(D85&gt;320,1),IF(D85&gt;640,1),IF(D85&gt;1280,1),IF(D85&gt;2560,1),IF(D85&gt;5120,1))</f>
        <v>1</v>
      </c>
      <c r="D85" s="36">
        <v>7.5</v>
      </c>
      <c r="E85" s="33">
        <v>1</v>
      </c>
      <c r="F85" s="37">
        <v>1</v>
      </c>
      <c r="G85" s="37">
        <v>1</v>
      </c>
      <c r="H85" s="33"/>
      <c r="I85" s="33"/>
      <c r="J85" s="33"/>
      <c r="K85" s="33"/>
      <c r="L85" s="38"/>
      <c r="M85" s="39"/>
      <c r="N85" s="39"/>
    </row>
    <row r="86" spans="1:14" ht="15.75" customHeight="1">
      <c r="A86" s="31" t="s">
        <v>177</v>
      </c>
      <c r="B86" s="45" t="s">
        <v>178</v>
      </c>
      <c r="C86" s="25">
        <f t="shared" si="4"/>
        <v>1</v>
      </c>
      <c r="D86" s="36">
        <v>7.5</v>
      </c>
      <c r="E86" s="33">
        <v>1</v>
      </c>
      <c r="F86" s="37">
        <v>1</v>
      </c>
      <c r="G86" s="37">
        <v>1</v>
      </c>
      <c r="H86" s="33"/>
      <c r="I86" s="33"/>
      <c r="J86" s="33"/>
      <c r="K86" s="33"/>
      <c r="L86" s="38"/>
      <c r="M86" s="39"/>
      <c r="N86" s="39"/>
    </row>
    <row r="87" spans="1:14" ht="15.75" customHeight="1">
      <c r="A87" s="31" t="s">
        <v>179</v>
      </c>
      <c r="B87" s="45" t="s">
        <v>180</v>
      </c>
      <c r="C87" s="25">
        <f t="shared" si="4"/>
        <v>0</v>
      </c>
      <c r="D87" s="36">
        <v>0</v>
      </c>
      <c r="E87" s="33">
        <v>0</v>
      </c>
      <c r="F87" s="37">
        <v>0</v>
      </c>
      <c r="G87" s="37">
        <v>0</v>
      </c>
      <c r="H87" s="33"/>
      <c r="I87" s="33"/>
      <c r="J87" s="33"/>
      <c r="K87" s="33"/>
      <c r="L87" s="38"/>
      <c r="M87" s="39"/>
      <c r="N87" s="39"/>
    </row>
    <row r="88" spans="1:14" ht="15.75" customHeight="1">
      <c r="A88" s="31" t="s">
        <v>181</v>
      </c>
      <c r="B88" s="45" t="s">
        <v>182</v>
      </c>
      <c r="C88" s="25">
        <f t="shared" si="4"/>
        <v>0</v>
      </c>
      <c r="D88" s="36">
        <v>0</v>
      </c>
      <c r="E88" s="33">
        <v>0</v>
      </c>
      <c r="F88" s="37">
        <v>0</v>
      </c>
      <c r="G88" s="37">
        <v>0</v>
      </c>
      <c r="H88" s="33"/>
      <c r="I88" s="33"/>
      <c r="J88" s="33"/>
      <c r="K88" s="33"/>
      <c r="L88" s="38"/>
      <c r="M88" s="39"/>
      <c r="N88" s="39"/>
    </row>
    <row r="89" spans="1:14" ht="15.75" customHeight="1">
      <c r="A89" s="31" t="s">
        <v>183</v>
      </c>
      <c r="B89" s="45" t="s">
        <v>184</v>
      </c>
      <c r="C89" s="25">
        <f t="shared" si="4"/>
        <v>0</v>
      </c>
      <c r="D89" s="36">
        <v>0</v>
      </c>
      <c r="E89" s="33">
        <v>0</v>
      </c>
      <c r="F89" s="37">
        <v>0</v>
      </c>
      <c r="G89" s="37">
        <v>0</v>
      </c>
      <c r="H89" s="33"/>
      <c r="I89" s="33"/>
      <c r="J89" s="33"/>
      <c r="K89" s="33"/>
      <c r="L89" s="38"/>
      <c r="M89" s="39"/>
      <c r="N89" s="39"/>
    </row>
    <row r="90" spans="1:14" ht="15.75" customHeight="1">
      <c r="A90" s="31" t="s">
        <v>185</v>
      </c>
      <c r="B90" s="45" t="s">
        <v>186</v>
      </c>
      <c r="C90" s="25">
        <f t="shared" si="4"/>
        <v>2</v>
      </c>
      <c r="D90" s="40">
        <v>15</v>
      </c>
      <c r="E90" s="33">
        <v>1</v>
      </c>
      <c r="F90" s="37">
        <v>2</v>
      </c>
      <c r="G90" s="37">
        <v>2</v>
      </c>
      <c r="H90" s="33"/>
      <c r="I90" s="33"/>
      <c r="J90" s="33"/>
      <c r="K90" s="33"/>
      <c r="L90" s="38"/>
      <c r="M90" s="39"/>
      <c r="N90" s="39"/>
    </row>
    <row r="91" spans="1:14" ht="15.75" customHeight="1">
      <c r="A91" s="31" t="s">
        <v>187</v>
      </c>
      <c r="B91" s="45" t="s">
        <v>188</v>
      </c>
      <c r="C91" s="25">
        <f t="shared" si="4"/>
        <v>0</v>
      </c>
      <c r="D91" s="36">
        <v>0</v>
      </c>
      <c r="E91" s="33">
        <v>0</v>
      </c>
      <c r="F91" s="37">
        <v>0</v>
      </c>
      <c r="G91" s="37">
        <v>0</v>
      </c>
      <c r="H91" s="33"/>
      <c r="I91" s="33"/>
      <c r="J91" s="33"/>
      <c r="K91" s="33"/>
      <c r="L91" s="38"/>
      <c r="M91" s="39"/>
      <c r="N91" s="39"/>
    </row>
    <row r="92" spans="1:14" ht="15.75" customHeight="1">
      <c r="A92" s="31" t="s">
        <v>189</v>
      </c>
      <c r="B92" s="45" t="s">
        <v>190</v>
      </c>
      <c r="C92" s="25">
        <f t="shared" si="4"/>
        <v>0</v>
      </c>
      <c r="D92" s="36">
        <v>0</v>
      </c>
      <c r="E92" s="33">
        <v>0</v>
      </c>
      <c r="F92" s="37">
        <v>0</v>
      </c>
      <c r="G92" s="37">
        <v>0</v>
      </c>
      <c r="H92" s="33"/>
      <c r="I92" s="33"/>
      <c r="J92" s="33"/>
      <c r="K92" s="33"/>
      <c r="L92" s="38"/>
      <c r="M92" s="39"/>
      <c r="N92" s="39"/>
    </row>
    <row r="93" spans="1:14" ht="15.75" customHeight="1">
      <c r="A93" s="31" t="s">
        <v>191</v>
      </c>
      <c r="B93" s="24" t="s">
        <v>192</v>
      </c>
      <c r="C93" s="25">
        <f t="shared" si="4"/>
        <v>0</v>
      </c>
      <c r="D93" s="43">
        <v>0</v>
      </c>
      <c r="E93" s="33">
        <v>0</v>
      </c>
      <c r="F93" s="37">
        <v>0</v>
      </c>
      <c r="G93" s="37">
        <v>0</v>
      </c>
      <c r="H93" s="33"/>
      <c r="I93" s="33"/>
      <c r="J93" s="33"/>
      <c r="K93" s="33"/>
      <c r="L93" s="38"/>
      <c r="M93" s="39"/>
      <c r="N93" s="39"/>
    </row>
    <row r="94" spans="1:14" ht="15.75" customHeight="1">
      <c r="A94" s="31" t="s">
        <v>193</v>
      </c>
      <c r="B94" s="45" t="s">
        <v>194</v>
      </c>
      <c r="C94" s="25">
        <f t="shared" si="4"/>
        <v>3</v>
      </c>
      <c r="D94" s="36">
        <v>22</v>
      </c>
      <c r="E94" s="33">
        <v>1</v>
      </c>
      <c r="F94" s="37">
        <v>3</v>
      </c>
      <c r="G94" s="37">
        <v>3</v>
      </c>
      <c r="H94" s="33"/>
      <c r="I94" s="33"/>
      <c r="J94" s="33"/>
      <c r="K94" s="33"/>
      <c r="L94" s="38"/>
      <c r="M94" s="39"/>
      <c r="N94" s="39"/>
    </row>
    <row r="95" spans="1:14" ht="15.75" customHeight="1">
      <c r="A95" s="31" t="s">
        <v>195</v>
      </c>
      <c r="B95" s="24" t="s">
        <v>196</v>
      </c>
      <c r="C95" s="25">
        <f t="shared" si="4"/>
        <v>3</v>
      </c>
      <c r="D95" s="36">
        <v>22.5</v>
      </c>
      <c r="E95" s="33">
        <v>1</v>
      </c>
      <c r="F95" s="37">
        <v>3</v>
      </c>
      <c r="G95" s="37">
        <v>3</v>
      </c>
      <c r="H95" s="33"/>
      <c r="I95" s="33"/>
      <c r="J95" s="33"/>
      <c r="K95" s="33"/>
      <c r="L95" s="38"/>
      <c r="M95" s="39"/>
      <c r="N95" s="39"/>
    </row>
    <row r="96" spans="1:14" ht="15.75" customHeight="1">
      <c r="A96" s="31" t="s">
        <v>197</v>
      </c>
      <c r="B96" s="45" t="s">
        <v>198</v>
      </c>
      <c r="C96" s="25">
        <f t="shared" si="4"/>
        <v>0</v>
      </c>
      <c r="D96" s="36">
        <v>0</v>
      </c>
      <c r="E96" s="33">
        <v>0</v>
      </c>
      <c r="F96" s="37">
        <v>0</v>
      </c>
      <c r="G96" s="37">
        <v>0</v>
      </c>
      <c r="H96" s="33"/>
      <c r="I96" s="33"/>
      <c r="J96" s="33"/>
      <c r="K96" s="33"/>
      <c r="L96" s="38"/>
      <c r="M96" s="39"/>
      <c r="N96" s="39"/>
    </row>
    <row r="97" spans="1:14" ht="15.75" customHeight="1">
      <c r="A97" s="31" t="s">
        <v>199</v>
      </c>
      <c r="B97" s="45" t="s">
        <v>200</v>
      </c>
      <c r="C97" s="25">
        <f t="shared" si="4"/>
        <v>0</v>
      </c>
      <c r="D97" s="36">
        <v>0</v>
      </c>
      <c r="E97" s="33">
        <v>0</v>
      </c>
      <c r="F97" s="37">
        <v>0</v>
      </c>
      <c r="G97" s="37">
        <v>0</v>
      </c>
      <c r="H97" s="33"/>
      <c r="I97" s="33"/>
      <c r="J97" s="33"/>
      <c r="K97" s="33"/>
      <c r="L97" s="38"/>
      <c r="M97" s="39"/>
      <c r="N97" s="39"/>
    </row>
    <row r="98" spans="1:14" ht="15.75" customHeight="1">
      <c r="A98" s="31" t="s">
        <v>201</v>
      </c>
      <c r="B98" s="24" t="s">
        <v>202</v>
      </c>
      <c r="C98" s="25"/>
      <c r="D98" s="49" t="s">
        <v>134</v>
      </c>
      <c r="E98" s="33"/>
      <c r="F98" s="41"/>
      <c r="G98" s="41"/>
      <c r="H98" s="33"/>
      <c r="I98" s="33"/>
      <c r="J98" s="33"/>
      <c r="K98" s="33"/>
      <c r="L98" s="38"/>
      <c r="M98" s="39"/>
      <c r="N98" s="39"/>
    </row>
    <row r="99" spans="1:14" ht="15.75" customHeight="1">
      <c r="A99" s="31" t="s">
        <v>203</v>
      </c>
      <c r="B99" s="45" t="s">
        <v>204</v>
      </c>
      <c r="C99" s="25">
        <v>2</v>
      </c>
      <c r="D99" s="51">
        <v>15</v>
      </c>
      <c r="E99" s="33">
        <v>1</v>
      </c>
      <c r="F99" s="41">
        <v>2</v>
      </c>
      <c r="G99" s="41">
        <v>2</v>
      </c>
      <c r="H99" s="33"/>
      <c r="I99" s="33"/>
      <c r="J99" s="33"/>
      <c r="K99" s="33"/>
      <c r="L99" s="38"/>
      <c r="M99" s="39"/>
      <c r="N99" s="39"/>
    </row>
    <row r="100" spans="1:14" ht="15.75" customHeight="1">
      <c r="A100" s="31" t="s">
        <v>205</v>
      </c>
      <c r="B100" s="24" t="s">
        <v>206</v>
      </c>
      <c r="C100" s="25" t="s">
        <v>76</v>
      </c>
      <c r="D100" s="43">
        <v>1</v>
      </c>
      <c r="E100" s="33">
        <v>1</v>
      </c>
      <c r="F100" s="37">
        <v>1</v>
      </c>
      <c r="G100" s="37">
        <v>1</v>
      </c>
      <c r="H100" s="33"/>
      <c r="I100" s="33"/>
      <c r="J100" s="33"/>
      <c r="K100" s="33"/>
      <c r="L100" s="38"/>
      <c r="M100" s="39"/>
      <c r="N100" s="39"/>
    </row>
    <row r="101" spans="1:14" ht="15.75" customHeight="1">
      <c r="A101" s="31" t="s">
        <v>207</v>
      </c>
      <c r="B101" s="45" t="s">
        <v>208</v>
      </c>
      <c r="C101" s="25">
        <f>SUM(IF(D101=0,0),IF(D101&gt;0,1),IF(D101&gt;10,1),IF(D101&gt;20,1),IF(D101&gt;40,1),IF(D101&gt;80,1),IF(D101&gt;160,1),IF(D101&gt;320,1),IF(D101&gt;640,1),IF(D101&gt;1280,1),IF(D101&gt;2560,1),IF(D101&gt;5120,1))</f>
        <v>3</v>
      </c>
      <c r="D101" s="40">
        <v>22.5</v>
      </c>
      <c r="E101" s="33">
        <v>1</v>
      </c>
      <c r="F101" s="37">
        <v>3</v>
      </c>
      <c r="G101" s="37">
        <v>3</v>
      </c>
      <c r="H101" s="33"/>
      <c r="I101" s="33"/>
      <c r="J101" s="33"/>
      <c r="K101" s="33"/>
      <c r="L101" s="38"/>
      <c r="M101" s="39"/>
      <c r="N101" s="39"/>
    </row>
    <row r="102" spans="1:14" ht="15.75" customHeight="1">
      <c r="A102" s="31" t="s">
        <v>209</v>
      </c>
      <c r="B102" s="44" t="s">
        <v>210</v>
      </c>
      <c r="C102" s="25">
        <f>SUM(IF(D102=0,0),IF(D102&gt;0,1),IF(D102&gt;10,1),IF(D102&gt;20,1),IF(D102&gt;40,1),IF(D102&gt;80,1),IF(D102&gt;160,1),IF(D102&gt;320,1),IF(D102&gt;640,1),IF(D102&gt;1280,1),IF(D102&gt;2560,1),IF(D102&gt;5120,1))</f>
        <v>0</v>
      </c>
      <c r="D102" s="40">
        <v>0</v>
      </c>
      <c r="E102" s="33">
        <v>0</v>
      </c>
      <c r="F102" s="37">
        <v>0</v>
      </c>
      <c r="G102" s="37">
        <v>0</v>
      </c>
      <c r="H102" s="33"/>
      <c r="I102" s="33"/>
      <c r="J102" s="33"/>
      <c r="K102" s="33"/>
      <c r="L102" s="38"/>
      <c r="M102" s="39"/>
      <c r="N102" s="39"/>
    </row>
    <row r="103" spans="1:14" ht="15.75" customHeight="1">
      <c r="A103" s="31" t="s">
        <v>211</v>
      </c>
      <c r="B103" s="24" t="s">
        <v>212</v>
      </c>
      <c r="C103" s="25">
        <f>SUM(IF(D103=0,0),IF(D103&gt;0,1),IF(D103&gt;10,1),IF(D103&gt;20,1),IF(D103&gt;40,1),IF(D103&gt;80,1),IF(D103&gt;160,1),IF(D103&gt;320,1),IF(D103&gt;640,1),IF(D103&gt;1280,1),IF(D103&gt;2560,1),IF(D103&gt;5120,1))</f>
        <v>1</v>
      </c>
      <c r="D103" s="36">
        <v>8</v>
      </c>
      <c r="E103" s="33">
        <v>1</v>
      </c>
      <c r="F103" s="37">
        <v>1</v>
      </c>
      <c r="G103" s="37">
        <v>1</v>
      </c>
      <c r="H103" s="33"/>
      <c r="I103" s="33"/>
      <c r="J103" s="33"/>
      <c r="K103" s="33"/>
      <c r="L103" s="38"/>
      <c r="M103" s="39"/>
      <c r="N103" s="39"/>
    </row>
    <row r="104" spans="1:14" ht="15.75" customHeight="1">
      <c r="A104" s="31" t="s">
        <v>213</v>
      </c>
      <c r="B104" s="24" t="s">
        <v>214</v>
      </c>
      <c r="C104" s="25">
        <f>SUM(IF(D104=0,0),IF(D104&gt;0,1),IF(D104&gt;10,1),IF(D104&gt;20,1),IF(D104&gt;40,1),IF(D104&gt;80,1),IF(D104&gt;160,1),IF(D104&gt;320,1),IF(D104&gt;640,1),IF(D104&gt;1280,1),IF(D104&gt;2560,1),IF(D104&gt;5120,1))</f>
        <v>1</v>
      </c>
      <c r="D104" s="43">
        <v>1</v>
      </c>
      <c r="E104" s="33">
        <v>0</v>
      </c>
      <c r="F104" s="37">
        <v>0</v>
      </c>
      <c r="G104" s="37">
        <v>0</v>
      </c>
      <c r="H104" s="33"/>
      <c r="I104" s="33"/>
      <c r="J104" s="33"/>
      <c r="K104" s="33"/>
      <c r="L104" s="38"/>
      <c r="M104" s="39"/>
      <c r="N104" s="39"/>
    </row>
    <row r="105" spans="1:14" ht="15.75" customHeight="1">
      <c r="A105" s="31" t="s">
        <v>215</v>
      </c>
      <c r="B105" s="24" t="s">
        <v>216</v>
      </c>
      <c r="C105" s="25">
        <f>SUM(IF(D105=0,0),IF(D105&gt;0,1),IF(D105&gt;10,1),IF(D105&gt;20,1),IF(D105&gt;40,1),IF(D105&gt;80,1),IF(D105&gt;160,1),IF(D105&gt;320,1),IF(D105&gt;640,1),IF(D105&gt;1280,1),IF(D105&gt;2560,1),IF(D105&gt;5120,1))</f>
        <v>0</v>
      </c>
      <c r="D105" s="36">
        <v>0</v>
      </c>
      <c r="E105" s="33">
        <v>0</v>
      </c>
      <c r="F105" s="37">
        <v>0</v>
      </c>
      <c r="G105" s="37">
        <v>0</v>
      </c>
      <c r="H105" s="33"/>
      <c r="I105" s="33"/>
      <c r="J105" s="33"/>
      <c r="K105" s="33"/>
      <c r="L105" s="52"/>
      <c r="M105" s="39"/>
      <c r="N105" s="39"/>
    </row>
    <row r="106" spans="1:14" ht="15.75" customHeight="1">
      <c r="A106" s="31" t="s">
        <v>217</v>
      </c>
      <c r="B106" s="24" t="s">
        <v>218</v>
      </c>
      <c r="C106" s="25" t="s">
        <v>87</v>
      </c>
      <c r="D106" s="36">
        <v>15</v>
      </c>
      <c r="E106" s="37">
        <v>1</v>
      </c>
      <c r="F106" s="33">
        <v>2</v>
      </c>
      <c r="G106" s="37">
        <v>2</v>
      </c>
      <c r="H106" s="33"/>
      <c r="I106" s="33"/>
      <c r="J106" s="33"/>
      <c r="K106" s="33"/>
      <c r="L106" s="52"/>
      <c r="M106" s="39"/>
      <c r="N106" s="39"/>
    </row>
    <row r="107" spans="1:14" ht="15.75" customHeight="1">
      <c r="A107" s="47" t="s">
        <v>219</v>
      </c>
      <c r="B107" s="53" t="s">
        <v>220</v>
      </c>
      <c r="C107" s="25">
        <f t="shared" ref="C107:C113" si="5">SUM(IF(D107=0,0),IF(D107&gt;0,1),IF(D107&gt;10,1),IF(D107&gt;20,1),IF(D107&gt;40,1),IF(D107&gt;80,1),IF(D107&gt;160,1),IF(D107&gt;320,1),IF(D107&gt;640,1),IF(D107&gt;1280,1),IF(D107&gt;2560,1),IF(D107&gt;5120,1))</f>
        <v>0</v>
      </c>
      <c r="D107" s="36">
        <v>0</v>
      </c>
      <c r="E107" s="33">
        <v>0</v>
      </c>
      <c r="F107" s="37">
        <v>0</v>
      </c>
      <c r="G107" s="37">
        <v>0</v>
      </c>
      <c r="H107" s="33"/>
      <c r="I107" s="33"/>
      <c r="J107" s="33"/>
      <c r="K107" s="33"/>
      <c r="L107" s="52"/>
      <c r="M107" s="39"/>
      <c r="N107" s="39"/>
    </row>
    <row r="108" spans="1:14" ht="15.75" customHeight="1">
      <c r="A108" s="47" t="s">
        <v>221</v>
      </c>
      <c r="B108" s="53" t="s">
        <v>222</v>
      </c>
      <c r="C108" s="25">
        <f t="shared" si="5"/>
        <v>0</v>
      </c>
      <c r="D108" s="36">
        <v>0</v>
      </c>
      <c r="E108" s="33">
        <v>0</v>
      </c>
      <c r="F108" s="37">
        <v>0</v>
      </c>
      <c r="G108" s="37">
        <v>0</v>
      </c>
      <c r="H108" s="33"/>
      <c r="I108" s="33"/>
      <c r="J108" s="33"/>
      <c r="K108" s="33"/>
      <c r="L108" s="52"/>
      <c r="M108" s="39"/>
      <c r="N108" s="39"/>
    </row>
    <row r="109" spans="1:14" ht="15.75" customHeight="1">
      <c r="A109" s="31" t="s">
        <v>223</v>
      </c>
      <c r="B109" s="24" t="s">
        <v>224</v>
      </c>
      <c r="C109" s="25">
        <f t="shared" si="5"/>
        <v>6</v>
      </c>
      <c r="D109" s="36">
        <v>190.65</v>
      </c>
      <c r="E109" s="33">
        <v>1</v>
      </c>
      <c r="F109" s="37">
        <v>3</v>
      </c>
      <c r="G109" s="37">
        <v>3</v>
      </c>
      <c r="H109" s="33"/>
      <c r="I109" s="33"/>
      <c r="J109" s="33"/>
      <c r="K109" s="33"/>
      <c r="L109" s="38"/>
      <c r="M109" s="39"/>
      <c r="N109" s="39"/>
    </row>
    <row r="110" spans="1:14" ht="15.75" customHeight="1">
      <c r="A110" s="37" t="s">
        <v>225</v>
      </c>
      <c r="B110" s="45" t="s">
        <v>226</v>
      </c>
      <c r="C110" s="25">
        <f t="shared" si="5"/>
        <v>1</v>
      </c>
      <c r="D110" s="40">
        <v>7.65</v>
      </c>
      <c r="E110" s="33">
        <v>1</v>
      </c>
      <c r="F110" s="47">
        <v>1</v>
      </c>
      <c r="G110" s="47">
        <v>1</v>
      </c>
      <c r="H110" s="33"/>
      <c r="I110" s="33"/>
      <c r="J110" s="33"/>
      <c r="K110" s="33"/>
      <c r="L110" s="38"/>
      <c r="M110" s="39"/>
      <c r="N110" s="39"/>
    </row>
    <row r="111" spans="1:14" ht="15.75" customHeight="1">
      <c r="A111" s="37" t="s">
        <v>227</v>
      </c>
      <c r="B111" s="45" t="s">
        <v>228</v>
      </c>
      <c r="C111" s="25">
        <f t="shared" si="5"/>
        <v>1</v>
      </c>
      <c r="D111" s="36">
        <v>6</v>
      </c>
      <c r="E111" s="33">
        <v>1</v>
      </c>
      <c r="F111" s="37">
        <v>3</v>
      </c>
      <c r="G111" s="37">
        <v>3</v>
      </c>
      <c r="H111" s="33"/>
      <c r="I111" s="26"/>
      <c r="J111" s="26"/>
      <c r="K111" s="26"/>
      <c r="L111" s="38"/>
      <c r="M111" s="39"/>
      <c r="N111" s="39"/>
    </row>
    <row r="112" spans="1:14" ht="15.75" customHeight="1">
      <c r="A112" s="37" t="s">
        <v>229</v>
      </c>
      <c r="B112" s="45" t="s">
        <v>230</v>
      </c>
      <c r="C112" s="25">
        <f t="shared" si="5"/>
        <v>0</v>
      </c>
      <c r="D112" s="40">
        <v>0</v>
      </c>
      <c r="E112" s="33">
        <v>0</v>
      </c>
      <c r="F112" s="37">
        <v>0</v>
      </c>
      <c r="G112" s="37">
        <v>0</v>
      </c>
      <c r="H112" s="33"/>
      <c r="I112" s="33"/>
      <c r="J112" s="33"/>
      <c r="K112" s="33"/>
      <c r="L112" s="38"/>
      <c r="M112" s="39"/>
      <c r="N112" s="39"/>
    </row>
    <row r="113" spans="1:14" s="24" customFormat="1" ht="15.75" customHeight="1">
      <c r="A113" s="37" t="s">
        <v>231</v>
      </c>
      <c r="B113" s="45" t="s">
        <v>232</v>
      </c>
      <c r="C113" s="25">
        <f t="shared" si="5"/>
        <v>0</v>
      </c>
      <c r="D113" s="43">
        <v>0</v>
      </c>
      <c r="E113" s="33">
        <v>0</v>
      </c>
      <c r="F113" s="37">
        <v>0</v>
      </c>
      <c r="G113" s="37">
        <v>0</v>
      </c>
      <c r="H113" s="33"/>
      <c r="I113" s="33"/>
      <c r="J113" s="33"/>
      <c r="K113" s="33"/>
      <c r="L113" s="38"/>
      <c r="M113" s="48"/>
      <c r="N113" s="48"/>
    </row>
    <row r="114" spans="1:14" s="24" customFormat="1" ht="15.75" customHeight="1">
      <c r="A114" s="37" t="s">
        <v>233</v>
      </c>
      <c r="B114" s="45" t="s">
        <v>234</v>
      </c>
      <c r="C114" s="25" t="s">
        <v>143</v>
      </c>
      <c r="D114" s="36">
        <v>0</v>
      </c>
      <c r="E114" s="26">
        <v>0</v>
      </c>
      <c r="F114" s="37">
        <v>0</v>
      </c>
      <c r="G114" s="37">
        <v>0</v>
      </c>
      <c r="H114" s="33"/>
      <c r="I114" s="33"/>
      <c r="J114" s="33"/>
      <c r="K114" s="33"/>
      <c r="L114" s="38"/>
      <c r="M114" s="48"/>
      <c r="N114" s="48"/>
    </row>
    <row r="115" spans="1:14" s="24" customFormat="1" ht="15.75" customHeight="1">
      <c r="A115" s="37" t="s">
        <v>235</v>
      </c>
      <c r="B115" s="45" t="s">
        <v>236</v>
      </c>
      <c r="C115" s="25">
        <f>SUM(IF(D115=0,0),IF(D115&gt;0,1),IF(D115&gt;10,1),IF(D115&gt;20,1),IF(D115&gt;40,1),IF(D115&gt;80,1),IF(D115&gt;160,1),IF(D115&gt;320,1),IF(D115&gt;640,1),IF(D115&gt;1280,1),IF(D115&gt;2560,1),IF(D115&gt;5120,1))</f>
        <v>0</v>
      </c>
      <c r="D115" s="43">
        <v>0</v>
      </c>
      <c r="E115" s="33">
        <v>0</v>
      </c>
      <c r="F115" s="37">
        <v>0</v>
      </c>
      <c r="G115" s="37">
        <v>0</v>
      </c>
      <c r="H115" s="33"/>
      <c r="I115" s="33"/>
      <c r="J115" s="33"/>
      <c r="K115" s="33"/>
      <c r="L115" s="38"/>
      <c r="M115" s="48"/>
      <c r="N115" s="48"/>
    </row>
    <row r="116" spans="1:14" s="24" customFormat="1" ht="15.75" customHeight="1">
      <c r="A116" s="37" t="s">
        <v>237</v>
      </c>
      <c r="B116" s="45" t="s">
        <v>238</v>
      </c>
      <c r="C116" s="25">
        <f>SUM(IF(D116=0,0),IF(D116&gt;0,1),IF(D116&gt;10,1),IF(D116&gt;20,1),IF(D116&gt;40,1),IF(D116&gt;80,1),IF(D116&gt;160,1),IF(D116&gt;320,1),IF(D116&gt;640,1),IF(D116&gt;1280,1),IF(D116&gt;2560,1),IF(D116&gt;5120,1))</f>
        <v>0</v>
      </c>
      <c r="D116" s="43">
        <v>0</v>
      </c>
      <c r="E116" s="33">
        <v>0</v>
      </c>
      <c r="F116" s="37">
        <v>0</v>
      </c>
      <c r="G116" s="37">
        <v>0</v>
      </c>
      <c r="H116" s="33"/>
      <c r="I116" s="33"/>
      <c r="J116" s="33"/>
      <c r="K116" s="33"/>
      <c r="L116" s="38"/>
      <c r="M116" s="48"/>
      <c r="N116" s="48"/>
    </row>
    <row r="117" spans="1:14" s="24" customFormat="1" ht="15.75" customHeight="1">
      <c r="A117" s="37" t="s">
        <v>239</v>
      </c>
      <c r="B117" s="45" t="s">
        <v>240</v>
      </c>
      <c r="C117" s="25">
        <f>SUM(IF(D117=0,0),IF(D117&gt;0,1),IF(D117&gt;10,1),IF(D117&gt;20,1),IF(D117&gt;40,1),IF(D117&gt;80,1),IF(D117&gt;160,1),IF(D117&gt;320,1),IF(D117&gt;640,1),IF(D117&gt;1280,1),IF(D117&gt;2560,1),IF(D117&gt;5120,1))</f>
        <v>2</v>
      </c>
      <c r="D117" s="43">
        <v>15</v>
      </c>
      <c r="E117" s="33">
        <v>1</v>
      </c>
      <c r="F117" s="37">
        <v>2</v>
      </c>
      <c r="G117" s="37">
        <v>2</v>
      </c>
      <c r="H117" s="33"/>
      <c r="I117" s="33"/>
      <c r="J117" s="33"/>
      <c r="K117" s="33"/>
      <c r="L117" s="38"/>
      <c r="M117" s="48"/>
      <c r="N117" s="48"/>
    </row>
    <row r="118" spans="1:14" s="24" customFormat="1" ht="15.75" customHeight="1">
      <c r="A118" s="37" t="s">
        <v>241</v>
      </c>
      <c r="B118" s="45" t="s">
        <v>242</v>
      </c>
      <c r="C118" s="25">
        <v>3</v>
      </c>
      <c r="D118" s="51">
        <v>21</v>
      </c>
      <c r="E118" s="33">
        <v>1</v>
      </c>
      <c r="F118" s="37">
        <v>1</v>
      </c>
      <c r="G118" s="37">
        <v>1</v>
      </c>
      <c r="H118" s="33"/>
      <c r="I118" s="33"/>
      <c r="J118" s="33"/>
      <c r="K118" s="33"/>
      <c r="L118" s="38"/>
      <c r="M118" s="48"/>
      <c r="N118" s="48"/>
    </row>
    <row r="119" spans="1:14" ht="15.75" customHeight="1">
      <c r="A119" s="31" t="s">
        <v>243</v>
      </c>
      <c r="B119" s="24" t="s">
        <v>244</v>
      </c>
      <c r="C119" s="25"/>
      <c r="D119" s="49" t="s">
        <v>134</v>
      </c>
      <c r="E119" s="33"/>
      <c r="F119" s="37"/>
      <c r="G119" s="37"/>
      <c r="H119" s="33"/>
      <c r="I119" s="33"/>
      <c r="J119" s="33"/>
      <c r="K119" s="33"/>
      <c r="L119" s="38"/>
      <c r="M119" s="39"/>
      <c r="N119" s="39"/>
    </row>
    <row r="120" spans="1:14" ht="15.75" customHeight="1">
      <c r="A120" s="31" t="s">
        <v>245</v>
      </c>
      <c r="B120" s="24" t="s">
        <v>246</v>
      </c>
      <c r="C120" s="25" t="s">
        <v>156</v>
      </c>
      <c r="D120" s="36">
        <v>315</v>
      </c>
      <c r="E120" s="33">
        <v>1</v>
      </c>
      <c r="F120" s="37">
        <v>4</v>
      </c>
      <c r="G120" s="37">
        <v>4</v>
      </c>
      <c r="H120" s="33"/>
      <c r="I120" s="33"/>
      <c r="J120" s="33"/>
      <c r="K120" s="33"/>
      <c r="L120" s="38"/>
      <c r="M120" s="39"/>
      <c r="N120" s="39"/>
    </row>
    <row r="121" spans="1:14" ht="15.75" customHeight="1">
      <c r="A121" s="31" t="s">
        <v>247</v>
      </c>
      <c r="B121" s="24" t="s">
        <v>248</v>
      </c>
      <c r="C121" s="25" t="s">
        <v>54</v>
      </c>
      <c r="D121" s="36">
        <v>125</v>
      </c>
      <c r="E121" s="33">
        <v>3</v>
      </c>
      <c r="F121" s="37">
        <v>16</v>
      </c>
      <c r="G121" s="37">
        <v>16</v>
      </c>
      <c r="H121" s="33"/>
      <c r="I121" s="33"/>
      <c r="J121" s="33"/>
      <c r="K121" s="33"/>
      <c r="L121" s="38"/>
      <c r="M121" s="39"/>
      <c r="N121" s="39"/>
    </row>
    <row r="122" spans="1:14" ht="15.75" customHeight="1">
      <c r="A122" s="32" t="s">
        <v>249</v>
      </c>
      <c r="B122" s="21" t="s">
        <v>250</v>
      </c>
      <c r="C122" s="25" t="s">
        <v>69</v>
      </c>
      <c r="D122" s="43">
        <f>(36.81+13.43+37.67+60+71.2)/5</f>
        <v>43.822000000000003</v>
      </c>
      <c r="E122" s="33">
        <v>2</v>
      </c>
      <c r="F122" s="37">
        <v>6</v>
      </c>
      <c r="G122" s="37">
        <v>6</v>
      </c>
      <c r="H122" s="33"/>
      <c r="I122" s="33"/>
      <c r="J122" s="33"/>
      <c r="K122" s="33"/>
      <c r="L122" s="38"/>
      <c r="M122" s="39"/>
      <c r="N122" s="39"/>
    </row>
    <row r="123" spans="1:14" ht="15.75" customHeight="1">
      <c r="A123" s="32" t="s">
        <v>251</v>
      </c>
      <c r="B123" s="21" t="s">
        <v>252</v>
      </c>
      <c r="C123" s="25">
        <f>SUM(IF(D123=0,0),IF(D123&gt;0,1),IF(D123&gt;10,1),IF(D123&gt;20,1),IF(D123&gt;40,1),IF(D123&gt;80,1),IF(D123&gt;160,1),IF(D123&gt;320,1),IF(D123&gt;640,1),IF(D123&gt;1280,1),IF(D123&gt;2560,1),IF(D123&gt;5120,1))</f>
        <v>1</v>
      </c>
      <c r="D123" s="43">
        <v>1</v>
      </c>
      <c r="E123" s="33">
        <v>1</v>
      </c>
      <c r="F123" s="37">
        <v>1</v>
      </c>
      <c r="G123" s="37">
        <v>1</v>
      </c>
      <c r="H123" s="33"/>
      <c r="I123" s="33"/>
      <c r="J123" s="33"/>
      <c r="K123" s="33"/>
      <c r="L123" s="38"/>
      <c r="M123" s="39"/>
      <c r="N123" s="39"/>
    </row>
    <row r="124" spans="1:14" ht="15.75" customHeight="1">
      <c r="A124" s="31" t="s">
        <v>253</v>
      </c>
      <c r="B124" s="24" t="s">
        <v>254</v>
      </c>
      <c r="C124" s="25">
        <f>SUM(IF(D124=0,0),IF(D124&gt;0,1),IF(D124&gt;10,1),IF(D124&gt;20,1),IF(D124&gt;40,1),IF(D124&gt;80,1),IF(D124&gt;160,1),IF(D124&gt;320,1),IF(D124&gt;640,1),IF(D124&gt;1280,1),IF(D124&gt;2560,1),IF(D124&gt;5120,1))</f>
        <v>0</v>
      </c>
      <c r="D124" s="36">
        <v>0</v>
      </c>
      <c r="E124" s="26">
        <v>0</v>
      </c>
      <c r="F124" s="41">
        <v>0</v>
      </c>
      <c r="G124" s="41">
        <v>0</v>
      </c>
      <c r="H124" s="26"/>
      <c r="I124" s="26"/>
      <c r="J124" s="26"/>
      <c r="K124" s="26"/>
      <c r="L124" s="38"/>
      <c r="M124" s="39"/>
      <c r="N124" s="39"/>
    </row>
    <row r="125" spans="1:14" ht="15.75" customHeight="1">
      <c r="A125" s="31" t="s">
        <v>255</v>
      </c>
      <c r="B125" s="24" t="s">
        <v>256</v>
      </c>
      <c r="C125" s="25" t="s">
        <v>87</v>
      </c>
      <c r="D125" s="36">
        <v>20</v>
      </c>
      <c r="E125" s="33">
        <v>2</v>
      </c>
      <c r="F125" s="41">
        <v>10</v>
      </c>
      <c r="G125" s="41">
        <v>10</v>
      </c>
      <c r="H125" s="33"/>
      <c r="I125" s="33"/>
      <c r="J125" s="33"/>
      <c r="K125" s="33"/>
      <c r="L125" s="38"/>
      <c r="M125" s="39"/>
      <c r="N125" s="39"/>
    </row>
    <row r="126" spans="1:14" ht="15.75" customHeight="1">
      <c r="A126" s="31" t="s">
        <v>257</v>
      </c>
      <c r="B126" s="24" t="s">
        <v>258</v>
      </c>
      <c r="C126" s="25" t="s">
        <v>87</v>
      </c>
      <c r="D126" s="43">
        <v>20</v>
      </c>
      <c r="E126" s="33">
        <v>1</v>
      </c>
      <c r="F126" s="41">
        <v>3</v>
      </c>
      <c r="G126" s="41">
        <v>3</v>
      </c>
      <c r="H126" s="33"/>
      <c r="I126" s="33"/>
      <c r="J126" s="33"/>
      <c r="K126" s="33"/>
      <c r="L126" s="38"/>
      <c r="M126" s="39"/>
      <c r="N126" s="39"/>
    </row>
    <row r="127" spans="1:14" ht="15.75" customHeight="1">
      <c r="A127" s="32" t="s">
        <v>259</v>
      </c>
      <c r="B127" s="21" t="s">
        <v>260</v>
      </c>
      <c r="C127" s="25">
        <f>SUM(IF(D127=0,0),IF(D127&gt;0,1),IF(D127&gt;10,1),IF(D127&gt;20,1),IF(D127&gt;40,1),IF(D127&gt;80,1),IF(D127&gt;160,1),IF(D127&gt;320,1),IF(D127&gt;640,1),IF(D127&gt;1280,1),IF(D127&gt;2560,1),IF(D127&gt;5120,1))</f>
        <v>0</v>
      </c>
      <c r="D127" s="43">
        <v>0</v>
      </c>
      <c r="E127" s="37">
        <v>0</v>
      </c>
      <c r="F127" s="33">
        <v>0</v>
      </c>
      <c r="G127" s="37">
        <v>0</v>
      </c>
      <c r="H127" s="33"/>
      <c r="I127" s="33"/>
      <c r="J127" s="33"/>
      <c r="K127" s="33"/>
      <c r="L127" s="38"/>
      <c r="M127" s="39"/>
      <c r="N127" s="39"/>
    </row>
    <row r="128" spans="1:14" ht="15.75" customHeight="1">
      <c r="A128" s="31" t="s">
        <v>261</v>
      </c>
      <c r="B128" s="24" t="s">
        <v>262</v>
      </c>
      <c r="C128" s="25"/>
      <c r="D128" s="49" t="s">
        <v>134</v>
      </c>
      <c r="E128" s="33"/>
      <c r="F128" s="37"/>
      <c r="G128" s="37"/>
      <c r="H128" s="33"/>
      <c r="I128" s="33"/>
      <c r="J128" s="33"/>
      <c r="K128" s="33"/>
      <c r="L128" s="38"/>
      <c r="M128" s="39"/>
      <c r="N128" s="39"/>
    </row>
    <row r="129" spans="1:14" ht="15.75" customHeight="1">
      <c r="A129" s="32" t="s">
        <v>263</v>
      </c>
      <c r="B129" s="21" t="s">
        <v>264</v>
      </c>
      <c r="C129" s="25" t="s">
        <v>76</v>
      </c>
      <c r="D129" s="36">
        <v>7.5</v>
      </c>
      <c r="E129" s="33">
        <v>1</v>
      </c>
      <c r="F129" s="37">
        <v>1</v>
      </c>
      <c r="G129" s="37">
        <v>1</v>
      </c>
      <c r="H129" s="33"/>
      <c r="I129" s="33"/>
      <c r="J129" s="33"/>
      <c r="K129" s="33"/>
      <c r="L129" s="38"/>
      <c r="M129" s="39"/>
      <c r="N129" s="39"/>
    </row>
    <row r="130" spans="1:14" ht="15.75" customHeight="1">
      <c r="A130" s="31" t="s">
        <v>265</v>
      </c>
      <c r="B130" s="45" t="s">
        <v>266</v>
      </c>
      <c r="C130" s="25">
        <f>SUM(IF(D130=0,0),IF(D130&gt;0,1),IF(D130&gt;10,1),IF(D130&gt;20,1),IF(D130&gt;40,1),IF(D130&gt;80,1),IF(D130&gt;160,1),IF(D130&gt;320,1),IF(D130&gt;640,1),IF(D130&gt;1280,1),IF(D130&gt;2560,1),IF(D130&gt;5120,1))</f>
        <v>0</v>
      </c>
      <c r="D130" s="36">
        <v>0</v>
      </c>
      <c r="E130" s="33">
        <v>0</v>
      </c>
      <c r="F130" s="37">
        <v>0</v>
      </c>
      <c r="G130" s="37">
        <v>0</v>
      </c>
      <c r="H130" s="33"/>
      <c r="I130" s="33"/>
      <c r="J130" s="33"/>
      <c r="K130" s="33"/>
      <c r="L130" s="38"/>
      <c r="M130" s="39"/>
      <c r="N130" s="39"/>
    </row>
    <row r="131" spans="1:14" ht="15.75" customHeight="1">
      <c r="A131" s="31" t="s">
        <v>267</v>
      </c>
      <c r="B131" s="45" t="s">
        <v>268</v>
      </c>
      <c r="C131" s="25">
        <f>SUM(IF(D131=0,0),IF(D131&gt;0,1),IF(D131&gt;10,1),IF(D131&gt;20,1),IF(D131&gt;40,1),IF(D131&gt;80,1),IF(D131&gt;160,1),IF(D131&gt;320,1),IF(D131&gt;640,1),IF(D131&gt;1280,1),IF(D131&gt;2560,1),IF(D131&gt;5120,1))</f>
        <v>0</v>
      </c>
      <c r="D131" s="36">
        <v>0</v>
      </c>
      <c r="E131" s="33">
        <v>0</v>
      </c>
      <c r="F131" s="37">
        <v>0</v>
      </c>
      <c r="G131" s="37">
        <v>0</v>
      </c>
      <c r="H131" s="33"/>
      <c r="I131" s="33"/>
      <c r="J131" s="33"/>
      <c r="K131" s="33"/>
      <c r="L131" s="38"/>
      <c r="M131" s="39"/>
      <c r="N131" s="39"/>
    </row>
    <row r="132" spans="1:14" ht="15.75" customHeight="1">
      <c r="A132" s="31" t="s">
        <v>269</v>
      </c>
      <c r="B132" s="45" t="s">
        <v>270</v>
      </c>
      <c r="C132" s="25">
        <f>SUM(IF(D132=0,0),IF(D132&gt;0,1),IF(D132&gt;10,1),IF(D132&gt;20,1),IF(D132&gt;40,1),IF(D132&gt;80,1),IF(D132&gt;160,1),IF(D132&gt;320,1),IF(D132&gt;640,1),IF(D132&gt;1280,1),IF(D132&gt;2560,1),IF(D132&gt;5120,1))</f>
        <v>0</v>
      </c>
      <c r="D132" s="36">
        <v>0</v>
      </c>
      <c r="E132" s="33">
        <v>0</v>
      </c>
      <c r="F132" s="37">
        <v>0</v>
      </c>
      <c r="G132" s="37">
        <v>0</v>
      </c>
      <c r="H132" s="33"/>
      <c r="I132" s="33"/>
      <c r="J132" s="33"/>
      <c r="K132" s="33"/>
      <c r="L132" s="38"/>
      <c r="M132" s="39"/>
      <c r="N132" s="39"/>
    </row>
    <row r="133" spans="1:14" ht="15.75" customHeight="1">
      <c r="A133" s="31" t="s">
        <v>271</v>
      </c>
      <c r="B133" s="45" t="s">
        <v>272</v>
      </c>
      <c r="C133" s="25">
        <f>SUM(IF(D133=0,0),IF(D133&gt;0,1),IF(D133&gt;10,1),IF(D133&gt;20,1),IF(D133&gt;40,1),IF(D133&gt;80,1),IF(D133&gt;160,1),IF(D133&gt;320,1),IF(D133&gt;640,1),IF(D133&gt;1280,1),IF(D133&gt;2560,1),IF(D133&gt;5120,1))</f>
        <v>0</v>
      </c>
      <c r="D133" s="36">
        <v>0</v>
      </c>
      <c r="E133" s="33">
        <v>0</v>
      </c>
      <c r="F133" s="37">
        <v>0</v>
      </c>
      <c r="G133" s="37">
        <v>0</v>
      </c>
      <c r="H133" s="33"/>
      <c r="I133" s="33"/>
      <c r="J133" s="33"/>
      <c r="K133" s="33"/>
      <c r="L133" s="38"/>
      <c r="M133" s="39"/>
      <c r="N133" s="39"/>
    </row>
    <row r="134" spans="1:14" ht="15.75" customHeight="1">
      <c r="A134" s="31" t="s">
        <v>273</v>
      </c>
      <c r="B134" s="44" t="s">
        <v>274</v>
      </c>
      <c r="C134" s="25">
        <f>SUM(IF(D134=0,0),IF(D134&gt;0,1),IF(D134&gt;10,1),IF(D134&gt;20,1),IF(D134&gt;40,1),IF(D134&gt;80,1),IF(D134&gt;160,1),IF(D134&gt;320,1),IF(D134&gt;640,1),IF(D134&gt;1280,1),IF(D134&gt;2560,1),IF(D134&gt;5120,1))</f>
        <v>0</v>
      </c>
      <c r="D134" s="36">
        <v>0</v>
      </c>
      <c r="E134" s="33">
        <v>0</v>
      </c>
      <c r="F134" s="37">
        <v>0</v>
      </c>
      <c r="G134" s="37">
        <v>0</v>
      </c>
      <c r="H134" s="33"/>
      <c r="I134" s="33"/>
      <c r="J134" s="33"/>
      <c r="K134" s="33"/>
      <c r="L134" s="38"/>
      <c r="M134" s="39"/>
      <c r="N134" s="39"/>
    </row>
    <row r="135" spans="1:14" ht="15.75" customHeight="1">
      <c r="A135" s="31" t="s">
        <v>275</v>
      </c>
      <c r="B135" s="24" t="s">
        <v>276</v>
      </c>
      <c r="C135" s="25" t="s">
        <v>143</v>
      </c>
      <c r="D135" s="43">
        <v>0</v>
      </c>
      <c r="E135" s="37">
        <v>0</v>
      </c>
      <c r="F135" s="33">
        <v>0</v>
      </c>
      <c r="G135" s="37">
        <v>0</v>
      </c>
      <c r="H135" s="33"/>
      <c r="I135" s="33"/>
      <c r="J135" s="33"/>
      <c r="K135" s="33"/>
      <c r="L135" s="38"/>
      <c r="M135" s="39"/>
      <c r="N135" s="39"/>
    </row>
    <row r="136" spans="1:14" s="56" customFormat="1" ht="15.75" customHeight="1">
      <c r="A136" s="31" t="s">
        <v>277</v>
      </c>
      <c r="B136" s="45" t="s">
        <v>278</v>
      </c>
      <c r="C136" s="25">
        <f>SUM(IF(D136=0,0),IF(D136&gt;0,1),IF(D136&gt;10,1),IF(D136&gt;20,1),IF(D136&gt;40,1),IF(D136&gt;80,1),IF(D136&gt;160,1),IF(D136&gt;320,1),IF(D136&gt;640,1),IF(D136&gt;1280,1),IF(D136&gt;2560,1),IF(D136&gt;5120,1))</f>
        <v>0</v>
      </c>
      <c r="D136" s="36">
        <v>0</v>
      </c>
      <c r="E136" s="33">
        <v>0</v>
      </c>
      <c r="F136" s="37">
        <v>0</v>
      </c>
      <c r="G136" s="37">
        <v>0</v>
      </c>
      <c r="H136" s="26"/>
      <c r="I136" s="26"/>
      <c r="J136" s="26"/>
      <c r="K136" s="26"/>
      <c r="L136" s="54"/>
      <c r="M136" s="55"/>
      <c r="N136" s="55"/>
    </row>
    <row r="137" spans="1:14">
      <c r="A137" s="31" t="s">
        <v>279</v>
      </c>
      <c r="B137" s="24" t="s">
        <v>280</v>
      </c>
      <c r="C137" s="25" t="s">
        <v>143</v>
      </c>
      <c r="D137" s="40">
        <v>0</v>
      </c>
      <c r="E137" s="33">
        <v>0</v>
      </c>
      <c r="F137" s="37">
        <v>0</v>
      </c>
      <c r="G137" s="37">
        <v>0</v>
      </c>
      <c r="H137" s="33"/>
      <c r="I137" s="33"/>
      <c r="J137" s="33"/>
      <c r="K137" s="33"/>
      <c r="L137" s="38"/>
      <c r="M137" s="39"/>
      <c r="N137" s="39"/>
    </row>
    <row r="138" spans="1:14">
      <c r="A138" s="31" t="s">
        <v>281</v>
      </c>
      <c r="B138" s="24" t="s">
        <v>282</v>
      </c>
      <c r="C138" s="25" t="s">
        <v>76</v>
      </c>
      <c r="D138" s="43">
        <v>7.5</v>
      </c>
      <c r="E138" s="37">
        <v>1</v>
      </c>
      <c r="F138" s="33">
        <v>1</v>
      </c>
      <c r="G138" s="37">
        <v>1</v>
      </c>
      <c r="H138" s="33"/>
      <c r="I138" s="33"/>
      <c r="J138" s="33"/>
      <c r="K138" s="33"/>
      <c r="L138" s="38"/>
      <c r="M138" s="39"/>
      <c r="N138" s="39"/>
    </row>
    <row r="139" spans="1:14">
      <c r="A139" s="31" t="s">
        <v>283</v>
      </c>
      <c r="B139" s="45" t="s">
        <v>284</v>
      </c>
      <c r="C139" s="25">
        <f>SUM(IF(D139=0,0),IF(D139&gt;0,1),IF(D139&gt;10,1),IF(D139&gt;20,1),IF(D139&gt;40,1),IF(D139&gt;80,1),IF(D139&gt;160,1),IF(D139&gt;320,1),IF(D139&gt;640,1),IF(D139&gt;1280,1),IF(D139&gt;2560,1),IF(D139&gt;5120,1))</f>
        <v>1</v>
      </c>
      <c r="D139" s="43">
        <f>(26.21+3.1+7.5+0+18.22+0)/6</f>
        <v>9.1716666666666669</v>
      </c>
      <c r="E139" s="33">
        <v>1</v>
      </c>
      <c r="F139" s="37">
        <v>2</v>
      </c>
      <c r="G139" s="37">
        <v>2</v>
      </c>
      <c r="H139" s="33"/>
      <c r="I139" s="33"/>
      <c r="J139" s="33"/>
      <c r="K139" s="33"/>
      <c r="L139" s="57"/>
      <c r="M139" s="39"/>
      <c r="N139" s="39"/>
    </row>
    <row r="140" spans="1:14">
      <c r="A140" s="32" t="s">
        <v>285</v>
      </c>
      <c r="B140" s="21" t="s">
        <v>286</v>
      </c>
      <c r="C140" s="25">
        <f>SUM(IF(D140=0,0),IF(D140&gt;0,1),IF(D140&gt;10,1),IF(D140&gt;20,1),IF(D140&gt;40,1),IF(D140&gt;80,1),IF(D140&gt;160,1),IF(D140&gt;320,1),IF(D140&gt;640,1),IF(D140&gt;1280,1),IF(D140&gt;2560,1),IF(D140&gt;5120,1))</f>
        <v>0</v>
      </c>
      <c r="D140" s="40">
        <v>0</v>
      </c>
      <c r="E140" s="33">
        <v>0</v>
      </c>
      <c r="F140" s="37">
        <v>0</v>
      </c>
      <c r="G140" s="37">
        <v>0</v>
      </c>
      <c r="H140" s="33"/>
      <c r="I140" s="33"/>
      <c r="J140" s="33"/>
      <c r="K140" s="33"/>
      <c r="L140" s="38"/>
      <c r="M140" s="39"/>
      <c r="N140" s="39"/>
    </row>
    <row r="141" spans="1:14">
      <c r="A141" s="47" t="s">
        <v>287</v>
      </c>
      <c r="B141" s="53" t="s">
        <v>288</v>
      </c>
      <c r="C141" s="25"/>
      <c r="D141" s="49" t="s">
        <v>134</v>
      </c>
      <c r="E141" s="33"/>
      <c r="F141" s="47"/>
      <c r="G141" s="47"/>
      <c r="H141" s="33"/>
      <c r="I141" s="34"/>
      <c r="J141" s="34"/>
      <c r="K141" s="34"/>
      <c r="L141" s="57"/>
    </row>
    <row r="142" spans="1:14">
      <c r="A142" s="47" t="s">
        <v>289</v>
      </c>
      <c r="B142" s="53" t="s">
        <v>290</v>
      </c>
      <c r="C142" s="25">
        <f>SUM(IF(D142=0,0),IF(D142&gt;0,1),IF(D142&gt;10,1),IF(D142&gt;20,1),IF(D142&gt;40,1),IF(D142&gt;80,1),IF(D142&gt;160,1),IF(D142&gt;320,1),IF(D142&gt;640,1),IF(D142&gt;1280,1),IF(D142&gt;2560,1),IF(D142&gt;5120,1))</f>
        <v>2</v>
      </c>
      <c r="D142" s="58">
        <f>(15+19.43+13.9)/3</f>
        <v>16.11</v>
      </c>
      <c r="E142" s="33">
        <v>1</v>
      </c>
      <c r="F142" s="37">
        <v>2</v>
      </c>
      <c r="G142" s="37">
        <v>2</v>
      </c>
      <c r="H142" s="33"/>
      <c r="I142" s="34"/>
      <c r="J142" s="34"/>
      <c r="K142" s="34"/>
      <c r="L142" s="57"/>
    </row>
    <row r="143" spans="1:14">
      <c r="A143" s="47" t="s">
        <v>291</v>
      </c>
      <c r="B143" s="53" t="s">
        <v>292</v>
      </c>
      <c r="C143" s="25">
        <f>SUM(IF(D143=0,0),IF(D143&gt;0,1),IF(D143&gt;10,1),IF(D143&gt;20,1),IF(D143&gt;40,1),IF(D143&gt;80,1),IF(D143&gt;160,1),IF(D143&gt;320,1),IF(D143&gt;640,1),IF(D143&gt;1280,1),IF(D143&gt;2560,1),IF(D143&gt;5120,1))</f>
        <v>1</v>
      </c>
      <c r="D143" s="58">
        <f>(8.18+0+6.8)/3</f>
        <v>4.9933333333333332</v>
      </c>
      <c r="E143" s="37">
        <v>1</v>
      </c>
      <c r="F143" s="33">
        <v>1</v>
      </c>
      <c r="G143" s="37">
        <v>1</v>
      </c>
      <c r="H143" s="33"/>
      <c r="I143" s="34"/>
      <c r="J143" s="34"/>
      <c r="K143" s="34"/>
      <c r="L143" s="57"/>
    </row>
    <row r="144" spans="1:14" s="24" customFormat="1">
      <c r="A144" s="47" t="s">
        <v>293</v>
      </c>
      <c r="B144" s="53" t="s">
        <v>294</v>
      </c>
      <c r="C144" s="25" t="s">
        <v>76</v>
      </c>
      <c r="D144" s="36">
        <v>7.5</v>
      </c>
      <c r="E144" s="37">
        <v>1</v>
      </c>
      <c r="F144" s="33">
        <v>1</v>
      </c>
      <c r="G144" s="37">
        <v>1</v>
      </c>
      <c r="H144" s="33"/>
      <c r="I144" s="34"/>
      <c r="J144" s="34"/>
      <c r="K144" s="34"/>
      <c r="L144" s="57"/>
    </row>
    <row r="145" spans="1:12">
      <c r="A145" s="31"/>
      <c r="B145" s="24"/>
      <c r="C145" s="48"/>
      <c r="D145" s="46"/>
      <c r="E145" s="33"/>
      <c r="F145" s="47"/>
      <c r="G145" s="33"/>
      <c r="H145" s="33"/>
      <c r="I145" s="34"/>
      <c r="J145" s="34"/>
      <c r="K145" s="34"/>
      <c r="L145" s="57"/>
    </row>
    <row r="146" spans="1:12">
      <c r="A146" s="2"/>
      <c r="B146" s="1"/>
      <c r="C146" s="2"/>
      <c r="D146" s="59"/>
      <c r="E146" s="4"/>
      <c r="F146" s="5"/>
      <c r="H146" s="4"/>
      <c r="K146" s="5"/>
    </row>
    <row r="147" spans="1:12">
      <c r="A147" s="60"/>
      <c r="B147" s="61" t="s">
        <v>295</v>
      </c>
      <c r="C147" s="62"/>
    </row>
    <row r="148" spans="1:12">
      <c r="B148" s="64"/>
      <c r="C148" s="65"/>
    </row>
    <row r="149" spans="1:12">
      <c r="B149" s="66" t="s">
        <v>296</v>
      </c>
      <c r="C149" s="39">
        <v>0</v>
      </c>
      <c r="D149" s="67">
        <v>54</v>
      </c>
      <c r="E149" s="68"/>
    </row>
    <row r="150" spans="1:12">
      <c r="C150" s="39">
        <v>1</v>
      </c>
      <c r="D150" s="67">
        <v>26</v>
      </c>
      <c r="E150" s="69"/>
    </row>
    <row r="151" spans="1:12">
      <c r="C151" s="39">
        <v>2</v>
      </c>
      <c r="D151" s="67">
        <v>12</v>
      </c>
      <c r="E151" s="69"/>
    </row>
    <row r="152" spans="1:12">
      <c r="C152" s="39">
        <v>3</v>
      </c>
      <c r="D152" s="67">
        <v>11</v>
      </c>
      <c r="E152" s="69"/>
    </row>
    <row r="153" spans="1:12">
      <c r="C153" s="39">
        <v>4</v>
      </c>
      <c r="D153" s="67">
        <v>5</v>
      </c>
      <c r="E153" s="69"/>
    </row>
    <row r="154" spans="1:12">
      <c r="C154" s="39">
        <v>5</v>
      </c>
      <c r="D154" s="67">
        <v>6</v>
      </c>
      <c r="E154" s="69"/>
    </row>
    <row r="155" spans="1:12">
      <c r="C155" s="39">
        <v>6</v>
      </c>
      <c r="D155" s="67">
        <v>2</v>
      </c>
      <c r="E155" s="69"/>
    </row>
    <row r="156" spans="1:12">
      <c r="C156" s="39">
        <v>7</v>
      </c>
      <c r="D156" s="67">
        <v>1</v>
      </c>
      <c r="E156" s="69"/>
    </row>
    <row r="157" spans="1:12">
      <c r="C157" s="39">
        <v>8</v>
      </c>
      <c r="D157" s="67">
        <v>1</v>
      </c>
      <c r="E157" s="69"/>
    </row>
    <row r="158" spans="1:12">
      <c r="C158" s="39">
        <v>9</v>
      </c>
      <c r="D158" s="67">
        <v>0</v>
      </c>
      <c r="E158" s="69"/>
    </row>
    <row r="159" spans="1:12">
      <c r="C159" s="39">
        <v>10</v>
      </c>
      <c r="D159" s="67">
        <v>2</v>
      </c>
      <c r="E159" s="69"/>
    </row>
    <row r="160" spans="1:12">
      <c r="C160" s="39">
        <v>11</v>
      </c>
      <c r="D160" s="67">
        <v>2</v>
      </c>
      <c r="E160" s="69"/>
    </row>
    <row r="161" spans="3:5">
      <c r="C161" s="8" t="s">
        <v>297</v>
      </c>
      <c r="D161" s="70">
        <v>8</v>
      </c>
      <c r="E161" s="69"/>
    </row>
  </sheetData>
  <mergeCells count="1">
    <mergeCell ref="G5:K5"/>
  </mergeCells>
  <phoneticPr fontId="0" type="noConversion"/>
  <pageMargins left="0.5" right="0.5" top="0.5" bottom="1.25" header="0.5" footer="0.5"/>
  <pageSetup scale="65" fitToHeight="4" orientation="landscape" horizontalDpi="300" verticalDpi="300" r:id="rId1"/>
  <headerFooter alignWithMargins="0">
    <oddFooter>&amp;L&amp;"Univers,Bold"&amp;10US ECOLOGY WASHINGTON, INC.
2009 FINAL RATES
EXHIBIT 6
PAGE &amp;P OF &amp;N</oddFooter>
  </headerFooter>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015f1b76-b32e-440f-80a7-f0ca4d8a872c" ContentTypeId="0x0101006E56B4D1795A2E4DB2F0B01679ED314A" PreviousValue="true"/>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2171B36BCACBC842A8FC4F3D22C2EA9E" ma:contentTypeVersion="119" ma:contentTypeDescription="" ma:contentTypeScope="" ma:versionID="8507a62450b13e26052376ffcfefb2a0">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4ccd4140794adb7bccf17b21b5812a9d"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TL</Prefix>
    <DocumentSetType xmlns="dc463f71-b30c-4ab2-9473-d307f9d35888">Workpapers</DocumentSetType>
    <IsConfidential xmlns="dc463f71-b30c-4ab2-9473-d307f9d35888">false</IsConfidential>
    <AgendaOrder xmlns="dc463f71-b30c-4ab2-9473-d307f9d35888">false</AgendaOrder>
    <CaseType xmlns="dc463f71-b30c-4ab2-9473-d307f9d35888">Tariff Revision</CaseType>
    <IndustryCode xmlns="dc463f71-b30c-4ab2-9473-d307f9d35888">219</IndustryCode>
    <CaseStatus xmlns="dc463f71-b30c-4ab2-9473-d307f9d35888">Closed</CaseStatus>
    <OpenedDate xmlns="dc463f71-b30c-4ab2-9473-d307f9d35888">2015-03-31T07:00:00+00:00</OpenedDate>
    <Date1 xmlns="dc463f71-b30c-4ab2-9473-d307f9d35888">2015-03-31T07:00:00+00:00</Date1>
    <IsDocumentOrder xmlns="dc463f71-b30c-4ab2-9473-d307f9d35888" xsi:nil="true"/>
    <IsHighlyConfidential xmlns="dc463f71-b30c-4ab2-9473-d307f9d35888">false</IsHighlyConfidential>
    <CaseCompanyNames xmlns="dc463f71-b30c-4ab2-9473-d307f9d35888">US Ecology Washington, Inc.</CaseCompanyNames>
    <DocketNumber xmlns="dc463f71-b30c-4ab2-9473-d307f9d35888">150517</DocketNumber>
    <DelegatedOrder xmlns="dc463f71-b30c-4ab2-9473-d307f9d35888">false</DelegatedOrder>
    <Visibility xmlns="dc463f71-b30c-4ab2-9473-d307f9d35888" xsi:nil="true"/>
    <Nickname xmlns="http://schemas.microsoft.com/sharepoint/v3" xsi:nil="true"/>
    <SignificantOrder xmlns="dc463f71-b30c-4ab2-9473-d307f9d35888">false</SignificantOrder>
  </documentManagement>
</p:properties>
</file>

<file path=customXml/itemProps1.xml><?xml version="1.0" encoding="utf-8"?>
<ds:datastoreItem xmlns:ds="http://schemas.openxmlformats.org/officeDocument/2006/customXml" ds:itemID="{8725FD15-E49E-48EC-B61F-B81264B3F8B7}"/>
</file>

<file path=customXml/itemProps2.xml><?xml version="1.0" encoding="utf-8"?>
<ds:datastoreItem xmlns:ds="http://schemas.openxmlformats.org/officeDocument/2006/customXml" ds:itemID="{CEABE5D2-61CD-403F-B6FE-3EC0C6212D0F}"/>
</file>

<file path=customXml/itemProps3.xml><?xml version="1.0" encoding="utf-8"?>
<ds:datastoreItem xmlns:ds="http://schemas.openxmlformats.org/officeDocument/2006/customXml" ds:itemID="{C51B2C26-0D53-4DB3-9355-FC79B994C983}"/>
</file>

<file path=customXml/itemProps4.xml><?xml version="1.0" encoding="utf-8"?>
<ds:datastoreItem xmlns:ds="http://schemas.openxmlformats.org/officeDocument/2006/customXml" ds:itemID="{18DE07D6-6470-452A-A917-D0596B56EEA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16</vt:i4>
      </vt:variant>
    </vt:vector>
  </HeadingPairs>
  <TitlesOfParts>
    <vt:vector size="25" baseType="lpstr">
      <vt:lpstr>2015</vt:lpstr>
      <vt:lpstr>2015 (2)</vt:lpstr>
      <vt:lpstr>2014</vt:lpstr>
      <vt:lpstr>2013</vt:lpstr>
      <vt:lpstr>2012</vt:lpstr>
      <vt:lpstr>2011</vt:lpstr>
      <vt:lpstr>2010</vt:lpstr>
      <vt:lpstr>2009</vt:lpstr>
      <vt:lpstr>Sheet1</vt:lpstr>
      <vt:lpstr>'2009'!Print_Area</vt:lpstr>
      <vt:lpstr>'2010'!Print_Area</vt:lpstr>
      <vt:lpstr>'2011'!Print_Area</vt:lpstr>
      <vt:lpstr>'2012'!Print_Area</vt:lpstr>
      <vt:lpstr>'2013'!Print_Area</vt:lpstr>
      <vt:lpstr>'2014'!Print_Area</vt:lpstr>
      <vt:lpstr>'2015'!Print_Area</vt:lpstr>
      <vt:lpstr>'2015 (2)'!Print_Area</vt:lpstr>
      <vt:lpstr>'2009'!Print_Titles</vt:lpstr>
      <vt:lpstr>'2010'!Print_Titles</vt:lpstr>
      <vt:lpstr>'2011'!Print_Titles</vt:lpstr>
      <vt:lpstr>'2012'!Print_Titles</vt:lpstr>
      <vt:lpstr>'2013'!Print_Titles</vt:lpstr>
      <vt:lpstr>'2014'!Print_Titles</vt:lpstr>
      <vt:lpstr>'2015'!Print_Titles</vt:lpstr>
      <vt:lpstr>'2015 (2)'!Print_Titles</vt:lpstr>
    </vt:vector>
  </TitlesOfParts>
  <Company>American Ecology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Tray Caldwell</dc:creator>
  <cp:lastModifiedBy>Candace Shofstall</cp:lastModifiedBy>
  <cp:lastPrinted>2015-03-04T17:16:39Z</cp:lastPrinted>
  <dcterms:created xsi:type="dcterms:W3CDTF">2009-03-20T17:00:48Z</dcterms:created>
  <dcterms:modified xsi:type="dcterms:W3CDTF">2015-03-17T18:42:15Z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0x0101006E56B4D1795A2E4DB2F0B01679ED314A002171B36BCACBC842A8FC4F3D22C2EA9E</vt:lpwstr>
  </property>
  <property fmtid="{D5CDD505-2E9C-101B-9397-08002B2CF9AE}" pid="3" name="_docset_NoMedatataSyncRequired">
    <vt:lpwstr>False</vt:lpwstr>
  </property>
</Properties>
</file>