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60" yWindow="315" windowWidth="21075" windowHeight="8760"/>
  </bookViews>
  <sheets>
    <sheet name="JAP-5" sheetId="4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Order1" hidden="1">255</definedName>
    <definedName name="_Order2" hidden="1">255</definedName>
    <definedName name="AAAAAAAAAAAAAA" hidden="1">{#N/A,#N/A,FALSE,"Coversheet";#N/A,#N/A,FALSE,"QA"}</definedName>
    <definedName name="AccessDatabase" hidden="1">"I:\COMTREL\FINICLE\TradeSummary.mdb"</definedName>
    <definedName name="After_Tax_Cash_Discount">'[1]Assumptions (Input)'!$D$37</definedName>
    <definedName name="afudc_flag">'[1]Assumptions (Input)'!$B$13</definedName>
    <definedName name="Assessment_Rate">'[1]Assumptions (Input)'!$B$7</definedName>
    <definedName name="b" hidden="1">{#N/A,#N/A,FALSE,"Coversheet";#N/A,#N/A,FALSE,"QA"}</definedName>
    <definedName name="Capital_Inflation">'[1]Assumptions (Input)'!$B$11</definedName>
    <definedName name="CBWorkbookPriority" hidden="1">-1894858854</definedName>
    <definedName name="Close_Date">'[1]Capital Projects(Input)'!$D$7:$D$53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1" hidden="1">{#N/A,#N/A,FALSE,"Coversheet";#N/A,#N/A,FALSE,"QA"}</definedName>
    <definedName name="Delete21" hidden="1">{#N/A,#N/A,FALSE,"Coversheet";#N/A,#N/A,FALSE,"QA"}</definedName>
    <definedName name="DFIT" hidden="1">{#N/A,#N/A,FALSE,"Coversheet";#N/A,#N/A,FALSE,"QA"}</definedName>
    <definedName name="FIT_Tax_Rate">'[1]Assumptions (Input)'!$B$5</definedName>
    <definedName name="INF" localSheetId="0">#REF!</definedName>
    <definedName name="INF">#REF!</definedName>
    <definedName name="Insurance_Rate">'[1]Assumptions (Input)'!$B$9</definedName>
    <definedName name="Levy_Rate">'[1]Assumptions (Input)'!$B$6</definedName>
    <definedName name="MACRS">'[1]MACRS RATES'!$A$3:$AT$10</definedName>
    <definedName name="O_M_Input">'[1]MiscItems(Input)'!$B$5:$AO$8,'[1]MiscItems(Input)'!$B$13:$AO$13,'[1]MiscItems(Input)'!$B$15:$B$17,'[1]MiscItems(Input)'!$B$17:$AO$17,'[1]MiscItems(Input)'!$B$15:$AO$15</definedName>
    <definedName name="Operational_Data" localSheetId="0">#REF!</definedName>
    <definedName name="Operational_Data">#REF!</definedName>
    <definedName name="Plant_Error_Check" localSheetId="0">'[1]Plant(Input)'!#REF!</definedName>
    <definedName name="Plant_Error_Check">'[1]Plant(Input)'!#REF!</definedName>
    <definedName name="Plant_Input">'[1]Plant(Input)'!$B$7:$AP$9,'[1]Plant(Input)'!$B$11,'[1]Plant(Input)'!$B$15:$AP$15,'[1]Plant(Input)'!$B$18,'[1]Plant(Input)'!$B$20:$AP$20</definedName>
    <definedName name="_xlnm.Print_Area" localSheetId="0">'JAP-5'!$B$1:$L$32</definedName>
    <definedName name="Requlated_scenario">'[1]Assumptions (Input)'!$B$12</definedName>
    <definedName name="revenue_flag">'[1]Assumptions (Input)'!$C$12</definedName>
    <definedName name="Revenue_Taxes">'[1]Assumptions (Input)'!$B$8</definedName>
    <definedName name="Scenario" localSheetId="0">'[1]Assumptions (Input)'!#REF!</definedName>
    <definedName name="Scenario">'[1]Assumptions (Input)'!#REF!</definedName>
    <definedName name="WACC">'[1]Assumptions (Input)'!$D$28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</definedNames>
  <calcPr calcId="145621"/>
</workbook>
</file>

<file path=xl/calcChain.xml><?xml version="1.0" encoding="utf-8"?>
<calcChain xmlns="http://schemas.openxmlformats.org/spreadsheetml/2006/main">
  <c r="A7" i="4" l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D9" i="4"/>
  <c r="E9" i="4"/>
  <c r="F13" i="4"/>
  <c r="F14" i="4"/>
  <c r="F15" i="4"/>
  <c r="F16" i="4"/>
  <c r="F17" i="4"/>
  <c r="F18" i="4"/>
  <c r="F19" i="4"/>
  <c r="F20" i="4"/>
  <c r="I22" i="4"/>
  <c r="F22" i="4"/>
  <c r="I25" i="4"/>
  <c r="F25" i="4"/>
  <c r="I26" i="4"/>
  <c r="F26" i="4"/>
  <c r="F28" i="4"/>
  <c r="I30" i="4"/>
  <c r="F30" i="4"/>
  <c r="E32" i="4"/>
  <c r="I13" i="4"/>
  <c r="D32" i="4" l="1"/>
  <c r="J28" i="4"/>
  <c r="J20" i="4"/>
  <c r="J19" i="4"/>
  <c r="K19" i="4" s="1"/>
  <c r="L19" i="4" s="1"/>
  <c r="J18" i="4"/>
  <c r="J17" i="4"/>
  <c r="K17" i="4" s="1"/>
  <c r="L17" i="4" s="1"/>
  <c r="J16" i="4"/>
  <c r="J15" i="4"/>
  <c r="K15" i="4" s="1"/>
  <c r="L15" i="4" s="1"/>
  <c r="J14" i="4"/>
  <c r="J13" i="4"/>
  <c r="J30" i="4"/>
  <c r="K30" i="4" s="1"/>
  <c r="L30" i="4" s="1"/>
  <c r="I28" i="4"/>
  <c r="J26" i="4"/>
  <c r="K26" i="4" s="1"/>
  <c r="L26" i="4" s="1"/>
  <c r="J25" i="4"/>
  <c r="K25" i="4" s="1"/>
  <c r="L25" i="4" s="1"/>
  <c r="J22" i="4"/>
  <c r="K22" i="4" s="1"/>
  <c r="L22" i="4" s="1"/>
  <c r="I20" i="4"/>
  <c r="I19" i="4"/>
  <c r="I18" i="4"/>
  <c r="I17" i="4"/>
  <c r="I16" i="4"/>
  <c r="I15" i="4"/>
  <c r="I14" i="4"/>
  <c r="I32" i="4" s="1"/>
  <c r="K13" i="4" l="1"/>
  <c r="J32" i="4"/>
  <c r="K28" i="4"/>
  <c r="L28" i="4" s="1"/>
  <c r="K14" i="4"/>
  <c r="L14" i="4" s="1"/>
  <c r="K16" i="4"/>
  <c r="L16" i="4" s="1"/>
  <c r="K18" i="4"/>
  <c r="L18" i="4" s="1"/>
  <c r="K20" i="4"/>
  <c r="L20" i="4" s="1"/>
  <c r="K32" i="4" l="1"/>
  <c r="L32" i="4" s="1"/>
  <c r="L13" i="4"/>
</calcChain>
</file>

<file path=xl/sharedStrings.xml><?xml version="1.0" encoding="utf-8"?>
<sst xmlns="http://schemas.openxmlformats.org/spreadsheetml/2006/main" count="47" uniqueCount="46">
  <si>
    <t>Total</t>
  </si>
  <si>
    <t>Resale</t>
  </si>
  <si>
    <t>50-59</t>
  </si>
  <si>
    <t>Lights</t>
  </si>
  <si>
    <t>HV - Sch 49</t>
  </si>
  <si>
    <t>HV - Sch 46</t>
  </si>
  <si>
    <t>HV</t>
  </si>
  <si>
    <t>Campus Rate</t>
  </si>
  <si>
    <t>Pri Interruptible Svc</t>
  </si>
  <si>
    <t>Pri Irrigation Svc</t>
  </si>
  <si>
    <t>10 &amp; 31</t>
  </si>
  <si>
    <t>Pri Gen Svc</t>
  </si>
  <si>
    <t>Sec Irrigation Svc</t>
  </si>
  <si>
    <t>12, 26 &amp; 26P</t>
  </si>
  <si>
    <t>Sec Gen Svc - Large</t>
  </si>
  <si>
    <t>11, 25 &amp; 7A</t>
  </si>
  <si>
    <t>Sec Gen Svc - Medium</t>
  </si>
  <si>
    <t>8 &amp; 24</t>
  </si>
  <si>
    <t>Sec Gen Svc - Small</t>
  </si>
  <si>
    <t>Residential</t>
  </si>
  <si>
    <t>Peak Credit Allocation Factors</t>
  </si>
  <si>
    <t>4CP</t>
  </si>
  <si>
    <t>75 Hours</t>
  </si>
  <si>
    <t>Demand Allocator</t>
  </si>
  <si>
    <t>Energy Classification</t>
  </si>
  <si>
    <t>Demand Classification</t>
  </si>
  <si>
    <t>Classification and Allocation</t>
  </si>
  <si>
    <t>h = g / e</t>
  </si>
  <si>
    <t>g = f - e</t>
  </si>
  <si>
    <t>f = b * d</t>
  </si>
  <si>
    <t>e = a * d</t>
  </si>
  <si>
    <t>d</t>
  </si>
  <si>
    <t>c = b - a</t>
  </si>
  <si>
    <t>b</t>
  </si>
  <si>
    <t>a</t>
  </si>
  <si>
    <t>Percent Difference</t>
  </si>
  <si>
    <t>Difference</t>
  </si>
  <si>
    <t>Proposed PCA Peak Credit Allocation</t>
  </si>
  <si>
    <t>Current PCA Peak Credit Allocation</t>
  </si>
  <si>
    <t>Proposed Peak Credit Analysis</t>
  </si>
  <si>
    <t>Updated Peak Credit Analysis w/75hr</t>
  </si>
  <si>
    <t>Rate Schedules</t>
  </si>
  <si>
    <t>Row</t>
  </si>
  <si>
    <t>Comparison of Peak Credit Results - Updated Analysis with 75 Hour Demand Allocator vs. Proposed 4CP Allocator</t>
  </si>
  <si>
    <t>Puget Sound Energy</t>
  </si>
  <si>
    <t>Proposed PCA Baseline Costs Docket UE-141141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</si>
</sst>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0_);_(* \(#,##0.00000\);_(* &quot;-&quot;??_);_(@_)"/>
    <numFmt numFmtId="167" formatCode="0.000000"/>
    <numFmt numFmtId="168" formatCode="0.0000000"/>
    <numFmt numFmtId="169" formatCode="d\.mmm\.yy"/>
    <numFmt numFmtId="170" formatCode="#."/>
    <numFmt numFmtId="171" formatCode="_(* ###0_);_(* \(###0\);_(* &quot;-&quot;_);_(@_)"/>
    <numFmt numFmtId="172" formatCode="_([$€-2]* #,##0.00_);_([$€-2]* \(#,##0.00\);_([$€-2]* &quot;-&quot;??_)"/>
    <numFmt numFmtId="173" formatCode="&quot;Cr$&quot;\ #,##0_);\(&quot;Cr$&quot;\ #,##0\)"/>
    <numFmt numFmtId="174" formatCode="_(&quot;$&quot;* #,##0.0000_);_(&quot;$&quot;* \(#,##0.0000\);_(&quot;$&quot;* &quot;-&quot;????_);_(@_)"/>
    <numFmt numFmtId="175" formatCode="_(* #,##0.0_);_(* \(#,##0.0\);_(* &quot;-&quot;_);_(@_)"/>
    <numFmt numFmtId="176" formatCode="0.0000"/>
    <numFmt numFmtId="177" formatCode="0.0"/>
    <numFmt numFmtId="178" formatCode="&quot;$&quot;#,##0.0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9"/>
      <color theme="1"/>
      <name val="Calibri"/>
      <family val="2"/>
      <scheme val="minor"/>
    </font>
    <font>
      <sz val="10"/>
      <color indexed="8"/>
      <name val="MS Sans Serif"/>
      <family val="2"/>
    </font>
    <font>
      <sz val="8"/>
      <name val="Helv"/>
    </font>
    <font>
      <sz val="12"/>
      <color indexed="24"/>
      <name val="Arial"/>
      <family val="2"/>
    </font>
    <font>
      <sz val="12"/>
      <name val="TIMES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2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9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</borders>
  <cellStyleXfs count="152">
    <xf numFmtId="0" fontId="0" fillId="0" borderId="0"/>
    <xf numFmtId="0" fontId="2" fillId="0" borderId="0"/>
    <xf numFmtId="9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4" fontId="2" fillId="0" borderId="0" applyFont="0" applyFill="0" applyBorder="0" applyAlignment="0" applyProtection="0"/>
    <xf numFmtId="0" fontId="3" fillId="0" borderId="0"/>
    <xf numFmtId="166" fontId="3" fillId="0" borderId="0">
      <alignment horizontal="left" wrapText="1"/>
    </xf>
    <xf numFmtId="167" fontId="3" fillId="0" borderId="0">
      <alignment horizontal="left" wrapText="1"/>
    </xf>
    <xf numFmtId="166" fontId="3" fillId="0" borderId="0">
      <alignment horizontal="left" wrapText="1"/>
    </xf>
    <xf numFmtId="167" fontId="3" fillId="0" borderId="0">
      <alignment horizontal="left" wrapText="1"/>
    </xf>
    <xf numFmtId="168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7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8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6" fillId="0" borderId="0"/>
    <xf numFmtId="0" fontId="7" fillId="0" borderId="15" applyNumberFormat="0" applyFont="0" applyProtection="0">
      <alignment wrapText="1"/>
    </xf>
    <xf numFmtId="169" fontId="8" fillId="0" borderId="0" applyFill="0" applyBorder="0" applyAlignment="0"/>
    <xf numFmtId="41" fontId="3" fillId="3" borderId="0"/>
    <xf numFmtId="0" fontId="3" fillId="0" borderId="0"/>
    <xf numFmtId="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170" fontId="12" fillId="0" borderId="0">
      <protection locked="0"/>
    </xf>
    <xf numFmtId="0" fontId="11" fillId="0" borderId="0"/>
    <xf numFmtId="0" fontId="13" fillId="0" borderId="0" applyNumberFormat="0" applyAlignment="0">
      <alignment horizontal="left"/>
    </xf>
    <xf numFmtId="0" fontId="14" fillId="0" borderId="0" applyNumberFormat="0" applyAlignment="0"/>
    <xf numFmtId="0" fontId="2" fillId="0" borderId="0"/>
    <xf numFmtId="0" fontId="11" fillId="0" borderId="0"/>
    <xf numFmtId="0" fontId="2" fillId="0" borderId="0"/>
    <xf numFmtId="0" fontId="11" fillId="0" borderId="0"/>
    <xf numFmtId="0" fontId="3" fillId="0" borderId="0"/>
    <xf numFmtId="167" fontId="9" fillId="0" borderId="0">
      <alignment horizontal="left" wrapText="1"/>
    </xf>
    <xf numFmtId="8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5" fillId="0" borderId="0" applyNumberFormat="0" applyAlignment="0">
      <alignment horizontal="left"/>
    </xf>
    <xf numFmtId="172" fontId="3" fillId="0" borderId="0" applyFont="0" applyFill="0" applyBorder="0" applyAlignment="0" applyProtection="0">
      <alignment horizontal="left" wrapText="1"/>
    </xf>
    <xf numFmtId="2" fontId="10" fillId="0" borderId="0" applyFont="0" applyFill="0" applyBorder="0" applyAlignment="0" applyProtection="0"/>
    <xf numFmtId="0" fontId="2" fillId="0" borderId="0"/>
    <xf numFmtId="38" fontId="16" fillId="3" borderId="0" applyNumberFormat="0" applyBorder="0" applyAlignment="0" applyProtection="0"/>
    <xf numFmtId="0" fontId="17" fillId="0" borderId="16" applyNumberFormat="0" applyAlignment="0" applyProtection="0">
      <alignment horizontal="left"/>
    </xf>
    <xf numFmtId="0" fontId="17" fillId="0" borderId="17">
      <alignment horizontal="left"/>
    </xf>
    <xf numFmtId="38" fontId="18" fillId="0" borderId="0"/>
    <xf numFmtId="40" fontId="18" fillId="0" borderId="0"/>
    <xf numFmtId="0" fontId="3" fillId="0" borderId="0" applyNumberFormat="0" applyFill="0" applyBorder="0" applyProtection="0">
      <alignment wrapText="1"/>
    </xf>
    <xf numFmtId="0" fontId="3" fillId="0" borderId="0" applyNumberFormat="0" applyFill="0" applyBorder="0" applyProtection="0">
      <alignment horizontal="justify" vertical="top" wrapText="1"/>
    </xf>
    <xf numFmtId="10" fontId="16" fillId="4" borderId="18" applyNumberFormat="0" applyBorder="0" applyAlignment="0" applyProtection="0"/>
    <xf numFmtId="41" fontId="19" fillId="5" borderId="19">
      <alignment horizontal="left"/>
      <protection locked="0"/>
    </xf>
    <xf numFmtId="10" fontId="19" fillId="5" borderId="19">
      <alignment horizontal="right"/>
      <protection locked="0"/>
    </xf>
    <xf numFmtId="0" fontId="16" fillId="3" borderId="0"/>
    <xf numFmtId="3" fontId="20" fillId="0" borderId="0" applyFill="0" applyBorder="0" applyAlignment="0" applyProtection="0"/>
    <xf numFmtId="44" fontId="5" fillId="0" borderId="20" applyNumberFormat="0" applyFont="0" applyAlignment="0">
      <alignment horizontal="center"/>
    </xf>
    <xf numFmtId="44" fontId="5" fillId="0" borderId="21" applyNumberFormat="0" applyFont="0" applyAlignment="0">
      <alignment horizontal="center"/>
    </xf>
    <xf numFmtId="37" fontId="21" fillId="0" borderId="0"/>
    <xf numFmtId="173" fontId="3" fillId="0" borderId="0"/>
    <xf numFmtId="0" fontId="1" fillId="0" borderId="0"/>
    <xf numFmtId="0" fontId="3" fillId="0" borderId="0"/>
    <xf numFmtId="167" fontId="9" fillId="0" borderId="0">
      <alignment horizontal="left" wrapText="1"/>
    </xf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167" fontId="3" fillId="0" borderId="0">
      <alignment horizontal="left" wrapText="1"/>
    </xf>
    <xf numFmtId="0" fontId="2" fillId="0" borderId="0"/>
    <xf numFmtId="0" fontId="2" fillId="0" borderId="0"/>
    <xf numFmtId="0" fontId="11" fillId="0" borderId="0"/>
    <xf numFmtId="10" fontId="3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41" fontId="3" fillId="6" borderId="19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24" fillId="0" borderId="2">
      <alignment horizontal="center"/>
    </xf>
    <xf numFmtId="3" fontId="23" fillId="0" borderId="0" applyFont="0" applyFill="0" applyBorder="0" applyAlignment="0" applyProtection="0"/>
    <xf numFmtId="0" fontId="23" fillId="7" borderId="0" applyNumberFormat="0" applyFont="0" applyBorder="0" applyAlignment="0" applyProtection="0"/>
    <xf numFmtId="0" fontId="11" fillId="0" borderId="0"/>
    <xf numFmtId="3" fontId="25" fillId="0" borderId="0" applyFill="0" applyBorder="0" applyAlignment="0" applyProtection="0"/>
    <xf numFmtId="0" fontId="26" fillId="0" borderId="0"/>
    <xf numFmtId="42" fontId="3" fillId="8" borderId="0"/>
    <xf numFmtId="42" fontId="3" fillId="8" borderId="22">
      <alignment vertical="center"/>
    </xf>
    <xf numFmtId="0" fontId="5" fillId="8" borderId="8" applyNumberFormat="0">
      <alignment horizontal="center" vertical="center" wrapText="1"/>
    </xf>
    <xf numFmtId="10" fontId="3" fillId="8" borderId="0"/>
    <xf numFmtId="174" fontId="3" fillId="8" borderId="0"/>
    <xf numFmtId="42" fontId="3" fillId="8" borderId="23">
      <alignment horizontal="left"/>
    </xf>
    <xf numFmtId="174" fontId="4" fillId="8" borderId="23">
      <alignment horizontal="left"/>
    </xf>
    <xf numFmtId="14" fontId="9" fillId="0" borderId="0" applyNumberFormat="0" applyFill="0" applyBorder="0" applyAlignment="0" applyProtection="0">
      <alignment horizontal="left"/>
    </xf>
    <xf numFmtId="175" fontId="3" fillId="0" borderId="0" applyFont="0" applyFill="0" applyAlignment="0">
      <alignment horizontal="right"/>
    </xf>
    <xf numFmtId="39" fontId="3" fillId="9" borderId="0"/>
    <xf numFmtId="38" fontId="16" fillId="0" borderId="24"/>
    <xf numFmtId="38" fontId="18" fillId="0" borderId="23"/>
    <xf numFmtId="39" fontId="9" fillId="10" borderId="0"/>
    <xf numFmtId="167" fontId="3" fillId="0" borderId="0">
      <alignment horizontal="left" wrapText="1"/>
    </xf>
    <xf numFmtId="0" fontId="27" fillId="11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11" borderId="0" applyNumberFormat="0" applyBorder="0" applyAlignment="0" applyProtection="0"/>
    <xf numFmtId="0" fontId="1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Protection="0">
      <alignment horizontal="center"/>
    </xf>
    <xf numFmtId="0" fontId="31" fillId="12" borderId="0" applyNumberFormat="0" applyBorder="0" applyAlignment="0" applyProtection="0"/>
    <xf numFmtId="0" fontId="3" fillId="0" borderId="0" applyNumberFormat="0" applyFont="0" applyFill="0" applyBorder="0" applyProtection="0">
      <alignment horizontal="right"/>
    </xf>
    <xf numFmtId="0" fontId="3" fillId="0" borderId="0" applyNumberFormat="0" applyFont="0" applyFill="0" applyBorder="0" applyProtection="0">
      <alignment horizontal="left"/>
    </xf>
    <xf numFmtId="0" fontId="16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13" borderId="0" applyNumberFormat="0" applyFont="0" applyBorder="0" applyAlignment="0" applyProtection="0"/>
    <xf numFmtId="176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3" fillId="0" borderId="2" applyNumberFormat="0" applyFont="0" applyFill="0" applyAlignment="0" applyProtection="0"/>
    <xf numFmtId="40" fontId="32" fillId="0" borderId="0" applyBorder="0">
      <alignment horizontal="right"/>
    </xf>
    <xf numFmtId="41" fontId="33" fillId="8" borderId="0">
      <alignment horizontal="left"/>
    </xf>
    <xf numFmtId="178" fontId="34" fillId="8" borderId="0">
      <alignment horizontal="left" vertical="center"/>
    </xf>
    <xf numFmtId="0" fontId="5" fillId="8" borderId="0">
      <alignment horizontal="left" wrapText="1"/>
    </xf>
    <xf numFmtId="0" fontId="35" fillId="0" borderId="0">
      <alignment horizontal="left" vertical="center"/>
    </xf>
    <xf numFmtId="0" fontId="11" fillId="0" borderId="25"/>
  </cellStyleXfs>
  <cellXfs count="51">
    <xf numFmtId="0" fontId="0" fillId="0" borderId="0" xfId="0"/>
    <xf numFmtId="0" fontId="2" fillId="0" borderId="0" xfId="1"/>
    <xf numFmtId="164" fontId="3" fillId="2" borderId="1" xfId="2" applyNumberFormat="1" applyFont="1" applyFill="1" applyBorder="1"/>
    <xf numFmtId="6" fontId="3" fillId="2" borderId="2" xfId="3" applyNumberFormat="1" applyFont="1" applyFill="1" applyBorder="1"/>
    <xf numFmtId="0" fontId="2" fillId="2" borderId="2" xfId="1" applyFill="1" applyBorder="1"/>
    <xf numFmtId="10" fontId="3" fillId="2" borderId="2" xfId="1" applyNumberFormat="1" applyFont="1" applyFill="1" applyBorder="1"/>
    <xf numFmtId="0" fontId="3" fillId="2" borderId="2" xfId="1" applyFont="1" applyFill="1" applyBorder="1"/>
    <xf numFmtId="0" fontId="3" fillId="2" borderId="3" xfId="1" applyFont="1" applyFill="1" applyBorder="1"/>
    <xf numFmtId="0" fontId="3" fillId="0" borderId="4" xfId="1" applyFont="1" applyBorder="1"/>
    <xf numFmtId="164" fontId="3" fillId="2" borderId="5" xfId="2" applyNumberFormat="1" applyFont="1" applyFill="1" applyBorder="1"/>
    <xf numFmtId="0" fontId="2" fillId="2" borderId="0" xfId="1" applyFont="1" applyFill="1" applyBorder="1"/>
    <xf numFmtId="0" fontId="2" fillId="2" borderId="0" xfId="1" applyFill="1" applyBorder="1"/>
    <xf numFmtId="10" fontId="3" fillId="2" borderId="0" xfId="2" applyNumberFormat="1" applyFont="1" applyFill="1" applyBorder="1"/>
    <xf numFmtId="0" fontId="3" fillId="2" borderId="0" xfId="1" applyFont="1" applyFill="1" applyBorder="1"/>
    <xf numFmtId="0" fontId="3" fillId="2" borderId="6" xfId="1" applyFont="1" applyFill="1" applyBorder="1"/>
    <xf numFmtId="0" fontId="3" fillId="0" borderId="7" xfId="1" applyFont="1" applyBorder="1"/>
    <xf numFmtId="6" fontId="3" fillId="2" borderId="0" xfId="3" applyNumberFormat="1" applyFont="1" applyFill="1" applyBorder="1"/>
    <xf numFmtId="0" fontId="3" fillId="2" borderId="0" xfId="1" applyFont="1" applyFill="1" applyBorder="1" applyAlignment="1">
      <alignment horizontal="center"/>
    </xf>
    <xf numFmtId="0" fontId="3" fillId="2" borderId="0" xfId="1" quotePrefix="1" applyFont="1" applyFill="1" applyBorder="1" applyAlignment="1">
      <alignment horizontal="center"/>
    </xf>
    <xf numFmtId="0" fontId="3" fillId="2" borderId="6" xfId="1" quotePrefix="1" applyFont="1" applyFill="1" applyBorder="1" applyAlignment="1">
      <alignment horizontal="left"/>
    </xf>
    <xf numFmtId="0" fontId="3" fillId="2" borderId="6" xfId="1" applyFont="1" applyFill="1" applyBorder="1" applyAlignment="1">
      <alignment horizontal="left" indent="1"/>
    </xf>
    <xf numFmtId="0" fontId="3" fillId="2" borderId="6" xfId="1" quotePrefix="1" applyFont="1" applyFill="1" applyBorder="1" applyAlignment="1">
      <alignment horizontal="left" indent="1"/>
    </xf>
    <xf numFmtId="0" fontId="3" fillId="2" borderId="6" xfId="1" applyFont="1" applyFill="1" applyBorder="1" applyAlignment="1">
      <alignment horizontal="left"/>
    </xf>
    <xf numFmtId="0" fontId="2" fillId="2" borderId="5" xfId="1" applyFill="1" applyBorder="1"/>
    <xf numFmtId="0" fontId="3" fillId="2" borderId="8" xfId="1" quotePrefix="1" applyFont="1" applyFill="1" applyBorder="1" applyAlignment="1">
      <alignment horizontal="center" wrapText="1"/>
    </xf>
    <xf numFmtId="0" fontId="3" fillId="2" borderId="8" xfId="1" applyFont="1" applyFill="1" applyBorder="1" applyAlignment="1">
      <alignment horizontal="center" wrapText="1"/>
    </xf>
    <xf numFmtId="0" fontId="4" fillId="2" borderId="8" xfId="1" applyFont="1" applyFill="1" applyBorder="1" applyAlignment="1">
      <alignment horizontal="left"/>
    </xf>
    <xf numFmtId="0" fontId="4" fillId="2" borderId="9" xfId="1" applyFont="1" applyFill="1" applyBorder="1" applyAlignment="1">
      <alignment horizontal="left"/>
    </xf>
    <xf numFmtId="0" fontId="3" fillId="2" borderId="0" xfId="1" quotePrefix="1" applyFont="1" applyFill="1" applyBorder="1" applyAlignment="1">
      <alignment horizontal="center" wrapText="1"/>
    </xf>
    <xf numFmtId="0" fontId="3" fillId="2" borderId="0" xfId="1" applyFont="1" applyFill="1" applyBorder="1" applyAlignment="1">
      <alignment horizontal="center" wrapText="1"/>
    </xf>
    <xf numFmtId="0" fontId="3" fillId="2" borderId="6" xfId="1" applyFont="1" applyFill="1" applyBorder="1" applyAlignment="1">
      <alignment horizontal="center" wrapText="1"/>
    </xf>
    <xf numFmtId="0" fontId="3" fillId="2" borderId="8" xfId="1" applyFont="1" applyFill="1" applyBorder="1" applyAlignment="1">
      <alignment horizontal="left" wrapText="1"/>
    </xf>
    <xf numFmtId="0" fontId="3" fillId="2" borderId="9" xfId="1" applyFont="1" applyFill="1" applyBorder="1" applyAlignment="1">
      <alignment horizontal="left" wrapText="1"/>
    </xf>
    <xf numFmtId="9" fontId="3" fillId="2" borderId="0" xfId="2" applyFont="1" applyFill="1" applyBorder="1" applyAlignment="1">
      <alignment horizontal="center" wrapText="1"/>
    </xf>
    <xf numFmtId="0" fontId="3" fillId="2" borderId="0" xfId="1" applyFont="1" applyFill="1" applyBorder="1" applyAlignment="1">
      <alignment horizontal="left" wrapText="1"/>
    </xf>
    <xf numFmtId="0" fontId="3" fillId="2" borderId="6" xfId="1" applyFont="1" applyFill="1" applyBorder="1" applyAlignment="1">
      <alignment horizontal="left" wrapText="1"/>
    </xf>
    <xf numFmtId="0" fontId="3" fillId="2" borderId="10" xfId="1" applyFont="1" applyFill="1" applyBorder="1" applyAlignment="1">
      <alignment horizontal="center"/>
    </xf>
    <xf numFmtId="0" fontId="3" fillId="2" borderId="11" xfId="1" applyFont="1" applyFill="1" applyBorder="1" applyAlignment="1">
      <alignment horizontal="center"/>
    </xf>
    <xf numFmtId="0" fontId="3" fillId="2" borderId="11" xfId="1" quotePrefix="1" applyFont="1" applyFill="1" applyBorder="1" applyAlignment="1">
      <alignment horizontal="center" wrapText="1"/>
    </xf>
    <xf numFmtId="0" fontId="2" fillId="2" borderId="11" xfId="1" applyFill="1" applyBorder="1"/>
    <xf numFmtId="0" fontId="3" fillId="2" borderId="11" xfId="1" applyFont="1" applyFill="1" applyBorder="1" applyAlignment="1">
      <alignment horizontal="center" wrapText="1"/>
    </xf>
    <xf numFmtId="0" fontId="3" fillId="2" borderId="12" xfId="1" applyFont="1" applyFill="1" applyBorder="1" applyAlignment="1">
      <alignment horizontal="center" wrapText="1"/>
    </xf>
    <xf numFmtId="0" fontId="3" fillId="0" borderId="13" xfId="1" applyFont="1" applyBorder="1"/>
    <xf numFmtId="165" fontId="3" fillId="2" borderId="10" xfId="4" applyNumberFormat="1" applyFont="1" applyFill="1" applyBorder="1" applyAlignment="1">
      <alignment horizontal="center" wrapText="1"/>
    </xf>
    <xf numFmtId="165" fontId="3" fillId="2" borderId="11" xfId="4" quotePrefix="1" applyNumberFormat="1" applyFont="1" applyFill="1" applyBorder="1" applyAlignment="1">
      <alignment horizontal="center" wrapText="1"/>
    </xf>
    <xf numFmtId="165" fontId="3" fillId="2" borderId="11" xfId="4" applyNumberFormat="1" applyFont="1" applyFill="1" applyBorder="1" applyAlignment="1">
      <alignment horizontal="center" wrapText="1"/>
    </xf>
    <xf numFmtId="0" fontId="2" fillId="0" borderId="11" xfId="1" applyBorder="1"/>
    <xf numFmtId="0" fontId="3" fillId="0" borderId="14" xfId="1" applyFont="1" applyBorder="1"/>
    <xf numFmtId="0" fontId="2" fillId="2" borderId="0" xfId="1" applyFill="1"/>
    <xf numFmtId="0" fontId="5" fillId="2" borderId="0" xfId="1" applyFont="1" applyFill="1" applyAlignment="1">
      <alignment horizontal="center"/>
    </xf>
    <xf numFmtId="0" fontId="3" fillId="2" borderId="0" xfId="1" applyFont="1" applyFill="1" applyBorder="1" applyAlignment="1">
      <alignment horizontal="center" wrapText="1"/>
    </xf>
  </cellXfs>
  <cellStyles count="152">
    <cellStyle name="_x0013_" xfId="5"/>
    <cellStyle name="_09GRC Gas Transport For Review" xfId="6"/>
    <cellStyle name="_4.06E Pass Throughs" xfId="7"/>
    <cellStyle name="_4.13E Montana Energy Tax" xfId="8"/>
    <cellStyle name="_AURORA WIP" xfId="9"/>
    <cellStyle name="_Book1" xfId="10"/>
    <cellStyle name="_Book1 (2)" xfId="11"/>
    <cellStyle name="_Book2" xfId="12"/>
    <cellStyle name="_Chelan Debt Forecast 12.19.05" xfId="13"/>
    <cellStyle name="_Costs not in AURORA 06GRC" xfId="14"/>
    <cellStyle name="_Costs not in AURORA 2006GRC 6.15.06" xfId="15"/>
    <cellStyle name="_Costs not in AURORA 2006GRC w gas price updated" xfId="16"/>
    <cellStyle name="_Costs not in AURORA 2007 Rate Case" xfId="17"/>
    <cellStyle name="_Costs not in KWI3000 '06Budget" xfId="18"/>
    <cellStyle name="_DEM-WP (C) Power Cost 2006GRC Order" xfId="19"/>
    <cellStyle name="_DEM-WP(C) Colstrip FOR" xfId="20"/>
    <cellStyle name="_DEM-WP(C) Costs not in AURORA 2006GRC" xfId="21"/>
    <cellStyle name="_DEM-WP(C) Costs not in AURORA 2007GRC" xfId="22"/>
    <cellStyle name="_DEM-WP(C) Costs not in AURORA 2007PCORC-5.07Update" xfId="23"/>
    <cellStyle name="_Elec Peak Capacity Need_2008-2029_032709_Wind 5% Cap" xfId="24"/>
    <cellStyle name="_Elec Peak Capacity Need_2008-2029_032709_Wind 5% Cap-ST-Adj-PJP1" xfId="25"/>
    <cellStyle name="_Elec Peak Capacity Need_2008-2029_120908_Wind 5% Cap_Low" xfId="26"/>
    <cellStyle name="_Elec Peak Capacity Need_2008-2029_Wind 5% Cap_050809" xfId="27"/>
    <cellStyle name="_Fixed Gas Transport 1 19 09" xfId="28"/>
    <cellStyle name="_Fuel Prices 4-14" xfId="29"/>
    <cellStyle name="_Gas Transportation Charges_2009GRC_120308" xfId="30"/>
    <cellStyle name="_NIM 06 Base Case Current Trends" xfId="31"/>
    <cellStyle name="_Portfolio SPlan Base Case.xls Chart 1" xfId="32"/>
    <cellStyle name="_Portfolio SPlan Base Case.xls Chart 2" xfId="33"/>
    <cellStyle name="_Portfolio SPlan Base Case.xls Chart 3" xfId="34"/>
    <cellStyle name="_Power Cost Value Copy 11.30.05 gas 1.09.06 AURORA at 1.10.06" xfId="35"/>
    <cellStyle name="_Recon to Darrin's 5.11.05 proforma" xfId="36"/>
    <cellStyle name="_Tenaska Comparison" xfId="37"/>
    <cellStyle name="_Value Copy 11 30 05 gas 12 09 05 AURORA at 12 14 05" xfId="38"/>
    <cellStyle name="_VC 6.15.06 update on 06GRC power costs.xls Chart 1" xfId="39"/>
    <cellStyle name="_VC 6.15.06 update on 06GRC power costs.xls Chart 2" xfId="40"/>
    <cellStyle name="_VC 6.15.06 update on 06GRC power costs.xls Chart 3" xfId="41"/>
    <cellStyle name="0,0_x000d__x000a_NA_x000d__x000a_" xfId="42"/>
    <cellStyle name="Body: normal cell" xfId="43"/>
    <cellStyle name="Calc Currency (0)" xfId="44"/>
    <cellStyle name="CheckCell" xfId="45"/>
    <cellStyle name="Comma 10 2 2 3" xfId="46"/>
    <cellStyle name="Comma 2" xfId="4"/>
    <cellStyle name="Comma 2 2" xfId="47"/>
    <cellStyle name="Comma 3" xfId="48"/>
    <cellStyle name="Comma 31 2" xfId="49"/>
    <cellStyle name="Comma0" xfId="50"/>
    <cellStyle name="Comma0 - Style2" xfId="51"/>
    <cellStyle name="Comma0 - Style4" xfId="52"/>
    <cellStyle name="Comma0 - Style5" xfId="53"/>
    <cellStyle name="Comma0_00COS Ind Allocators" xfId="54"/>
    <cellStyle name="Comma1 - Style1" xfId="55"/>
    <cellStyle name="Copied" xfId="56"/>
    <cellStyle name="COST1" xfId="57"/>
    <cellStyle name="Curren - Style1" xfId="58"/>
    <cellStyle name="Curren - Style2" xfId="59"/>
    <cellStyle name="Curren - Style5" xfId="60"/>
    <cellStyle name="Curren - Style6" xfId="61"/>
    <cellStyle name="Currency 10 3 4" xfId="62"/>
    <cellStyle name="Currency 16 4 2" xfId="63"/>
    <cellStyle name="Currency 2" xfId="3"/>
    <cellStyle name="Currency 2 2" xfId="64"/>
    <cellStyle name="Currency 28" xfId="65"/>
    <cellStyle name="Currency0" xfId="66"/>
    <cellStyle name="Date" xfId="67"/>
    <cellStyle name="Entered" xfId="68"/>
    <cellStyle name="Euro" xfId="69"/>
    <cellStyle name="Fixed" xfId="70"/>
    <cellStyle name="Fixed3 - Style3" xfId="71"/>
    <cellStyle name="Grey" xfId="72"/>
    <cellStyle name="Header1" xfId="73"/>
    <cellStyle name="Header2" xfId="74"/>
    <cellStyle name="Heading1" xfId="75"/>
    <cellStyle name="Heading2" xfId="76"/>
    <cellStyle name="HeadlineStyle" xfId="77"/>
    <cellStyle name="HeadlineStyleJustified" xfId="78"/>
    <cellStyle name="Input [yellow]" xfId="79"/>
    <cellStyle name="Input Cells" xfId="80"/>
    <cellStyle name="Input Cells Percent" xfId="81"/>
    <cellStyle name="Lines" xfId="82"/>
    <cellStyle name="LINKED" xfId="83"/>
    <cellStyle name="modified border" xfId="84"/>
    <cellStyle name="modified border1" xfId="85"/>
    <cellStyle name="no dec" xfId="86"/>
    <cellStyle name="Normal" xfId="0" builtinId="0"/>
    <cellStyle name="Normal - Style1" xfId="87"/>
    <cellStyle name="Normal 10" xfId="88"/>
    <cellStyle name="Normal 11" xfId="89"/>
    <cellStyle name="Normal 110 3" xfId="90"/>
    <cellStyle name="Normal 2" xfId="1"/>
    <cellStyle name="Normal 2 2" xfId="91"/>
    <cellStyle name="Normal 3" xfId="92"/>
    <cellStyle name="Normal 4" xfId="93"/>
    <cellStyle name="Normal 5" xfId="94"/>
    <cellStyle name="Normal 6" xfId="95"/>
    <cellStyle name="Normal 7" xfId="96"/>
    <cellStyle name="Normal 8" xfId="97"/>
    <cellStyle name="Normal 9" xfId="98"/>
    <cellStyle name="Percen - Style1" xfId="99"/>
    <cellStyle name="Percen - Style2" xfId="100"/>
    <cellStyle name="Percen - Style3" xfId="101"/>
    <cellStyle name="Percent [2]" xfId="102"/>
    <cellStyle name="Percent [2] 10" xfId="103"/>
    <cellStyle name="Percent 2" xfId="2"/>
    <cellStyle name="Percent 2 2" xfId="104"/>
    <cellStyle name="Processing" xfId="105"/>
    <cellStyle name="PSChar" xfId="106"/>
    <cellStyle name="PSDate" xfId="107"/>
    <cellStyle name="PSDec" xfId="108"/>
    <cellStyle name="PSHeading" xfId="109"/>
    <cellStyle name="PSInt" xfId="110"/>
    <cellStyle name="PSSpacer" xfId="111"/>
    <cellStyle name="purple - Style8" xfId="112"/>
    <cellStyle name="RED" xfId="113"/>
    <cellStyle name="Red - Style7" xfId="114"/>
    <cellStyle name="Report" xfId="115"/>
    <cellStyle name="Report Bar" xfId="116"/>
    <cellStyle name="Report Heading" xfId="117"/>
    <cellStyle name="Report Percent" xfId="118"/>
    <cellStyle name="Report Unit Cost" xfId="119"/>
    <cellStyle name="Reports Total" xfId="120"/>
    <cellStyle name="Reports Unit Cost Total" xfId="121"/>
    <cellStyle name="RevList" xfId="122"/>
    <cellStyle name="round100" xfId="123"/>
    <cellStyle name="shade" xfId="124"/>
    <cellStyle name="StmtTtl1" xfId="125"/>
    <cellStyle name="StmtTtl2" xfId="126"/>
    <cellStyle name="STYL1 - Style1" xfId="127"/>
    <cellStyle name="Style 1" xfId="128"/>
    <cellStyle name="Style 21" xfId="129"/>
    <cellStyle name="Style 22" xfId="130"/>
    <cellStyle name="Style 23" xfId="131"/>
    <cellStyle name="Style 24" xfId="132"/>
    <cellStyle name="Style 25" xfId="133"/>
    <cellStyle name="Style 26" xfId="134"/>
    <cellStyle name="Style 27" xfId="135"/>
    <cellStyle name="Style 28" xfId="136"/>
    <cellStyle name="Style 29" xfId="137"/>
    <cellStyle name="Style 30" xfId="138"/>
    <cellStyle name="Style 31" xfId="139"/>
    <cellStyle name="Style 32" xfId="140"/>
    <cellStyle name="Style 33" xfId="141"/>
    <cellStyle name="Style 34" xfId="142"/>
    <cellStyle name="Style 35" xfId="143"/>
    <cellStyle name="Style 36" xfId="144"/>
    <cellStyle name="Style 39" xfId="145"/>
    <cellStyle name="Subtotal" xfId="146"/>
    <cellStyle name="Sub-total" xfId="147"/>
    <cellStyle name="Title: Major" xfId="148"/>
    <cellStyle name="Title: Minor" xfId="149"/>
    <cellStyle name="Title: Worksheet" xfId="150"/>
    <cellStyle name="Total4 - Style4" xfId="1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2013%20Rate%20Design%20Collaborative/Peak%20Credit/Peak%20Credit%20(Levelized%20Fixed%20Charge%20Rate%20-%20201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  <sheetName val="Sheet1"/>
    </sheetNames>
    <sheetDataSet>
      <sheetData sheetId="0">
        <row r="5">
          <cell r="B5">
            <v>0.35</v>
          </cell>
        </row>
        <row r="6">
          <cell r="B6">
            <v>1</v>
          </cell>
        </row>
        <row r="7">
          <cell r="B7">
            <v>5.1998314171835648E-3</v>
          </cell>
        </row>
        <row r="8">
          <cell r="B8">
            <v>4.5621000000000002E-2</v>
          </cell>
        </row>
        <row r="9">
          <cell r="B9">
            <v>6.2450845342655007E-4</v>
          </cell>
        </row>
        <row r="11">
          <cell r="B11">
            <v>0</v>
          </cell>
        </row>
        <row r="12">
          <cell r="B12" t="str">
            <v>Yes</v>
          </cell>
          <cell r="C12">
            <v>1</v>
          </cell>
        </row>
        <row r="13">
          <cell r="B13" t="str">
            <v>No</v>
          </cell>
        </row>
        <row r="28">
          <cell r="D28">
            <v>7.7700000000000005E-2</v>
          </cell>
        </row>
        <row r="37">
          <cell r="D37">
            <v>6.6900000000000001E-2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7">
          <cell r="D7">
            <v>2014</v>
          </cell>
        </row>
        <row r="8">
          <cell r="D8">
            <v>2005</v>
          </cell>
        </row>
        <row r="9">
          <cell r="D9">
            <v>2006</v>
          </cell>
        </row>
        <row r="10">
          <cell r="D10">
            <v>2007</v>
          </cell>
        </row>
        <row r="11">
          <cell r="D11">
            <v>2004</v>
          </cell>
        </row>
        <row r="12">
          <cell r="D12">
            <v>2006</v>
          </cell>
        </row>
        <row r="13">
          <cell r="D13">
            <v>2003</v>
          </cell>
        </row>
        <row r="14">
          <cell r="D14">
            <v>2004</v>
          </cell>
        </row>
        <row r="15">
          <cell r="D15">
            <v>2004</v>
          </cell>
        </row>
        <row r="16">
          <cell r="D16">
            <v>2008</v>
          </cell>
        </row>
        <row r="17">
          <cell r="D17">
            <v>2003</v>
          </cell>
        </row>
        <row r="18">
          <cell r="D18">
            <v>2006</v>
          </cell>
        </row>
        <row r="19">
          <cell r="D19">
            <v>2007</v>
          </cell>
        </row>
        <row r="20">
          <cell r="D20">
            <v>2003</v>
          </cell>
        </row>
        <row r="21">
          <cell r="D21">
            <v>2008</v>
          </cell>
        </row>
        <row r="22">
          <cell r="D22">
            <v>2006</v>
          </cell>
        </row>
        <row r="23">
          <cell r="D23">
            <v>2015</v>
          </cell>
        </row>
        <row r="24">
          <cell r="D24">
            <v>2014</v>
          </cell>
        </row>
        <row r="25">
          <cell r="D25">
            <v>2002</v>
          </cell>
        </row>
        <row r="26">
          <cell r="D26">
            <v>2003</v>
          </cell>
        </row>
        <row r="27">
          <cell r="D27">
            <v>2004</v>
          </cell>
        </row>
        <row r="28">
          <cell r="D28">
            <v>2005</v>
          </cell>
        </row>
        <row r="29">
          <cell r="D29">
            <v>2006</v>
          </cell>
        </row>
        <row r="30">
          <cell r="D30">
            <v>2007</v>
          </cell>
        </row>
        <row r="31">
          <cell r="D31">
            <v>2008</v>
          </cell>
        </row>
        <row r="32">
          <cell r="D32">
            <v>2009</v>
          </cell>
        </row>
        <row r="33">
          <cell r="D33">
            <v>2010</v>
          </cell>
        </row>
        <row r="34">
          <cell r="D34">
            <v>2011</v>
          </cell>
        </row>
        <row r="35">
          <cell r="D35">
            <v>2012</v>
          </cell>
        </row>
        <row r="36">
          <cell r="D36">
            <v>2013</v>
          </cell>
        </row>
        <row r="37">
          <cell r="D37">
            <v>2014</v>
          </cell>
        </row>
        <row r="38">
          <cell r="D38">
            <v>2015</v>
          </cell>
        </row>
        <row r="39">
          <cell r="D39">
            <v>2016</v>
          </cell>
        </row>
        <row r="40">
          <cell r="D40">
            <v>2017</v>
          </cell>
        </row>
        <row r="41">
          <cell r="D41">
            <v>2018</v>
          </cell>
        </row>
        <row r="42">
          <cell r="D42">
            <v>2019</v>
          </cell>
        </row>
        <row r="43">
          <cell r="D43">
            <v>2020</v>
          </cell>
        </row>
        <row r="44">
          <cell r="D44">
            <v>2021</v>
          </cell>
        </row>
        <row r="45">
          <cell r="D45">
            <v>2022</v>
          </cell>
        </row>
        <row r="46">
          <cell r="D46">
            <v>2023</v>
          </cell>
        </row>
        <row r="47">
          <cell r="D47">
            <v>2015</v>
          </cell>
        </row>
        <row r="48">
          <cell r="D48">
            <v>2021</v>
          </cell>
        </row>
        <row r="49">
          <cell r="D49">
            <v>2022</v>
          </cell>
        </row>
        <row r="50">
          <cell r="D50">
            <v>2023</v>
          </cell>
        </row>
        <row r="51">
          <cell r="D51">
            <v>2024</v>
          </cell>
        </row>
        <row r="52">
          <cell r="D52">
            <v>2025</v>
          </cell>
        </row>
        <row r="53">
          <cell r="D53">
            <v>2026</v>
          </cell>
        </row>
      </sheetData>
      <sheetData sheetId="8"/>
      <sheetData sheetId="9"/>
      <sheetData sheetId="10"/>
      <sheetData sheetId="11"/>
      <sheetData sheetId="12">
        <row r="3">
          <cell r="A3">
            <v>0</v>
          </cell>
          <cell r="B3">
            <v>1.0000000000000001E-9</v>
          </cell>
          <cell r="C3">
            <v>1.0000000000000001E-9</v>
          </cell>
          <cell r="D3">
            <v>1.0000000000000001E-9</v>
          </cell>
          <cell r="E3">
            <v>1.0000000000000001E-9</v>
          </cell>
          <cell r="F3">
            <v>1.0000000000000001E-9</v>
          </cell>
          <cell r="G3">
            <v>1.0000000000000001E-9</v>
          </cell>
          <cell r="H3">
            <v>1.0000000000000001E-9</v>
          </cell>
          <cell r="I3">
            <v>1.0000000000000001E-9</v>
          </cell>
          <cell r="J3">
            <v>1.0000000000000001E-9</v>
          </cell>
          <cell r="K3">
            <v>1.0000000000000001E-9</v>
          </cell>
          <cell r="L3">
            <v>1.0000000000000001E-9</v>
          </cell>
          <cell r="M3">
            <v>1.0000000000000001E-9</v>
          </cell>
          <cell r="N3">
            <v>1.0000000000000001E-9</v>
          </cell>
          <cell r="O3">
            <v>1.0000000000000001E-9</v>
          </cell>
          <cell r="P3">
            <v>1.0000000000000001E-9</v>
          </cell>
          <cell r="Q3">
            <v>1.0000000000000001E-9</v>
          </cell>
          <cell r="R3">
            <v>1.0000000000000001E-9</v>
          </cell>
          <cell r="S3">
            <v>1.0000000000000001E-9</v>
          </cell>
          <cell r="T3">
            <v>1.0000000000000001E-9</v>
          </cell>
          <cell r="U3">
            <v>1.0000000000000001E-9</v>
          </cell>
          <cell r="V3">
            <v>1.0000000000000001E-9</v>
          </cell>
          <cell r="W3">
            <v>1.0000000000000001E-9</v>
          </cell>
          <cell r="X3">
            <v>1.0000000000000001E-9</v>
          </cell>
          <cell r="Y3">
            <v>1.0000000000000001E-9</v>
          </cell>
          <cell r="Z3">
            <v>1.0000000000000001E-9</v>
          </cell>
          <cell r="AA3">
            <v>1.0000000000000001E-9</v>
          </cell>
          <cell r="AB3">
            <v>1.0000000000000001E-9</v>
          </cell>
          <cell r="AC3">
            <v>1.0000000000000001E-9</v>
          </cell>
          <cell r="AD3">
            <v>1.0000000000000001E-9</v>
          </cell>
          <cell r="AE3">
            <v>1.0000000000000001E-9</v>
          </cell>
          <cell r="AF3">
            <v>1.0000000000000001E-9</v>
          </cell>
          <cell r="AG3">
            <v>1.0000000000000001E-9</v>
          </cell>
          <cell r="AH3">
            <v>1.0000000000000001E-9</v>
          </cell>
          <cell r="AI3">
            <v>1.0000000000000001E-9</v>
          </cell>
          <cell r="AJ3">
            <v>1.0000000000000001E-9</v>
          </cell>
          <cell r="AK3">
            <v>1.0000000000000001E-9</v>
          </cell>
          <cell r="AL3">
            <v>1.0000000000000001E-9</v>
          </cell>
          <cell r="AM3">
            <v>1.0000000000000001E-9</v>
          </cell>
          <cell r="AN3">
            <v>1.0000000000000001E-9</v>
          </cell>
          <cell r="AO3">
            <v>1.0000000000000001E-9</v>
          </cell>
        </row>
        <row r="4">
          <cell r="A4">
            <v>3</v>
          </cell>
          <cell r="B4">
            <v>0.33333333333333331</v>
          </cell>
          <cell r="C4">
            <v>0.44444444444444448</v>
          </cell>
          <cell r="D4">
            <v>0.14814814814814817</v>
          </cell>
          <cell r="E4">
            <v>7.407407407407407E-2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0.11520000000000001</v>
          </cell>
          <cell r="F5">
            <v>0.11520000000000001</v>
          </cell>
          <cell r="G5">
            <v>5.7600000000000096E-2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>
            <v>7</v>
          </cell>
          <cell r="B6">
            <v>0.14285714285714285</v>
          </cell>
          <cell r="C6">
            <v>0.24489795918367349</v>
          </cell>
          <cell r="D6">
            <v>0.1749271137026239</v>
          </cell>
          <cell r="E6">
            <v>0.12494793835901707</v>
          </cell>
          <cell r="F6">
            <v>8.9200000000000002E-2</v>
          </cell>
          <cell r="G6">
            <v>8.9200000000000002E-2</v>
          </cell>
          <cell r="H6">
            <v>8.9200000000000002E-2</v>
          </cell>
          <cell r="I6">
            <v>4.4769845897542737E-2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>
            <v>10</v>
          </cell>
          <cell r="B7">
            <v>0.1</v>
          </cell>
          <cell r="C7">
            <v>0.18</v>
          </cell>
          <cell r="D7">
            <v>0.14399999999999999</v>
          </cell>
          <cell r="E7">
            <v>0.1152</v>
          </cell>
          <cell r="F7">
            <v>9.2159999999999992E-2</v>
          </cell>
          <cell r="G7">
            <v>7.3727999999999988E-2</v>
          </cell>
          <cell r="H7">
            <v>6.5535999999999983E-2</v>
          </cell>
          <cell r="I7">
            <v>6.5535999999999983E-2</v>
          </cell>
          <cell r="J7">
            <v>6.5535999999999983E-2</v>
          </cell>
          <cell r="K7">
            <v>6.5535999999999983E-2</v>
          </cell>
          <cell r="L7">
            <v>3.2767999999999908E-2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>
            <v>15</v>
          </cell>
          <cell r="B8">
            <v>0.05</v>
          </cell>
          <cell r="C8">
            <v>9.5000000000000001E-2</v>
          </cell>
          <cell r="D8">
            <v>8.5500000000000007E-2</v>
          </cell>
          <cell r="E8">
            <v>7.6999999999999999E-2</v>
          </cell>
          <cell r="F8">
            <v>6.9199999999999998E-2</v>
          </cell>
          <cell r="G8">
            <v>6.2300000000000001E-2</v>
          </cell>
          <cell r="H8">
            <v>5.91E-2</v>
          </cell>
          <cell r="I8">
            <v>5.91E-2</v>
          </cell>
          <cell r="J8">
            <v>5.91E-2</v>
          </cell>
          <cell r="K8">
            <v>5.91E-2</v>
          </cell>
          <cell r="L8">
            <v>5.91E-2</v>
          </cell>
          <cell r="M8">
            <v>5.91E-2</v>
          </cell>
          <cell r="N8">
            <v>5.91E-2</v>
          </cell>
          <cell r="O8">
            <v>5.91E-2</v>
          </cell>
          <cell r="P8">
            <v>5.91E-2</v>
          </cell>
          <cell r="Q8">
            <v>2.9100000000000001E-2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>
            <v>20</v>
          </cell>
          <cell r="B9">
            <v>3.7499999999999999E-2</v>
          </cell>
          <cell r="C9">
            <v>7.22E-2</v>
          </cell>
          <cell r="D9">
            <v>6.6799999999999998E-2</v>
          </cell>
          <cell r="E9">
            <v>6.1800000000000001E-2</v>
          </cell>
          <cell r="F9">
            <v>5.7099999999999998E-2</v>
          </cell>
          <cell r="G9">
            <v>5.28E-2</v>
          </cell>
          <cell r="H9">
            <v>4.8899999999999999E-2</v>
          </cell>
          <cell r="I9">
            <v>4.4699999999999997E-2</v>
          </cell>
          <cell r="J9">
            <v>4.4699999999999997E-2</v>
          </cell>
          <cell r="K9">
            <v>4.4699999999999997E-2</v>
          </cell>
          <cell r="L9">
            <v>4.4699999999999997E-2</v>
          </cell>
          <cell r="M9">
            <v>4.4699999999999997E-2</v>
          </cell>
          <cell r="N9">
            <v>4.4699999999999997E-2</v>
          </cell>
          <cell r="O9">
            <v>4.4699999999999997E-2</v>
          </cell>
          <cell r="P9">
            <v>4.4699999999999997E-2</v>
          </cell>
          <cell r="Q9">
            <v>4.4699999999999997E-2</v>
          </cell>
          <cell r="R9">
            <v>4.4699999999999997E-2</v>
          </cell>
          <cell r="S9">
            <v>4.4699999999999997E-2</v>
          </cell>
          <cell r="T9">
            <v>4.4699999999999997E-2</v>
          </cell>
          <cell r="U9">
            <v>4.4699999999999997E-2</v>
          </cell>
          <cell r="V9">
            <v>2.18E-2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>
            <v>40</v>
          </cell>
          <cell r="B10">
            <v>2.5000000000000001E-2</v>
          </cell>
          <cell r="C10">
            <v>2.5000000000000001E-2</v>
          </cell>
          <cell r="D10">
            <v>2.5000000000000001E-2</v>
          </cell>
          <cell r="E10">
            <v>2.5000000000000001E-2</v>
          </cell>
          <cell r="F10">
            <v>2.5000000000000001E-2</v>
          </cell>
          <cell r="G10">
            <v>2.5000000000000001E-2</v>
          </cell>
          <cell r="H10">
            <v>2.5000000000000001E-2</v>
          </cell>
          <cell r="I10">
            <v>2.5000000000000001E-2</v>
          </cell>
          <cell r="J10">
            <v>2.5000000000000001E-2</v>
          </cell>
          <cell r="K10">
            <v>2.5000000000000001E-2</v>
          </cell>
          <cell r="L10">
            <v>2.5000000000000001E-2</v>
          </cell>
          <cell r="M10">
            <v>2.5000000000000001E-2</v>
          </cell>
          <cell r="N10">
            <v>2.5000000000000001E-2</v>
          </cell>
          <cell r="O10">
            <v>2.5000000000000001E-2</v>
          </cell>
          <cell r="P10">
            <v>2.5000000000000001E-2</v>
          </cell>
          <cell r="Q10">
            <v>2.5000000000000001E-2</v>
          </cell>
          <cell r="R10">
            <v>2.5000000000000001E-2</v>
          </cell>
          <cell r="S10">
            <v>2.5000000000000001E-2</v>
          </cell>
          <cell r="T10">
            <v>2.5000000000000001E-2</v>
          </cell>
          <cell r="U10">
            <v>2.5000000000000001E-2</v>
          </cell>
          <cell r="V10">
            <v>2.5000000000000001E-2</v>
          </cell>
          <cell r="W10">
            <v>2.5000000000000001E-2</v>
          </cell>
          <cell r="X10">
            <v>2.5000000000000001E-2</v>
          </cell>
          <cell r="Y10">
            <v>2.5000000000000001E-2</v>
          </cell>
          <cell r="Z10">
            <v>2.5000000000000001E-2</v>
          </cell>
          <cell r="AA10">
            <v>2.5000000000000001E-2</v>
          </cell>
          <cell r="AB10">
            <v>2.5000000000000001E-2</v>
          </cell>
          <cell r="AC10">
            <v>2.5000000000000001E-2</v>
          </cell>
          <cell r="AD10">
            <v>2.5000000000000001E-2</v>
          </cell>
          <cell r="AE10">
            <v>2.5000000000000001E-2</v>
          </cell>
          <cell r="AF10">
            <v>2.5000000000000001E-2</v>
          </cell>
          <cell r="AG10">
            <v>2.5000000000000001E-2</v>
          </cell>
          <cell r="AH10">
            <v>2.5000000000000001E-2</v>
          </cell>
          <cell r="AI10">
            <v>2.5000000000000001E-2</v>
          </cell>
          <cell r="AJ10">
            <v>2.5000000000000001E-2</v>
          </cell>
          <cell r="AK10">
            <v>2.5000000000000001E-2</v>
          </cell>
          <cell r="AL10">
            <v>2.5000000000000001E-2</v>
          </cell>
          <cell r="AM10">
            <v>2.5000000000000001E-2</v>
          </cell>
          <cell r="AN10">
            <v>2.5000000000000001E-2</v>
          </cell>
          <cell r="AO10">
            <v>2.5000000000000001E-2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32"/>
  <sheetViews>
    <sheetView tabSelected="1" workbookViewId="0">
      <selection activeCell="H12" sqref="H12"/>
    </sheetView>
  </sheetViews>
  <sheetFormatPr defaultRowHeight="12.75" x14ac:dyDescent="0.2"/>
  <cols>
    <col min="1" max="1" width="4.85546875" style="1" bestFit="1" customWidth="1"/>
    <col min="2" max="2" width="29.5703125" style="1" customWidth="1"/>
    <col min="3" max="3" width="11.85546875" style="1" customWidth="1"/>
    <col min="4" max="4" width="9.42578125" style="1" bestFit="1" customWidth="1"/>
    <col min="5" max="6" width="12" style="1" customWidth="1"/>
    <col min="7" max="7" width="2.85546875" style="1" customWidth="1"/>
    <col min="8" max="8" width="14.42578125" style="1" bestFit="1" customWidth="1"/>
    <col min="9" max="9" width="15" style="1" bestFit="1" customWidth="1"/>
    <col min="10" max="10" width="14.42578125" style="1" bestFit="1" customWidth="1"/>
    <col min="11" max="11" width="11.7109375" style="1" bestFit="1" customWidth="1"/>
    <col min="12" max="12" width="9.7109375" style="1" customWidth="1"/>
    <col min="13" max="16384" width="9.140625" style="1"/>
  </cols>
  <sheetData>
    <row r="1" spans="1:12" x14ac:dyDescent="0.2">
      <c r="A1" s="49" t="s">
        <v>44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x14ac:dyDescent="0.2">
      <c r="A2" s="49" t="s">
        <v>43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x14ac:dyDescent="0.2">
      <c r="A3" s="48"/>
      <c r="B3" s="49"/>
      <c r="C3" s="49"/>
      <c r="D3" s="49"/>
      <c r="E3" s="49"/>
      <c r="F3" s="49"/>
      <c r="G3" s="49"/>
      <c r="H3" s="49"/>
      <c r="I3" s="48"/>
      <c r="J3" s="48"/>
      <c r="K3" s="48"/>
      <c r="L3" s="48"/>
    </row>
    <row r="4" spans="1:12" ht="13.5" thickBot="1" x14ac:dyDescent="0.25">
      <c r="A4" s="48"/>
      <c r="B4" s="29"/>
      <c r="C4" s="29"/>
      <c r="D4" s="50"/>
      <c r="E4" s="50"/>
      <c r="F4" s="29"/>
      <c r="G4" s="48"/>
      <c r="H4" s="48"/>
      <c r="I4" s="48"/>
      <c r="J4" s="48"/>
      <c r="K4" s="48"/>
      <c r="L4" s="48"/>
    </row>
    <row r="5" spans="1:12" ht="64.5" thickBot="1" x14ac:dyDescent="0.25">
      <c r="A5" s="47" t="s">
        <v>42</v>
      </c>
      <c r="B5" s="41"/>
      <c r="C5" s="40" t="s">
        <v>41</v>
      </c>
      <c r="D5" s="40" t="s">
        <v>40</v>
      </c>
      <c r="E5" s="40" t="s">
        <v>39</v>
      </c>
      <c r="F5" s="40" t="s">
        <v>36</v>
      </c>
      <c r="G5" s="46"/>
      <c r="H5" s="45" t="s">
        <v>45</v>
      </c>
      <c r="I5" s="44" t="s">
        <v>38</v>
      </c>
      <c r="J5" s="44" t="s">
        <v>37</v>
      </c>
      <c r="K5" s="44" t="s">
        <v>36</v>
      </c>
      <c r="L5" s="43" t="s">
        <v>35</v>
      </c>
    </row>
    <row r="6" spans="1:12" x14ac:dyDescent="0.2">
      <c r="A6" s="42">
        <v>1</v>
      </c>
      <c r="B6" s="41"/>
      <c r="C6" s="40"/>
      <c r="D6" s="40" t="s">
        <v>34</v>
      </c>
      <c r="E6" s="38" t="s">
        <v>33</v>
      </c>
      <c r="F6" s="38" t="s">
        <v>32</v>
      </c>
      <c r="G6" s="39"/>
      <c r="H6" s="38" t="s">
        <v>31</v>
      </c>
      <c r="I6" s="38" t="s">
        <v>30</v>
      </c>
      <c r="J6" s="38" t="s">
        <v>29</v>
      </c>
      <c r="K6" s="37" t="s">
        <v>28</v>
      </c>
      <c r="L6" s="36" t="s">
        <v>27</v>
      </c>
    </row>
    <row r="7" spans="1:12" x14ac:dyDescent="0.2">
      <c r="A7" s="15">
        <f t="shared" ref="A7:A32" si="0">A6+1</f>
        <v>2</v>
      </c>
      <c r="B7" s="27" t="s">
        <v>26</v>
      </c>
      <c r="C7" s="26"/>
      <c r="D7" s="25"/>
      <c r="E7" s="24"/>
      <c r="F7" s="28"/>
      <c r="G7" s="11"/>
      <c r="H7" s="11"/>
      <c r="I7" s="11"/>
      <c r="J7" s="11"/>
      <c r="K7" s="11"/>
      <c r="L7" s="23"/>
    </row>
    <row r="8" spans="1:12" x14ac:dyDescent="0.2">
      <c r="A8" s="15">
        <f t="shared" si="0"/>
        <v>3</v>
      </c>
      <c r="B8" s="35" t="s">
        <v>25</v>
      </c>
      <c r="C8" s="34"/>
      <c r="D8" s="33">
        <v>0.25</v>
      </c>
      <c r="E8" s="33">
        <v>0.25</v>
      </c>
      <c r="F8" s="12"/>
      <c r="G8" s="11"/>
      <c r="H8" s="11"/>
      <c r="I8" s="11"/>
      <c r="J8" s="11"/>
      <c r="K8" s="11"/>
      <c r="L8" s="23"/>
    </row>
    <row r="9" spans="1:12" x14ac:dyDescent="0.2">
      <c r="A9" s="15">
        <f t="shared" si="0"/>
        <v>4</v>
      </c>
      <c r="B9" s="35" t="s">
        <v>24</v>
      </c>
      <c r="C9" s="34"/>
      <c r="D9" s="33">
        <f>1-D8</f>
        <v>0.75</v>
      </c>
      <c r="E9" s="33">
        <f>1-E8</f>
        <v>0.75</v>
      </c>
      <c r="F9" s="12"/>
      <c r="G9" s="11"/>
      <c r="H9" s="11"/>
      <c r="I9" s="11"/>
      <c r="J9" s="11"/>
      <c r="K9" s="11"/>
      <c r="L9" s="23"/>
    </row>
    <row r="10" spans="1:12" x14ac:dyDescent="0.2">
      <c r="A10" s="15">
        <f t="shared" si="0"/>
        <v>5</v>
      </c>
      <c r="B10" s="32" t="s">
        <v>23</v>
      </c>
      <c r="C10" s="31"/>
      <c r="D10" s="24" t="s">
        <v>22</v>
      </c>
      <c r="E10" s="24" t="s">
        <v>21</v>
      </c>
      <c r="F10" s="28"/>
      <c r="G10" s="11"/>
      <c r="H10" s="11"/>
      <c r="I10" s="11"/>
      <c r="J10" s="11"/>
      <c r="K10" s="11"/>
      <c r="L10" s="23"/>
    </row>
    <row r="11" spans="1:12" x14ac:dyDescent="0.2">
      <c r="A11" s="15">
        <f t="shared" si="0"/>
        <v>6</v>
      </c>
      <c r="B11" s="30"/>
      <c r="C11" s="29"/>
      <c r="D11" s="29"/>
      <c r="E11" s="28"/>
      <c r="F11" s="28"/>
      <c r="G11" s="11"/>
      <c r="H11" s="11"/>
      <c r="I11" s="11"/>
      <c r="J11" s="11"/>
      <c r="K11" s="11"/>
      <c r="L11" s="23"/>
    </row>
    <row r="12" spans="1:12" x14ac:dyDescent="0.2">
      <c r="A12" s="15">
        <f t="shared" si="0"/>
        <v>7</v>
      </c>
      <c r="B12" s="27" t="s">
        <v>20</v>
      </c>
      <c r="C12" s="26"/>
      <c r="D12" s="25"/>
      <c r="E12" s="24"/>
      <c r="F12" s="24"/>
      <c r="G12" s="11"/>
      <c r="H12" s="11"/>
      <c r="I12" s="11"/>
      <c r="J12" s="11"/>
      <c r="K12" s="11"/>
      <c r="L12" s="23"/>
    </row>
    <row r="13" spans="1:12" x14ac:dyDescent="0.2">
      <c r="A13" s="15">
        <f t="shared" si="0"/>
        <v>8</v>
      </c>
      <c r="B13" s="14" t="s">
        <v>19</v>
      </c>
      <c r="C13" s="17">
        <v>7</v>
      </c>
      <c r="D13" s="12">
        <v>0.54290000000000005</v>
      </c>
      <c r="E13" s="12">
        <v>0.54700000000000004</v>
      </c>
      <c r="F13" s="12">
        <f t="shared" ref="F13:F20" si="1">E13-D13</f>
        <v>4.0999999999999925E-3</v>
      </c>
      <c r="G13" s="11"/>
      <c r="H13" s="10"/>
      <c r="I13" s="16">
        <f t="shared" ref="I13:J20" si="2">+D13*$H$32</f>
        <v>723174650.05312419</v>
      </c>
      <c r="J13" s="16">
        <f t="shared" si="2"/>
        <v>728636090.58585179</v>
      </c>
      <c r="K13" s="16">
        <f t="shared" ref="K13:K20" si="3">+J13-I13</f>
        <v>5461440.5327275991</v>
      </c>
      <c r="L13" s="9">
        <f t="shared" ref="L13:L20" si="4">K13/I13</f>
        <v>7.5520353656290404E-3</v>
      </c>
    </row>
    <row r="14" spans="1:12" x14ac:dyDescent="0.2">
      <c r="A14" s="15">
        <f t="shared" si="0"/>
        <v>9</v>
      </c>
      <c r="B14" s="19" t="s">
        <v>18</v>
      </c>
      <c r="C14" s="17" t="s">
        <v>17</v>
      </c>
      <c r="D14" s="12">
        <v>0.12540000000000001</v>
      </c>
      <c r="E14" s="12">
        <v>0.1234</v>
      </c>
      <c r="F14" s="12">
        <f t="shared" si="1"/>
        <v>-2.0000000000000157E-3</v>
      </c>
      <c r="G14" s="11"/>
      <c r="H14" s="10"/>
      <c r="I14" s="16">
        <f t="shared" si="2"/>
        <v>167040156.78147313</v>
      </c>
      <c r="J14" s="16">
        <f t="shared" si="2"/>
        <v>164376039.44843528</v>
      </c>
      <c r="K14" s="16">
        <f t="shared" si="3"/>
        <v>-2664117.3330378532</v>
      </c>
      <c r="L14" s="9">
        <f t="shared" si="4"/>
        <v>-1.5948963317384397E-2</v>
      </c>
    </row>
    <row r="15" spans="1:12" x14ac:dyDescent="0.2">
      <c r="A15" s="15">
        <f t="shared" si="0"/>
        <v>10</v>
      </c>
      <c r="B15" s="14" t="s">
        <v>16</v>
      </c>
      <c r="C15" s="18" t="s">
        <v>15</v>
      </c>
      <c r="D15" s="12">
        <v>0.12709999999999999</v>
      </c>
      <c r="E15" s="12">
        <v>0.1258</v>
      </c>
      <c r="F15" s="12">
        <f t="shared" si="1"/>
        <v>-1.2999999999999956E-3</v>
      </c>
      <c r="G15" s="11"/>
      <c r="H15" s="10"/>
      <c r="I15" s="16">
        <f t="shared" si="2"/>
        <v>169304656.51455528</v>
      </c>
      <c r="J15" s="16">
        <f t="shared" si="2"/>
        <v>167572980.2480807</v>
      </c>
      <c r="K15" s="16">
        <f t="shared" si="3"/>
        <v>-1731676.2664745748</v>
      </c>
      <c r="L15" s="9">
        <f t="shared" si="4"/>
        <v>-1.0228166797796851E-2</v>
      </c>
    </row>
    <row r="16" spans="1:12" x14ac:dyDescent="0.2">
      <c r="A16" s="15">
        <f t="shared" si="0"/>
        <v>11</v>
      </c>
      <c r="B16" s="14" t="s">
        <v>14</v>
      </c>
      <c r="C16" s="18" t="s">
        <v>13</v>
      </c>
      <c r="D16" s="12">
        <v>8.4499999999999992E-2</v>
      </c>
      <c r="E16" s="12">
        <v>8.4199999999999997E-2</v>
      </c>
      <c r="F16" s="12">
        <f t="shared" si="1"/>
        <v>-2.9999999999999472E-4</v>
      </c>
      <c r="G16" s="11"/>
      <c r="H16" s="10"/>
      <c r="I16" s="16">
        <f t="shared" si="2"/>
        <v>112558957.32084911</v>
      </c>
      <c r="J16" s="16">
        <f t="shared" si="2"/>
        <v>112159339.72089344</v>
      </c>
      <c r="K16" s="16">
        <f t="shared" si="3"/>
        <v>-399617.59995566308</v>
      </c>
      <c r="L16" s="9">
        <f t="shared" si="4"/>
        <v>-3.5502958579880393E-3</v>
      </c>
    </row>
    <row r="17" spans="1:12" x14ac:dyDescent="0.2">
      <c r="A17" s="15">
        <f t="shared" si="0"/>
        <v>12</v>
      </c>
      <c r="B17" s="14" t="s">
        <v>12</v>
      </c>
      <c r="C17" s="17">
        <v>29</v>
      </c>
      <c r="D17" s="12">
        <v>5.9999999999999995E-4</v>
      </c>
      <c r="E17" s="12">
        <v>5.9999999999999995E-4</v>
      </c>
      <c r="F17" s="12">
        <f t="shared" si="1"/>
        <v>0</v>
      </c>
      <c r="G17" s="11"/>
      <c r="H17" s="10"/>
      <c r="I17" s="16">
        <f t="shared" si="2"/>
        <v>799235.19991135458</v>
      </c>
      <c r="J17" s="16">
        <f t="shared" si="2"/>
        <v>799235.19991135458</v>
      </c>
      <c r="K17" s="16">
        <f t="shared" si="3"/>
        <v>0</v>
      </c>
      <c r="L17" s="9">
        <f t="shared" si="4"/>
        <v>0</v>
      </c>
    </row>
    <row r="18" spans="1:12" x14ac:dyDescent="0.2">
      <c r="A18" s="15">
        <f t="shared" si="0"/>
        <v>13</v>
      </c>
      <c r="B18" s="14" t="s">
        <v>11</v>
      </c>
      <c r="C18" s="17" t="s">
        <v>10</v>
      </c>
      <c r="D18" s="12">
        <v>5.4699999999999999E-2</v>
      </c>
      <c r="E18" s="12">
        <v>5.4100000000000002E-2</v>
      </c>
      <c r="F18" s="12">
        <f t="shared" si="1"/>
        <v>-5.9999999999999637E-4</v>
      </c>
      <c r="G18" s="11"/>
      <c r="H18" s="10"/>
      <c r="I18" s="16">
        <f t="shared" si="2"/>
        <v>72863609.058585167</v>
      </c>
      <c r="J18" s="16">
        <f t="shared" si="2"/>
        <v>72064373.858673811</v>
      </c>
      <c r="K18" s="16">
        <f t="shared" si="3"/>
        <v>-799235.19991135597</v>
      </c>
      <c r="L18" s="9">
        <f t="shared" si="4"/>
        <v>-1.0968921389396728E-2</v>
      </c>
    </row>
    <row r="19" spans="1:12" x14ac:dyDescent="0.2">
      <c r="A19" s="15">
        <f t="shared" si="0"/>
        <v>14</v>
      </c>
      <c r="B19" s="14" t="s">
        <v>9</v>
      </c>
      <c r="C19" s="17">
        <v>35</v>
      </c>
      <c r="D19" s="12">
        <v>1E-4</v>
      </c>
      <c r="E19" s="12">
        <v>1E-4</v>
      </c>
      <c r="F19" s="12">
        <f t="shared" si="1"/>
        <v>0</v>
      </c>
      <c r="G19" s="11"/>
      <c r="H19" s="10"/>
      <c r="I19" s="16">
        <f t="shared" si="2"/>
        <v>133205.86665189246</v>
      </c>
      <c r="J19" s="16">
        <f t="shared" si="2"/>
        <v>133205.86665189246</v>
      </c>
      <c r="K19" s="16">
        <f t="shared" si="3"/>
        <v>0</v>
      </c>
      <c r="L19" s="9">
        <f t="shared" si="4"/>
        <v>0</v>
      </c>
    </row>
    <row r="20" spans="1:12" x14ac:dyDescent="0.2">
      <c r="A20" s="15">
        <f t="shared" si="0"/>
        <v>15</v>
      </c>
      <c r="B20" s="14" t="s">
        <v>8</v>
      </c>
      <c r="C20" s="17">
        <v>43</v>
      </c>
      <c r="D20" s="12">
        <v>4.4999999999999997E-3</v>
      </c>
      <c r="E20" s="12">
        <v>4.4999999999999997E-3</v>
      </c>
      <c r="F20" s="12">
        <f t="shared" si="1"/>
        <v>0</v>
      </c>
      <c r="G20" s="11"/>
      <c r="H20" s="10"/>
      <c r="I20" s="16">
        <f t="shared" si="2"/>
        <v>5994263.9993351595</v>
      </c>
      <c r="J20" s="16">
        <f t="shared" si="2"/>
        <v>5994263.9993351595</v>
      </c>
      <c r="K20" s="16">
        <f t="shared" si="3"/>
        <v>0</v>
      </c>
      <c r="L20" s="9">
        <f t="shared" si="4"/>
        <v>0</v>
      </c>
    </row>
    <row r="21" spans="1:12" x14ac:dyDescent="0.2">
      <c r="A21" s="15">
        <f t="shared" si="0"/>
        <v>16</v>
      </c>
      <c r="B21" s="14"/>
      <c r="C21" s="17"/>
      <c r="D21" s="12"/>
      <c r="E21" s="12"/>
      <c r="F21" s="12"/>
      <c r="G21" s="11"/>
      <c r="H21" s="10"/>
      <c r="I21" s="16"/>
      <c r="J21" s="16"/>
      <c r="K21" s="16"/>
      <c r="L21" s="9"/>
    </row>
    <row r="22" spans="1:12" x14ac:dyDescent="0.2">
      <c r="A22" s="15">
        <f t="shared" si="0"/>
        <v>17</v>
      </c>
      <c r="B22" s="22" t="s">
        <v>7</v>
      </c>
      <c r="C22" s="17">
        <v>40</v>
      </c>
      <c r="D22" s="12">
        <v>3.0300000000000001E-2</v>
      </c>
      <c r="E22" s="12">
        <v>3.0100000000000002E-2</v>
      </c>
      <c r="F22" s="12">
        <f>E22-D22</f>
        <v>-1.9999999999999879E-4</v>
      </c>
      <c r="G22" s="11"/>
      <c r="H22" s="10"/>
      <c r="I22" s="16">
        <f>+D22*$H$32</f>
        <v>40361377.59552341</v>
      </c>
      <c r="J22" s="16">
        <f>+E22*$H$32</f>
        <v>40094965.862219632</v>
      </c>
      <c r="K22" s="16">
        <f>+J22-I22</f>
        <v>-266411.73330377787</v>
      </c>
      <c r="L22" s="9">
        <f>K22/I22</f>
        <v>-6.6006600660064273E-3</v>
      </c>
    </row>
    <row r="23" spans="1:12" x14ac:dyDescent="0.2">
      <c r="A23" s="15">
        <f t="shared" si="0"/>
        <v>18</v>
      </c>
      <c r="B23" s="21"/>
      <c r="C23" s="18"/>
      <c r="D23" s="12"/>
      <c r="E23" s="12"/>
      <c r="F23" s="12"/>
      <c r="G23" s="11"/>
      <c r="H23" s="10"/>
      <c r="I23" s="16"/>
      <c r="J23" s="16"/>
      <c r="K23" s="16"/>
      <c r="L23" s="9"/>
    </row>
    <row r="24" spans="1:12" x14ac:dyDescent="0.2">
      <c r="A24" s="15">
        <f t="shared" si="0"/>
        <v>19</v>
      </c>
      <c r="B24" s="19" t="s">
        <v>6</v>
      </c>
      <c r="C24" s="18"/>
      <c r="D24" s="12"/>
      <c r="E24" s="12"/>
      <c r="F24" s="12"/>
      <c r="G24" s="11"/>
      <c r="H24" s="10"/>
      <c r="I24" s="16"/>
      <c r="J24" s="16"/>
      <c r="K24" s="16"/>
      <c r="L24" s="9"/>
    </row>
    <row r="25" spans="1:12" x14ac:dyDescent="0.2">
      <c r="A25" s="15">
        <f t="shared" si="0"/>
        <v>20</v>
      </c>
      <c r="B25" s="20" t="s">
        <v>5</v>
      </c>
      <c r="C25" s="17">
        <v>46</v>
      </c>
      <c r="D25" s="12">
        <v>1.5E-3</v>
      </c>
      <c r="E25" s="12">
        <v>1.5E-3</v>
      </c>
      <c r="F25" s="12">
        <f>E25-D25</f>
        <v>0</v>
      </c>
      <c r="G25" s="11"/>
      <c r="H25" s="10"/>
      <c r="I25" s="16">
        <f>+D25*$H$32</f>
        <v>1998087.9997783867</v>
      </c>
      <c r="J25" s="16">
        <f>+E25*$H$32</f>
        <v>1998087.9997783867</v>
      </c>
      <c r="K25" s="16">
        <f>+J25-I25</f>
        <v>0</v>
      </c>
      <c r="L25" s="9">
        <f>K25/I25</f>
        <v>0</v>
      </c>
    </row>
    <row r="26" spans="1:12" x14ac:dyDescent="0.2">
      <c r="A26" s="15">
        <f t="shared" si="0"/>
        <v>21</v>
      </c>
      <c r="B26" s="20" t="s">
        <v>4</v>
      </c>
      <c r="C26" s="17">
        <v>49</v>
      </c>
      <c r="D26" s="12">
        <v>2.4199999999999999E-2</v>
      </c>
      <c r="E26" s="12">
        <v>2.4300000000000002E-2</v>
      </c>
      <c r="F26" s="12">
        <f>E26-D26</f>
        <v>1.0000000000000286E-4</v>
      </c>
      <c r="G26" s="11"/>
      <c r="H26" s="10"/>
      <c r="I26" s="16">
        <f>+D26*$H$32</f>
        <v>32235819.729757972</v>
      </c>
      <c r="J26" s="16">
        <f>+E26*$H$32</f>
        <v>32369025.596409868</v>
      </c>
      <c r="K26" s="16">
        <f>+J26-I26</f>
        <v>133205.86665189639</v>
      </c>
      <c r="L26" s="9">
        <f>K26/I26</f>
        <v>4.1322314049588001E-3</v>
      </c>
    </row>
    <row r="27" spans="1:12" x14ac:dyDescent="0.2">
      <c r="A27" s="15">
        <f t="shared" si="0"/>
        <v>22</v>
      </c>
      <c r="B27" s="19"/>
      <c r="C27" s="18"/>
      <c r="D27" s="12"/>
      <c r="E27" s="12"/>
      <c r="F27" s="12"/>
      <c r="G27" s="11"/>
      <c r="H27" s="10"/>
      <c r="I27" s="10"/>
      <c r="J27" s="10"/>
      <c r="K27" s="16"/>
      <c r="L27" s="9"/>
    </row>
    <row r="28" spans="1:12" x14ac:dyDescent="0.2">
      <c r="A28" s="15">
        <f t="shared" si="0"/>
        <v>23</v>
      </c>
      <c r="B28" s="14" t="s">
        <v>3</v>
      </c>
      <c r="C28" s="17" t="s">
        <v>2</v>
      </c>
      <c r="D28" s="12">
        <v>3.8E-3</v>
      </c>
      <c r="E28" s="12">
        <v>4.0000000000000001E-3</v>
      </c>
      <c r="F28" s="12">
        <f>E28-D28</f>
        <v>2.0000000000000009E-4</v>
      </c>
      <c r="G28" s="11"/>
      <c r="H28" s="10"/>
      <c r="I28" s="16">
        <f>+D28*$H$32</f>
        <v>5061822.9327719128</v>
      </c>
      <c r="J28" s="16">
        <f>+E28*$H$32</f>
        <v>5328234.6660756981</v>
      </c>
      <c r="K28" s="16">
        <f>+J28-I28</f>
        <v>266411.73330378532</v>
      </c>
      <c r="L28" s="9">
        <f>K28/I28</f>
        <v>5.2631578947368508E-2</v>
      </c>
    </row>
    <row r="29" spans="1:12" x14ac:dyDescent="0.2">
      <c r="A29" s="15">
        <f t="shared" si="0"/>
        <v>24</v>
      </c>
      <c r="B29" s="14"/>
      <c r="C29" s="13"/>
      <c r="D29" s="12"/>
      <c r="E29" s="12"/>
      <c r="F29" s="12"/>
      <c r="G29" s="11"/>
      <c r="H29" s="10"/>
      <c r="I29" s="10"/>
      <c r="J29" s="10"/>
      <c r="K29" s="10"/>
      <c r="L29" s="9"/>
    </row>
    <row r="30" spans="1:12" x14ac:dyDescent="0.2">
      <c r="A30" s="15">
        <f t="shared" si="0"/>
        <v>25</v>
      </c>
      <c r="B30" s="14" t="s">
        <v>1</v>
      </c>
      <c r="C30" s="17">
        <v>5</v>
      </c>
      <c r="D30" s="12">
        <v>3.9999999999999996E-4</v>
      </c>
      <c r="E30" s="12">
        <v>3.9999999999999996E-4</v>
      </c>
      <c r="F30" s="12">
        <f>E30-D30</f>
        <v>0</v>
      </c>
      <c r="G30" s="11"/>
      <c r="H30" s="10"/>
      <c r="I30" s="16">
        <f>+D30*$H$32</f>
        <v>532823.46660756972</v>
      </c>
      <c r="J30" s="16">
        <f>+E30*$H$32</f>
        <v>532823.46660756972</v>
      </c>
      <c r="K30" s="16">
        <f>+J30-I30</f>
        <v>0</v>
      </c>
      <c r="L30" s="9">
        <f>K30/I30</f>
        <v>0</v>
      </c>
    </row>
    <row r="31" spans="1:12" x14ac:dyDescent="0.2">
      <c r="A31" s="15">
        <f t="shared" si="0"/>
        <v>26</v>
      </c>
      <c r="B31" s="14"/>
      <c r="C31" s="13"/>
      <c r="D31" s="12"/>
      <c r="E31" s="12"/>
      <c r="F31" s="12"/>
      <c r="G31" s="11"/>
      <c r="H31" s="10"/>
      <c r="I31" s="10"/>
      <c r="J31" s="10"/>
      <c r="K31" s="10"/>
      <c r="L31" s="9"/>
    </row>
    <row r="32" spans="1:12" ht="13.5" thickBot="1" x14ac:dyDescent="0.25">
      <c r="A32" s="8">
        <f t="shared" si="0"/>
        <v>27</v>
      </c>
      <c r="B32" s="7" t="s">
        <v>0</v>
      </c>
      <c r="C32" s="6"/>
      <c r="D32" s="5">
        <f>SUM(D13:D30)</f>
        <v>1</v>
      </c>
      <c r="E32" s="5">
        <f>SUM(E13:E30)</f>
        <v>1</v>
      </c>
      <c r="F32" s="5"/>
      <c r="G32" s="4"/>
      <c r="H32" s="3">
        <v>1332058666.5189245</v>
      </c>
      <c r="I32" s="3">
        <f>SUM(I13:I30)</f>
        <v>1332058666.5189242</v>
      </c>
      <c r="J32" s="3">
        <f>SUM(J13:J30)</f>
        <v>1332058666.5189242</v>
      </c>
      <c r="K32" s="3">
        <f>SUM(K13:K28)</f>
        <v>5.5879354476928711E-8</v>
      </c>
      <c r="L32" s="2">
        <f>K32/I32</f>
        <v>4.1949619698776868E-17</v>
      </c>
    </row>
  </sheetData>
  <mergeCells count="4">
    <mergeCell ref="B3:H3"/>
    <mergeCell ref="D4:E4"/>
    <mergeCell ref="A1:L1"/>
    <mergeCell ref="A2:L2"/>
  </mergeCells>
  <printOptions horizontalCentered="1"/>
  <pageMargins left="0.7" right="0.7" top="0.75" bottom="0.75" header="0.3" footer="0.3"/>
  <pageSetup scale="87" orientation="landscape" r:id="rId1"/>
  <headerFooter>
    <oddFooter>&amp;L&amp;F
&amp;A&amp;RPage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2014-07-01T07:00:00+00:00</OpenedDate>
    <Date1 xmlns="dc463f71-b30c-4ab2-9473-d307f9d35888">2014-07-01T07:00:00+00:00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141368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D5296AFC28A6A4097D79ED5E52C4174" ma:contentTypeVersion="175" ma:contentTypeDescription="" ma:contentTypeScope="" ma:versionID="239000dba76e45d37657233721fd773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4A2DC9-4FA2-47A9-8BB8-1D0F3256BC04}"/>
</file>

<file path=customXml/itemProps2.xml><?xml version="1.0" encoding="utf-8"?>
<ds:datastoreItem xmlns:ds="http://schemas.openxmlformats.org/officeDocument/2006/customXml" ds:itemID="{64D35EC2-7F63-4B5E-9654-F2D5906ED864}"/>
</file>

<file path=customXml/itemProps3.xml><?xml version="1.0" encoding="utf-8"?>
<ds:datastoreItem xmlns:ds="http://schemas.openxmlformats.org/officeDocument/2006/customXml" ds:itemID="{BD8366B0-645F-4930-B2B1-E4CF1A8FFEF9}"/>
</file>

<file path=customXml/itemProps4.xml><?xml version="1.0" encoding="utf-8"?>
<ds:datastoreItem xmlns:ds="http://schemas.openxmlformats.org/officeDocument/2006/customXml" ds:itemID="{FB468EC1-ACAD-4239-8B52-B9D93CA3AF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JAP-5</vt:lpstr>
      <vt:lpstr>'JAP-5'!Print_Area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Puget Sound Energy</cp:lastModifiedBy>
  <dcterms:created xsi:type="dcterms:W3CDTF">2014-06-30T19:25:35Z</dcterms:created>
  <dcterms:modified xsi:type="dcterms:W3CDTF">2014-06-30T22:26:00Z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0x0101006E56B4D1795A2E4DB2F0B01679ED314A00DD5296AFC28A6A4097D79ED5E52C4174</vt:lpwstr>
  </property>
  <property fmtid="{D5CDD505-2E9C-101B-9397-08002B2CF9AE}" pid="3" name="_docset_NoMedatataSyncRequired">
    <vt:lpwstr>False</vt:lpwstr>
  </property>
</Properties>
</file>