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Dept\Rates\WA Rate Case 2020\Testimony\Robertson\"/>
    </mc:Choice>
  </mc:AlternateContent>
  <xr:revisionPtr revIDLastSave="0" documentId="13_ncr:1_{1CC28358-15DF-4919-BCDB-20B692B6516E}" xr6:coauthVersionLast="44" xr6:coauthVersionMax="44" xr10:uidLastSave="{00000000-0000-0000-0000-000000000000}"/>
  <bookViews>
    <workbookView xWindow="-28920" yWindow="1830" windowWidth="29040" windowHeight="15840" tabRatio="914" activeTab="1" xr2:uid="{00000000-000D-0000-FFFF-FFFF00000000}"/>
  </bookViews>
  <sheets>
    <sheet name="Cover Page Exhibit BLR-3" sheetId="21" r:id="rId1"/>
    <sheet name="Test Year Results" sheetId="19" r:id="rId2"/>
    <sheet name="503 Results" sheetId="16" r:id="rId3"/>
    <sheet name="504 Results" sheetId="18" r:id="rId4"/>
    <sheet name="Historical Therms" sheetId="17" r:id="rId5"/>
    <sheet name="Customers" sheetId="13" r:id="rId6"/>
    <sheet name="Actual HDDs" sheetId="15" r:id="rId7"/>
    <sheet name="Normal HDDs" sheetId="14" r:id="rId8"/>
    <sheet name="2019" sheetId="9" r:id="rId9"/>
    <sheet name="2018" sheetId="10" r:id="rId10"/>
    <sheet name="2017" sheetId="11" r:id="rId11"/>
    <sheet name="2016" sheetId="2" r:id="rId12"/>
    <sheet name="2015" sheetId="3" r:id="rId13"/>
    <sheet name="2014" sheetId="4" r:id="rId14"/>
    <sheet name="2013" sheetId="5" r:id="rId15"/>
    <sheet name="2012" sheetId="6" r:id="rId16"/>
    <sheet name="2011" sheetId="7" r:id="rId17"/>
    <sheet name="2010" sheetId="8" r:id="rId18"/>
    <sheet name="2009" sheetId="1" r:id="rId19"/>
  </sheets>
  <externalReferences>
    <externalReference r:id="rId20"/>
  </externalReferences>
  <definedNames>
    <definedName name="first_day">'[1]Historic Data'!$K$3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9" l="1"/>
  <c r="E4" i="19"/>
  <c r="B5" i="19"/>
  <c r="E5" i="19"/>
  <c r="B6" i="19"/>
  <c r="E6" i="19"/>
  <c r="B7" i="19"/>
  <c r="E7" i="19"/>
  <c r="B8" i="19"/>
  <c r="E8" i="19"/>
  <c r="B9" i="19"/>
  <c r="E9" i="19"/>
  <c r="B10" i="19"/>
  <c r="E10" i="19"/>
  <c r="B11" i="19"/>
  <c r="E11" i="19"/>
  <c r="B12" i="19"/>
  <c r="E12" i="19"/>
  <c r="B13" i="19"/>
  <c r="E13" i="19"/>
  <c r="B14" i="19"/>
  <c r="E14" i="19"/>
  <c r="E3" i="19"/>
  <c r="E15" i="19" s="1"/>
  <c r="B3" i="19"/>
  <c r="B15" i="19" s="1"/>
  <c r="O17" i="18"/>
  <c r="P73" i="18"/>
  <c r="R33" i="18"/>
  <c r="R8" i="18"/>
  <c r="Q90" i="18"/>
  <c r="C23" i="18"/>
  <c r="E11" i="18"/>
  <c r="B98" i="18"/>
  <c r="P27" i="18"/>
  <c r="Q133" i="18"/>
  <c r="O92" i="18"/>
  <c r="Q44" i="18"/>
  <c r="D93" i="18"/>
  <c r="D57" i="18"/>
  <c r="B52" i="18"/>
  <c r="D64" i="18"/>
  <c r="P77" i="18"/>
  <c r="R37" i="18"/>
  <c r="R32" i="18"/>
  <c r="Q94" i="18"/>
  <c r="C27" i="18"/>
  <c r="E15" i="18"/>
  <c r="B102" i="18"/>
  <c r="O7" i="18"/>
  <c r="P111" i="18"/>
  <c r="R71" i="18"/>
  <c r="P24" i="18"/>
  <c r="Q128" i="18"/>
  <c r="C61" i="18"/>
  <c r="E49" i="18"/>
  <c r="D70" i="18"/>
  <c r="O25" i="18"/>
  <c r="O49" i="18"/>
  <c r="R94" i="18"/>
  <c r="R113" i="18"/>
  <c r="P66" i="18"/>
  <c r="B17" i="18"/>
  <c r="C103" i="18"/>
  <c r="E91" i="18"/>
  <c r="C10" i="18"/>
  <c r="P107" i="18"/>
  <c r="R67" i="18"/>
  <c r="P20" i="18"/>
  <c r="Q124" i="18"/>
  <c r="C57" i="18"/>
  <c r="E45" i="18"/>
  <c r="B132" i="18"/>
  <c r="O53" i="18"/>
  <c r="R122" i="18"/>
  <c r="R117" i="18"/>
  <c r="P70" i="18"/>
  <c r="B21" i="18"/>
  <c r="C107" i="18"/>
  <c r="E95" i="18"/>
  <c r="C14" i="18"/>
  <c r="O87" i="18"/>
  <c r="Q35" i="18"/>
  <c r="R102" i="18"/>
  <c r="P104" i="18"/>
  <c r="B55" i="18"/>
  <c r="D55" i="18"/>
  <c r="E129" i="18"/>
  <c r="C48" i="18"/>
  <c r="P105" i="18"/>
  <c r="R65" i="18"/>
  <c r="P18" i="18"/>
  <c r="Q122" i="18"/>
  <c r="C55" i="18"/>
  <c r="E43" i="18"/>
  <c r="B130" i="18"/>
  <c r="P59" i="18"/>
  <c r="R19" i="18"/>
  <c r="O124" i="18"/>
  <c r="Q76" i="18"/>
  <c r="C9" i="18"/>
  <c r="E80" i="18"/>
  <c r="B84" i="18"/>
  <c r="O5" i="18"/>
  <c r="P109" i="18"/>
  <c r="R69" i="18"/>
  <c r="P22" i="18"/>
  <c r="Q126" i="18"/>
  <c r="C59" i="18"/>
  <c r="E47" i="18"/>
  <c r="B134" i="18"/>
  <c r="O39" i="18"/>
  <c r="R26" i="18"/>
  <c r="R103" i="18"/>
  <c r="P56" i="18"/>
  <c r="B7" i="18"/>
  <c r="C93" i="18"/>
  <c r="E81" i="18"/>
  <c r="E98" i="18"/>
  <c r="O57" i="18"/>
  <c r="Q29" i="18"/>
  <c r="C135" i="18"/>
  <c r="R99" i="18"/>
  <c r="E77" i="18"/>
  <c r="R86" i="18"/>
  <c r="E127" i="18"/>
  <c r="O32" i="18"/>
  <c r="E46" i="18"/>
  <c r="P97" i="18"/>
  <c r="R57" i="18"/>
  <c r="P10" i="18"/>
  <c r="Q114" i="18"/>
  <c r="C47" i="18"/>
  <c r="E35" i="18"/>
  <c r="B122" i="18"/>
  <c r="O91" i="18"/>
  <c r="Q39" i="18"/>
  <c r="R132" i="18"/>
  <c r="P108" i="18"/>
  <c r="B59" i="18"/>
  <c r="D65" i="18"/>
  <c r="E133" i="18"/>
  <c r="C52" i="18"/>
  <c r="O125" i="18"/>
  <c r="Q73" i="18"/>
  <c r="O38" i="18"/>
  <c r="R36" i="18"/>
  <c r="B93" i="18"/>
  <c r="E90" i="18"/>
  <c r="E88" i="18"/>
  <c r="C86" i="18"/>
  <c r="C85" i="18"/>
  <c r="O58" i="18"/>
  <c r="O33" i="18"/>
  <c r="Q125" i="18"/>
  <c r="R97" i="18"/>
  <c r="P50" i="18"/>
  <c r="R118" i="18"/>
  <c r="C87" i="18"/>
  <c r="E75" i="18"/>
  <c r="E54" i="18"/>
  <c r="P91" i="18"/>
  <c r="R51" i="18"/>
  <c r="R128" i="18"/>
  <c r="Q108" i="18"/>
  <c r="C41" i="18"/>
  <c r="E29" i="18"/>
  <c r="B116" i="18"/>
  <c r="O37" i="18"/>
  <c r="Q135" i="18"/>
  <c r="R101" i="18"/>
  <c r="P54" i="18"/>
  <c r="B5" i="18"/>
  <c r="C91" i="18"/>
  <c r="E79" i="18"/>
  <c r="E82" i="18"/>
  <c r="O71" i="18"/>
  <c r="Q19" i="18"/>
  <c r="R135" i="18"/>
  <c r="P88" i="18"/>
  <c r="B39" i="18"/>
  <c r="C125" i="18"/>
  <c r="E113" i="18"/>
  <c r="C32" i="18"/>
  <c r="O89" i="18"/>
  <c r="O113" i="18"/>
  <c r="Q61" i="18"/>
  <c r="O26" i="18"/>
  <c r="P130" i="18"/>
  <c r="B81" i="18"/>
  <c r="D127" i="18"/>
  <c r="E18" i="18"/>
  <c r="O67" i="18"/>
  <c r="Q15" i="18"/>
  <c r="R131" i="18"/>
  <c r="P84" i="18"/>
  <c r="B35" i="18"/>
  <c r="C121" i="18"/>
  <c r="E109" i="18"/>
  <c r="C28" i="18"/>
  <c r="O117" i="18"/>
  <c r="Q65" i="18"/>
  <c r="O30" i="18"/>
  <c r="P134" i="18"/>
  <c r="B85" i="18"/>
  <c r="E36" i="18"/>
  <c r="E34" i="18"/>
  <c r="C78" i="18"/>
  <c r="R98" i="18"/>
  <c r="Q99" i="18"/>
  <c r="O64" i="18"/>
  <c r="Q16" i="18"/>
  <c r="B119" i="18"/>
  <c r="D23" i="18"/>
  <c r="B24" i="18"/>
  <c r="O65" i="18"/>
  <c r="Q13" i="18"/>
  <c r="R129" i="18"/>
  <c r="P82" i="18"/>
  <c r="B33" i="18"/>
  <c r="C119" i="18"/>
  <c r="E107" i="18"/>
  <c r="O19" i="18"/>
  <c r="P123" i="18"/>
  <c r="R83" i="18"/>
  <c r="P36" i="18"/>
  <c r="R18" i="18"/>
  <c r="C73" i="18"/>
  <c r="E61" i="18"/>
  <c r="D120" i="18"/>
  <c r="O69" i="18"/>
  <c r="Q17" i="18"/>
  <c r="R133" i="18"/>
  <c r="P86" i="18"/>
  <c r="B37" i="18"/>
  <c r="C123" i="18"/>
  <c r="E111" i="18"/>
  <c r="C30" i="18"/>
  <c r="O103" i="18"/>
  <c r="Q51" i="18"/>
  <c r="O16" i="18"/>
  <c r="P120" i="18"/>
  <c r="B71" i="18"/>
  <c r="D97" i="18"/>
  <c r="D108" i="18"/>
  <c r="C64" i="18"/>
  <c r="O121" i="18"/>
  <c r="R58" i="18"/>
  <c r="E123" i="18"/>
  <c r="P52" i="18"/>
  <c r="E68" i="18"/>
  <c r="P102" i="18"/>
  <c r="C46" i="18"/>
  <c r="Q4" i="18"/>
  <c r="C80" i="18"/>
  <c r="Q5" i="18"/>
  <c r="R121" i="18"/>
  <c r="P74" i="18"/>
  <c r="B25" i="18"/>
  <c r="C111" i="18"/>
  <c r="E99" i="18"/>
  <c r="C18" i="18"/>
  <c r="R126" i="18"/>
  <c r="Q103" i="18"/>
  <c r="O68" i="18"/>
  <c r="Q20" i="18"/>
  <c r="B123" i="18"/>
  <c r="D27" i="18"/>
  <c r="B28" i="18"/>
  <c r="C116" i="18"/>
  <c r="P37" i="18"/>
  <c r="R80" i="18"/>
  <c r="O102" i="18"/>
  <c r="Q54" i="18"/>
  <c r="D125" i="18"/>
  <c r="D87" i="18"/>
  <c r="B62" i="18"/>
  <c r="D98" i="18"/>
  <c r="E42" i="18"/>
  <c r="Q10" i="18"/>
  <c r="O97" i="18"/>
  <c r="Q45" i="18"/>
  <c r="O10" i="18"/>
  <c r="P114" i="18"/>
  <c r="B65" i="18"/>
  <c r="D79" i="18"/>
  <c r="D84" i="18"/>
  <c r="O51" i="18"/>
  <c r="R108" i="18"/>
  <c r="R115" i="18"/>
  <c r="P68" i="18"/>
  <c r="B19" i="18"/>
  <c r="C105" i="18"/>
  <c r="E93" i="18"/>
  <c r="C12" i="18"/>
  <c r="O101" i="18"/>
  <c r="Q49" i="18"/>
  <c r="O14" i="18"/>
  <c r="P118" i="18"/>
  <c r="B69" i="18"/>
  <c r="D91" i="18"/>
  <c r="D100" i="18"/>
  <c r="C62" i="18"/>
  <c r="O135" i="18"/>
  <c r="Q83" i="18"/>
  <c r="O48" i="18"/>
  <c r="R106" i="18"/>
  <c r="B103" i="18"/>
  <c r="D7" i="18"/>
  <c r="B8" i="18"/>
  <c r="C96" i="18"/>
  <c r="R112" i="18"/>
  <c r="P25" i="18"/>
  <c r="Q127" i="18"/>
  <c r="O90" i="18"/>
  <c r="Q42" i="18"/>
  <c r="D89" i="18"/>
  <c r="D53" i="18"/>
  <c r="B50" i="18"/>
  <c r="O131" i="18"/>
  <c r="Q79" i="18"/>
  <c r="O44" i="18"/>
  <c r="R78" i="18"/>
  <c r="B99" i="18"/>
  <c r="E130" i="18"/>
  <c r="E132" i="18"/>
  <c r="C92" i="18"/>
  <c r="P29" i="18"/>
  <c r="R16" i="18"/>
  <c r="O94" i="18"/>
  <c r="Q46" i="18"/>
  <c r="D99" i="18"/>
  <c r="D63" i="18"/>
  <c r="B54" i="18"/>
  <c r="D68" i="18"/>
  <c r="P63" i="18"/>
  <c r="R23" i="18"/>
  <c r="O128" i="18"/>
  <c r="Q80" i="18"/>
  <c r="C13" i="18"/>
  <c r="E108" i="18"/>
  <c r="B88" i="18"/>
  <c r="O129" i="18"/>
  <c r="Q77" i="18"/>
  <c r="O42" i="18"/>
  <c r="R64" i="18"/>
  <c r="B97" i="18"/>
  <c r="E118" i="18"/>
  <c r="E116" i="18"/>
  <c r="O83" i="18"/>
  <c r="Q31" i="18"/>
  <c r="R72" i="18"/>
  <c r="P100" i="18"/>
  <c r="B51" i="18"/>
  <c r="D45" i="18"/>
  <c r="E125" i="18"/>
  <c r="C44" i="18"/>
  <c r="O133" i="18"/>
  <c r="Q81" i="18"/>
  <c r="O46" i="18"/>
  <c r="R92" i="18"/>
  <c r="B101" i="18"/>
  <c r="D5" i="18"/>
  <c r="B6" i="18"/>
  <c r="C94" i="18"/>
  <c r="P15" i="18"/>
  <c r="Q115" i="18"/>
  <c r="O80" i="18"/>
  <c r="Q32" i="18"/>
  <c r="B135" i="18"/>
  <c r="D39" i="18"/>
  <c r="B40" i="18"/>
  <c r="C128" i="18"/>
  <c r="P33" i="18"/>
  <c r="P98" i="18"/>
  <c r="O35" i="18"/>
  <c r="R130" i="18"/>
  <c r="O85" i="18"/>
  <c r="B53" i="18"/>
  <c r="O119" i="18"/>
  <c r="B87" i="18"/>
  <c r="O9" i="18"/>
  <c r="Q69" i="18"/>
  <c r="O34" i="18"/>
  <c r="R12" i="18"/>
  <c r="B89" i="18"/>
  <c r="E64" i="18"/>
  <c r="E60" i="18"/>
  <c r="C82" i="18"/>
  <c r="P67" i="18"/>
  <c r="R27" i="18"/>
  <c r="P9" i="18"/>
  <c r="B129" i="18"/>
  <c r="Q63" i="18"/>
  <c r="D133" i="18"/>
  <c r="Q113" i="18"/>
  <c r="D37" i="18"/>
  <c r="R7" i="18"/>
  <c r="D117" i="18"/>
  <c r="P89" i="18"/>
  <c r="C39" i="18"/>
  <c r="R124" i="18"/>
  <c r="D107" i="18"/>
  <c r="R53" i="18"/>
  <c r="E31" i="18"/>
  <c r="R87" i="18"/>
  <c r="E65" i="18"/>
  <c r="O106" i="18"/>
  <c r="B66" i="18"/>
  <c r="Q12" i="18"/>
  <c r="C108" i="18"/>
  <c r="Q62" i="18"/>
  <c r="D130" i="18"/>
  <c r="Q96" i="18"/>
  <c r="D16" i="18"/>
  <c r="C89" i="18"/>
  <c r="E52" i="18"/>
  <c r="Q50" i="18"/>
  <c r="O27" i="18"/>
  <c r="P44" i="18"/>
  <c r="C81" i="18"/>
  <c r="E22" i="18"/>
  <c r="Q9" i="18"/>
  <c r="P78" i="18"/>
  <c r="C115" i="18"/>
  <c r="C22" i="18"/>
  <c r="Q93" i="18"/>
  <c r="O99" i="18"/>
  <c r="B67" i="18"/>
  <c r="R84" i="18"/>
  <c r="B117" i="18"/>
  <c r="P31" i="18"/>
  <c r="D105" i="18"/>
  <c r="O41" i="18"/>
  <c r="Q85" i="18"/>
  <c r="O50" i="18"/>
  <c r="R120" i="18"/>
  <c r="B105" i="18"/>
  <c r="D9" i="18"/>
  <c r="B10" i="18"/>
  <c r="C98" i="18"/>
  <c r="P83" i="18"/>
  <c r="R43" i="18"/>
  <c r="R76" i="18"/>
  <c r="Q100" i="18"/>
  <c r="C33" i="18"/>
  <c r="E21" i="18"/>
  <c r="B108" i="18"/>
  <c r="O13" i="18"/>
  <c r="P117" i="18"/>
  <c r="R77" i="18"/>
  <c r="P30" i="18"/>
  <c r="Q134" i="18"/>
  <c r="C67" i="18"/>
  <c r="E55" i="18"/>
  <c r="D96" i="18"/>
  <c r="Q107" i="18"/>
  <c r="D32" i="18"/>
  <c r="E113" i="16"/>
  <c r="B105" i="16"/>
  <c r="P91" i="16"/>
  <c r="Q43" i="16"/>
  <c r="E49" i="16"/>
  <c r="C59" i="16"/>
  <c r="R111" i="18"/>
  <c r="Q74" i="18"/>
  <c r="P11" i="18"/>
  <c r="B131" i="18"/>
  <c r="P61" i="18"/>
  <c r="C11" i="18"/>
  <c r="P95" i="18"/>
  <c r="C45" i="18"/>
  <c r="O73" i="18"/>
  <c r="Q101" i="18"/>
  <c r="O66" i="18"/>
  <c r="Q18" i="18"/>
  <c r="B121" i="18"/>
  <c r="D25" i="18"/>
  <c r="B26" i="18"/>
  <c r="C114" i="18"/>
  <c r="P99" i="18"/>
  <c r="R59" i="18"/>
  <c r="P12" i="18"/>
  <c r="Q116" i="18"/>
  <c r="C49" i="18"/>
  <c r="E37" i="18"/>
  <c r="B124" i="18"/>
  <c r="O29" i="18"/>
  <c r="P133" i="18"/>
  <c r="R93" i="18"/>
  <c r="P46" i="18"/>
  <c r="R90" i="18"/>
  <c r="C83" i="18"/>
  <c r="E71" i="18"/>
  <c r="C71" i="18"/>
  <c r="E63" i="18"/>
  <c r="R41" i="18"/>
  <c r="E19" i="18"/>
  <c r="R22" i="18"/>
  <c r="E117" i="18"/>
  <c r="O22" i="18"/>
  <c r="D132" i="18"/>
  <c r="E73" i="18"/>
  <c r="E121" i="16"/>
  <c r="R106" i="16"/>
  <c r="R62" i="16"/>
  <c r="E57" i="16"/>
  <c r="R40" i="16"/>
  <c r="E89" i="18"/>
  <c r="R132" i="16"/>
  <c r="C116" i="16"/>
  <c r="Q113" i="16"/>
  <c r="R69" i="16"/>
  <c r="O58" i="16"/>
  <c r="C27" i="16"/>
  <c r="R96" i="18"/>
  <c r="D36" i="18"/>
  <c r="E111" i="16"/>
  <c r="B103" i="16"/>
  <c r="Q109" i="18"/>
  <c r="D33" i="18"/>
  <c r="O28" i="18"/>
  <c r="E26" i="18"/>
  <c r="O78" i="18"/>
  <c r="B38" i="18"/>
  <c r="O112" i="18"/>
  <c r="B72" i="18"/>
  <c r="R49" i="18"/>
  <c r="E27" i="18"/>
  <c r="O108" i="18"/>
  <c r="B68" i="18"/>
  <c r="P6" i="18"/>
  <c r="B118" i="18"/>
  <c r="P40" i="18"/>
  <c r="E6" i="18"/>
  <c r="Q58" i="18"/>
  <c r="R70" i="18"/>
  <c r="B115" i="18"/>
  <c r="P45" i="18"/>
  <c r="E70" i="18"/>
  <c r="P79" i="18"/>
  <c r="C29" i="18"/>
  <c r="O81" i="18"/>
  <c r="Q33" i="18"/>
  <c r="Q131" i="18"/>
  <c r="D111" i="18"/>
  <c r="P131" i="18"/>
  <c r="Q84" i="18"/>
  <c r="E5" i="18"/>
  <c r="E128" i="18"/>
  <c r="R61" i="18"/>
  <c r="Q118" i="18"/>
  <c r="E39" i="18"/>
  <c r="P135" i="18"/>
  <c r="B113" i="18"/>
  <c r="Q47" i="18"/>
  <c r="D85" i="18"/>
  <c r="Q97" i="18"/>
  <c r="D21" i="18"/>
  <c r="R38" i="18"/>
  <c r="D67" i="18"/>
  <c r="P17" i="18"/>
  <c r="R9" i="18"/>
  <c r="O114" i="18"/>
  <c r="Q66" i="18"/>
  <c r="E96" i="18"/>
  <c r="D123" i="18"/>
  <c r="B74" i="18"/>
  <c r="O43" i="18"/>
  <c r="R54" i="18"/>
  <c r="R107" i="18"/>
  <c r="P60" i="18"/>
  <c r="B11" i="18"/>
  <c r="C97" i="18"/>
  <c r="E85" i="18"/>
  <c r="E124" i="18"/>
  <c r="O77" i="18"/>
  <c r="Q25" i="18"/>
  <c r="R30" i="18"/>
  <c r="P94" i="18"/>
  <c r="B45" i="18"/>
  <c r="C131" i="18"/>
  <c r="E119" i="18"/>
  <c r="C38" i="18"/>
  <c r="Q24" i="18"/>
  <c r="E106" i="18"/>
  <c r="D119" i="16"/>
  <c r="R114" i="16"/>
  <c r="B65" i="16"/>
  <c r="P69" i="16"/>
  <c r="D55" i="16"/>
  <c r="P52" i="16"/>
  <c r="P57" i="18"/>
  <c r="C7" i="18"/>
  <c r="Q111" i="18"/>
  <c r="D35" i="18"/>
  <c r="R21" i="18"/>
  <c r="E94" i="18"/>
  <c r="R55" i="18"/>
  <c r="E33" i="18"/>
  <c r="P49" i="18"/>
  <c r="R25" i="18"/>
  <c r="O130" i="18"/>
  <c r="Q82" i="18"/>
  <c r="C15" i="18"/>
  <c r="E122" i="18"/>
  <c r="B90" i="18"/>
  <c r="O59" i="18"/>
  <c r="Q7" i="18"/>
  <c r="R123" i="18"/>
  <c r="P76" i="18"/>
  <c r="B27" i="18"/>
  <c r="C113" i="18"/>
  <c r="E101" i="18"/>
  <c r="C20" i="18"/>
  <c r="O93" i="18"/>
  <c r="Q41" i="18"/>
  <c r="O6" i="18"/>
  <c r="P110" i="18"/>
  <c r="B61" i="18"/>
  <c r="D69" i="18"/>
  <c r="E135" i="18"/>
  <c r="R35" i="18"/>
  <c r="R119" i="18"/>
  <c r="R62" i="18"/>
  <c r="B106" i="18"/>
  <c r="P92" i="18"/>
  <c r="C36" i="18"/>
  <c r="P126" i="18"/>
  <c r="E30" i="18"/>
  <c r="D14" i="18"/>
  <c r="D111" i="16"/>
  <c r="Q106" i="16"/>
  <c r="Q51" i="16"/>
  <c r="D47" i="16"/>
  <c r="C74" i="16"/>
  <c r="D54" i="18"/>
  <c r="O135" i="16"/>
  <c r="C84" i="16"/>
  <c r="P114" i="16"/>
  <c r="Q66" i="16"/>
  <c r="E72" i="16"/>
  <c r="B36" i="16"/>
  <c r="Q56" i="18"/>
  <c r="E134" i="18"/>
  <c r="D117" i="16"/>
  <c r="O74" i="18"/>
  <c r="B34" i="18"/>
  <c r="P132" i="18"/>
  <c r="C76" i="18"/>
  <c r="Q30" i="18"/>
  <c r="C126" i="18"/>
  <c r="Q64" i="18"/>
  <c r="E8" i="18"/>
  <c r="R114" i="18"/>
  <c r="B114" i="18"/>
  <c r="Q60" i="18"/>
  <c r="D122" i="18"/>
  <c r="Q110" i="18"/>
  <c r="O23" i="18"/>
  <c r="R48" i="18"/>
  <c r="P41" i="18"/>
  <c r="E38" i="18"/>
  <c r="Q95" i="18"/>
  <c r="D19" i="18"/>
  <c r="R5" i="18"/>
  <c r="D113" i="18"/>
  <c r="R39" i="18"/>
  <c r="E17" i="18"/>
  <c r="B49" i="18"/>
  <c r="D51" i="18"/>
  <c r="R52" i="18"/>
  <c r="D75" i="18"/>
  <c r="R91" i="18"/>
  <c r="R74" i="18"/>
  <c r="E69" i="18"/>
  <c r="O61" i="18"/>
  <c r="R125" i="18"/>
  <c r="B29" i="18"/>
  <c r="E103" i="18"/>
  <c r="P48" i="18"/>
  <c r="D17" i="18"/>
  <c r="O12" i="18"/>
  <c r="D92" i="18"/>
  <c r="O62" i="18"/>
  <c r="B22" i="18"/>
  <c r="O96" i="18"/>
  <c r="B56" i="18"/>
  <c r="P113" i="18"/>
  <c r="R73" i="18"/>
  <c r="P26" i="18"/>
  <c r="Q130" i="18"/>
  <c r="C63" i="18"/>
  <c r="E51" i="18"/>
  <c r="D80" i="18"/>
  <c r="O107" i="18"/>
  <c r="Q55" i="18"/>
  <c r="O20" i="18"/>
  <c r="P124" i="18"/>
  <c r="B75" i="18"/>
  <c r="D109" i="18"/>
  <c r="D124" i="18"/>
  <c r="C68" i="18"/>
  <c r="R28" i="18"/>
  <c r="Q89" i="18"/>
  <c r="O54" i="18"/>
  <c r="Q6" i="18"/>
  <c r="B109" i="18"/>
  <c r="D13" i="18"/>
  <c r="B14" i="18"/>
  <c r="C102" i="18"/>
  <c r="D31" i="18"/>
  <c r="B131" i="16"/>
  <c r="E128" i="16"/>
  <c r="Q122" i="16"/>
  <c r="R78" i="16"/>
  <c r="O67" i="16"/>
  <c r="C36" i="16"/>
  <c r="Q16" i="16"/>
  <c r="R17" i="18"/>
  <c r="E66" i="18"/>
  <c r="O76" i="18"/>
  <c r="B36" i="18"/>
  <c r="O126" i="18"/>
  <c r="B86" i="18"/>
  <c r="P8" i="18"/>
  <c r="B120" i="18"/>
  <c r="P129" i="18"/>
  <c r="R89" i="18"/>
  <c r="P42" i="18"/>
  <c r="R60" i="18"/>
  <c r="C79" i="18"/>
  <c r="E67" i="18"/>
  <c r="E14" i="18"/>
  <c r="O123" i="18"/>
  <c r="Q71" i="18"/>
  <c r="O36" i="18"/>
  <c r="R24" i="18"/>
  <c r="B91" i="18"/>
  <c r="E78" i="18"/>
  <c r="E74" i="18"/>
  <c r="C84" i="18"/>
  <c r="P5" i="18"/>
  <c r="Q105" i="18"/>
  <c r="O70" i="18"/>
  <c r="Q22" i="18"/>
  <c r="B125" i="18"/>
  <c r="D29" i="18"/>
  <c r="B30" i="18"/>
  <c r="E13" i="18"/>
  <c r="E97" i="18"/>
  <c r="Q98" i="18"/>
  <c r="O75" i="18"/>
  <c r="B43" i="18"/>
  <c r="O109" i="18"/>
  <c r="Q26" i="18"/>
  <c r="B133" i="18"/>
  <c r="Q106" i="18"/>
  <c r="C43" i="18"/>
  <c r="D101" i="18"/>
  <c r="B70" i="18"/>
  <c r="Q67" i="18"/>
  <c r="C17" i="18"/>
  <c r="C51" i="18"/>
  <c r="P116" i="18"/>
  <c r="Q48" i="18"/>
  <c r="P90" i="18"/>
  <c r="C34" i="18"/>
  <c r="Q36" i="18"/>
  <c r="C132" i="18"/>
  <c r="Q70" i="18"/>
  <c r="O15" i="18"/>
  <c r="P123" i="16"/>
  <c r="O47" i="18"/>
  <c r="C124" i="18"/>
  <c r="D74" i="18"/>
  <c r="B57" i="18"/>
  <c r="P35" i="18"/>
  <c r="D119" i="18"/>
  <c r="P69" i="18"/>
  <c r="C19" i="18"/>
  <c r="P81" i="18"/>
  <c r="Q57" i="18"/>
  <c r="R95" i="18"/>
  <c r="B113" i="16"/>
  <c r="O119" i="16"/>
  <c r="B15" i="18"/>
  <c r="D110" i="16"/>
  <c r="B56" i="16"/>
  <c r="D46" i="16"/>
  <c r="C88" i="18"/>
  <c r="C91" i="16"/>
  <c r="P89" i="16"/>
  <c r="Q41" i="16"/>
  <c r="Q86" i="16"/>
  <c r="C54" i="16"/>
  <c r="P96" i="18"/>
  <c r="E40" i="18"/>
  <c r="D124" i="16"/>
  <c r="R119" i="16"/>
  <c r="B70" i="16"/>
  <c r="P74" i="16"/>
  <c r="D60" i="16"/>
  <c r="R22" i="16"/>
  <c r="Q88" i="18"/>
  <c r="D135" i="16"/>
  <c r="D115" i="16"/>
  <c r="R110" i="16"/>
  <c r="B61" i="16"/>
  <c r="P65" i="16"/>
  <c r="D51" i="16"/>
  <c r="R47" i="16"/>
  <c r="B79" i="18"/>
  <c r="D126" i="16"/>
  <c r="D106" i="16"/>
  <c r="R101" i="16"/>
  <c r="O121" i="16"/>
  <c r="Q93" i="16"/>
  <c r="C80" i="16"/>
  <c r="Q35" i="16"/>
  <c r="E41" i="18"/>
  <c r="R135" i="16"/>
  <c r="C119" i="16"/>
  <c r="Q116" i="16"/>
  <c r="R72" i="16"/>
  <c r="O61" i="16"/>
  <c r="P119" i="18"/>
  <c r="D12" i="18"/>
  <c r="E122" i="16"/>
  <c r="B114" i="16"/>
  <c r="P100" i="16"/>
  <c r="R20" i="18"/>
  <c r="P72" i="18"/>
  <c r="P58" i="18"/>
  <c r="E112" i="18"/>
  <c r="R134" i="18"/>
  <c r="C100" i="18"/>
  <c r="Q38" i="18"/>
  <c r="C6" i="18"/>
  <c r="D48" i="18"/>
  <c r="D103" i="16"/>
  <c r="Q98" i="16"/>
  <c r="O124" i="16"/>
  <c r="C68" i="16"/>
  <c r="P51" i="16"/>
  <c r="E58" i="18"/>
  <c r="O127" i="16"/>
  <c r="B120" i="16"/>
  <c r="P106" i="16"/>
  <c r="Q58" i="16"/>
  <c r="E64" i="16"/>
  <c r="B28" i="16"/>
  <c r="B31" i="18"/>
  <c r="D129" i="16"/>
  <c r="D109" i="16"/>
  <c r="R104" i="16"/>
  <c r="B55" i="16"/>
  <c r="P59" i="16"/>
  <c r="D45" i="16"/>
  <c r="E39" i="16"/>
  <c r="E48" i="18"/>
  <c r="B128" i="16"/>
  <c r="C122" i="16"/>
  <c r="Q119" i="16"/>
  <c r="R75" i="16"/>
  <c r="O64" i="16"/>
  <c r="C33" i="16"/>
  <c r="Q13" i="16"/>
  <c r="D76" i="18"/>
  <c r="R129" i="16"/>
  <c r="C113" i="16"/>
  <c r="Q110" i="16"/>
  <c r="R66" i="16"/>
  <c r="O55" i="16"/>
  <c r="C24" i="16"/>
  <c r="Q4" i="16"/>
  <c r="B112" i="18"/>
  <c r="Q132" i="16"/>
  <c r="C104" i="16"/>
  <c r="Q101" i="16"/>
  <c r="R57" i="16"/>
  <c r="O99" i="16"/>
  <c r="C15" i="16"/>
  <c r="O127" i="18"/>
  <c r="E16" i="18"/>
  <c r="O130" i="16"/>
  <c r="B123" i="16"/>
  <c r="P109" i="16"/>
  <c r="Q61" i="16"/>
  <c r="O115" i="18"/>
  <c r="P47" i="18"/>
  <c r="P43" i="18"/>
  <c r="P127" i="18"/>
  <c r="O60" i="18"/>
  <c r="R46" i="18"/>
  <c r="O98" i="18"/>
  <c r="B92" i="18"/>
  <c r="B126" i="18"/>
  <c r="C60" i="18"/>
  <c r="C112" i="18"/>
  <c r="B41" i="18"/>
  <c r="P19" i="18"/>
  <c r="D71" i="18"/>
  <c r="P53" i="18"/>
  <c r="E126" i="18"/>
  <c r="C72" i="18"/>
  <c r="Q75" i="16"/>
  <c r="O122" i="18"/>
  <c r="Q78" i="18"/>
  <c r="Q37" i="18"/>
  <c r="D59" i="18"/>
  <c r="R66" i="18"/>
  <c r="D81" i="18"/>
  <c r="R29" i="18"/>
  <c r="E7" i="18"/>
  <c r="C31" i="18"/>
  <c r="B77" i="18"/>
  <c r="D131" i="16"/>
  <c r="P99" i="16"/>
  <c r="C20" i="16"/>
  <c r="D50" i="18"/>
  <c r="B96" i="16"/>
  <c r="O120" i="16"/>
  <c r="D42" i="16"/>
  <c r="B129" i="16"/>
  <c r="R112" i="16"/>
  <c r="B63" i="16"/>
  <c r="P67" i="16"/>
  <c r="D53" i="16"/>
  <c r="C51" i="16"/>
  <c r="C133" i="18"/>
  <c r="B4" i="18"/>
  <c r="D92" i="16"/>
  <c r="R87" i="16"/>
  <c r="Q83" i="16"/>
  <c r="O72" i="16"/>
  <c r="P42" i="16"/>
  <c r="Q21" i="16"/>
  <c r="E9" i="18"/>
  <c r="B127" i="16"/>
  <c r="C121" i="16"/>
  <c r="Q118" i="16"/>
  <c r="R74" i="16"/>
  <c r="O63" i="16"/>
  <c r="C32" i="16"/>
  <c r="Q12" i="16"/>
  <c r="E10" i="18"/>
  <c r="R128" i="16"/>
  <c r="C112" i="16"/>
  <c r="Q109" i="16"/>
  <c r="R65" i="16"/>
  <c r="O54" i="16"/>
  <c r="C23" i="16"/>
  <c r="O110" i="16"/>
  <c r="C120" i="18"/>
  <c r="P126" i="16"/>
  <c r="C87" i="16"/>
  <c r="P117" i="16"/>
  <c r="Q69" i="16"/>
  <c r="E75" i="16"/>
  <c r="P32" i="18"/>
  <c r="D134" i="18"/>
  <c r="E90" i="16"/>
  <c r="R123" i="16"/>
  <c r="B74" i="16"/>
  <c r="B100" i="18"/>
  <c r="C16" i="18"/>
  <c r="B9" i="18"/>
  <c r="R14" i="18"/>
  <c r="B107" i="18"/>
  <c r="P21" i="18"/>
  <c r="D77" i="18"/>
  <c r="C134" i="18"/>
  <c r="C135" i="16"/>
  <c r="C101" i="16"/>
  <c r="Q94" i="16"/>
  <c r="Q84" i="16"/>
  <c r="R56" i="16"/>
  <c r="O88" i="18"/>
  <c r="D86" i="18"/>
  <c r="E96" i="16"/>
  <c r="B88" i="16"/>
  <c r="B80" i="16"/>
  <c r="R84" i="16"/>
  <c r="D70" i="16"/>
  <c r="R32" i="16"/>
  <c r="E105" i="18"/>
  <c r="R131" i="16"/>
  <c r="C115" i="16"/>
  <c r="Q112" i="16"/>
  <c r="R68" i="16"/>
  <c r="O57" i="16"/>
  <c r="C26" i="16"/>
  <c r="Q6" i="16"/>
  <c r="C90" i="18"/>
  <c r="P129" i="16"/>
  <c r="C90" i="16"/>
  <c r="P120" i="16"/>
  <c r="Q72" i="16"/>
  <c r="E78" i="16"/>
  <c r="E42" i="16"/>
  <c r="O95" i="18"/>
  <c r="D106" i="18"/>
  <c r="O132" i="16"/>
  <c r="C81" i="16"/>
  <c r="P111" i="16"/>
  <c r="Q63" i="16"/>
  <c r="E69" i="16"/>
  <c r="B33" i="16"/>
  <c r="P87" i="18"/>
  <c r="D8" i="18"/>
  <c r="E124" i="16"/>
  <c r="B116" i="16"/>
  <c r="P102" i="16"/>
  <c r="Q54" i="16"/>
  <c r="E60" i="16"/>
  <c r="B24" i="16"/>
  <c r="O40" i="18"/>
  <c r="D66" i="18"/>
  <c r="E99" i="16"/>
  <c r="B91" i="16"/>
  <c r="R83" i="16"/>
  <c r="O100" i="16"/>
  <c r="B83" i="18"/>
  <c r="E84" i="18"/>
  <c r="E56" i="18"/>
  <c r="C77" i="18"/>
  <c r="B20" i="18"/>
  <c r="B104" i="18"/>
  <c r="B58" i="18"/>
  <c r="P101" i="18"/>
  <c r="R56" i="18"/>
  <c r="Q14" i="18"/>
  <c r="Q21" i="18"/>
  <c r="C127" i="18"/>
  <c r="Q119" i="18"/>
  <c r="D43" i="18"/>
  <c r="R13" i="18"/>
  <c r="D135" i="18"/>
  <c r="P132" i="16"/>
  <c r="O80" i="16"/>
  <c r="B82" i="18"/>
  <c r="E86" i="18"/>
  <c r="R116" i="18"/>
  <c r="E131" i="18"/>
  <c r="O100" i="18"/>
  <c r="B60" i="18"/>
  <c r="O134" i="18"/>
  <c r="P121" i="18"/>
  <c r="Q23" i="18"/>
  <c r="D115" i="18"/>
  <c r="R125" i="16"/>
  <c r="B57" i="16"/>
  <c r="B21" i="16"/>
  <c r="D130" i="16"/>
  <c r="R105" i="16"/>
  <c r="P60" i="16"/>
  <c r="O39" i="16"/>
  <c r="P130" i="16"/>
  <c r="Q120" i="16"/>
  <c r="R76" i="16"/>
  <c r="O65" i="16"/>
  <c r="C34" i="16"/>
  <c r="Q14" i="16"/>
  <c r="C26" i="18"/>
  <c r="Q126" i="16"/>
  <c r="C98" i="16"/>
  <c r="Q95" i="16"/>
  <c r="R80" i="16"/>
  <c r="E86" i="16"/>
  <c r="O49" i="16"/>
  <c r="E47" i="16"/>
  <c r="C104" i="18"/>
  <c r="P128" i="16"/>
  <c r="C89" i="16"/>
  <c r="P119" i="16"/>
  <c r="Q71" i="16"/>
  <c r="E77" i="16"/>
  <c r="C41" i="16"/>
  <c r="O111" i="18"/>
  <c r="D114" i="18"/>
  <c r="O131" i="16"/>
  <c r="B124" i="16"/>
  <c r="P110" i="16"/>
  <c r="Q62" i="16"/>
  <c r="E68" i="16"/>
  <c r="B32" i="16"/>
  <c r="R63" i="18"/>
  <c r="D44" i="18"/>
  <c r="E107" i="16"/>
  <c r="B99" i="16"/>
  <c r="P85" i="16"/>
  <c r="Q37" i="16"/>
  <c r="P81" i="16"/>
  <c r="C69" i="18"/>
  <c r="C128" i="16"/>
  <c r="D96" i="16"/>
  <c r="R91" i="16"/>
  <c r="R81" i="18"/>
  <c r="P38" i="18"/>
  <c r="R40" i="18"/>
  <c r="C95" i="18"/>
  <c r="Q87" i="18"/>
  <c r="D11" i="18"/>
  <c r="Q121" i="18"/>
  <c r="D47" i="18"/>
  <c r="O72" i="18"/>
  <c r="Q129" i="16"/>
  <c r="B97" i="16"/>
  <c r="O109" i="16"/>
  <c r="O91" i="16"/>
  <c r="B44" i="16"/>
  <c r="D83" i="18"/>
  <c r="C134" i="16"/>
  <c r="D102" i="16"/>
  <c r="R97" i="16"/>
  <c r="O105" i="16"/>
  <c r="D83" i="16"/>
  <c r="C64" i="16"/>
  <c r="O63" i="18"/>
  <c r="D60" i="18"/>
  <c r="O134" i="16"/>
  <c r="C83" i="16"/>
  <c r="P113" i="16"/>
  <c r="Q65" i="16"/>
  <c r="E71" i="16"/>
  <c r="B35" i="16"/>
  <c r="R15" i="18"/>
  <c r="D38" i="18"/>
  <c r="E110" i="16"/>
  <c r="B102" i="16"/>
  <c r="P88" i="16"/>
  <c r="Q40" i="16"/>
  <c r="D86" i="16"/>
  <c r="R52" i="16"/>
  <c r="O8" i="18"/>
  <c r="D58" i="18"/>
  <c r="E101" i="16"/>
  <c r="B93" i="16"/>
  <c r="Q85" i="16"/>
  <c r="O108" i="16"/>
  <c r="D75" i="16"/>
  <c r="D38" i="16"/>
  <c r="R100" i="18"/>
  <c r="D118" i="18"/>
  <c r="E92" i="16"/>
  <c r="E127" i="16"/>
  <c r="B76" i="16"/>
  <c r="Q80" i="16"/>
  <c r="D66" i="16"/>
  <c r="P13" i="18"/>
  <c r="O110" i="18"/>
  <c r="B18" i="18"/>
  <c r="O84" i="18"/>
  <c r="C93" i="16"/>
  <c r="P106" i="18"/>
  <c r="Q86" i="18"/>
  <c r="C109" i="16"/>
  <c r="Q92" i="16"/>
  <c r="P121" i="16"/>
  <c r="Q27" i="18"/>
  <c r="P96" i="16"/>
  <c r="R31" i="18"/>
  <c r="P87" i="16"/>
  <c r="O24" i="18"/>
  <c r="E85" i="16"/>
  <c r="Q120" i="18"/>
  <c r="B59" i="16"/>
  <c r="Q130" i="16"/>
  <c r="D128" i="18"/>
  <c r="B12" i="18"/>
  <c r="E105" i="16"/>
  <c r="Q32" i="16"/>
  <c r="Q105" i="16"/>
  <c r="R127" i="18"/>
  <c r="Q90" i="16"/>
  <c r="Q72" i="18"/>
  <c r="B62" i="16"/>
  <c r="B63" i="18"/>
  <c r="B53" i="16"/>
  <c r="C37" i="18"/>
  <c r="O92" i="16"/>
  <c r="Q27" i="16"/>
  <c r="R127" i="16"/>
  <c r="Q108" i="16"/>
  <c r="O53" i="16"/>
  <c r="Q91" i="18"/>
  <c r="D30" i="18"/>
  <c r="E114" i="16"/>
  <c r="B106" i="16"/>
  <c r="P92" i="16"/>
  <c r="O21" i="18"/>
  <c r="E100" i="18"/>
  <c r="B73" i="18"/>
  <c r="P51" i="18"/>
  <c r="E110" i="18"/>
  <c r="P85" i="18"/>
  <c r="C35" i="18"/>
  <c r="O31" i="18"/>
  <c r="C127" i="16"/>
  <c r="C85" i="16"/>
  <c r="D81" i="16"/>
  <c r="O75" i="16"/>
  <c r="C37" i="16"/>
  <c r="P64" i="18"/>
  <c r="E20" i="18"/>
  <c r="E88" i="16"/>
  <c r="R121" i="16"/>
  <c r="B72" i="16"/>
  <c r="P76" i="16"/>
  <c r="D62" i="16"/>
  <c r="R24" i="16"/>
  <c r="B64" i="18"/>
  <c r="Q135" i="16"/>
  <c r="R6" i="18"/>
  <c r="R75" i="18"/>
  <c r="B127" i="18"/>
  <c r="E65" i="16"/>
  <c r="C124" i="16"/>
  <c r="C35" i="16"/>
  <c r="C99" i="16"/>
  <c r="D82" i="16"/>
  <c r="C52" i="16"/>
  <c r="E114" i="18"/>
  <c r="B118" i="16"/>
  <c r="Q56" i="16"/>
  <c r="B26" i="16"/>
  <c r="D24" i="18"/>
  <c r="B109" i="16"/>
  <c r="Q47" i="16"/>
  <c r="C75" i="16"/>
  <c r="D42" i="18"/>
  <c r="B100" i="16"/>
  <c r="Q38" i="16"/>
  <c r="P48" i="16"/>
  <c r="E76" i="18"/>
  <c r="R116" i="16"/>
  <c r="P71" i="16"/>
  <c r="B16" i="18"/>
  <c r="C110" i="16"/>
  <c r="D89" i="16"/>
  <c r="O76" i="16"/>
  <c r="P46" i="16"/>
  <c r="O30" i="16"/>
  <c r="Q15" i="16"/>
  <c r="E13" i="16"/>
  <c r="P75" i="18"/>
  <c r="P28" i="18"/>
  <c r="E44" i="18"/>
  <c r="D63" i="16"/>
  <c r="C92" i="16"/>
  <c r="C44" i="16"/>
  <c r="B119" i="16"/>
  <c r="Q57" i="16"/>
  <c r="B27" i="16"/>
  <c r="D56" i="18"/>
  <c r="B94" i="16"/>
  <c r="O112" i="16"/>
  <c r="P39" i="16"/>
  <c r="D112" i="18"/>
  <c r="E131" i="16"/>
  <c r="B82" i="16"/>
  <c r="R29" i="16"/>
  <c r="E62" i="18"/>
  <c r="R117" i="16"/>
  <c r="P72" i="16"/>
  <c r="O114" i="16"/>
  <c r="C129" i="16"/>
  <c r="R92" i="16"/>
  <c r="O77" i="16"/>
  <c r="C122" i="18"/>
  <c r="C86" i="16"/>
  <c r="R79" i="16"/>
  <c r="O68" i="16"/>
  <c r="D37" i="16"/>
  <c r="O22" i="16"/>
  <c r="Q34" i="18"/>
  <c r="B13" i="18"/>
  <c r="P107" i="16"/>
  <c r="D34" i="18"/>
  <c r="Q42" i="16"/>
  <c r="C125" i="16"/>
  <c r="P97" i="16"/>
  <c r="E55" i="16"/>
  <c r="O120" i="18"/>
  <c r="E94" i="16"/>
  <c r="B78" i="16"/>
  <c r="D68" i="16"/>
  <c r="P112" i="18"/>
  <c r="D123" i="16"/>
  <c r="B69" i="16"/>
  <c r="D59" i="16"/>
  <c r="Q104" i="18"/>
  <c r="D114" i="16"/>
  <c r="B60" i="16"/>
  <c r="D50" i="16"/>
  <c r="E104" i="18"/>
  <c r="E4" i="18"/>
  <c r="B81" i="16"/>
  <c r="R42" i="18"/>
  <c r="O129" i="16"/>
  <c r="P108" i="16"/>
  <c r="Q36" i="16"/>
  <c r="D80" i="16"/>
  <c r="E43" i="16"/>
  <c r="R13" i="16"/>
  <c r="O13" i="16"/>
  <c r="C13" i="16"/>
  <c r="P115" i="18"/>
  <c r="P7" i="18"/>
  <c r="O59" i="16"/>
  <c r="D118" i="16"/>
  <c r="D54" i="16"/>
  <c r="C107" i="16"/>
  <c r="R60" i="16"/>
  <c r="C18" i="16"/>
  <c r="D82" i="18"/>
  <c r="C82" i="16"/>
  <c r="Q64" i="16"/>
  <c r="B34" i="16"/>
  <c r="D6" i="18"/>
  <c r="B117" i="16"/>
  <c r="Q55" i="16"/>
  <c r="B25" i="16"/>
  <c r="D26" i="18"/>
  <c r="B108" i="16"/>
  <c r="Q46" i="16"/>
  <c r="C71" i="16"/>
  <c r="D126" i="18"/>
  <c r="E125" i="16"/>
  <c r="P79" i="16"/>
  <c r="E57" i="18"/>
  <c r="C118" i="16"/>
  <c r="C39" i="16"/>
  <c r="R11" i="16"/>
  <c r="P40" i="16"/>
  <c r="O7" i="16"/>
  <c r="D33" i="16"/>
  <c r="C73" i="16"/>
  <c r="P21" i="16"/>
  <c r="R20" i="16"/>
  <c r="O46" i="16"/>
  <c r="B43" i="16"/>
  <c r="D22" i="16"/>
  <c r="C50" i="16"/>
  <c r="R7" i="16"/>
  <c r="C70" i="16"/>
  <c r="E7" i="16"/>
  <c r="D36" i="16"/>
  <c r="D11" i="16"/>
  <c r="O98" i="16"/>
  <c r="D39" i="16"/>
  <c r="P28" i="16"/>
  <c r="O24" i="16"/>
  <c r="E15" i="16"/>
  <c r="O123" i="16"/>
  <c r="O86" i="16"/>
  <c r="C9" i="16"/>
  <c r="C77" i="16"/>
  <c r="P4" i="16"/>
  <c r="P22" i="16"/>
  <c r="B22" i="16"/>
  <c r="P65" i="18"/>
  <c r="Q129" i="18"/>
  <c r="C110" i="18"/>
  <c r="B44" i="18"/>
  <c r="O44" i="16"/>
  <c r="C50" i="18"/>
  <c r="R85" i="18"/>
  <c r="P61" i="16"/>
  <c r="D78" i="16"/>
  <c r="Q73" i="16"/>
  <c r="D22" i="18"/>
  <c r="Q48" i="16"/>
  <c r="D40" i="18"/>
  <c r="Q39" i="16"/>
  <c r="D62" i="18"/>
  <c r="O104" i="16"/>
  <c r="D133" i="16"/>
  <c r="P63" i="16"/>
  <c r="C102" i="16"/>
  <c r="R105" i="18"/>
  <c r="O86" i="18"/>
  <c r="R98" i="16"/>
  <c r="B48" i="18"/>
  <c r="R61" i="16"/>
  <c r="D52" i="18"/>
  <c r="O116" i="16"/>
  <c r="D4" i="18"/>
  <c r="P66" i="16"/>
  <c r="D127" i="16"/>
  <c r="P57" i="16"/>
  <c r="C130" i="16"/>
  <c r="O78" i="16"/>
  <c r="B95" i="18"/>
  <c r="D105" i="16"/>
  <c r="O117" i="16"/>
  <c r="E67" i="16"/>
  <c r="Q8" i="18"/>
  <c r="E92" i="18"/>
  <c r="D120" i="16"/>
  <c r="R115" i="16"/>
  <c r="P34" i="18"/>
  <c r="R34" i="18"/>
  <c r="Q53" i="18"/>
  <c r="D103" i="18"/>
  <c r="R11" i="18"/>
  <c r="D129" i="18"/>
  <c r="R45" i="18"/>
  <c r="E23" i="18"/>
  <c r="R104" i="18"/>
  <c r="P124" i="16"/>
  <c r="B89" i="16"/>
  <c r="O87" i="16"/>
  <c r="E73" i="16"/>
  <c r="R33" i="16"/>
  <c r="C101" i="18"/>
  <c r="C126" i="16"/>
  <c r="D94" i="16"/>
  <c r="R89" i="16"/>
  <c r="O85" i="16"/>
  <c r="O74" i="16"/>
  <c r="P44" i="16"/>
  <c r="P39" i="18"/>
  <c r="E72" i="18"/>
  <c r="O126" i="16"/>
  <c r="C75" i="18"/>
  <c r="E53" i="18"/>
  <c r="O128" i="16"/>
  <c r="R25" i="16"/>
  <c r="Q121" i="16"/>
  <c r="Q11" i="18"/>
  <c r="R120" i="16"/>
  <c r="P75" i="16"/>
  <c r="R23" i="16"/>
  <c r="C132" i="16"/>
  <c r="R95" i="16"/>
  <c r="P80" i="16"/>
  <c r="Q29" i="16"/>
  <c r="B135" i="16"/>
  <c r="R86" i="16"/>
  <c r="O71" i="16"/>
  <c r="Q20" i="16"/>
  <c r="B126" i="16"/>
  <c r="Q117" i="16"/>
  <c r="O62" i="16"/>
  <c r="Q11" i="16"/>
  <c r="P134" i="16"/>
  <c r="E126" i="16"/>
  <c r="B83" i="16"/>
  <c r="D72" i="18"/>
  <c r="B90" i="16"/>
  <c r="Q88" i="16"/>
  <c r="O93" i="16"/>
  <c r="P38" i="16"/>
  <c r="P54" i="16"/>
  <c r="P24" i="16"/>
  <c r="D32" i="16"/>
  <c r="O4" i="18"/>
  <c r="D88" i="18"/>
  <c r="E89" i="16"/>
  <c r="Q8" i="16"/>
  <c r="P122" i="16"/>
  <c r="P80" i="18"/>
  <c r="R96" i="16"/>
  <c r="R81" i="16"/>
  <c r="Q30" i="16"/>
  <c r="R130" i="16"/>
  <c r="Q111" i="16"/>
  <c r="O56" i="16"/>
  <c r="Q5" i="16"/>
  <c r="Q133" i="16"/>
  <c r="Q102" i="16"/>
  <c r="O103" i="16"/>
  <c r="C58" i="16"/>
  <c r="P135" i="16"/>
  <c r="E130" i="16"/>
  <c r="E84" i="16"/>
  <c r="P103" i="18"/>
  <c r="E123" i="16"/>
  <c r="P101" i="16"/>
  <c r="E59" i="16"/>
  <c r="D132" i="16"/>
  <c r="R107" i="16"/>
  <c r="Q76" i="16"/>
  <c r="Q81" i="16"/>
  <c r="E38" i="16"/>
  <c r="B39" i="16"/>
  <c r="O11" i="18"/>
  <c r="C70" i="18"/>
  <c r="P77" i="16"/>
  <c r="E112" i="16"/>
  <c r="E48" i="16"/>
  <c r="D93" i="16"/>
  <c r="D85" i="16"/>
  <c r="E44" i="16"/>
  <c r="B80" i="18"/>
  <c r="C106" i="16"/>
  <c r="R59" i="16"/>
  <c r="C17" i="16"/>
  <c r="C40" i="18"/>
  <c r="C97" i="16"/>
  <c r="Q79" i="16"/>
  <c r="R48" i="16"/>
  <c r="C106" i="18"/>
  <c r="C88" i="16"/>
  <c r="Q70" i="16"/>
  <c r="R39" i="16"/>
  <c r="D28" i="18"/>
  <c r="B107" i="16"/>
  <c r="Q45" i="16"/>
  <c r="B111" i="18"/>
  <c r="D104" i="16"/>
  <c r="B58" i="16"/>
  <c r="P62" i="16"/>
  <c r="D48" i="16"/>
  <c r="C47" i="16"/>
  <c r="R35" i="16"/>
  <c r="E29" i="16"/>
  <c r="P125" i="18"/>
  <c r="C65" i="18"/>
  <c r="R133" i="16"/>
  <c r="B29" i="16"/>
  <c r="R113" i="16"/>
  <c r="R51" i="16"/>
  <c r="B87" i="16"/>
  <c r="O83" i="16"/>
  <c r="R31" i="16"/>
  <c r="D128" i="16"/>
  <c r="R103" i="16"/>
  <c r="P58" i="16"/>
  <c r="C38" i="16"/>
  <c r="C131" i="16"/>
  <c r="R94" i="16"/>
  <c r="O79" i="16"/>
  <c r="Q28" i="16"/>
  <c r="B134" i="16"/>
  <c r="R85" i="16"/>
  <c r="O70" i="16"/>
  <c r="Q19" i="16"/>
  <c r="Q131" i="16"/>
  <c r="Q100" i="16"/>
  <c r="O95" i="16"/>
  <c r="D46" i="18"/>
  <c r="O113" i="16"/>
  <c r="P17" i="16"/>
  <c r="P6" i="16"/>
  <c r="C45" i="16"/>
  <c r="R14" i="16"/>
  <c r="Q31" i="16"/>
  <c r="E19" i="16"/>
  <c r="O26" i="16"/>
  <c r="C7" i="16"/>
  <c r="D88" i="16"/>
  <c r="E9" i="16"/>
  <c r="O5" i="16"/>
  <c r="O16" i="16"/>
  <c r="R38" i="16"/>
  <c r="P18" i="16"/>
  <c r="B17" i="16"/>
  <c r="B48" i="16"/>
  <c r="D20" i="16"/>
  <c r="O81" i="16"/>
  <c r="E27" i="16"/>
  <c r="E17" i="16"/>
  <c r="B18" i="16"/>
  <c r="P10" i="16"/>
  <c r="C21" i="16"/>
  <c r="P37" i="16"/>
  <c r="Q33" i="16"/>
  <c r="E20" i="16"/>
  <c r="E11" i="16"/>
  <c r="O27" i="16"/>
  <c r="B51" i="16"/>
  <c r="R46" i="16"/>
  <c r="C10" i="16"/>
  <c r="O17" i="16"/>
  <c r="C49" i="16"/>
  <c r="P35" i="16"/>
  <c r="D17" i="16"/>
  <c r="O47" i="16"/>
  <c r="O21" i="16"/>
  <c r="O43" i="16"/>
  <c r="B19" i="16"/>
  <c r="C78" i="16"/>
  <c r="B10" i="16"/>
  <c r="E66" i="16"/>
  <c r="R37" i="16"/>
  <c r="C22" i="16"/>
  <c r="B50" i="16"/>
  <c r="D34" i="16"/>
  <c r="R54" i="16"/>
  <c r="R26" i="16"/>
  <c r="E26" i="16"/>
  <c r="C8" i="16"/>
  <c r="R41" i="16"/>
  <c r="P5" i="16"/>
  <c r="Q23" i="16"/>
  <c r="E16" i="16"/>
  <c r="R8" i="16"/>
  <c r="O102" i="16"/>
  <c r="R12" i="16"/>
  <c r="O96" i="16"/>
  <c r="C55" i="16"/>
  <c r="E4" i="16"/>
  <c r="P29" i="16"/>
  <c r="Q25" i="16"/>
  <c r="P19" i="16"/>
  <c r="C56" i="16"/>
  <c r="P14" i="18"/>
  <c r="B78" i="18"/>
  <c r="D90" i="18"/>
  <c r="C118" i="18"/>
  <c r="C123" i="16"/>
  <c r="B110" i="16"/>
  <c r="B101" i="16"/>
  <c r="B92" i="16"/>
  <c r="P93" i="18"/>
  <c r="O132" i="18"/>
  <c r="R10" i="18"/>
  <c r="O118" i="18"/>
  <c r="Q28" i="18"/>
  <c r="Q52" i="18"/>
  <c r="C129" i="18"/>
  <c r="Q123" i="18"/>
  <c r="D95" i="18"/>
  <c r="E79" i="16"/>
  <c r="E118" i="16"/>
  <c r="E54" i="16"/>
  <c r="E109" i="16"/>
  <c r="D84" i="16"/>
  <c r="E100" i="16"/>
  <c r="D74" i="16"/>
  <c r="D113" i="16"/>
  <c r="D49" i="16"/>
  <c r="Q99" i="16"/>
  <c r="E83" i="18"/>
  <c r="B46" i="18"/>
  <c r="B85" i="16"/>
  <c r="R124" i="16"/>
  <c r="O115" i="16"/>
  <c r="E103" i="16"/>
  <c r="D77" i="16"/>
  <c r="D116" i="16"/>
  <c r="D52" i="16"/>
  <c r="D107" i="16"/>
  <c r="D43" i="16"/>
  <c r="D98" i="16"/>
  <c r="P49" i="16"/>
  <c r="E102" i="18"/>
  <c r="C111" i="16"/>
  <c r="R64" i="16"/>
  <c r="D73" i="16"/>
  <c r="D15" i="18"/>
  <c r="B132" i="16"/>
  <c r="E132" i="16"/>
  <c r="Q123" i="16"/>
  <c r="D110" i="18"/>
  <c r="O55" i="18"/>
  <c r="O18" i="18"/>
  <c r="D116" i="18"/>
  <c r="O116" i="18"/>
  <c r="B76" i="18"/>
  <c r="R88" i="18"/>
  <c r="B94" i="18"/>
  <c r="C130" i="18"/>
  <c r="E97" i="16"/>
  <c r="R90" i="16"/>
  <c r="Q67" i="16"/>
  <c r="D71" i="16"/>
  <c r="Q24" i="16"/>
  <c r="C8" i="18"/>
  <c r="Q128" i="16"/>
  <c r="C100" i="16"/>
  <c r="Q97" i="16"/>
  <c r="P83" i="16"/>
  <c r="O89" i="16"/>
  <c r="C53" i="16"/>
  <c r="O104" i="18"/>
  <c r="D94" i="18"/>
  <c r="E95" i="16"/>
  <c r="Q117" i="18"/>
  <c r="R109" i="18"/>
  <c r="R122" i="16"/>
  <c r="D49" i="18"/>
  <c r="R77" i="16"/>
  <c r="D20" i="18"/>
  <c r="Q96" i="16"/>
  <c r="D87" i="16"/>
  <c r="P55" i="18"/>
  <c r="E133" i="16"/>
  <c r="P104" i="16"/>
  <c r="E62" i="16"/>
  <c r="Q43" i="18"/>
  <c r="E117" i="16"/>
  <c r="P95" i="16"/>
  <c r="E53" i="16"/>
  <c r="R47" i="18"/>
  <c r="E108" i="16"/>
  <c r="P86" i="16"/>
  <c r="R82" i="16"/>
  <c r="R50" i="18"/>
  <c r="D121" i="16"/>
  <c r="B67" i="16"/>
  <c r="D57" i="16"/>
  <c r="R126" i="16"/>
  <c r="Q107" i="16"/>
  <c r="Q52" i="16"/>
  <c r="E58" i="16"/>
  <c r="Q17" i="16"/>
  <c r="E6" i="16"/>
  <c r="O29" i="16"/>
  <c r="D7" i="16"/>
  <c r="O82" i="18"/>
  <c r="P62" i="18"/>
  <c r="Q114" i="16"/>
  <c r="C74" i="18"/>
  <c r="Q74" i="16"/>
  <c r="E28" i="18"/>
  <c r="P105" i="16"/>
  <c r="E63" i="16"/>
  <c r="R44" i="18"/>
  <c r="E102" i="16"/>
  <c r="Q87" i="16"/>
  <c r="D76" i="16"/>
  <c r="R4" i="18"/>
  <c r="E93" i="16"/>
  <c r="B77" i="16"/>
  <c r="D67" i="16"/>
  <c r="P128" i="18"/>
  <c r="D122" i="16"/>
  <c r="B68" i="16"/>
  <c r="D58" i="16"/>
  <c r="C53" i="18"/>
  <c r="D97" i="16"/>
  <c r="O90" i="16"/>
  <c r="B49" i="16"/>
  <c r="P125" i="16"/>
  <c r="P116" i="16"/>
  <c r="Q44" i="16"/>
  <c r="E50" i="16"/>
  <c r="C66" i="16"/>
  <c r="C25" i="18"/>
  <c r="Q132" i="18"/>
  <c r="E12" i="18"/>
  <c r="C28" i="16"/>
  <c r="B104" i="16"/>
  <c r="P56" i="16"/>
  <c r="B111" i="16"/>
  <c r="Q49" i="16"/>
  <c r="O118" i="16"/>
  <c r="D102" i="18"/>
  <c r="E135" i="16"/>
  <c r="E83" i="16"/>
  <c r="R30" i="16"/>
  <c r="E50" i="18"/>
  <c r="R118" i="16"/>
  <c r="P73" i="16"/>
  <c r="R21" i="16"/>
  <c r="D134" i="16"/>
  <c r="R109" i="16"/>
  <c r="P64" i="16"/>
  <c r="R45" i="16"/>
  <c r="B133" i="16"/>
  <c r="B125" i="16"/>
  <c r="O69" i="16"/>
  <c r="E32" i="18"/>
  <c r="B122" i="16"/>
  <c r="R71" i="16"/>
  <c r="O60" i="16"/>
  <c r="C29" i="16"/>
  <c r="O14" i="16"/>
  <c r="B42" i="16"/>
  <c r="O4" i="16"/>
  <c r="O105" i="18"/>
  <c r="R68" i="18"/>
  <c r="B121" i="16"/>
  <c r="Q40" i="18"/>
  <c r="B64" i="16"/>
  <c r="C24" i="18"/>
  <c r="Q104" i="16"/>
  <c r="O111" i="16"/>
  <c r="O79" i="18"/>
  <c r="O133" i="16"/>
  <c r="P112" i="16"/>
  <c r="E70" i="16"/>
  <c r="P71" i="18"/>
  <c r="E129" i="16"/>
  <c r="P103" i="16"/>
  <c r="E61" i="16"/>
  <c r="Q59" i="18"/>
  <c r="E116" i="16"/>
  <c r="P94" i="16"/>
  <c r="E52" i="16"/>
  <c r="P16" i="18"/>
  <c r="E91" i="16"/>
  <c r="B75" i="16"/>
  <c r="D65" i="16"/>
  <c r="R134" i="16"/>
  <c r="Q89" i="16"/>
  <c r="P32" i="16"/>
  <c r="P11" i="16"/>
  <c r="O12" i="16"/>
  <c r="R9" i="16"/>
  <c r="P30" i="16"/>
  <c r="B84" i="16"/>
  <c r="B45" i="16"/>
  <c r="D26" i="16"/>
  <c r="P20" i="16"/>
  <c r="D19" i="16"/>
  <c r="C63" i="16"/>
  <c r="E32" i="16"/>
  <c r="B14" i="16"/>
  <c r="O23" i="16"/>
  <c r="D31" i="16"/>
  <c r="P43" i="16"/>
  <c r="D27" i="16"/>
  <c r="D14" i="16"/>
  <c r="Q26" i="16"/>
  <c r="R17" i="16"/>
  <c r="P14" i="16"/>
  <c r="B98" i="16"/>
  <c r="B86" i="16"/>
  <c r="B15" i="16"/>
  <c r="P31" i="16"/>
  <c r="C11" i="16"/>
  <c r="O122" i="16"/>
  <c r="B47" i="16"/>
  <c r="O51" i="16"/>
  <c r="B11" i="16"/>
  <c r="C67" i="16"/>
  <c r="E33" i="16"/>
  <c r="O37" i="16"/>
  <c r="O40" i="16"/>
  <c r="P16" i="16"/>
  <c r="E31" i="16"/>
  <c r="P53" i="16"/>
  <c r="C40" i="16"/>
  <c r="B12" i="16"/>
  <c r="P41" i="16"/>
  <c r="E14" i="16"/>
  <c r="C42" i="16"/>
  <c r="E21" i="16"/>
  <c r="Q10" i="16"/>
  <c r="E12" i="16"/>
  <c r="B8" i="16"/>
  <c r="O19" i="16"/>
  <c r="B38" i="16"/>
  <c r="D21" i="16"/>
  <c r="R55" i="16"/>
  <c r="O9" i="16"/>
  <c r="B5" i="16"/>
  <c r="P27" i="16"/>
  <c r="P15" i="16"/>
  <c r="R43" i="16"/>
  <c r="E23" i="16"/>
  <c r="C5" i="16"/>
  <c r="D72" i="16"/>
  <c r="D23" i="16"/>
  <c r="P9" i="16"/>
  <c r="C69" i="16"/>
  <c r="C65" i="16"/>
  <c r="E8" i="16"/>
  <c r="C14" i="16"/>
  <c r="R110" i="18"/>
  <c r="E115" i="18"/>
  <c r="Q112" i="18"/>
  <c r="E104" i="16"/>
  <c r="O42" i="16"/>
  <c r="C79" i="16"/>
  <c r="B52" i="16"/>
  <c r="B37" i="16"/>
  <c r="R108" i="16"/>
  <c r="B32" i="18"/>
  <c r="B95" i="16"/>
  <c r="R102" i="16"/>
  <c r="D125" i="16"/>
  <c r="C58" i="18"/>
  <c r="Q92" i="18"/>
  <c r="Q68" i="18"/>
  <c r="D78" i="18"/>
  <c r="E46" i="16"/>
  <c r="B112" i="16"/>
  <c r="B20" i="16"/>
  <c r="D41" i="18"/>
  <c r="O66" i="16"/>
  <c r="C5" i="18"/>
  <c r="D73" i="18"/>
  <c r="E25" i="18"/>
  <c r="C56" i="18"/>
  <c r="E98" i="16"/>
  <c r="P25" i="16"/>
  <c r="B42" i="18"/>
  <c r="E80" i="16"/>
  <c r="E121" i="18"/>
  <c r="B96" i="18"/>
  <c r="C42" i="18"/>
  <c r="D10" i="18"/>
  <c r="D112" i="16"/>
  <c r="O106" i="16"/>
  <c r="R82" i="18"/>
  <c r="O73" i="16"/>
  <c r="O107" i="16"/>
  <c r="O84" i="16"/>
  <c r="E76" i="16"/>
  <c r="E51" i="16"/>
  <c r="E74" i="16"/>
  <c r="R16" i="16"/>
  <c r="E120" i="18"/>
  <c r="D69" i="16"/>
  <c r="D44" i="16"/>
  <c r="P55" i="16"/>
  <c r="B40" i="16"/>
  <c r="R79" i="18"/>
  <c r="R34" i="16"/>
  <c r="Q7" i="16"/>
  <c r="R49" i="16"/>
  <c r="D40" i="16"/>
  <c r="R10" i="16"/>
  <c r="R63" i="16"/>
  <c r="R44" i="16"/>
  <c r="E34" i="16"/>
  <c r="R50" i="16"/>
  <c r="R53" i="16"/>
  <c r="B4" i="16"/>
  <c r="R18" i="16"/>
  <c r="O6" i="16"/>
  <c r="Q60" i="16"/>
  <c r="E37" i="16"/>
  <c r="D5" i="16"/>
  <c r="D24" i="16"/>
  <c r="B7" i="16"/>
  <c r="D18" i="16"/>
  <c r="C61" i="16"/>
  <c r="E40" i="16"/>
  <c r="P84" i="16"/>
  <c r="O20" i="16"/>
  <c r="P12" i="16"/>
  <c r="Q18" i="16"/>
  <c r="P36" i="16"/>
  <c r="D13" i="16"/>
  <c r="P8" i="16"/>
  <c r="O48" i="16"/>
  <c r="R28" i="16"/>
  <c r="C54" i="18"/>
  <c r="E120" i="16"/>
  <c r="B130" i="16"/>
  <c r="D41" i="16"/>
  <c r="D64" i="16"/>
  <c r="P131" i="16"/>
  <c r="C16" i="16"/>
  <c r="P4" i="18"/>
  <c r="Q103" i="16"/>
  <c r="P93" i="16"/>
  <c r="B73" i="16"/>
  <c r="O94" i="16"/>
  <c r="E81" i="16"/>
  <c r="O25" i="16"/>
  <c r="O31" i="16"/>
  <c r="P47" i="16"/>
  <c r="E36" i="16"/>
  <c r="O50" i="16"/>
  <c r="P7" i="16"/>
  <c r="O32" i="16"/>
  <c r="B30" i="16"/>
  <c r="D104" i="18"/>
  <c r="D79" i="16"/>
  <c r="B41" i="16"/>
  <c r="R36" i="16"/>
  <c r="R100" i="16"/>
  <c r="P133" i="16"/>
  <c r="B23" i="18"/>
  <c r="E24" i="18"/>
  <c r="D95" i="16"/>
  <c r="P23" i="18"/>
  <c r="P98" i="16"/>
  <c r="D131" i="18"/>
  <c r="E87" i="18"/>
  <c r="E119" i="16"/>
  <c r="D100" i="16"/>
  <c r="D91" i="16"/>
  <c r="C120" i="16"/>
  <c r="C95" i="16"/>
  <c r="P82" i="16"/>
  <c r="C30" i="16"/>
  <c r="B110" i="18"/>
  <c r="E87" i="16"/>
  <c r="C114" i="16"/>
  <c r="C105" i="16"/>
  <c r="C96" i="16"/>
  <c r="B115" i="16"/>
  <c r="B66" i="16"/>
  <c r="C109" i="18"/>
  <c r="P90" i="16"/>
  <c r="Q22" i="16"/>
  <c r="C62" i="16"/>
  <c r="P45" i="16"/>
  <c r="Q75" i="18"/>
  <c r="C4" i="18"/>
  <c r="B46" i="16"/>
  <c r="D61" i="18"/>
  <c r="P68" i="16"/>
  <c r="B47" i="18"/>
  <c r="C21" i="18"/>
  <c r="D121" i="18"/>
  <c r="B128" i="18"/>
  <c r="E106" i="16"/>
  <c r="E28" i="16"/>
  <c r="E10" i="16"/>
  <c r="E45" i="16"/>
  <c r="P13" i="16"/>
  <c r="C12" i="16"/>
  <c r="B31" i="16"/>
  <c r="Q9" i="16"/>
  <c r="D9" i="16"/>
  <c r="O41" i="16"/>
  <c r="O8" i="16"/>
  <c r="R5" i="16"/>
  <c r="O34" i="16"/>
  <c r="D35" i="16"/>
  <c r="E22" i="16"/>
  <c r="P23" i="16"/>
  <c r="B23" i="16"/>
  <c r="C43" i="16"/>
  <c r="Q82" i="16"/>
  <c r="C6" i="16"/>
  <c r="R15" i="16"/>
  <c r="D16" i="16"/>
  <c r="P33" i="16"/>
  <c r="R27" i="16"/>
  <c r="C4" i="16"/>
  <c r="D30" i="16"/>
  <c r="O10" i="16"/>
  <c r="D4" i="16"/>
  <c r="O11" i="16"/>
  <c r="O52" i="18"/>
  <c r="C76" i="16"/>
  <c r="C66" i="18"/>
  <c r="E56" i="16"/>
  <c r="D101" i="16"/>
  <c r="C57" i="16"/>
  <c r="O56" i="18"/>
  <c r="C60" i="16"/>
  <c r="C48" i="16"/>
  <c r="D56" i="16"/>
  <c r="R88" i="16"/>
  <c r="P118" i="16"/>
  <c r="O45" i="16"/>
  <c r="B54" i="16"/>
  <c r="O125" i="16"/>
  <c r="O35" i="16"/>
  <c r="E5" i="16"/>
  <c r="O18" i="16"/>
  <c r="R6" i="16"/>
  <c r="Q115" i="16"/>
  <c r="D28" i="16"/>
  <c r="E25" i="16"/>
  <c r="B13" i="16"/>
  <c r="R19" i="16"/>
  <c r="E59" i="18"/>
  <c r="C108" i="16"/>
  <c r="R111" i="16"/>
  <c r="R93" i="16"/>
  <c r="Q91" i="16"/>
  <c r="C94" i="16"/>
  <c r="P122" i="18"/>
  <c r="Q102" i="18"/>
  <c r="P115" i="16"/>
  <c r="D18" i="18"/>
  <c r="Q50" i="16"/>
  <c r="C133" i="16"/>
  <c r="R70" i="16"/>
  <c r="B71" i="16"/>
  <c r="O97" i="16"/>
  <c r="O82" i="16"/>
  <c r="R73" i="16"/>
  <c r="Q77" i="16"/>
  <c r="P78" i="16"/>
  <c r="P50" i="16"/>
  <c r="Q59" i="16"/>
  <c r="O101" i="16"/>
  <c r="R67" i="16"/>
  <c r="R58" i="16"/>
  <c r="Q78" i="16"/>
  <c r="Q53" i="16"/>
  <c r="P70" i="16"/>
  <c r="O45" i="18"/>
  <c r="C117" i="18"/>
  <c r="Q134" i="16"/>
  <c r="Q125" i="16"/>
  <c r="P127" i="16"/>
  <c r="E115" i="16"/>
  <c r="R99" i="16"/>
  <c r="E30" i="16"/>
  <c r="C99" i="18"/>
  <c r="Q127" i="16"/>
  <c r="D108" i="16"/>
  <c r="D99" i="16"/>
  <c r="D90" i="16"/>
  <c r="C103" i="16"/>
  <c r="C72" i="16"/>
  <c r="D25" i="16"/>
  <c r="D15" i="16"/>
  <c r="D29" i="16"/>
  <c r="O15" i="16"/>
  <c r="C46" i="16"/>
  <c r="D12" i="16"/>
  <c r="E41" i="16"/>
  <c r="R4" i="16"/>
  <c r="D10" i="16"/>
  <c r="E24" i="16"/>
  <c r="D8" i="16"/>
  <c r="E18" i="16"/>
  <c r="P26" i="16"/>
  <c r="Q34" i="16"/>
  <c r="O28" i="16"/>
  <c r="O52" i="16"/>
  <c r="B9" i="16"/>
  <c r="B16" i="16"/>
  <c r="C19" i="16"/>
  <c r="Q124" i="16"/>
  <c r="O88" i="16"/>
  <c r="D61" i="16"/>
  <c r="C31" i="16"/>
  <c r="R42" i="16"/>
  <c r="C25" i="16"/>
  <c r="C117" i="16"/>
  <c r="E134" i="16"/>
  <c r="Q68" i="16"/>
  <c r="B79" i="16"/>
  <c r="E82" i="16"/>
  <c r="O38" i="16"/>
  <c r="O36" i="16"/>
  <c r="D6" i="16"/>
  <c r="O33" i="16"/>
  <c r="E35" i="16"/>
  <c r="P34" i="16"/>
  <c r="B6" i="16"/>
  <c r="F6" i="16" l="1"/>
  <c r="L34" i="16"/>
  <c r="I35" i="16"/>
  <c r="K33" i="16"/>
  <c r="H6" i="16"/>
  <c r="K36" i="16"/>
  <c r="K38" i="16"/>
  <c r="I82" i="16"/>
  <c r="F79" i="16"/>
  <c r="M68" i="16"/>
  <c r="I134" i="16"/>
  <c r="G117" i="16"/>
  <c r="G25" i="16"/>
  <c r="N42" i="16"/>
  <c r="G31" i="16"/>
  <c r="H61" i="16"/>
  <c r="K88" i="16"/>
  <c r="M124" i="16"/>
  <c r="G19" i="16"/>
  <c r="F16" i="16"/>
  <c r="F9" i="16"/>
  <c r="K52" i="16"/>
  <c r="K28" i="16"/>
  <c r="M34" i="16"/>
  <c r="L26" i="16"/>
  <c r="I18" i="16"/>
  <c r="H8" i="16"/>
  <c r="I24" i="16"/>
  <c r="H10" i="16"/>
  <c r="N4" i="16"/>
  <c r="I41" i="16"/>
  <c r="H12" i="16"/>
  <c r="G46" i="16"/>
  <c r="K15" i="16"/>
  <c r="H29" i="16"/>
  <c r="H15" i="16"/>
  <c r="H25" i="16"/>
  <c r="G72" i="16"/>
  <c r="G103" i="16"/>
  <c r="H90" i="16"/>
  <c r="H99" i="16"/>
  <c r="H108" i="16"/>
  <c r="M127" i="16"/>
  <c r="G99" i="18"/>
  <c r="I30" i="16"/>
  <c r="N99" i="16"/>
  <c r="I115" i="16"/>
  <c r="L127" i="16"/>
  <c r="M125" i="16"/>
  <c r="M134" i="16"/>
  <c r="G117" i="18"/>
  <c r="K45" i="18"/>
  <c r="L70" i="16"/>
  <c r="M53" i="16"/>
  <c r="M78" i="16"/>
  <c r="N58" i="16"/>
  <c r="N67" i="16"/>
  <c r="K101" i="16"/>
  <c r="M59" i="16"/>
  <c r="L50" i="16"/>
  <c r="L78" i="16"/>
  <c r="M77" i="16"/>
  <c r="N73" i="16"/>
  <c r="K82" i="16"/>
  <c r="K97" i="16"/>
  <c r="F71" i="16"/>
  <c r="N70" i="16"/>
  <c r="G133" i="16"/>
  <c r="M50" i="16"/>
  <c r="H18" i="18"/>
  <c r="L115" i="16"/>
  <c r="M102" i="18"/>
  <c r="L122" i="18"/>
  <c r="G94" i="16"/>
  <c r="M91" i="16"/>
  <c r="N93" i="16"/>
  <c r="N111" i="16"/>
  <c r="G108" i="16"/>
  <c r="I59" i="18"/>
  <c r="N19" i="16"/>
  <c r="F13" i="16"/>
  <c r="I25" i="16"/>
  <c r="H28" i="16"/>
  <c r="M115" i="16"/>
  <c r="N6" i="16"/>
  <c r="K18" i="16"/>
  <c r="I5" i="16"/>
  <c r="K35" i="16"/>
  <c r="D4" i="19"/>
  <c r="K125" i="16"/>
  <c r="F54" i="16"/>
  <c r="K45" i="16"/>
  <c r="L118" i="16"/>
  <c r="N88" i="16"/>
  <c r="H56" i="16"/>
  <c r="G48" i="16"/>
  <c r="G60" i="16"/>
  <c r="K56" i="18"/>
  <c r="G57" i="16"/>
  <c r="H101" i="16"/>
  <c r="I56" i="16"/>
  <c r="G66" i="18"/>
  <c r="G76" i="16"/>
  <c r="K52" i="18"/>
  <c r="K11" i="16"/>
  <c r="H4" i="16"/>
  <c r="K10" i="16"/>
  <c r="H30" i="16"/>
  <c r="G4" i="16"/>
  <c r="N27" i="16"/>
  <c r="L33" i="16"/>
  <c r="H16" i="16"/>
  <c r="N15" i="16"/>
  <c r="G6" i="16"/>
  <c r="M82" i="16"/>
  <c r="G43" i="16"/>
  <c r="F23" i="16"/>
  <c r="L23" i="16"/>
  <c r="I22" i="16"/>
  <c r="H35" i="16"/>
  <c r="K34" i="16"/>
  <c r="N5" i="16"/>
  <c r="K8" i="16"/>
  <c r="K41" i="16"/>
  <c r="H9" i="16"/>
  <c r="M9" i="16"/>
  <c r="F31" i="16"/>
  <c r="G12" i="16"/>
  <c r="L13" i="16"/>
  <c r="I45" i="16"/>
  <c r="I10" i="16"/>
  <c r="I28" i="16"/>
  <c r="I106" i="16"/>
  <c r="F128" i="18"/>
  <c r="H121" i="18"/>
  <c r="G21" i="18"/>
  <c r="F47" i="18"/>
  <c r="L68" i="16"/>
  <c r="H61" i="18"/>
  <c r="F46" i="16"/>
  <c r="G4" i="18"/>
  <c r="M75" i="18"/>
  <c r="L45" i="16"/>
  <c r="G62" i="16"/>
  <c r="M22" i="16"/>
  <c r="L90" i="16"/>
  <c r="G109" i="18"/>
  <c r="F66" i="16"/>
  <c r="F115" i="16"/>
  <c r="G96" i="16"/>
  <c r="G105" i="16"/>
  <c r="G114" i="16"/>
  <c r="I87" i="16"/>
  <c r="F110" i="18"/>
  <c r="G30" i="16"/>
  <c r="L82" i="16"/>
  <c r="G95" i="16"/>
  <c r="G120" i="16"/>
  <c r="H91" i="16"/>
  <c r="H100" i="16"/>
  <c r="I119" i="16"/>
  <c r="I87" i="18"/>
  <c r="H131" i="18"/>
  <c r="L98" i="16"/>
  <c r="L23" i="18"/>
  <c r="H95" i="16"/>
  <c r="I24" i="18"/>
  <c r="F23" i="18"/>
  <c r="L133" i="16"/>
  <c r="N100" i="16"/>
  <c r="N36" i="16"/>
  <c r="F41" i="16"/>
  <c r="H79" i="16"/>
  <c r="H104" i="18"/>
  <c r="F30" i="16"/>
  <c r="K32" i="16"/>
  <c r="L7" i="16"/>
  <c r="K50" i="16"/>
  <c r="I36" i="16"/>
  <c r="L47" i="16"/>
  <c r="K31" i="16"/>
  <c r="K25" i="16"/>
  <c r="I81" i="16"/>
  <c r="K94" i="16"/>
  <c r="F73" i="16"/>
  <c r="L93" i="16"/>
  <c r="M103" i="16"/>
  <c r="L4" i="18"/>
  <c r="G16" i="16"/>
  <c r="L131" i="16"/>
  <c r="H64" i="16"/>
  <c r="H41" i="16"/>
  <c r="F130" i="16"/>
  <c r="I120" i="16"/>
  <c r="G54" i="18"/>
  <c r="N28" i="16"/>
  <c r="K48" i="16"/>
  <c r="L8" i="16"/>
  <c r="H13" i="16"/>
  <c r="L36" i="16"/>
  <c r="M18" i="16"/>
  <c r="L12" i="16"/>
  <c r="K20" i="16"/>
  <c r="L84" i="16"/>
  <c r="I40" i="16"/>
  <c r="G61" i="16"/>
  <c r="H18" i="16"/>
  <c r="F7" i="16"/>
  <c r="H24" i="16"/>
  <c r="H5" i="16"/>
  <c r="I37" i="16"/>
  <c r="M60" i="16"/>
  <c r="K6" i="16"/>
  <c r="N18" i="16"/>
  <c r="F4" i="16"/>
  <c r="N53" i="16"/>
  <c r="N50" i="16"/>
  <c r="I34" i="16"/>
  <c r="N44" i="16"/>
  <c r="N63" i="16"/>
  <c r="N10" i="16"/>
  <c r="H40" i="16"/>
  <c r="N49" i="16"/>
  <c r="M7" i="16"/>
  <c r="N34" i="16"/>
  <c r="N79" i="18"/>
  <c r="F40" i="16"/>
  <c r="L55" i="16"/>
  <c r="H44" i="16"/>
  <c r="H69" i="16"/>
  <c r="I120" i="18"/>
  <c r="N16" i="16"/>
  <c r="I74" i="16"/>
  <c r="I51" i="16"/>
  <c r="I76" i="16"/>
  <c r="K84" i="16"/>
  <c r="K107" i="16"/>
  <c r="K73" i="16"/>
  <c r="N82" i="18"/>
  <c r="K106" i="16"/>
  <c r="H112" i="16"/>
  <c r="H10" i="18"/>
  <c r="G42" i="18"/>
  <c r="F96" i="18"/>
  <c r="I121" i="18"/>
  <c r="I80" i="16"/>
  <c r="F42" i="18"/>
  <c r="L25" i="16"/>
  <c r="I98" i="16"/>
  <c r="G56" i="18"/>
  <c r="I25" i="18"/>
  <c r="H73" i="18"/>
  <c r="G5" i="18"/>
  <c r="K66" i="16"/>
  <c r="H41" i="18"/>
  <c r="F20" i="16"/>
  <c r="F112" i="16"/>
  <c r="I46" i="16"/>
  <c r="H78" i="18"/>
  <c r="M68" i="18"/>
  <c r="M92" i="18"/>
  <c r="G58" i="18"/>
  <c r="H125" i="16"/>
  <c r="N102" i="16"/>
  <c r="F95" i="16"/>
  <c r="F32" i="18"/>
  <c r="N108" i="16"/>
  <c r="F37" i="16"/>
  <c r="F52" i="16"/>
  <c r="G79" i="16"/>
  <c r="K42" i="16"/>
  <c r="I104" i="16"/>
  <c r="M112" i="18"/>
  <c r="I115" i="18"/>
  <c r="N110" i="18"/>
  <c r="G14" i="16"/>
  <c r="I8" i="16"/>
  <c r="G65" i="16"/>
  <c r="G69" i="16"/>
  <c r="L9" i="16"/>
  <c r="H23" i="16"/>
  <c r="H72" i="16"/>
  <c r="G5" i="16"/>
  <c r="I23" i="16"/>
  <c r="N43" i="16"/>
  <c r="L15" i="16"/>
  <c r="L27" i="16"/>
  <c r="F5" i="16"/>
  <c r="K9" i="16"/>
  <c r="N55" i="16"/>
  <c r="H21" i="16"/>
  <c r="F38" i="16"/>
  <c r="K19" i="16"/>
  <c r="F8" i="16"/>
  <c r="I12" i="16"/>
  <c r="M10" i="16"/>
  <c r="I21" i="16"/>
  <c r="G42" i="16"/>
  <c r="I14" i="16"/>
  <c r="L41" i="16"/>
  <c r="F12" i="16"/>
  <c r="G40" i="16"/>
  <c r="L53" i="16"/>
  <c r="I31" i="16"/>
  <c r="L16" i="16"/>
  <c r="K40" i="16"/>
  <c r="K37" i="16"/>
  <c r="I33" i="16"/>
  <c r="G67" i="16"/>
  <c r="F11" i="16"/>
  <c r="K51" i="16"/>
  <c r="F47" i="16"/>
  <c r="K122" i="16"/>
  <c r="G11" i="16"/>
  <c r="L31" i="16"/>
  <c r="F15" i="16"/>
  <c r="F86" i="16"/>
  <c r="F98" i="16"/>
  <c r="L14" i="16"/>
  <c r="N17" i="16"/>
  <c r="M26" i="16"/>
  <c r="H14" i="16"/>
  <c r="H27" i="16"/>
  <c r="L43" i="16"/>
  <c r="H31" i="16"/>
  <c r="K23" i="16"/>
  <c r="F14" i="16"/>
  <c r="I32" i="16"/>
  <c r="G63" i="16"/>
  <c r="H19" i="16"/>
  <c r="L20" i="16"/>
  <c r="H26" i="16"/>
  <c r="F45" i="16"/>
  <c r="F84" i="16"/>
  <c r="L30" i="16"/>
  <c r="N9" i="16"/>
  <c r="K12" i="16"/>
  <c r="L11" i="16"/>
  <c r="L32" i="16"/>
  <c r="M89" i="16"/>
  <c r="N134" i="16"/>
  <c r="H65" i="16"/>
  <c r="F75" i="16"/>
  <c r="I91" i="16"/>
  <c r="L16" i="18"/>
  <c r="I52" i="16"/>
  <c r="L94" i="16"/>
  <c r="I116" i="16"/>
  <c r="M59" i="18"/>
  <c r="I61" i="16"/>
  <c r="L103" i="16"/>
  <c r="I129" i="16"/>
  <c r="L71" i="18"/>
  <c r="I70" i="16"/>
  <c r="L112" i="16"/>
  <c r="D12" i="19"/>
  <c r="K133" i="16"/>
  <c r="K79" i="18"/>
  <c r="K111" i="16"/>
  <c r="M104" i="16"/>
  <c r="G24" i="18"/>
  <c r="F64" i="16"/>
  <c r="M40" i="18"/>
  <c r="F121" i="16"/>
  <c r="N68" i="18"/>
  <c r="K105" i="18"/>
  <c r="K4" i="16"/>
  <c r="F42" i="16"/>
  <c r="K14" i="16"/>
  <c r="G29" i="16"/>
  <c r="K60" i="16"/>
  <c r="N71" i="16"/>
  <c r="F122" i="16"/>
  <c r="I32" i="18"/>
  <c r="K69" i="16"/>
  <c r="F125" i="16"/>
  <c r="F133" i="16"/>
  <c r="N45" i="16"/>
  <c r="L64" i="16"/>
  <c r="N109" i="16"/>
  <c r="H134" i="16"/>
  <c r="N21" i="16"/>
  <c r="L73" i="16"/>
  <c r="N118" i="16"/>
  <c r="I50" i="18"/>
  <c r="N30" i="16"/>
  <c r="I83" i="16"/>
  <c r="I135" i="16"/>
  <c r="H102" i="18"/>
  <c r="K118" i="16"/>
  <c r="M49" i="16"/>
  <c r="F111" i="16"/>
  <c r="L56" i="16"/>
  <c r="F104" i="16"/>
  <c r="G28" i="16"/>
  <c r="I12" i="18"/>
  <c r="M132" i="18"/>
  <c r="G25" i="18"/>
  <c r="G66" i="16"/>
  <c r="I50" i="16"/>
  <c r="M44" i="16"/>
  <c r="L116" i="16"/>
  <c r="L125" i="16"/>
  <c r="F49" i="16"/>
  <c r="K90" i="16"/>
  <c r="H97" i="16"/>
  <c r="G53" i="18"/>
  <c r="H58" i="16"/>
  <c r="F68" i="16"/>
  <c r="H122" i="16"/>
  <c r="L128" i="18"/>
  <c r="H67" i="16"/>
  <c r="F77" i="16"/>
  <c r="I93" i="16"/>
  <c r="N4" i="18"/>
  <c r="H76" i="16"/>
  <c r="M87" i="16"/>
  <c r="I102" i="16"/>
  <c r="N44" i="18"/>
  <c r="I63" i="16"/>
  <c r="L105" i="16"/>
  <c r="I28" i="18"/>
  <c r="M74" i="16"/>
  <c r="G74" i="18"/>
  <c r="M114" i="16"/>
  <c r="L62" i="18"/>
  <c r="K82" i="18"/>
  <c r="H7" i="16"/>
  <c r="K29" i="16"/>
  <c r="I6" i="16"/>
  <c r="M17" i="16"/>
  <c r="I58" i="16"/>
  <c r="M52" i="16"/>
  <c r="M107" i="16"/>
  <c r="N126" i="16"/>
  <c r="H57" i="16"/>
  <c r="F67" i="16"/>
  <c r="H121" i="16"/>
  <c r="N50" i="18"/>
  <c r="N82" i="16"/>
  <c r="L86" i="16"/>
  <c r="I108" i="16"/>
  <c r="N47" i="18"/>
  <c r="I53" i="16"/>
  <c r="L95" i="16"/>
  <c r="I117" i="16"/>
  <c r="M43" i="18"/>
  <c r="I62" i="16"/>
  <c r="L104" i="16"/>
  <c r="I133" i="16"/>
  <c r="L55" i="18"/>
  <c r="H87" i="16"/>
  <c r="M96" i="16"/>
  <c r="H20" i="18"/>
  <c r="N77" i="16"/>
  <c r="H49" i="18"/>
  <c r="N122" i="16"/>
  <c r="N109" i="18"/>
  <c r="M117" i="18"/>
  <c r="I95" i="16"/>
  <c r="H94" i="18"/>
  <c r="K104" i="18"/>
  <c r="G53" i="16"/>
  <c r="K89" i="16"/>
  <c r="L83" i="16"/>
  <c r="M97" i="16"/>
  <c r="G100" i="16"/>
  <c r="M128" i="16"/>
  <c r="G8" i="18"/>
  <c r="M24" i="16"/>
  <c r="H71" i="16"/>
  <c r="M67" i="16"/>
  <c r="N90" i="16"/>
  <c r="I97" i="16"/>
  <c r="G130" i="18"/>
  <c r="F94" i="18"/>
  <c r="N88" i="18"/>
  <c r="F76" i="18"/>
  <c r="K116" i="18"/>
  <c r="H116" i="18"/>
  <c r="K18" i="18"/>
  <c r="K55" i="18"/>
  <c r="H110" i="18"/>
  <c r="M123" i="16"/>
  <c r="I132" i="16"/>
  <c r="F132" i="16"/>
  <c r="H15" i="18"/>
  <c r="H73" i="16"/>
  <c r="N64" i="16"/>
  <c r="G111" i="16"/>
  <c r="I102" i="18"/>
  <c r="L49" i="16"/>
  <c r="H98" i="16"/>
  <c r="H43" i="16"/>
  <c r="H107" i="16"/>
  <c r="H52" i="16"/>
  <c r="H116" i="16"/>
  <c r="H77" i="16"/>
  <c r="I103" i="16"/>
  <c r="K115" i="16"/>
  <c r="N124" i="16"/>
  <c r="F85" i="16"/>
  <c r="F46" i="18"/>
  <c r="I83" i="18"/>
  <c r="M99" i="16"/>
  <c r="H49" i="16"/>
  <c r="H113" i="16"/>
  <c r="H74" i="16"/>
  <c r="I100" i="16"/>
  <c r="H84" i="16"/>
  <c r="I109" i="16"/>
  <c r="I54" i="16"/>
  <c r="I118" i="16"/>
  <c r="I79" i="16"/>
  <c r="H95" i="18"/>
  <c r="M123" i="18"/>
  <c r="G129" i="18"/>
  <c r="M52" i="18"/>
  <c r="M28" i="18"/>
  <c r="K118" i="18"/>
  <c r="N10" i="18"/>
  <c r="K132" i="18"/>
  <c r="G11" i="19"/>
  <c r="L93" i="18"/>
  <c r="F92" i="16"/>
  <c r="F101" i="16"/>
  <c r="F110" i="16"/>
  <c r="G123" i="16"/>
  <c r="G118" i="18"/>
  <c r="H90" i="18"/>
  <c r="F78" i="18"/>
  <c r="L14" i="18"/>
  <c r="G56" i="16"/>
  <c r="L19" i="16"/>
  <c r="M25" i="16"/>
  <c r="L29" i="16"/>
  <c r="I4" i="16"/>
  <c r="G55" i="16"/>
  <c r="K96" i="16"/>
  <c r="N12" i="16"/>
  <c r="K102" i="16"/>
  <c r="N8" i="16"/>
  <c r="I16" i="16"/>
  <c r="M23" i="16"/>
  <c r="L5" i="16"/>
  <c r="N41" i="16"/>
  <c r="G8" i="16"/>
  <c r="I26" i="16"/>
  <c r="N26" i="16"/>
  <c r="N54" i="16"/>
  <c r="H34" i="16"/>
  <c r="F50" i="16"/>
  <c r="G22" i="16"/>
  <c r="N37" i="16"/>
  <c r="I66" i="16"/>
  <c r="F10" i="16"/>
  <c r="G78" i="16"/>
  <c r="F19" i="16"/>
  <c r="K43" i="16"/>
  <c r="K21" i="16"/>
  <c r="K47" i="16"/>
  <c r="H17" i="16"/>
  <c r="L35" i="16"/>
  <c r="G49" i="16"/>
  <c r="K17" i="16"/>
  <c r="G10" i="16"/>
  <c r="N46" i="16"/>
  <c r="F51" i="16"/>
  <c r="K27" i="16"/>
  <c r="I11" i="16"/>
  <c r="I20" i="16"/>
  <c r="M33" i="16"/>
  <c r="L37" i="16"/>
  <c r="G21" i="16"/>
  <c r="L10" i="16"/>
  <c r="F18" i="16"/>
  <c r="I17" i="16"/>
  <c r="I27" i="16"/>
  <c r="K81" i="16"/>
  <c r="H20" i="16"/>
  <c r="F48" i="16"/>
  <c r="F17" i="16"/>
  <c r="L18" i="16"/>
  <c r="N38" i="16"/>
  <c r="K16" i="16"/>
  <c r="K5" i="16"/>
  <c r="I9" i="16"/>
  <c r="H88" i="16"/>
  <c r="G7" i="16"/>
  <c r="K26" i="16"/>
  <c r="I19" i="16"/>
  <c r="M31" i="16"/>
  <c r="N14" i="16"/>
  <c r="G45" i="16"/>
  <c r="L6" i="16"/>
  <c r="L17" i="16"/>
  <c r="K113" i="16"/>
  <c r="H46" i="18"/>
  <c r="K95" i="16"/>
  <c r="M100" i="16"/>
  <c r="M131" i="16"/>
  <c r="M19" i="16"/>
  <c r="K70" i="16"/>
  <c r="N85" i="16"/>
  <c r="F134" i="16"/>
  <c r="M28" i="16"/>
  <c r="K79" i="16"/>
  <c r="N94" i="16"/>
  <c r="G131" i="16"/>
  <c r="G38" i="16"/>
  <c r="L58" i="16"/>
  <c r="N103" i="16"/>
  <c r="H128" i="16"/>
  <c r="N31" i="16"/>
  <c r="K83" i="16"/>
  <c r="F87" i="16"/>
  <c r="N51" i="16"/>
  <c r="N113" i="16"/>
  <c r="F29" i="16"/>
  <c r="N133" i="16"/>
  <c r="G65" i="18"/>
  <c r="L125" i="18"/>
  <c r="I29" i="16"/>
  <c r="N35" i="16"/>
  <c r="G47" i="16"/>
  <c r="H48" i="16"/>
  <c r="L62" i="16"/>
  <c r="F58" i="16"/>
  <c r="H104" i="16"/>
  <c r="F111" i="18"/>
  <c r="M45" i="16"/>
  <c r="F107" i="16"/>
  <c r="H28" i="18"/>
  <c r="N39" i="16"/>
  <c r="M70" i="16"/>
  <c r="G88" i="16"/>
  <c r="G106" i="18"/>
  <c r="N48" i="16"/>
  <c r="M79" i="16"/>
  <c r="G97" i="16"/>
  <c r="G40" i="18"/>
  <c r="G17" i="16"/>
  <c r="N59" i="16"/>
  <c r="G106" i="16"/>
  <c r="F80" i="18"/>
  <c r="I44" i="16"/>
  <c r="H85" i="16"/>
  <c r="H93" i="16"/>
  <c r="I48" i="16"/>
  <c r="I112" i="16"/>
  <c r="L77" i="16"/>
  <c r="G70" i="18"/>
  <c r="K11" i="18"/>
  <c r="F39" i="16"/>
  <c r="I38" i="16"/>
  <c r="M81" i="16"/>
  <c r="M76" i="16"/>
  <c r="N107" i="16"/>
  <c r="H132" i="16"/>
  <c r="I59" i="16"/>
  <c r="L101" i="16"/>
  <c r="I123" i="16"/>
  <c r="L103" i="18"/>
  <c r="I84" i="16"/>
  <c r="I130" i="16"/>
  <c r="L135" i="16"/>
  <c r="G58" i="16"/>
  <c r="K103" i="16"/>
  <c r="M102" i="16"/>
  <c r="M133" i="16"/>
  <c r="M5" i="16"/>
  <c r="K56" i="16"/>
  <c r="M111" i="16"/>
  <c r="N130" i="16"/>
  <c r="M30" i="16"/>
  <c r="N81" i="16"/>
  <c r="N96" i="16"/>
  <c r="L80" i="18"/>
  <c r="L122" i="16"/>
  <c r="M8" i="16"/>
  <c r="I89" i="16"/>
  <c r="H88" i="18"/>
  <c r="K4" i="18"/>
  <c r="H32" i="16"/>
  <c r="L24" i="16"/>
  <c r="L54" i="16"/>
  <c r="L38" i="16"/>
  <c r="K93" i="16"/>
  <c r="M88" i="16"/>
  <c r="F90" i="16"/>
  <c r="H72" i="18"/>
  <c r="F83" i="16"/>
  <c r="I126" i="16"/>
  <c r="L134" i="16"/>
  <c r="M11" i="16"/>
  <c r="K62" i="16"/>
  <c r="M117" i="16"/>
  <c r="F126" i="16"/>
  <c r="M20" i="16"/>
  <c r="K71" i="16"/>
  <c r="N86" i="16"/>
  <c r="F135" i="16"/>
  <c r="M29" i="16"/>
  <c r="L80" i="16"/>
  <c r="N95" i="16"/>
  <c r="G132" i="16"/>
  <c r="N23" i="16"/>
  <c r="L75" i="16"/>
  <c r="N120" i="16"/>
  <c r="M11" i="18"/>
  <c r="M121" i="16"/>
  <c r="N25" i="16"/>
  <c r="D7" i="19"/>
  <c r="K128" i="16"/>
  <c r="I53" i="18"/>
  <c r="G75" i="18"/>
  <c r="D5" i="19"/>
  <c r="K126" i="16"/>
  <c r="I72" i="18"/>
  <c r="L39" i="18"/>
  <c r="L44" i="16"/>
  <c r="K74" i="16"/>
  <c r="K85" i="16"/>
  <c r="N89" i="16"/>
  <c r="H94" i="16"/>
  <c r="G126" i="16"/>
  <c r="G101" i="18"/>
  <c r="N33" i="16"/>
  <c r="I73" i="16"/>
  <c r="K87" i="16"/>
  <c r="F89" i="16"/>
  <c r="L124" i="16"/>
  <c r="N104" i="18"/>
  <c r="I23" i="18"/>
  <c r="N45" i="18"/>
  <c r="H129" i="18"/>
  <c r="N11" i="18"/>
  <c r="H103" i="18"/>
  <c r="M53" i="18"/>
  <c r="N34" i="18"/>
  <c r="L34" i="18"/>
  <c r="N115" i="16"/>
  <c r="H120" i="16"/>
  <c r="I92" i="18"/>
  <c r="M8" i="18"/>
  <c r="I67" i="16"/>
  <c r="K117" i="16"/>
  <c r="H105" i="16"/>
  <c r="F95" i="18"/>
  <c r="K78" i="16"/>
  <c r="G130" i="16"/>
  <c r="L57" i="16"/>
  <c r="H127" i="16"/>
  <c r="L66" i="16"/>
  <c r="H4" i="18"/>
  <c r="K116" i="16"/>
  <c r="H52" i="18"/>
  <c r="N61" i="16"/>
  <c r="F48" i="18"/>
  <c r="N98" i="16"/>
  <c r="K86" i="18"/>
  <c r="N105" i="18"/>
  <c r="G102" i="16"/>
  <c r="L63" i="16"/>
  <c r="H133" i="16"/>
  <c r="K104" i="16"/>
  <c r="H62" i="18"/>
  <c r="M39" i="16"/>
  <c r="H40" i="18"/>
  <c r="M48" i="16"/>
  <c r="H22" i="18"/>
  <c r="M73" i="16"/>
  <c r="H78" i="16"/>
  <c r="L61" i="16"/>
  <c r="N85" i="18"/>
  <c r="G50" i="18"/>
  <c r="K44" i="16"/>
  <c r="F44" i="18"/>
  <c r="G110" i="18"/>
  <c r="M129" i="18"/>
  <c r="L65" i="18"/>
  <c r="F22" i="16"/>
  <c r="L22" i="16"/>
  <c r="L4" i="16"/>
  <c r="G77" i="16"/>
  <c r="G9" i="16"/>
  <c r="K86" i="16"/>
  <c r="K123" i="16"/>
  <c r="I15" i="16"/>
  <c r="K24" i="16"/>
  <c r="L28" i="16"/>
  <c r="H39" i="16"/>
  <c r="K98" i="16"/>
  <c r="H11" i="16"/>
  <c r="H36" i="16"/>
  <c r="I7" i="16"/>
  <c r="G70" i="16"/>
  <c r="N7" i="16"/>
  <c r="G50" i="16"/>
  <c r="H22" i="16"/>
  <c r="F43" i="16"/>
  <c r="K46" i="16"/>
  <c r="N20" i="16"/>
  <c r="L21" i="16"/>
  <c r="G73" i="16"/>
  <c r="H33" i="16"/>
  <c r="K7" i="16"/>
  <c r="L40" i="16"/>
  <c r="N11" i="16"/>
  <c r="G39" i="16"/>
  <c r="G118" i="16"/>
  <c r="I57" i="18"/>
  <c r="L79" i="16"/>
  <c r="I125" i="16"/>
  <c r="H126" i="18"/>
  <c r="G71" i="16"/>
  <c r="M46" i="16"/>
  <c r="F108" i="16"/>
  <c r="H26" i="18"/>
  <c r="F25" i="16"/>
  <c r="M55" i="16"/>
  <c r="F117" i="16"/>
  <c r="H6" i="18"/>
  <c r="F34" i="16"/>
  <c r="M64" i="16"/>
  <c r="G82" i="16"/>
  <c r="H82" i="18"/>
  <c r="G18" i="16"/>
  <c r="N60" i="16"/>
  <c r="G107" i="16"/>
  <c r="H54" i="16"/>
  <c r="H118" i="16"/>
  <c r="K59" i="16"/>
  <c r="L7" i="18"/>
  <c r="L115" i="18"/>
  <c r="G13" i="16"/>
  <c r="K13" i="16"/>
  <c r="N13" i="16"/>
  <c r="I43" i="16"/>
  <c r="H80" i="16"/>
  <c r="M36" i="16"/>
  <c r="L108" i="16"/>
  <c r="D8" i="19"/>
  <c r="K129" i="16"/>
  <c r="N42" i="18"/>
  <c r="F81" i="16"/>
  <c r="I4" i="18"/>
  <c r="I104" i="18"/>
  <c r="H50" i="16"/>
  <c r="F60" i="16"/>
  <c r="H114" i="16"/>
  <c r="M104" i="18"/>
  <c r="H59" i="16"/>
  <c r="F69" i="16"/>
  <c r="H123" i="16"/>
  <c r="L112" i="18"/>
  <c r="H68" i="16"/>
  <c r="F78" i="16"/>
  <c r="I94" i="16"/>
  <c r="K120" i="18"/>
  <c r="I55" i="16"/>
  <c r="L97" i="16"/>
  <c r="G125" i="16"/>
  <c r="M42" i="16"/>
  <c r="H34" i="18"/>
  <c r="L107" i="16"/>
  <c r="F13" i="18"/>
  <c r="M34" i="18"/>
  <c r="K22" i="16"/>
  <c r="H37" i="16"/>
  <c r="K68" i="16"/>
  <c r="N79" i="16"/>
  <c r="G86" i="16"/>
  <c r="G122" i="18"/>
  <c r="K77" i="16"/>
  <c r="N92" i="16"/>
  <c r="G129" i="16"/>
  <c r="K114" i="16"/>
  <c r="L72" i="16"/>
  <c r="N117" i="16"/>
  <c r="I62" i="18"/>
  <c r="N29" i="16"/>
  <c r="F82" i="16"/>
  <c r="I131" i="16"/>
  <c r="H112" i="18"/>
  <c r="L39" i="16"/>
  <c r="K112" i="16"/>
  <c r="F94" i="16"/>
  <c r="H56" i="18"/>
  <c r="F27" i="16"/>
  <c r="M57" i="16"/>
  <c r="F119" i="16"/>
  <c r="G44" i="16"/>
  <c r="G92" i="16"/>
  <c r="H63" i="16"/>
  <c r="I44" i="18"/>
  <c r="L28" i="18"/>
  <c r="L75" i="18"/>
  <c r="I13" i="16"/>
  <c r="M15" i="16"/>
  <c r="K30" i="16"/>
  <c r="L46" i="16"/>
  <c r="K76" i="16"/>
  <c r="H89" i="16"/>
  <c r="G110" i="16"/>
  <c r="F16" i="18"/>
  <c r="L71" i="16"/>
  <c r="N116" i="16"/>
  <c r="I76" i="18"/>
  <c r="L48" i="16"/>
  <c r="M38" i="16"/>
  <c r="F100" i="16"/>
  <c r="H42" i="18"/>
  <c r="G75" i="16"/>
  <c r="M47" i="16"/>
  <c r="F109" i="16"/>
  <c r="H24" i="18"/>
  <c r="F26" i="16"/>
  <c r="M56" i="16"/>
  <c r="F118" i="16"/>
  <c r="I114" i="18"/>
  <c r="G52" i="16"/>
  <c r="H82" i="16"/>
  <c r="G99" i="16"/>
  <c r="G35" i="16"/>
  <c r="G124" i="16"/>
  <c r="I65" i="16"/>
  <c r="F127" i="18"/>
  <c r="N75" i="18"/>
  <c r="N6" i="18"/>
  <c r="M135" i="16"/>
  <c r="F64" i="18"/>
  <c r="N24" i="16"/>
  <c r="H62" i="16"/>
  <c r="L76" i="16"/>
  <c r="F72" i="16"/>
  <c r="N121" i="16"/>
  <c r="I88" i="16"/>
  <c r="I20" i="18"/>
  <c r="L64" i="18"/>
  <c r="G37" i="16"/>
  <c r="K75" i="16"/>
  <c r="H81" i="16"/>
  <c r="G85" i="16"/>
  <c r="G127" i="16"/>
  <c r="K31" i="18"/>
  <c r="G35" i="18"/>
  <c r="L85" i="18"/>
  <c r="I110" i="18"/>
  <c r="L51" i="18"/>
  <c r="F73" i="18"/>
  <c r="I100" i="18"/>
  <c r="K21" i="18"/>
  <c r="L92" i="16"/>
  <c r="F106" i="16"/>
  <c r="I114" i="16"/>
  <c r="H30" i="18"/>
  <c r="M91" i="18"/>
  <c r="K53" i="16"/>
  <c r="M108" i="16"/>
  <c r="N127" i="16"/>
  <c r="M27" i="16"/>
  <c r="K92" i="16"/>
  <c r="G37" i="18"/>
  <c r="F53" i="16"/>
  <c r="F63" i="18"/>
  <c r="F62" i="16"/>
  <c r="M72" i="18"/>
  <c r="M90" i="16"/>
  <c r="N127" i="18"/>
  <c r="M105" i="16"/>
  <c r="M32" i="16"/>
  <c r="I105" i="16"/>
  <c r="F12" i="18"/>
  <c r="H128" i="18"/>
  <c r="M130" i="16"/>
  <c r="F59" i="16"/>
  <c r="M120" i="18"/>
  <c r="I85" i="16"/>
  <c r="K24" i="18"/>
  <c r="L87" i="16"/>
  <c r="N31" i="18"/>
  <c r="L96" i="16"/>
  <c r="M27" i="18"/>
  <c r="L121" i="16"/>
  <c r="M92" i="16"/>
  <c r="G109" i="16"/>
  <c r="M86" i="18"/>
  <c r="L106" i="18"/>
  <c r="G93" i="16"/>
  <c r="K84" i="18"/>
  <c r="F18" i="18"/>
  <c r="K110" i="18"/>
  <c r="L13" i="18"/>
  <c r="H66" i="16"/>
  <c r="M80" i="16"/>
  <c r="F76" i="16"/>
  <c r="I127" i="16"/>
  <c r="I92" i="16"/>
  <c r="H118" i="18"/>
  <c r="N100" i="18"/>
  <c r="H38" i="16"/>
  <c r="H75" i="16"/>
  <c r="K108" i="16"/>
  <c r="M85" i="16"/>
  <c r="F93" i="16"/>
  <c r="I101" i="16"/>
  <c r="H58" i="18"/>
  <c r="K8" i="18"/>
  <c r="N52" i="16"/>
  <c r="H86" i="16"/>
  <c r="M40" i="16"/>
  <c r="L88" i="16"/>
  <c r="F102" i="16"/>
  <c r="I110" i="16"/>
  <c r="H38" i="18"/>
  <c r="N15" i="18"/>
  <c r="F35" i="16"/>
  <c r="I71" i="16"/>
  <c r="M65" i="16"/>
  <c r="L113" i="16"/>
  <c r="G83" i="16"/>
  <c r="D13" i="19"/>
  <c r="K134" i="16"/>
  <c r="C13" i="19" s="1"/>
  <c r="H60" i="18"/>
  <c r="K63" i="18"/>
  <c r="G64" i="16"/>
  <c r="H83" i="16"/>
  <c r="K105" i="16"/>
  <c r="N97" i="16"/>
  <c r="H102" i="16"/>
  <c r="G134" i="16"/>
  <c r="H83" i="18"/>
  <c r="F44" i="16"/>
  <c r="K91" i="16"/>
  <c r="K109" i="16"/>
  <c r="F97" i="16"/>
  <c r="M129" i="16"/>
  <c r="K72" i="18"/>
  <c r="H47" i="18"/>
  <c r="M121" i="18"/>
  <c r="H11" i="18"/>
  <c r="M87" i="18"/>
  <c r="G95" i="18"/>
  <c r="N40" i="18"/>
  <c r="L38" i="18"/>
  <c r="N81" i="18"/>
  <c r="N91" i="16"/>
  <c r="H96" i="16"/>
  <c r="G128" i="16"/>
  <c r="G69" i="18"/>
  <c r="L81" i="16"/>
  <c r="M37" i="16"/>
  <c r="L85" i="16"/>
  <c r="F99" i="16"/>
  <c r="I107" i="16"/>
  <c r="H44" i="18"/>
  <c r="N63" i="18"/>
  <c r="F32" i="16"/>
  <c r="I68" i="16"/>
  <c r="M62" i="16"/>
  <c r="L110" i="16"/>
  <c r="F124" i="16"/>
  <c r="K131" i="16"/>
  <c r="D10" i="19"/>
  <c r="H114" i="18"/>
  <c r="K111" i="18"/>
  <c r="G41" i="16"/>
  <c r="I77" i="16"/>
  <c r="M71" i="16"/>
  <c r="L119" i="16"/>
  <c r="G89" i="16"/>
  <c r="L128" i="16"/>
  <c r="G104" i="18"/>
  <c r="I47" i="16"/>
  <c r="K49" i="16"/>
  <c r="I86" i="16"/>
  <c r="N80" i="16"/>
  <c r="M95" i="16"/>
  <c r="G98" i="16"/>
  <c r="M126" i="16"/>
  <c r="G26" i="18"/>
  <c r="M14" i="16"/>
  <c r="G34" i="16"/>
  <c r="K65" i="16"/>
  <c r="N76" i="16"/>
  <c r="M120" i="16"/>
  <c r="L130" i="16"/>
  <c r="K39" i="16"/>
  <c r="L60" i="16"/>
  <c r="N105" i="16"/>
  <c r="H130" i="16"/>
  <c r="F21" i="16"/>
  <c r="F57" i="16"/>
  <c r="N125" i="16"/>
  <c r="H115" i="18"/>
  <c r="M23" i="18"/>
  <c r="L121" i="18"/>
  <c r="G13" i="19"/>
  <c r="K134" i="18"/>
  <c r="F60" i="18"/>
  <c r="K100" i="18"/>
  <c r="I131" i="18"/>
  <c r="N116" i="18"/>
  <c r="I86" i="18"/>
  <c r="F82" i="18"/>
  <c r="K80" i="16"/>
  <c r="L132" i="16"/>
  <c r="H135" i="18"/>
  <c r="N13" i="18"/>
  <c r="H43" i="18"/>
  <c r="M119" i="18"/>
  <c r="G127" i="18"/>
  <c r="M21" i="18"/>
  <c r="M14" i="18"/>
  <c r="N56" i="18"/>
  <c r="L101" i="18"/>
  <c r="F58" i="18"/>
  <c r="F104" i="18"/>
  <c r="F20" i="18"/>
  <c r="G77" i="18"/>
  <c r="I56" i="18"/>
  <c r="I84" i="18"/>
  <c r="F83" i="18"/>
  <c r="K100" i="16"/>
  <c r="N83" i="16"/>
  <c r="F91" i="16"/>
  <c r="I99" i="16"/>
  <c r="H66" i="18"/>
  <c r="K40" i="18"/>
  <c r="F24" i="16"/>
  <c r="I60" i="16"/>
  <c r="M54" i="16"/>
  <c r="L102" i="16"/>
  <c r="F116" i="16"/>
  <c r="I124" i="16"/>
  <c r="H8" i="18"/>
  <c r="L87" i="18"/>
  <c r="F33" i="16"/>
  <c r="I69" i="16"/>
  <c r="M63" i="16"/>
  <c r="L111" i="16"/>
  <c r="G81" i="16"/>
  <c r="D11" i="19"/>
  <c r="K132" i="16"/>
  <c r="H106" i="18"/>
  <c r="K95" i="18"/>
  <c r="I42" i="16"/>
  <c r="I78" i="16"/>
  <c r="M72" i="16"/>
  <c r="L120" i="16"/>
  <c r="G90" i="16"/>
  <c r="L129" i="16"/>
  <c r="G90" i="18"/>
  <c r="M6" i="16"/>
  <c r="G26" i="16"/>
  <c r="K57" i="16"/>
  <c r="N68" i="16"/>
  <c r="M112" i="16"/>
  <c r="G115" i="16"/>
  <c r="N131" i="16"/>
  <c r="I105" i="18"/>
  <c r="N32" i="16"/>
  <c r="H70" i="16"/>
  <c r="N84" i="16"/>
  <c r="F80" i="16"/>
  <c r="F88" i="16"/>
  <c r="I96" i="16"/>
  <c r="H86" i="18"/>
  <c r="K88" i="18"/>
  <c r="N56" i="16"/>
  <c r="M84" i="16"/>
  <c r="M94" i="16"/>
  <c r="G101" i="16"/>
  <c r="G135" i="16"/>
  <c r="G134" i="18"/>
  <c r="H77" i="18"/>
  <c r="L21" i="18"/>
  <c r="F107" i="18"/>
  <c r="N14" i="18"/>
  <c r="F9" i="18"/>
  <c r="G16" i="18"/>
  <c r="F100" i="18"/>
  <c r="F74" i="16"/>
  <c r="N123" i="16"/>
  <c r="I90" i="16"/>
  <c r="H134" i="18"/>
  <c r="L32" i="18"/>
  <c r="I75" i="16"/>
  <c r="M69" i="16"/>
  <c r="L117" i="16"/>
  <c r="G87" i="16"/>
  <c r="L126" i="16"/>
  <c r="G120" i="18"/>
  <c r="K110" i="16"/>
  <c r="G23" i="16"/>
  <c r="K54" i="16"/>
  <c r="N65" i="16"/>
  <c r="M109" i="16"/>
  <c r="G112" i="16"/>
  <c r="N128" i="16"/>
  <c r="I10" i="18"/>
  <c r="M12" i="16"/>
  <c r="G32" i="16"/>
  <c r="K63" i="16"/>
  <c r="N74" i="16"/>
  <c r="M118" i="16"/>
  <c r="G121" i="16"/>
  <c r="F127" i="16"/>
  <c r="I9" i="18"/>
  <c r="M21" i="16"/>
  <c r="L42" i="16"/>
  <c r="K72" i="16"/>
  <c r="M83" i="16"/>
  <c r="N87" i="16"/>
  <c r="H92" i="16"/>
  <c r="F4" i="18"/>
  <c r="G133" i="18"/>
  <c r="G51" i="16"/>
  <c r="H53" i="16"/>
  <c r="L67" i="16"/>
  <c r="F63" i="16"/>
  <c r="N112" i="16"/>
  <c r="F129" i="16"/>
  <c r="H42" i="16"/>
  <c r="K120" i="16"/>
  <c r="F96" i="16"/>
  <c r="H50" i="18"/>
  <c r="G20" i="16"/>
  <c r="L99" i="16"/>
  <c r="H131" i="16"/>
  <c r="F77" i="18"/>
  <c r="G31" i="18"/>
  <c r="I7" i="18"/>
  <c r="N29" i="18"/>
  <c r="H81" i="18"/>
  <c r="N66" i="18"/>
  <c r="H59" i="18"/>
  <c r="M37" i="18"/>
  <c r="M78" i="18"/>
  <c r="K122" i="18"/>
  <c r="M75" i="16"/>
  <c r="G72" i="18"/>
  <c r="I126" i="18"/>
  <c r="L53" i="18"/>
  <c r="H71" i="18"/>
  <c r="L19" i="18"/>
  <c r="F41" i="18"/>
  <c r="G112" i="18"/>
  <c r="G60" i="18"/>
  <c r="F126" i="18"/>
  <c r="F92" i="18"/>
  <c r="K98" i="18"/>
  <c r="N46" i="18"/>
  <c r="K60" i="18"/>
  <c r="L127" i="18"/>
  <c r="L43" i="18"/>
  <c r="L47" i="18"/>
  <c r="K115" i="18"/>
  <c r="M61" i="16"/>
  <c r="L109" i="16"/>
  <c r="F123" i="16"/>
  <c r="K130" i="16"/>
  <c r="D9" i="19"/>
  <c r="I16" i="18"/>
  <c r="K127" i="18"/>
  <c r="G6" i="19"/>
  <c r="G15" i="16"/>
  <c r="K99" i="16"/>
  <c r="N57" i="16"/>
  <c r="M101" i="16"/>
  <c r="G104" i="16"/>
  <c r="M132" i="16"/>
  <c r="F112" i="18"/>
  <c r="M4" i="16"/>
  <c r="G24" i="16"/>
  <c r="K55" i="16"/>
  <c r="N66" i="16"/>
  <c r="M110" i="16"/>
  <c r="G113" i="16"/>
  <c r="N129" i="16"/>
  <c r="H76" i="18"/>
  <c r="M13" i="16"/>
  <c r="G33" i="16"/>
  <c r="K64" i="16"/>
  <c r="N75" i="16"/>
  <c r="M119" i="16"/>
  <c r="G122" i="16"/>
  <c r="F128" i="16"/>
  <c r="I48" i="18"/>
  <c r="I39" i="16"/>
  <c r="H45" i="16"/>
  <c r="L59" i="16"/>
  <c r="F55" i="16"/>
  <c r="N104" i="16"/>
  <c r="H109" i="16"/>
  <c r="H129" i="16"/>
  <c r="F31" i="18"/>
  <c r="F28" i="16"/>
  <c r="I64" i="16"/>
  <c r="M58" i="16"/>
  <c r="L106" i="16"/>
  <c r="F120" i="16"/>
  <c r="K127" i="16"/>
  <c r="C6" i="19" s="1"/>
  <c r="D6" i="19"/>
  <c r="I58" i="18"/>
  <c r="L51" i="16"/>
  <c r="G68" i="16"/>
  <c r="K124" i="16"/>
  <c r="D3" i="19"/>
  <c r="M98" i="16"/>
  <c r="H103" i="16"/>
  <c r="H48" i="18"/>
  <c r="G6" i="18"/>
  <c r="M38" i="18"/>
  <c r="G100" i="18"/>
  <c r="N134" i="18"/>
  <c r="I112" i="18"/>
  <c r="L58" i="18"/>
  <c r="L72" i="18"/>
  <c r="N20" i="18"/>
  <c r="L100" i="16"/>
  <c r="F114" i="16"/>
  <c r="I122" i="16"/>
  <c r="H12" i="18"/>
  <c r="L119" i="18"/>
  <c r="K61" i="16"/>
  <c r="N72" i="16"/>
  <c r="M116" i="16"/>
  <c r="G119" i="16"/>
  <c r="N135" i="16"/>
  <c r="I41" i="18"/>
  <c r="M35" i="16"/>
  <c r="G80" i="16"/>
  <c r="M93" i="16"/>
  <c r="K121" i="16"/>
  <c r="N101" i="16"/>
  <c r="H106" i="16"/>
  <c r="H126" i="16"/>
  <c r="F79" i="18"/>
  <c r="N47" i="16"/>
  <c r="H51" i="16"/>
  <c r="L65" i="16"/>
  <c r="F61" i="16"/>
  <c r="N110" i="16"/>
  <c r="H115" i="16"/>
  <c r="H135" i="16"/>
  <c r="M88" i="18"/>
  <c r="N22" i="16"/>
  <c r="H60" i="16"/>
  <c r="L74" i="16"/>
  <c r="F70" i="16"/>
  <c r="N119" i="16"/>
  <c r="H124" i="16"/>
  <c r="I40" i="18"/>
  <c r="L96" i="18"/>
  <c r="G54" i="16"/>
  <c r="M86" i="16"/>
  <c r="M41" i="16"/>
  <c r="L89" i="16"/>
  <c r="G91" i="16"/>
  <c r="G88" i="18"/>
  <c r="H46" i="16"/>
  <c r="F56" i="16"/>
  <c r="H110" i="16"/>
  <c r="F15" i="18"/>
  <c r="K119" i="16"/>
  <c r="F113" i="16"/>
  <c r="N95" i="18"/>
  <c r="M57" i="18"/>
  <c r="L81" i="18"/>
  <c r="G19" i="18"/>
  <c r="L69" i="18"/>
  <c r="H119" i="18"/>
  <c r="L35" i="18"/>
  <c r="F57" i="18"/>
  <c r="H74" i="18"/>
  <c r="G124" i="18"/>
  <c r="K47" i="18"/>
  <c r="L123" i="16"/>
  <c r="K15" i="18"/>
  <c r="M70" i="18"/>
  <c r="G132" i="18"/>
  <c r="M36" i="18"/>
  <c r="G34" i="18"/>
  <c r="L90" i="18"/>
  <c r="M48" i="18"/>
  <c r="L116" i="18"/>
  <c r="G51" i="18"/>
  <c r="G17" i="18"/>
  <c r="M67" i="18"/>
  <c r="F70" i="18"/>
  <c r="H101" i="18"/>
  <c r="G43" i="18"/>
  <c r="M106" i="18"/>
  <c r="F133" i="18"/>
  <c r="M26" i="18"/>
  <c r="K109" i="18"/>
  <c r="F43" i="18"/>
  <c r="K75" i="18"/>
  <c r="M98" i="18"/>
  <c r="I97" i="18"/>
  <c r="I13" i="18"/>
  <c r="F30" i="18"/>
  <c r="H29" i="18"/>
  <c r="F125" i="18"/>
  <c r="M22" i="18"/>
  <c r="K70" i="18"/>
  <c r="M105" i="18"/>
  <c r="L5" i="18"/>
  <c r="G84" i="18"/>
  <c r="I74" i="18"/>
  <c r="I78" i="18"/>
  <c r="F91" i="18"/>
  <c r="N24" i="18"/>
  <c r="K36" i="18"/>
  <c r="M71" i="18"/>
  <c r="K123" i="18"/>
  <c r="I14" i="18"/>
  <c r="I67" i="18"/>
  <c r="G79" i="18"/>
  <c r="N60" i="18"/>
  <c r="L42" i="18"/>
  <c r="N89" i="18"/>
  <c r="L129" i="18"/>
  <c r="F120" i="18"/>
  <c r="L8" i="18"/>
  <c r="F86" i="18"/>
  <c r="K126" i="18"/>
  <c r="G5" i="19"/>
  <c r="F36" i="18"/>
  <c r="K76" i="18"/>
  <c r="I66" i="18"/>
  <c r="N17" i="18"/>
  <c r="M16" i="16"/>
  <c r="G36" i="16"/>
  <c r="K67" i="16"/>
  <c r="N78" i="16"/>
  <c r="M122" i="16"/>
  <c r="I128" i="16"/>
  <c r="F131" i="16"/>
  <c r="H31" i="18"/>
  <c r="G102" i="18"/>
  <c r="F14" i="18"/>
  <c r="H13" i="18"/>
  <c r="F109" i="18"/>
  <c r="M6" i="18"/>
  <c r="K54" i="18"/>
  <c r="M89" i="18"/>
  <c r="N28" i="18"/>
  <c r="G68" i="18"/>
  <c r="H124" i="18"/>
  <c r="H109" i="18"/>
  <c r="F75" i="18"/>
  <c r="L124" i="18"/>
  <c r="K20" i="18"/>
  <c r="M55" i="18"/>
  <c r="K107" i="18"/>
  <c r="H80" i="18"/>
  <c r="I51" i="18"/>
  <c r="G63" i="18"/>
  <c r="M130" i="18"/>
  <c r="L26" i="18"/>
  <c r="N73" i="18"/>
  <c r="L113" i="18"/>
  <c r="F56" i="18"/>
  <c r="K96" i="18"/>
  <c r="F22" i="18"/>
  <c r="K62" i="18"/>
  <c r="H92" i="18"/>
  <c r="K12" i="18"/>
  <c r="H17" i="18"/>
  <c r="L48" i="18"/>
  <c r="I103" i="18"/>
  <c r="F29" i="18"/>
  <c r="N125" i="18"/>
  <c r="K61" i="18"/>
  <c r="I69" i="18"/>
  <c r="N74" i="18"/>
  <c r="N91" i="18"/>
  <c r="H75" i="18"/>
  <c r="N52" i="18"/>
  <c r="H51" i="18"/>
  <c r="F49" i="18"/>
  <c r="I17" i="18"/>
  <c r="N39" i="18"/>
  <c r="H113" i="18"/>
  <c r="N5" i="18"/>
  <c r="H19" i="18"/>
  <c r="M95" i="18"/>
  <c r="I38" i="18"/>
  <c r="L41" i="18"/>
  <c r="N48" i="18"/>
  <c r="K23" i="18"/>
  <c r="M110" i="18"/>
  <c r="H122" i="18"/>
  <c r="M60" i="18"/>
  <c r="F114" i="18"/>
  <c r="N114" i="18"/>
  <c r="I8" i="18"/>
  <c r="M64" i="18"/>
  <c r="G126" i="18"/>
  <c r="M30" i="18"/>
  <c r="G76" i="18"/>
  <c r="L132" i="18"/>
  <c r="F34" i="18"/>
  <c r="K74" i="18"/>
  <c r="H117" i="16"/>
  <c r="I134" i="18"/>
  <c r="M56" i="18"/>
  <c r="F36" i="16"/>
  <c r="I72" i="16"/>
  <c r="M66" i="16"/>
  <c r="L114" i="16"/>
  <c r="G84" i="16"/>
  <c r="K135" i="16"/>
  <c r="C14" i="19" s="1"/>
  <c r="D14" i="19"/>
  <c r="H54" i="18"/>
  <c r="G74" i="16"/>
  <c r="H47" i="16"/>
  <c r="M51" i="16"/>
  <c r="M106" i="16"/>
  <c r="H111" i="16"/>
  <c r="H14" i="18"/>
  <c r="I30" i="18"/>
  <c r="L126" i="18"/>
  <c r="G36" i="18"/>
  <c r="L92" i="18"/>
  <c r="F106" i="18"/>
  <c r="N62" i="18"/>
  <c r="N119" i="18"/>
  <c r="N35" i="18"/>
  <c r="I135" i="18"/>
  <c r="H69" i="18"/>
  <c r="F61" i="18"/>
  <c r="L110" i="18"/>
  <c r="K6" i="18"/>
  <c r="M41" i="18"/>
  <c r="K93" i="18"/>
  <c r="G20" i="18"/>
  <c r="I101" i="18"/>
  <c r="G113" i="18"/>
  <c r="F27" i="18"/>
  <c r="L76" i="18"/>
  <c r="N123" i="18"/>
  <c r="M7" i="18"/>
  <c r="K59" i="18"/>
  <c r="F90" i="18"/>
  <c r="I122" i="18"/>
  <c r="G15" i="18"/>
  <c r="M82" i="18"/>
  <c r="K130" i="18"/>
  <c r="G9" i="19"/>
  <c r="N25" i="18"/>
  <c r="L49" i="18"/>
  <c r="I33" i="18"/>
  <c r="N55" i="18"/>
  <c r="I94" i="18"/>
  <c r="N21" i="18"/>
  <c r="H35" i="18"/>
  <c r="M111" i="18"/>
  <c r="G7" i="18"/>
  <c r="L57" i="18"/>
  <c r="L52" i="16"/>
  <c r="H55" i="16"/>
  <c r="L69" i="16"/>
  <c r="F65" i="16"/>
  <c r="N114" i="16"/>
  <c r="H119" i="16"/>
  <c r="I106" i="18"/>
  <c r="M24" i="18"/>
  <c r="G38" i="18"/>
  <c r="I119" i="18"/>
  <c r="G131" i="18"/>
  <c r="F45" i="18"/>
  <c r="L94" i="18"/>
  <c r="N30" i="18"/>
  <c r="M25" i="18"/>
  <c r="K77" i="18"/>
  <c r="I124" i="18"/>
  <c r="I85" i="18"/>
  <c r="G97" i="18"/>
  <c r="F11" i="18"/>
  <c r="L60" i="18"/>
  <c r="N107" i="18"/>
  <c r="N54" i="18"/>
  <c r="K43" i="18"/>
  <c r="F74" i="18"/>
  <c r="H123" i="18"/>
  <c r="I96" i="18"/>
  <c r="M66" i="18"/>
  <c r="K114" i="18"/>
  <c r="N9" i="18"/>
  <c r="L17" i="18"/>
  <c r="H67" i="18"/>
  <c r="N38" i="18"/>
  <c r="H21" i="18"/>
  <c r="M97" i="18"/>
  <c r="H85" i="18"/>
  <c r="M47" i="18"/>
  <c r="F113" i="18"/>
  <c r="L135" i="18"/>
  <c r="I39" i="18"/>
  <c r="M118" i="18"/>
  <c r="N61" i="18"/>
  <c r="I128" i="18"/>
  <c r="I5" i="18"/>
  <c r="M84" i="18"/>
  <c r="L131" i="18"/>
  <c r="H111" i="18"/>
  <c r="M131" i="18"/>
  <c r="M33" i="18"/>
  <c r="K81" i="18"/>
  <c r="G29" i="18"/>
  <c r="L79" i="18"/>
  <c r="I70" i="18"/>
  <c r="L45" i="18"/>
  <c r="F115" i="18"/>
  <c r="N70" i="18"/>
  <c r="M58" i="18"/>
  <c r="I6" i="18"/>
  <c r="L40" i="18"/>
  <c r="F118" i="18"/>
  <c r="L6" i="18"/>
  <c r="F68" i="18"/>
  <c r="K108" i="18"/>
  <c r="I27" i="18"/>
  <c r="N49" i="18"/>
  <c r="F72" i="18"/>
  <c r="K112" i="18"/>
  <c r="F38" i="18"/>
  <c r="K78" i="18"/>
  <c r="I26" i="18"/>
  <c r="K28" i="18"/>
  <c r="H33" i="18"/>
  <c r="M109" i="18"/>
  <c r="F103" i="16"/>
  <c r="I111" i="16"/>
  <c r="H36" i="18"/>
  <c r="N96" i="18"/>
  <c r="G27" i="16"/>
  <c r="K58" i="16"/>
  <c r="N69" i="16"/>
  <c r="M113" i="16"/>
  <c r="G116" i="16"/>
  <c r="N132" i="16"/>
  <c r="I89" i="18"/>
  <c r="N40" i="16"/>
  <c r="I57" i="16"/>
  <c r="N62" i="16"/>
  <c r="N106" i="16"/>
  <c r="I121" i="16"/>
  <c r="I73" i="18"/>
  <c r="H132" i="18"/>
  <c r="K22" i="18"/>
  <c r="I117" i="18"/>
  <c r="N22" i="18"/>
  <c r="I19" i="18"/>
  <c r="N41" i="18"/>
  <c r="I63" i="18"/>
  <c r="G71" i="18"/>
  <c r="I71" i="18"/>
  <c r="G83" i="18"/>
  <c r="N90" i="18"/>
  <c r="L46" i="18"/>
  <c r="N93" i="18"/>
  <c r="L133" i="18"/>
  <c r="K29" i="18"/>
  <c r="F124" i="18"/>
  <c r="I37" i="18"/>
  <c r="G49" i="18"/>
  <c r="M116" i="18"/>
  <c r="L12" i="18"/>
  <c r="N59" i="18"/>
  <c r="L99" i="18"/>
  <c r="G114" i="18"/>
  <c r="F26" i="18"/>
  <c r="H25" i="18"/>
  <c r="F121" i="18"/>
  <c r="M18" i="18"/>
  <c r="K66" i="18"/>
  <c r="M101" i="18"/>
  <c r="K73" i="18"/>
  <c r="G45" i="18"/>
  <c r="L95" i="18"/>
  <c r="G11" i="18"/>
  <c r="L61" i="18"/>
  <c r="F131" i="18"/>
  <c r="L11" i="18"/>
  <c r="M74" i="18"/>
  <c r="N111" i="18"/>
  <c r="G59" i="16"/>
  <c r="I49" i="16"/>
  <c r="M43" i="16"/>
  <c r="L91" i="16"/>
  <c r="F105" i="16"/>
  <c r="I113" i="16"/>
  <c r="H32" i="18"/>
  <c r="M107" i="18"/>
  <c r="H96" i="18"/>
  <c r="I55" i="18"/>
  <c r="G67" i="18"/>
  <c r="M134" i="18"/>
  <c r="L30" i="18"/>
  <c r="N77" i="18"/>
  <c r="L117" i="18"/>
  <c r="K13" i="18"/>
  <c r="F108" i="18"/>
  <c r="I21" i="18"/>
  <c r="G33" i="18"/>
  <c r="M100" i="18"/>
  <c r="N76" i="18"/>
  <c r="N43" i="18"/>
  <c r="L83" i="18"/>
  <c r="G98" i="18"/>
  <c r="F10" i="18"/>
  <c r="H9" i="18"/>
  <c r="F105" i="18"/>
  <c r="N120" i="18"/>
  <c r="K50" i="18"/>
  <c r="M85" i="18"/>
  <c r="K41" i="18"/>
  <c r="H105" i="18"/>
  <c r="L31" i="18"/>
  <c r="F117" i="18"/>
  <c r="N84" i="18"/>
  <c r="F67" i="18"/>
  <c r="K99" i="18"/>
  <c r="M93" i="18"/>
  <c r="G22" i="18"/>
  <c r="G115" i="18"/>
  <c r="L78" i="18"/>
  <c r="M9" i="18"/>
  <c r="I22" i="18"/>
  <c r="G81" i="18"/>
  <c r="L44" i="18"/>
  <c r="K27" i="18"/>
  <c r="M50" i="18"/>
  <c r="I52" i="18"/>
  <c r="G89" i="18"/>
  <c r="H16" i="18"/>
  <c r="M96" i="18"/>
  <c r="H130" i="18"/>
  <c r="M62" i="18"/>
  <c r="G108" i="18"/>
  <c r="M12" i="18"/>
  <c r="F66" i="18"/>
  <c r="K106" i="18"/>
  <c r="I65" i="18"/>
  <c r="N87" i="18"/>
  <c r="I31" i="18"/>
  <c r="N53" i="18"/>
  <c r="H107" i="18"/>
  <c r="N124" i="18"/>
  <c r="G39" i="18"/>
  <c r="L89" i="18"/>
  <c r="H117" i="18"/>
  <c r="N7" i="18"/>
  <c r="H37" i="18"/>
  <c r="M113" i="18"/>
  <c r="H133" i="18"/>
  <c r="M63" i="18"/>
  <c r="F129" i="18"/>
  <c r="L9" i="18"/>
  <c r="N27" i="18"/>
  <c r="L67" i="18"/>
  <c r="G82" i="18"/>
  <c r="I60" i="18"/>
  <c r="I64" i="18"/>
  <c r="F89" i="18"/>
  <c r="N12" i="18"/>
  <c r="K34" i="18"/>
  <c r="M69" i="18"/>
  <c r="K9" i="18"/>
  <c r="F87" i="18"/>
  <c r="K119" i="18"/>
  <c r="F53" i="18"/>
  <c r="K85" i="18"/>
  <c r="N130" i="18"/>
  <c r="K35" i="18"/>
  <c r="L98" i="18"/>
  <c r="L33" i="18"/>
  <c r="G128" i="18"/>
  <c r="F40" i="18"/>
  <c r="H39" i="18"/>
  <c r="F135" i="18"/>
  <c r="M32" i="18"/>
  <c r="K80" i="18"/>
  <c r="M115" i="18"/>
  <c r="L15" i="18"/>
  <c r="G94" i="18"/>
  <c r="F6" i="18"/>
  <c r="H5" i="18"/>
  <c r="F101" i="18"/>
  <c r="N92" i="18"/>
  <c r="K46" i="18"/>
  <c r="M81" i="18"/>
  <c r="K133" i="18"/>
  <c r="G12" i="19"/>
  <c r="G44" i="18"/>
  <c r="I125" i="18"/>
  <c r="H45" i="18"/>
  <c r="F51" i="18"/>
  <c r="L100" i="18"/>
  <c r="N72" i="18"/>
  <c r="M31" i="18"/>
  <c r="K83" i="18"/>
  <c r="I116" i="18"/>
  <c r="I118" i="18"/>
  <c r="F97" i="18"/>
  <c r="N64" i="18"/>
  <c r="K42" i="18"/>
  <c r="M77" i="18"/>
  <c r="G8" i="19"/>
  <c r="K129" i="18"/>
  <c r="F88" i="18"/>
  <c r="I108" i="18"/>
  <c r="G13" i="18"/>
  <c r="M80" i="18"/>
  <c r="G7" i="19"/>
  <c r="K128" i="18"/>
  <c r="N23" i="18"/>
  <c r="L63" i="18"/>
  <c r="H68" i="18"/>
  <c r="F54" i="18"/>
  <c r="H63" i="18"/>
  <c r="H99" i="18"/>
  <c r="M46" i="18"/>
  <c r="K94" i="18"/>
  <c r="N16" i="18"/>
  <c r="L29" i="18"/>
  <c r="G92" i="18"/>
  <c r="I132" i="18"/>
  <c r="I130" i="18"/>
  <c r="F99" i="18"/>
  <c r="N78" i="18"/>
  <c r="K44" i="18"/>
  <c r="M79" i="18"/>
  <c r="K131" i="18"/>
  <c r="G10" i="19"/>
  <c r="F50" i="18"/>
  <c r="H53" i="18"/>
  <c r="H89" i="18"/>
  <c r="M42" i="18"/>
  <c r="K90" i="18"/>
  <c r="M127" i="18"/>
  <c r="L25" i="18"/>
  <c r="N112" i="18"/>
  <c r="G96" i="18"/>
  <c r="F8" i="18"/>
  <c r="H7" i="18"/>
  <c r="F103" i="18"/>
  <c r="N106" i="18"/>
  <c r="K48" i="18"/>
  <c r="M83" i="18"/>
  <c r="G14" i="19"/>
  <c r="K135" i="18"/>
  <c r="G62" i="18"/>
  <c r="H100" i="18"/>
  <c r="H91" i="18"/>
  <c r="F69" i="18"/>
  <c r="L118" i="18"/>
  <c r="K14" i="18"/>
  <c r="M49" i="18"/>
  <c r="K101" i="18"/>
  <c r="G12" i="18"/>
  <c r="I93" i="18"/>
  <c r="G105" i="18"/>
  <c r="F19" i="18"/>
  <c r="L68" i="18"/>
  <c r="N115" i="18"/>
  <c r="N108" i="18"/>
  <c r="K51" i="18"/>
  <c r="H84" i="18"/>
  <c r="H79" i="18"/>
  <c r="F65" i="18"/>
  <c r="L114" i="18"/>
  <c r="K10" i="18"/>
  <c r="M45" i="18"/>
  <c r="K97" i="18"/>
  <c r="M10" i="18"/>
  <c r="I42" i="18"/>
  <c r="H98" i="18"/>
  <c r="F62" i="18"/>
  <c r="H87" i="18"/>
  <c r="H125" i="18"/>
  <c r="M54" i="18"/>
  <c r="K102" i="18"/>
  <c r="N80" i="18"/>
  <c r="L37" i="18"/>
  <c r="G116" i="18"/>
  <c r="F28" i="18"/>
  <c r="H27" i="18"/>
  <c r="F123" i="18"/>
  <c r="M20" i="18"/>
  <c r="K68" i="18"/>
  <c r="M103" i="18"/>
  <c r="N126" i="18"/>
  <c r="G18" i="18"/>
  <c r="I99" i="18"/>
  <c r="G111" i="18"/>
  <c r="F25" i="18"/>
  <c r="L74" i="18"/>
  <c r="N121" i="18"/>
  <c r="M5" i="18"/>
  <c r="G80" i="18"/>
  <c r="M4" i="18"/>
  <c r="G46" i="18"/>
  <c r="L102" i="18"/>
  <c r="I68" i="18"/>
  <c r="L52" i="18"/>
  <c r="I123" i="18"/>
  <c r="N58" i="18"/>
  <c r="K121" i="18"/>
  <c r="G64" i="18"/>
  <c r="H108" i="18"/>
  <c r="H97" i="18"/>
  <c r="F71" i="18"/>
  <c r="L120" i="18"/>
  <c r="K16" i="18"/>
  <c r="M51" i="18"/>
  <c r="K103" i="18"/>
  <c r="G30" i="18"/>
  <c r="I111" i="18"/>
  <c r="G123" i="18"/>
  <c r="F37" i="18"/>
  <c r="L86" i="18"/>
  <c r="N133" i="18"/>
  <c r="M17" i="18"/>
  <c r="K69" i="18"/>
  <c r="H120" i="18"/>
  <c r="I61" i="18"/>
  <c r="G73" i="18"/>
  <c r="N18" i="18"/>
  <c r="L36" i="18"/>
  <c r="N83" i="18"/>
  <c r="L123" i="18"/>
  <c r="K19" i="18"/>
  <c r="I107" i="18"/>
  <c r="G119" i="18"/>
  <c r="F33" i="18"/>
  <c r="L82" i="18"/>
  <c r="N129" i="18"/>
  <c r="M13" i="18"/>
  <c r="K65" i="18"/>
  <c r="F24" i="18"/>
  <c r="H23" i="18"/>
  <c r="F119" i="18"/>
  <c r="M16" i="18"/>
  <c r="K64" i="18"/>
  <c r="M99" i="18"/>
  <c r="N98" i="18"/>
  <c r="G78" i="18"/>
  <c r="I34" i="18"/>
  <c r="I36" i="18"/>
  <c r="F85" i="18"/>
  <c r="L134" i="18"/>
  <c r="K30" i="18"/>
  <c r="M65" i="18"/>
  <c r="K117" i="18"/>
  <c r="G28" i="18"/>
  <c r="I109" i="18"/>
  <c r="G121" i="18"/>
  <c r="F35" i="18"/>
  <c r="L84" i="18"/>
  <c r="N131" i="18"/>
  <c r="M15" i="18"/>
  <c r="K67" i="18"/>
  <c r="I18" i="18"/>
  <c r="H127" i="18"/>
  <c r="F81" i="18"/>
  <c r="L130" i="18"/>
  <c r="K26" i="18"/>
  <c r="M61" i="18"/>
  <c r="K113" i="18"/>
  <c r="K89" i="18"/>
  <c r="G32" i="18"/>
  <c r="I113" i="18"/>
  <c r="G125" i="18"/>
  <c r="F39" i="18"/>
  <c r="L88" i="18"/>
  <c r="N135" i="18"/>
  <c r="M19" i="18"/>
  <c r="K71" i="18"/>
  <c r="I82" i="18"/>
  <c r="I79" i="18"/>
  <c r="G91" i="18"/>
  <c r="F5" i="18"/>
  <c r="L54" i="18"/>
  <c r="N101" i="18"/>
  <c r="M135" i="18"/>
  <c r="K37" i="18"/>
  <c r="F116" i="18"/>
  <c r="I29" i="18"/>
  <c r="G41" i="18"/>
  <c r="M108" i="18"/>
  <c r="N128" i="18"/>
  <c r="N51" i="18"/>
  <c r="L91" i="18"/>
  <c r="I54" i="18"/>
  <c r="I75" i="18"/>
  <c r="G87" i="18"/>
  <c r="N118" i="18"/>
  <c r="L50" i="18"/>
  <c r="N97" i="18"/>
  <c r="M125" i="18"/>
  <c r="K33" i="18"/>
  <c r="K58" i="18"/>
  <c r="G85" i="18"/>
  <c r="G86" i="18"/>
  <c r="I88" i="18"/>
  <c r="I90" i="18"/>
  <c r="F93" i="18"/>
  <c r="N36" i="18"/>
  <c r="K38" i="18"/>
  <c r="M73" i="18"/>
  <c r="K125" i="18"/>
  <c r="G4" i="19"/>
  <c r="G52" i="18"/>
  <c r="I133" i="18"/>
  <c r="H65" i="18"/>
  <c r="F59" i="18"/>
  <c r="L108" i="18"/>
  <c r="N132" i="18"/>
  <c r="M39" i="18"/>
  <c r="K91" i="18"/>
  <c r="F122" i="18"/>
  <c r="I35" i="18"/>
  <c r="G47" i="18"/>
  <c r="M114" i="18"/>
  <c r="L10" i="18"/>
  <c r="N57" i="18"/>
  <c r="L97" i="18"/>
  <c r="I46" i="18"/>
  <c r="K32" i="18"/>
  <c r="I127" i="18"/>
  <c r="N86" i="18"/>
  <c r="I77" i="18"/>
  <c r="N99" i="18"/>
  <c r="G135" i="18"/>
  <c r="M29" i="18"/>
  <c r="K57" i="18"/>
  <c r="I98" i="18"/>
  <c r="I81" i="18"/>
  <c r="G93" i="18"/>
  <c r="F7" i="18"/>
  <c r="L56" i="18"/>
  <c r="N103" i="18"/>
  <c r="N26" i="18"/>
  <c r="K39" i="18"/>
  <c r="F134" i="18"/>
  <c r="I47" i="18"/>
  <c r="G59" i="18"/>
  <c r="M126" i="18"/>
  <c r="L22" i="18"/>
  <c r="N69" i="18"/>
  <c r="L109" i="18"/>
  <c r="K5" i="18"/>
  <c r="F84" i="18"/>
  <c r="I80" i="18"/>
  <c r="G9" i="18"/>
  <c r="M76" i="18"/>
  <c r="K124" i="18"/>
  <c r="G3" i="19"/>
  <c r="G15" i="19" s="1"/>
  <c r="N19" i="18"/>
  <c r="L59" i="18"/>
  <c r="F130" i="18"/>
  <c r="I43" i="18"/>
  <c r="G55" i="18"/>
  <c r="M122" i="18"/>
  <c r="L18" i="18"/>
  <c r="N65" i="18"/>
  <c r="L105" i="18"/>
  <c r="G48" i="18"/>
  <c r="I129" i="18"/>
  <c r="H55" i="18"/>
  <c r="F55" i="18"/>
  <c r="L104" i="18"/>
  <c r="N102" i="18"/>
  <c r="M35" i="18"/>
  <c r="K87" i="18"/>
  <c r="G14" i="18"/>
  <c r="I95" i="18"/>
  <c r="G107" i="18"/>
  <c r="F21" i="18"/>
  <c r="L70" i="18"/>
  <c r="N117" i="18"/>
  <c r="N122" i="18"/>
  <c r="K53" i="18"/>
  <c r="F132" i="18"/>
  <c r="I45" i="18"/>
  <c r="G57" i="18"/>
  <c r="M124" i="18"/>
  <c r="L20" i="18"/>
  <c r="N67" i="18"/>
  <c r="L107" i="18"/>
  <c r="G10" i="18"/>
  <c r="I91" i="18"/>
  <c r="G103" i="18"/>
  <c r="F17" i="18"/>
  <c r="L66" i="18"/>
  <c r="N113" i="18"/>
  <c r="N94" i="18"/>
  <c r="K49" i="18"/>
  <c r="K25" i="18"/>
  <c r="H70" i="18"/>
  <c r="I49" i="18"/>
  <c r="G61" i="18"/>
  <c r="M128" i="18"/>
  <c r="L24" i="18"/>
  <c r="N71" i="18"/>
  <c r="L111" i="18"/>
  <c r="K7" i="18"/>
  <c r="F102" i="18"/>
  <c r="I15" i="18"/>
  <c r="G27" i="18"/>
  <c r="M94" i="18"/>
  <c r="N32" i="18"/>
  <c r="N37" i="18"/>
  <c r="L77" i="18"/>
  <c r="H64" i="18"/>
  <c r="F52" i="18"/>
  <c r="H57" i="18"/>
  <c r="H93" i="18"/>
  <c r="M44" i="18"/>
  <c r="K92" i="18"/>
  <c r="M133" i="18"/>
  <c r="L27" i="18"/>
  <c r="F98" i="18"/>
  <c r="I11" i="18"/>
  <c r="G23" i="18"/>
  <c r="M90" i="18"/>
  <c r="N8" i="18"/>
  <c r="N33" i="18"/>
  <c r="L73" i="18"/>
  <c r="K17" i="18"/>
  <c r="F13" i="19" l="1"/>
  <c r="C10" i="19"/>
  <c r="C8" i="19"/>
  <c r="F9" i="19"/>
  <c r="F3" i="19"/>
  <c r="F10" i="19"/>
  <c r="F8" i="19"/>
  <c r="C9" i="19"/>
  <c r="D15" i="19"/>
  <c r="F6" i="19"/>
  <c r="C5" i="19"/>
  <c r="C7" i="19"/>
  <c r="F11" i="19"/>
  <c r="C4" i="19"/>
  <c r="F12" i="19"/>
  <c r="F4" i="19"/>
  <c r="F14" i="19"/>
  <c r="F7" i="19"/>
  <c r="F5" i="19"/>
  <c r="C3" i="19"/>
  <c r="C11" i="19"/>
  <c r="C12" i="19"/>
  <c r="C15" i="19" l="1"/>
  <c r="F15" i="19"/>
</calcChain>
</file>

<file path=xl/sharedStrings.xml><?xml version="1.0" encoding="utf-8"?>
<sst xmlns="http://schemas.openxmlformats.org/spreadsheetml/2006/main" count="1210" uniqueCount="57">
  <si>
    <t>Estimate</t>
  </si>
  <si>
    <t>Std. Error</t>
  </si>
  <si>
    <t>t value</t>
  </si>
  <si>
    <t>Pr(&gt;|t|)</t>
  </si>
  <si>
    <t>(Intercept)</t>
  </si>
  <si>
    <t>Standard Error of Regression</t>
  </si>
  <si>
    <t>R Squared</t>
  </si>
  <si>
    <t>Adjusted R Squared</t>
  </si>
  <si>
    <t>Durbin Watson</t>
  </si>
  <si>
    <t>AIC</t>
  </si>
  <si>
    <t>MAPE</t>
  </si>
  <si>
    <t>trend</t>
  </si>
  <si>
    <t>Bellingham - 503</t>
  </si>
  <si>
    <t>Bremerton - 503</t>
  </si>
  <si>
    <t>Walla Walla - 503</t>
  </si>
  <si>
    <t>Yakima - 503</t>
  </si>
  <si>
    <t>Bellingham - 504</t>
  </si>
  <si>
    <t>Bremerton - 504</t>
  </si>
  <si>
    <t>Walla Walla - 504</t>
  </si>
  <si>
    <t>Yakima - 504</t>
  </si>
  <si>
    <t>z value</t>
  </si>
  <si>
    <t>Pr(&gt;|z|)</t>
  </si>
  <si>
    <t>ar1</t>
  </si>
  <si>
    <t>Llung-Box Test</t>
  </si>
  <si>
    <t>Shapiro-Wilks Test</t>
  </si>
  <si>
    <t>MASE</t>
  </si>
  <si>
    <t>Residential Customers</t>
  </si>
  <si>
    <t>Commercial Customers</t>
  </si>
  <si>
    <t>Month</t>
  </si>
  <si>
    <t>Bell</t>
  </si>
  <si>
    <t>Brem</t>
  </si>
  <si>
    <t>Walla</t>
  </si>
  <si>
    <t>Yakima</t>
  </si>
  <si>
    <t>60 Base</t>
  </si>
  <si>
    <t>Monthly Normals (1981-2010)</t>
  </si>
  <si>
    <t>Actual HDDs</t>
  </si>
  <si>
    <t>Bellingham</t>
  </si>
  <si>
    <t>Bremerton</t>
  </si>
  <si>
    <t>Walla Walla</t>
  </si>
  <si>
    <t>Weather Normalization Results</t>
  </si>
  <si>
    <t>Residential Therms</t>
  </si>
  <si>
    <t>Commercial Therms</t>
  </si>
  <si>
    <t>Weather Normalization Adjustment Under Current Methodology</t>
  </si>
  <si>
    <t>Weather Normalized Therms Under Proposed Methodology</t>
  </si>
  <si>
    <t>Weather Normalized Therms Under Current Methodology</t>
  </si>
  <si>
    <t>Weather Normalization Adjustment Under Proposed Methodology</t>
  </si>
  <si>
    <t>Residential</t>
  </si>
  <si>
    <t>Commercial</t>
  </si>
  <si>
    <t>Actual</t>
  </si>
  <si>
    <t>Adjustment</t>
  </si>
  <si>
    <t>Weather Normalized Therms</t>
  </si>
  <si>
    <t>Witness: Brian L. Robertson</t>
  </si>
  <si>
    <t>CASCADE NATURAL GAS CORPORATION</t>
  </si>
  <si>
    <t>EXHIBIT OF BRIAN L. ROBERTSON</t>
  </si>
  <si>
    <t>June 19, 2020</t>
  </si>
  <si>
    <t>Exhibit No. __ (BLR-3)</t>
  </si>
  <si>
    <t xml:space="preserve">WEATHER NORMALIZATION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</si>
</sst>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</cellStyleXfs>
  <cellXfs count="34">
    <xf numFmtId="0" fontId="0" fillId="0" borderId="0" xfId="0"/>
    <xf numFmtId="11" fontId="0" fillId="0" borderId="0" xfId="0" applyNumberFormat="1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3" fillId="4" borderId="0" xfId="0" applyFont="1" applyFill="1"/>
    <xf numFmtId="0" fontId="3" fillId="2" borderId="0" xfId="0" applyFont="1" applyFill="1"/>
    <xf numFmtId="14" fontId="3" fillId="3" borderId="0" xfId="0" applyNumberFormat="1" applyFont="1" applyFill="1"/>
    <xf numFmtId="0" fontId="3" fillId="0" borderId="0" xfId="0" applyFont="1"/>
    <xf numFmtId="1" fontId="4" fillId="0" borderId="0" xfId="2" applyNumberFormat="1" applyFont="1"/>
    <xf numFmtId="0" fontId="4" fillId="0" borderId="0" xfId="2" applyFont="1"/>
    <xf numFmtId="0" fontId="3" fillId="0" borderId="0" xfId="2" applyFont="1"/>
    <xf numFmtId="0" fontId="3" fillId="0" borderId="0" xfId="3" applyFont="1"/>
    <xf numFmtId="0" fontId="4" fillId="0" borderId="0" xfId="0" applyFont="1"/>
    <xf numFmtId="0" fontId="0" fillId="5" borderId="0" xfId="0" applyFill="1"/>
    <xf numFmtId="0" fontId="0" fillId="3" borderId="0" xfId="0" applyFill="1"/>
    <xf numFmtId="14" fontId="3" fillId="0" borderId="0" xfId="0" applyNumberFormat="1" applyFont="1"/>
    <xf numFmtId="1" fontId="3" fillId="0" borderId="0" xfId="0" applyNumberFormat="1" applyFont="1"/>
    <xf numFmtId="1" fontId="4" fillId="0" borderId="0" xfId="0" applyNumberFormat="1" applyFont="1"/>
    <xf numFmtId="14" fontId="0" fillId="0" borderId="0" xfId="0" applyNumberFormat="1"/>
    <xf numFmtId="1" fontId="3" fillId="4" borderId="0" xfId="0" applyNumberFormat="1" applyFont="1" applyFill="1"/>
    <xf numFmtId="164" fontId="0" fillId="0" borderId="0" xfId="1" applyNumberFormat="1" applyFont="1"/>
    <xf numFmtId="0" fontId="0" fillId="2" borderId="0" xfId="0" applyFill="1"/>
    <xf numFmtId="164" fontId="0" fillId="0" borderId="0" xfId="0" applyNumberFormat="1"/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Comma" xfId="1" builtinId="3"/>
    <cellStyle name="Normal" xfId="0" builtinId="0"/>
    <cellStyle name="Normal 13" xfId="3" xr:uid="{46ACD3E1-C75E-42B7-B950-46115FD49B84}"/>
    <cellStyle name="Normal 6" xfId="2" xr:uid="{8C82CA18-2029-4EB3-9651-C2C065E9C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3B53B4-25AD-49D9-9CAF-145DE8237416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F3962EE-3736-4CBB-89F4-8C00DAE9B56F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83E9E19-63F4-4C38-9F24-A3C2A67E3E2A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WEATHER%20DATA/Weather%20Normalization/2016/WA%2065%20HDD%20NOAA/2016-12%20WA%20Weather%20Normalization%2065%20HDD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D Sum "/>
      <sheetName val="Mo Backcast "/>
      <sheetName val="FOR 2012 PGA"/>
      <sheetName val="Historic Data"/>
      <sheetName val="Bell-03"/>
      <sheetName val="Brem-03"/>
      <sheetName val="Walla-03"/>
      <sheetName val="Yak-03"/>
      <sheetName val="Bell-04"/>
      <sheetName val="Brem-04"/>
      <sheetName val="Walla-04"/>
      <sheetName val="Yak-04"/>
      <sheetName val="Bend-01"/>
      <sheetName val="Baker Ont-01"/>
      <sheetName val="Pend-01"/>
      <sheetName val="Bend-04 11 cl2"/>
      <sheetName val="Baker Ont-04 11 cl2"/>
      <sheetName val="Pend-04 11 cl2"/>
    </sheetNames>
    <sheetDataSet>
      <sheetData sheetId="0" refreshError="1"/>
      <sheetData sheetId="1" refreshError="1"/>
      <sheetData sheetId="2"/>
      <sheetData sheetId="3" refreshError="1"/>
      <sheetData sheetId="4">
        <row r="3">
          <cell r="K3">
            <v>42736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458E-C74D-4393-A30B-51EE8C5FC4BB}">
  <dimension ref="A1:A31"/>
  <sheetViews>
    <sheetView workbookViewId="0">
      <selection activeCell="A25" sqref="A25"/>
    </sheetView>
  </sheetViews>
  <sheetFormatPr defaultRowHeight="15.75" x14ac:dyDescent="0.25"/>
  <cols>
    <col min="1" max="1" width="98.7109375" style="24" customWidth="1"/>
    <col min="2" max="2" width="29.42578125" style="24" customWidth="1"/>
    <col min="3" max="16384" width="9.140625" style="24"/>
  </cols>
  <sheetData>
    <row r="1" spans="1:1" x14ac:dyDescent="0.25">
      <c r="A1" s="23" t="s">
        <v>55</v>
      </c>
    </row>
    <row r="2" spans="1:1" x14ac:dyDescent="0.25">
      <c r="A2" s="23" t="s">
        <v>39</v>
      </c>
    </row>
    <row r="3" spans="1:1" x14ac:dyDescent="0.25">
      <c r="A3" s="23" t="s">
        <v>51</v>
      </c>
    </row>
    <row r="4" spans="1:1" x14ac:dyDescent="0.25">
      <c r="A4" s="25"/>
    </row>
    <row r="5" spans="1:1" x14ac:dyDescent="0.25">
      <c r="A5" s="25"/>
    </row>
    <row r="6" spans="1:1" x14ac:dyDescent="0.25">
      <c r="A6" s="25"/>
    </row>
    <row r="7" spans="1:1" x14ac:dyDescent="0.25">
      <c r="A7" s="25"/>
    </row>
    <row r="8" spans="1:1" x14ac:dyDescent="0.25">
      <c r="A8" s="25"/>
    </row>
    <row r="9" spans="1:1" x14ac:dyDescent="0.25">
      <c r="A9" s="25"/>
    </row>
    <row r="10" spans="1:1" x14ac:dyDescent="0.25">
      <c r="A10" s="25"/>
    </row>
    <row r="11" spans="1:1" x14ac:dyDescent="0.25">
      <c r="A11" s="25"/>
    </row>
    <row r="12" spans="1:1" x14ac:dyDescent="0.25">
      <c r="A12" s="25"/>
    </row>
    <row r="13" spans="1:1" x14ac:dyDescent="0.25">
      <c r="A13" s="25"/>
    </row>
    <row r="14" spans="1:1" x14ac:dyDescent="0.25">
      <c r="A14" s="25"/>
    </row>
    <row r="15" spans="1:1" x14ac:dyDescent="0.25">
      <c r="A15" s="25"/>
    </row>
    <row r="16" spans="1:1" x14ac:dyDescent="0.25">
      <c r="A16" s="26"/>
    </row>
    <row r="17" spans="1:1" x14ac:dyDescent="0.25">
      <c r="A17" s="26"/>
    </row>
    <row r="18" spans="1:1" x14ac:dyDescent="0.25">
      <c r="A18" s="25"/>
    </row>
    <row r="19" spans="1:1" x14ac:dyDescent="0.25">
      <c r="A19" s="26" t="s">
        <v>52</v>
      </c>
    </row>
    <row r="20" spans="1:1" x14ac:dyDescent="0.25">
      <c r="A20" s="26"/>
    </row>
    <row r="21" spans="1:1" x14ac:dyDescent="0.25">
      <c r="A21" s="26" t="s">
        <v>53</v>
      </c>
    </row>
    <row r="22" spans="1:1" x14ac:dyDescent="0.25">
      <c r="A22" s="26"/>
    </row>
    <row r="23" spans="1:1" x14ac:dyDescent="0.25">
      <c r="A23" s="26"/>
    </row>
    <row r="24" spans="1:1" x14ac:dyDescent="0.25">
      <c r="A24" s="27" t="s">
        <v>56</v>
      </c>
    </row>
    <row r="25" spans="1:1" x14ac:dyDescent="0.25">
      <c r="A25" s="26"/>
    </row>
    <row r="26" spans="1:1" x14ac:dyDescent="0.25">
      <c r="A26" s="26"/>
    </row>
    <row r="27" spans="1:1" x14ac:dyDescent="0.25">
      <c r="A27" s="26"/>
    </row>
    <row r="28" spans="1:1" x14ac:dyDescent="0.25">
      <c r="A28" s="26"/>
    </row>
    <row r="29" spans="1:1" x14ac:dyDescent="0.25">
      <c r="A29" s="26"/>
    </row>
    <row r="30" spans="1:1" x14ac:dyDescent="0.25">
      <c r="A30" s="28" t="s">
        <v>54</v>
      </c>
    </row>
    <row r="31" spans="1:1" x14ac:dyDescent="0.25">
      <c r="A31" s="29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9B9C-1D7C-489B-973B-A2EAA12C3B30}">
  <dimension ref="A1:W39"/>
  <sheetViews>
    <sheetView tabSelected="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20</v>
      </c>
      <c r="W2" t="s">
        <v>21</v>
      </c>
    </row>
    <row r="3" spans="1:23" x14ac:dyDescent="0.25">
      <c r="A3" t="s">
        <v>4</v>
      </c>
      <c r="B3">
        <v>0.59655432740494596</v>
      </c>
      <c r="C3">
        <v>3.15325044571153E-2</v>
      </c>
      <c r="D3">
        <v>18.918710634490498</v>
      </c>
      <c r="E3" s="1">
        <v>3.19834933521108E-36</v>
      </c>
      <c r="G3" t="s">
        <v>4</v>
      </c>
      <c r="H3">
        <v>0.53911628715942705</v>
      </c>
      <c r="I3">
        <v>2.82691746537658E-2</v>
      </c>
      <c r="J3">
        <v>19.0708180823245</v>
      </c>
      <c r="K3" s="1">
        <v>1.6330950190838202E-36</v>
      </c>
      <c r="M3" t="s">
        <v>4</v>
      </c>
      <c r="N3">
        <v>0.45197772567090899</v>
      </c>
      <c r="O3">
        <v>2.5257678281650701E-2</v>
      </c>
      <c r="P3">
        <v>17.8946663517867</v>
      </c>
      <c r="Q3" s="1">
        <v>1.7033005835875199E-34</v>
      </c>
      <c r="S3" t="s">
        <v>22</v>
      </c>
      <c r="T3">
        <v>0.45600382006988499</v>
      </c>
      <c r="U3">
        <v>8.53243718853164E-2</v>
      </c>
      <c r="V3">
        <v>5.3443560145135898</v>
      </c>
      <c r="W3" s="1">
        <v>9.0739070622150999E-8</v>
      </c>
    </row>
    <row r="4" spans="1:23" x14ac:dyDescent="0.25">
      <c r="A4">
        <v>1</v>
      </c>
      <c r="B4">
        <v>0.14591940963483199</v>
      </c>
      <c r="C4">
        <v>3.0510340450762498E-3</v>
      </c>
      <c r="D4">
        <v>47.826214810784101</v>
      </c>
      <c r="E4" s="1">
        <v>5.5775084308162602E-75</v>
      </c>
      <c r="G4">
        <v>1</v>
      </c>
      <c r="H4">
        <v>0.149789424737512</v>
      </c>
      <c r="I4">
        <v>2.8527159201919301E-3</v>
      </c>
      <c r="J4">
        <v>52.507655486226703</v>
      </c>
      <c r="K4" s="1">
        <v>3.2228695705296401E-79</v>
      </c>
      <c r="M4">
        <v>1</v>
      </c>
      <c r="N4">
        <v>0.11908864855436201</v>
      </c>
      <c r="O4">
        <v>2.4099365284937198E-3</v>
      </c>
      <c r="P4">
        <v>49.4156784406253</v>
      </c>
      <c r="Q4" s="1">
        <v>2.054662538336E-77</v>
      </c>
      <c r="S4" t="s">
        <v>4</v>
      </c>
      <c r="T4">
        <v>0.466340290872993</v>
      </c>
      <c r="U4">
        <v>3.4350327733181203E-2</v>
      </c>
      <c r="V4">
        <v>13.5760070324606</v>
      </c>
      <c r="W4" s="1">
        <v>5.5574592342292998E-42</v>
      </c>
    </row>
    <row r="5" spans="1:23" x14ac:dyDescent="0.25">
      <c r="A5">
        <v>2</v>
      </c>
      <c r="B5">
        <v>0.130380950596693</v>
      </c>
      <c r="C5">
        <v>3.27807082159433E-3</v>
      </c>
      <c r="D5">
        <v>39.773683270601403</v>
      </c>
      <c r="E5" s="1">
        <v>1.00717665042735E-66</v>
      </c>
      <c r="G5">
        <v>2</v>
      </c>
      <c r="H5">
        <v>0.13435979237651899</v>
      </c>
      <c r="I5">
        <v>3.07511787646003E-3</v>
      </c>
      <c r="J5">
        <v>43.692566520796198</v>
      </c>
      <c r="K5" s="1">
        <v>6.5332958222904096E-71</v>
      </c>
      <c r="M5">
        <v>2</v>
      </c>
      <c r="N5">
        <v>0.122121152265602</v>
      </c>
      <c r="O5">
        <v>2.9614613404652899E-3</v>
      </c>
      <c r="P5">
        <v>41.236787594334899</v>
      </c>
      <c r="Q5" s="1">
        <v>3.8587125762220598E-69</v>
      </c>
      <c r="S5">
        <v>1</v>
      </c>
      <c r="T5">
        <v>0.12497461115462501</v>
      </c>
      <c r="U5">
        <v>2.1733404006803098E-3</v>
      </c>
      <c r="V5">
        <v>57.5034684467768</v>
      </c>
      <c r="W5">
        <v>0</v>
      </c>
    </row>
    <row r="6" spans="1:23" x14ac:dyDescent="0.25">
      <c r="A6">
        <v>3</v>
      </c>
      <c r="B6">
        <v>0.123300912174934</v>
      </c>
      <c r="C6">
        <v>4.0352732251737796E-3</v>
      </c>
      <c r="D6">
        <v>30.555777835743498</v>
      </c>
      <c r="E6" s="1">
        <v>2.8629866333507201E-55</v>
      </c>
      <c r="G6">
        <v>3</v>
      </c>
      <c r="H6">
        <v>0.130406221947101</v>
      </c>
      <c r="I6">
        <v>3.7174720552949998E-3</v>
      </c>
      <c r="J6">
        <v>35.079274304525399</v>
      </c>
      <c r="K6" s="1">
        <v>3.3166541938371897E-61</v>
      </c>
      <c r="M6">
        <v>3</v>
      </c>
      <c r="N6">
        <v>0.12611058618826901</v>
      </c>
      <c r="O6">
        <v>4.6301233291876102E-3</v>
      </c>
      <c r="P6">
        <v>27.236982089286201</v>
      </c>
      <c r="Q6" s="1">
        <v>5.7531829092093103E-51</v>
      </c>
      <c r="S6">
        <v>2</v>
      </c>
      <c r="T6">
        <v>0.12927041574475401</v>
      </c>
      <c r="U6">
        <v>2.6730187195165198E-3</v>
      </c>
      <c r="V6">
        <v>48.361208547067498</v>
      </c>
      <c r="W6">
        <v>0</v>
      </c>
    </row>
    <row r="7" spans="1:23" x14ac:dyDescent="0.25">
      <c r="A7">
        <v>4</v>
      </c>
      <c r="B7">
        <v>0.10598505928150399</v>
      </c>
      <c r="C7">
        <v>5.6349321315604202E-3</v>
      </c>
      <c r="D7">
        <v>18.808577780005098</v>
      </c>
      <c r="E7" s="1">
        <v>5.2128585395504101E-36</v>
      </c>
      <c r="G7">
        <v>4</v>
      </c>
      <c r="H7">
        <v>0.11885708359209</v>
      </c>
      <c r="I7">
        <v>5.2290229297730301E-3</v>
      </c>
      <c r="J7">
        <v>22.730266282700899</v>
      </c>
      <c r="K7" s="1">
        <v>3.6482789470382601E-43</v>
      </c>
      <c r="M7">
        <v>4</v>
      </c>
      <c r="N7">
        <v>9.5735018066900199E-2</v>
      </c>
      <c r="O7">
        <v>7.3245585079588799E-3</v>
      </c>
      <c r="P7">
        <v>13.0704148192515</v>
      </c>
      <c r="Q7" s="1">
        <v>3.3511164522938597E-24</v>
      </c>
      <c r="S7">
        <v>3</v>
      </c>
      <c r="T7">
        <v>0.121756365221675</v>
      </c>
      <c r="U7">
        <v>3.7233738106384798E-3</v>
      </c>
      <c r="V7">
        <v>32.700548323617497</v>
      </c>
      <c r="W7" s="1">
        <v>1.5339793433389E-234</v>
      </c>
    </row>
    <row r="8" spans="1:23" x14ac:dyDescent="0.25">
      <c r="A8">
        <v>5</v>
      </c>
      <c r="B8">
        <v>8.5486194193643894E-2</v>
      </c>
      <c r="C8">
        <v>1.10659788061323E-2</v>
      </c>
      <c r="D8">
        <v>7.7251362659641698</v>
      </c>
      <c r="E8" s="1">
        <v>5.8354124720790797E-12</v>
      </c>
      <c r="G8">
        <v>5</v>
      </c>
      <c r="H8">
        <v>0.100345511740974</v>
      </c>
      <c r="I8">
        <v>1.01858803568699E-2</v>
      </c>
      <c r="J8">
        <v>9.8514323971315907</v>
      </c>
      <c r="K8" s="1">
        <v>9.3235586219377596E-17</v>
      </c>
      <c r="M8">
        <v>5</v>
      </c>
      <c r="N8">
        <v>7.8281254537280798E-2</v>
      </c>
      <c r="O8">
        <v>1.98119335793281E-2</v>
      </c>
      <c r="P8">
        <v>3.9512172915297801</v>
      </c>
      <c r="Q8">
        <v>1.3703655568040601E-4</v>
      </c>
      <c r="S8">
        <v>4</v>
      </c>
      <c r="T8">
        <v>9.9865067479921799E-2</v>
      </c>
      <c r="U8">
        <v>5.6448144177047802E-3</v>
      </c>
      <c r="V8">
        <v>17.691470452367401</v>
      </c>
      <c r="W8" s="1">
        <v>4.8785559435977597E-70</v>
      </c>
    </row>
    <row r="9" spans="1:23" x14ac:dyDescent="0.25">
      <c r="A9">
        <v>6</v>
      </c>
      <c r="B9">
        <v>6.6433381096649105E-2</v>
      </c>
      <c r="C9">
        <v>2.95709005744219E-2</v>
      </c>
      <c r="D9">
        <v>2.2465795699882198</v>
      </c>
      <c r="E9">
        <v>2.6682153237853098E-2</v>
      </c>
      <c r="G9">
        <v>6</v>
      </c>
      <c r="H9">
        <v>0.10990597215518499</v>
      </c>
      <c r="I9">
        <v>3.0463367595339901E-2</v>
      </c>
      <c r="J9">
        <v>3.6078076992380099</v>
      </c>
      <c r="K9">
        <v>4.6771503641509799E-4</v>
      </c>
      <c r="M9">
        <v>10</v>
      </c>
      <c r="N9">
        <v>7.4118514536853405E-2</v>
      </c>
      <c r="O9">
        <v>9.1268932413682505E-3</v>
      </c>
      <c r="P9">
        <v>8.1208920249999501</v>
      </c>
      <c r="Q9" s="1">
        <v>7.0184782226844397E-13</v>
      </c>
      <c r="S9">
        <v>5</v>
      </c>
      <c r="T9">
        <v>8.0130780312192895E-2</v>
      </c>
      <c r="U9">
        <v>1.2815402480206701E-2</v>
      </c>
      <c r="V9">
        <v>6.2526932287888997</v>
      </c>
      <c r="W9" s="1">
        <v>4.0343411490479901E-10</v>
      </c>
    </row>
    <row r="10" spans="1:23" x14ac:dyDescent="0.25">
      <c r="A10">
        <v>9</v>
      </c>
      <c r="B10">
        <v>6.1919331952799701E-2</v>
      </c>
      <c r="C10">
        <v>2.8299934880757101E-2</v>
      </c>
      <c r="D10">
        <v>2.1879672944018802</v>
      </c>
      <c r="E10">
        <v>3.0806895551212399E-2</v>
      </c>
      <c r="G10">
        <v>9</v>
      </c>
      <c r="H10">
        <v>0.104974598470065</v>
      </c>
      <c r="I10">
        <v>4.1142597450316697E-2</v>
      </c>
      <c r="J10">
        <v>2.5514820399181501</v>
      </c>
      <c r="K10">
        <v>1.2112925034218E-2</v>
      </c>
      <c r="M10">
        <v>11</v>
      </c>
      <c r="N10">
        <v>9.0191891651043896E-2</v>
      </c>
      <c r="O10">
        <v>3.4380876320623298E-3</v>
      </c>
      <c r="P10">
        <v>26.233156714781799</v>
      </c>
      <c r="Q10" s="1">
        <v>2.13230132427523E-49</v>
      </c>
      <c r="S10">
        <v>10</v>
      </c>
      <c r="T10">
        <v>5.23419842760844E-2</v>
      </c>
      <c r="U10">
        <v>5.2560210110228498E-3</v>
      </c>
      <c r="V10">
        <v>9.9584807911371591</v>
      </c>
      <c r="W10" s="1">
        <v>2.3157422238571799E-23</v>
      </c>
    </row>
    <row r="11" spans="1:23" x14ac:dyDescent="0.25">
      <c r="A11">
        <v>10</v>
      </c>
      <c r="B11">
        <v>0.112824024813775</v>
      </c>
      <c r="C11">
        <v>7.0442559471538902E-3</v>
      </c>
      <c r="D11">
        <v>16.016457332070601</v>
      </c>
      <c r="E11" s="1">
        <v>2.08025392909582E-30</v>
      </c>
      <c r="G11">
        <v>10</v>
      </c>
      <c r="H11">
        <v>0.13507456395613501</v>
      </c>
      <c r="I11">
        <v>7.5393524387418597E-3</v>
      </c>
      <c r="J11">
        <v>17.915937085264499</v>
      </c>
      <c r="K11" s="1">
        <v>2.8917916183743198E-34</v>
      </c>
      <c r="M11">
        <v>12</v>
      </c>
      <c r="N11">
        <v>0.113279251439696</v>
      </c>
      <c r="O11">
        <v>2.3486375144876801E-3</v>
      </c>
      <c r="P11">
        <v>48.2319007258155</v>
      </c>
      <c r="Q11" s="1">
        <v>2.6918731989593499E-76</v>
      </c>
      <c r="S11">
        <v>11</v>
      </c>
      <c r="T11">
        <v>9.4840925991956398E-2</v>
      </c>
      <c r="U11">
        <v>2.6854774870794101E-3</v>
      </c>
      <c r="V11">
        <v>35.316224562768802</v>
      </c>
      <c r="W11" s="1">
        <v>3.3099652829605501E-273</v>
      </c>
    </row>
    <row r="12" spans="1:23" x14ac:dyDescent="0.25">
      <c r="A12">
        <v>11</v>
      </c>
      <c r="B12">
        <v>0.16170413101697001</v>
      </c>
      <c r="C12">
        <v>3.9521610254749304E-3</v>
      </c>
      <c r="D12">
        <v>40.915370091110702</v>
      </c>
      <c r="E12" s="1">
        <v>5.5817905083388601E-68</v>
      </c>
      <c r="G12">
        <v>11</v>
      </c>
      <c r="H12">
        <v>0.16814381049039201</v>
      </c>
      <c r="I12">
        <v>3.6416271569932801E-3</v>
      </c>
      <c r="J12">
        <v>46.1727143503674</v>
      </c>
      <c r="K12" s="1">
        <v>2.1595900375000899E-73</v>
      </c>
      <c r="N12" t="s">
        <v>5</v>
      </c>
      <c r="O12">
        <v>0.17200616809814701</v>
      </c>
      <c r="S12">
        <v>12</v>
      </c>
      <c r="T12">
        <v>0.11562519014195</v>
      </c>
      <c r="U12">
        <v>2.00675316530251E-3</v>
      </c>
      <c r="V12">
        <v>57.618042986627202</v>
      </c>
      <c r="W12">
        <v>0</v>
      </c>
    </row>
    <row r="13" spans="1:23" x14ac:dyDescent="0.25">
      <c r="A13">
        <v>12</v>
      </c>
      <c r="B13">
        <v>0.14909718080238199</v>
      </c>
      <c r="C13">
        <v>2.8870571520007E-3</v>
      </c>
      <c r="D13">
        <v>51.643307684110098</v>
      </c>
      <c r="E13" s="1">
        <v>1.83605763015257E-78</v>
      </c>
      <c r="G13">
        <v>12</v>
      </c>
      <c r="H13">
        <v>0.155809139325262</v>
      </c>
      <c r="I13">
        <v>2.7126798056213799E-3</v>
      </c>
      <c r="J13">
        <v>57.437349960133503</v>
      </c>
      <c r="K13" s="1">
        <v>2.5546728699156199E-83</v>
      </c>
      <c r="N13" t="s">
        <v>6</v>
      </c>
      <c r="O13">
        <v>0.97945613967561596</v>
      </c>
      <c r="T13" t="s">
        <v>5</v>
      </c>
      <c r="U13">
        <v>0.14748826881461</v>
      </c>
    </row>
    <row r="14" spans="1:23" x14ac:dyDescent="0.25">
      <c r="B14" t="s">
        <v>5</v>
      </c>
      <c r="C14">
        <v>0.16664736901542301</v>
      </c>
      <c r="H14" t="s">
        <v>5</v>
      </c>
      <c r="I14">
        <v>0.14926673720315001</v>
      </c>
      <c r="N14" t="s">
        <v>7</v>
      </c>
      <c r="O14">
        <v>0.97797550109367803</v>
      </c>
      <c r="T14" t="s">
        <v>23</v>
      </c>
      <c r="U14">
        <v>0.56765718280925004</v>
      </c>
    </row>
    <row r="15" spans="1:23" x14ac:dyDescent="0.25">
      <c r="B15" t="s">
        <v>6</v>
      </c>
      <c r="C15">
        <v>0.982337781815116</v>
      </c>
      <c r="H15" t="s">
        <v>6</v>
      </c>
      <c r="I15">
        <v>0.98541514988006396</v>
      </c>
      <c r="N15" t="s">
        <v>8</v>
      </c>
      <c r="O15">
        <v>0.66600000000000004</v>
      </c>
      <c r="T15" t="s">
        <v>24</v>
      </c>
      <c r="U15">
        <v>7.7454679239655402E-3</v>
      </c>
    </row>
    <row r="16" spans="1:23" x14ac:dyDescent="0.25">
      <c r="B16" t="s">
        <v>7</v>
      </c>
      <c r="C16">
        <v>0.98071739482567799</v>
      </c>
      <c r="H16" t="s">
        <v>7</v>
      </c>
      <c r="I16">
        <v>0.98407709023603396</v>
      </c>
      <c r="N16" t="s">
        <v>9</v>
      </c>
      <c r="O16">
        <v>-71.264123033469005</v>
      </c>
      <c r="T16" t="s">
        <v>9</v>
      </c>
      <c r="U16">
        <v>-96.583228108102801</v>
      </c>
    </row>
    <row r="17" spans="1:23" x14ac:dyDescent="0.25">
      <c r="B17" t="s">
        <v>8</v>
      </c>
      <c r="C17">
        <v>0.19800000000000001</v>
      </c>
      <c r="H17" t="s">
        <v>8</v>
      </c>
      <c r="I17">
        <v>0.56999999999999995</v>
      </c>
      <c r="N17" t="s">
        <v>10</v>
      </c>
      <c r="O17">
        <v>1.0495277434233901</v>
      </c>
      <c r="T17" t="s">
        <v>10</v>
      </c>
      <c r="U17">
        <v>13.8632387542426</v>
      </c>
    </row>
    <row r="18" spans="1:23" x14ac:dyDescent="0.25">
      <c r="B18" t="s">
        <v>9</v>
      </c>
      <c r="C18">
        <v>-77.042078138640505</v>
      </c>
      <c r="H18" t="s">
        <v>9</v>
      </c>
      <c r="I18">
        <v>-103.47690912095899</v>
      </c>
      <c r="T18" t="s">
        <v>25</v>
      </c>
      <c r="U18">
        <v>0.16699908131824201</v>
      </c>
    </row>
    <row r="19" spans="1:23" x14ac:dyDescent="0.25">
      <c r="B19" t="s">
        <v>10</v>
      </c>
      <c r="C19">
        <v>1.0288943505713499</v>
      </c>
      <c r="H19" t="s">
        <v>10</v>
      </c>
      <c r="I19">
        <v>1.0236636837912001</v>
      </c>
    </row>
    <row r="21" spans="1:23" x14ac:dyDescent="0.25">
      <c r="A21" s="30" t="s">
        <v>16</v>
      </c>
      <c r="B21" s="30"/>
      <c r="C21" s="30"/>
      <c r="D21" s="30"/>
      <c r="E21" s="30"/>
      <c r="G21" s="30" t="s">
        <v>17</v>
      </c>
      <c r="H21" s="30"/>
      <c r="I21" s="30"/>
      <c r="J21" s="30"/>
      <c r="K21" s="30"/>
      <c r="M21" s="30" t="s">
        <v>18</v>
      </c>
      <c r="N21" s="30"/>
      <c r="O21" s="30"/>
      <c r="P21" s="30"/>
      <c r="Q21" s="30"/>
      <c r="S21" s="30" t="s">
        <v>19</v>
      </c>
      <c r="T21" s="30"/>
      <c r="U21" s="30"/>
      <c r="V21" s="30"/>
      <c r="W21" s="30"/>
    </row>
    <row r="22" spans="1:23" x14ac:dyDescent="0.25">
      <c r="B22" t="s">
        <v>0</v>
      </c>
      <c r="C22" t="s">
        <v>1</v>
      </c>
      <c r="D22" t="s">
        <v>2</v>
      </c>
      <c r="E22" t="s">
        <v>3</v>
      </c>
      <c r="H22" t="s">
        <v>0</v>
      </c>
      <c r="I22" t="s">
        <v>1</v>
      </c>
      <c r="J22" t="s">
        <v>2</v>
      </c>
      <c r="K22" t="s">
        <v>3</v>
      </c>
      <c r="N22" t="s">
        <v>0</v>
      </c>
      <c r="O22" t="s">
        <v>1</v>
      </c>
      <c r="P22" t="s">
        <v>20</v>
      </c>
      <c r="Q22" t="s">
        <v>21</v>
      </c>
      <c r="T22" t="s">
        <v>0</v>
      </c>
      <c r="U22" t="s">
        <v>1</v>
      </c>
      <c r="V22" t="s">
        <v>20</v>
      </c>
      <c r="W22" t="s">
        <v>21</v>
      </c>
    </row>
    <row r="23" spans="1:23" x14ac:dyDescent="0.25">
      <c r="A23" t="s">
        <v>4</v>
      </c>
      <c r="B23">
        <v>3.4413012681897701</v>
      </c>
      <c r="C23">
        <v>0.13925523760296499</v>
      </c>
      <c r="D23">
        <v>24.712185533741899</v>
      </c>
      <c r="E23" s="1">
        <v>6.1767638164655903E-47</v>
      </c>
      <c r="G23" t="s">
        <v>4</v>
      </c>
      <c r="H23">
        <v>4.1700628693858102</v>
      </c>
      <c r="I23">
        <v>0.18036567949951399</v>
      </c>
      <c r="J23">
        <v>23.120046346716599</v>
      </c>
      <c r="K23" s="1">
        <v>7.8385978735650795E-44</v>
      </c>
      <c r="M23" t="s">
        <v>22</v>
      </c>
      <c r="N23">
        <v>0.20453384123123999</v>
      </c>
      <c r="O23">
        <v>0.10944025715643101</v>
      </c>
      <c r="P23">
        <v>1.86890863148179</v>
      </c>
      <c r="Q23">
        <v>6.1635527245584902E-2</v>
      </c>
      <c r="S23" t="s">
        <v>22</v>
      </c>
      <c r="T23">
        <v>0.34684981532896803</v>
      </c>
      <c r="U23">
        <v>8.7289606375269099E-2</v>
      </c>
      <c r="V23">
        <v>3.9735522902671399</v>
      </c>
      <c r="W23" s="1">
        <v>7.0808604171725701E-5</v>
      </c>
    </row>
    <row r="24" spans="1:23" x14ac:dyDescent="0.25">
      <c r="A24">
        <v>1</v>
      </c>
      <c r="B24">
        <v>0.52148289202253295</v>
      </c>
      <c r="C24">
        <v>1.6026720598626799E-2</v>
      </c>
      <c r="D24">
        <v>32.538340505369199</v>
      </c>
      <c r="E24" s="1">
        <v>1.36754305439949E-58</v>
      </c>
      <c r="G24">
        <v>1</v>
      </c>
      <c r="H24">
        <v>0.68298629920690701</v>
      </c>
      <c r="I24">
        <v>1.8328104402122399E-2</v>
      </c>
      <c r="J24">
        <v>37.264426490707699</v>
      </c>
      <c r="K24" s="1">
        <v>7.55808918372191E-64</v>
      </c>
      <c r="M24" t="s">
        <v>4</v>
      </c>
      <c r="N24">
        <v>3.6927819980053802</v>
      </c>
      <c r="O24">
        <v>0.200280233837201</v>
      </c>
      <c r="P24">
        <v>18.438075127309201</v>
      </c>
      <c r="Q24" s="1">
        <v>6.5014843441723002E-76</v>
      </c>
      <c r="S24" t="s">
        <v>4</v>
      </c>
      <c r="T24">
        <v>3.7962928160070102</v>
      </c>
      <c r="U24">
        <v>0.25827719402480898</v>
      </c>
      <c r="V24">
        <v>14.6985212160945</v>
      </c>
      <c r="W24" s="1">
        <v>6.5882785094339396E-49</v>
      </c>
    </row>
    <row r="25" spans="1:23" x14ac:dyDescent="0.25">
      <c r="A25">
        <v>2</v>
      </c>
      <c r="B25">
        <v>0.46417047280117901</v>
      </c>
      <c r="C25">
        <v>1.7230157361855101E-2</v>
      </c>
      <c r="D25">
        <v>26.939421564934801</v>
      </c>
      <c r="E25" s="1">
        <v>1.6614542715271201E-50</v>
      </c>
      <c r="G25">
        <v>2</v>
      </c>
      <c r="H25">
        <v>0.59757474225914498</v>
      </c>
      <c r="I25">
        <v>1.95585718508451E-2</v>
      </c>
      <c r="J25">
        <v>30.553086739476001</v>
      </c>
      <c r="K25" s="1">
        <v>2.8877305427141899E-55</v>
      </c>
      <c r="M25">
        <v>1</v>
      </c>
      <c r="N25">
        <v>0.63160730453263902</v>
      </c>
      <c r="O25">
        <v>1.6413398179630501E-2</v>
      </c>
      <c r="P25">
        <v>38.481202833212301</v>
      </c>
      <c r="Q25">
        <v>0</v>
      </c>
      <c r="S25">
        <v>1</v>
      </c>
      <c r="T25">
        <v>0.69261952495546397</v>
      </c>
      <c r="U25">
        <v>1.68234426191456E-2</v>
      </c>
      <c r="V25">
        <v>41.169904438419898</v>
      </c>
      <c r="W25">
        <v>0</v>
      </c>
    </row>
    <row r="26" spans="1:23" x14ac:dyDescent="0.25">
      <c r="A26">
        <v>3</v>
      </c>
      <c r="B26">
        <v>0.38376805242249501</v>
      </c>
      <c r="C26">
        <v>2.12011266994671E-2</v>
      </c>
      <c r="D26">
        <v>18.101304608124501</v>
      </c>
      <c r="E26" s="1">
        <v>6.5740400691563699E-35</v>
      </c>
      <c r="G26">
        <v>3</v>
      </c>
      <c r="H26">
        <v>0.51717250504083301</v>
      </c>
      <c r="I26">
        <v>2.3835659306491602E-2</v>
      </c>
      <c r="J26">
        <v>21.6974281428826</v>
      </c>
      <c r="K26" s="1">
        <v>2.3362327235480502E-41</v>
      </c>
      <c r="M26">
        <v>2</v>
      </c>
      <c r="N26">
        <v>0.61370233758649895</v>
      </c>
      <c r="O26">
        <v>2.03627966445676E-2</v>
      </c>
      <c r="P26">
        <v>30.138411157301601</v>
      </c>
      <c r="Q26" s="1">
        <v>1.5217031763753001E-199</v>
      </c>
      <c r="S26">
        <v>2</v>
      </c>
      <c r="T26">
        <v>0.67464391081554198</v>
      </c>
      <c r="U26">
        <v>2.0680964604730401E-2</v>
      </c>
      <c r="V26">
        <v>32.621491487937099</v>
      </c>
      <c r="W26" s="1">
        <v>2.0335296714526801E-233</v>
      </c>
    </row>
    <row r="27" spans="1:23" x14ac:dyDescent="0.25">
      <c r="A27">
        <v>4</v>
      </c>
      <c r="B27">
        <v>0.29075805644177599</v>
      </c>
      <c r="C27">
        <v>2.9617366500467202E-2</v>
      </c>
      <c r="D27">
        <v>9.8171475319113792</v>
      </c>
      <c r="E27" s="1">
        <v>9.4549198843544296E-17</v>
      </c>
      <c r="G27">
        <v>4</v>
      </c>
      <c r="H27">
        <v>0.42171573930645401</v>
      </c>
      <c r="I27">
        <v>3.3722100273593299E-2</v>
      </c>
      <c r="J27">
        <v>12.505619041667099</v>
      </c>
      <c r="K27" s="1">
        <v>8.5580069014051497E-23</v>
      </c>
      <c r="M27">
        <v>3</v>
      </c>
      <c r="N27">
        <v>0.57526964674412495</v>
      </c>
      <c r="O27">
        <v>3.1265101073221301E-2</v>
      </c>
      <c r="P27">
        <v>18.3997373108398</v>
      </c>
      <c r="Q27" s="1">
        <v>1.32003124937428E-75</v>
      </c>
      <c r="S27">
        <v>3</v>
      </c>
      <c r="T27">
        <v>0.56867738208674401</v>
      </c>
      <c r="U27">
        <v>2.9203277661816501E-2</v>
      </c>
      <c r="V27">
        <v>19.473066984884799</v>
      </c>
      <c r="W27" s="1">
        <v>1.8580643336195599E-84</v>
      </c>
    </row>
    <row r="28" spans="1:23" x14ac:dyDescent="0.25">
      <c r="A28">
        <v>5</v>
      </c>
      <c r="B28">
        <v>0.22003225004757901</v>
      </c>
      <c r="C28">
        <v>5.8377294726145799E-2</v>
      </c>
      <c r="D28">
        <v>3.7691409147987001</v>
      </c>
      <c r="E28">
        <v>2.6418467559520201E-4</v>
      </c>
      <c r="G28">
        <v>5</v>
      </c>
      <c r="H28">
        <v>0.37051887223288299</v>
      </c>
      <c r="I28">
        <v>6.7861509168928899E-2</v>
      </c>
      <c r="J28">
        <v>5.4599267945919703</v>
      </c>
      <c r="K28" s="1">
        <v>3.0243404652580799E-7</v>
      </c>
      <c r="M28">
        <v>4</v>
      </c>
      <c r="N28">
        <v>0.371564432713337</v>
      </c>
      <c r="O28">
        <v>4.8251567955023798E-2</v>
      </c>
      <c r="P28">
        <v>7.7005670170071898</v>
      </c>
      <c r="Q28" s="1">
        <v>1.35463770449947E-14</v>
      </c>
      <c r="S28">
        <v>4</v>
      </c>
      <c r="T28">
        <v>0.41835004075344501</v>
      </c>
      <c r="U28">
        <v>4.5222088858755401E-2</v>
      </c>
      <c r="V28">
        <v>9.2510109840370198</v>
      </c>
      <c r="W28" s="1">
        <v>2.22379210087833E-20</v>
      </c>
    </row>
    <row r="29" spans="1:23" x14ac:dyDescent="0.25">
      <c r="A29">
        <v>10</v>
      </c>
      <c r="B29">
        <v>0.35178263142973798</v>
      </c>
      <c r="C29">
        <v>3.7062028545947499E-2</v>
      </c>
      <c r="D29">
        <v>9.4917263094117104</v>
      </c>
      <c r="E29" s="1">
        <v>5.3082192632721702E-16</v>
      </c>
      <c r="G29">
        <v>6</v>
      </c>
      <c r="H29">
        <v>0.45269869573372301</v>
      </c>
      <c r="I29">
        <v>0.18697452154713701</v>
      </c>
      <c r="J29">
        <v>2.4211785220137401</v>
      </c>
      <c r="K29">
        <v>1.7121398273485602E-2</v>
      </c>
      <c r="M29">
        <v>5</v>
      </c>
      <c r="N29">
        <v>0.29234026763703203</v>
      </c>
      <c r="O29">
        <v>0.12530798349019701</v>
      </c>
      <c r="P29">
        <v>2.3329740012925999</v>
      </c>
      <c r="Q29">
        <v>1.96495098890343E-2</v>
      </c>
      <c r="S29">
        <v>5</v>
      </c>
      <c r="T29">
        <v>0.31392914034723501</v>
      </c>
      <c r="U29">
        <v>0.106114572491624</v>
      </c>
      <c r="V29">
        <v>2.9583980124126201</v>
      </c>
      <c r="W29">
        <v>3.0924255300113601E-3</v>
      </c>
    </row>
    <row r="30" spans="1:23" x14ac:dyDescent="0.25">
      <c r="A30">
        <v>11</v>
      </c>
      <c r="B30">
        <v>0.507296482222659</v>
      </c>
      <c r="C30">
        <v>2.0765745862453801E-2</v>
      </c>
      <c r="D30">
        <v>24.429485248584001</v>
      </c>
      <c r="E30" s="1">
        <v>1.81981495568351E-46</v>
      </c>
      <c r="G30">
        <v>9</v>
      </c>
      <c r="H30">
        <v>0.67995808707612704</v>
      </c>
      <c r="I30">
        <v>0.25734857613398598</v>
      </c>
      <c r="J30">
        <v>2.6421676672581</v>
      </c>
      <c r="K30">
        <v>9.4497037850184394E-3</v>
      </c>
      <c r="M30">
        <v>10</v>
      </c>
      <c r="N30">
        <v>0.401487708415603</v>
      </c>
      <c r="O30">
        <v>6.1119066165175602E-2</v>
      </c>
      <c r="P30">
        <v>6.56894376184633</v>
      </c>
      <c r="Q30" s="1">
        <v>5.0673416676114897E-11</v>
      </c>
      <c r="S30">
        <v>9</v>
      </c>
      <c r="T30">
        <v>0.71288588185042301</v>
      </c>
      <c r="U30">
        <v>0.28361659996563099</v>
      </c>
      <c r="V30">
        <v>2.51355485517001</v>
      </c>
      <c r="W30">
        <v>1.1952118874108301E-2</v>
      </c>
    </row>
    <row r="31" spans="1:23" x14ac:dyDescent="0.25">
      <c r="A31">
        <v>12</v>
      </c>
      <c r="B31">
        <v>0.46799751789850502</v>
      </c>
      <c r="C31">
        <v>1.51650144522579E-2</v>
      </c>
      <c r="D31">
        <v>30.8603410416681</v>
      </c>
      <c r="E31" s="1">
        <v>2.7317821484372501E-56</v>
      </c>
      <c r="G31">
        <v>10</v>
      </c>
      <c r="H31">
        <v>0.60533383867489299</v>
      </c>
      <c r="I31">
        <v>4.8453412902654001E-2</v>
      </c>
      <c r="J31">
        <v>12.493110441797899</v>
      </c>
      <c r="K31" s="1">
        <v>9.1295775658498098E-23</v>
      </c>
      <c r="M31">
        <v>11</v>
      </c>
      <c r="N31">
        <v>0.45099201626672702</v>
      </c>
      <c r="O31">
        <v>2.3393780766314501E-2</v>
      </c>
      <c r="P31">
        <v>19.278286856313802</v>
      </c>
      <c r="Q31" s="1">
        <v>8.1739074007438603E-83</v>
      </c>
      <c r="S31">
        <v>10</v>
      </c>
      <c r="T31">
        <v>0.51624778961101103</v>
      </c>
      <c r="U31">
        <v>4.68781973358844E-2</v>
      </c>
      <c r="V31">
        <v>11.012535015202801</v>
      </c>
      <c r="W31" s="1">
        <v>3.3251378523848499E-28</v>
      </c>
    </row>
    <row r="32" spans="1:23" x14ac:dyDescent="0.25">
      <c r="B32" t="s">
        <v>5</v>
      </c>
      <c r="C32">
        <v>0.91926494833557704</v>
      </c>
      <c r="G32">
        <v>11</v>
      </c>
      <c r="H32">
        <v>0.67209998669821902</v>
      </c>
      <c r="I32">
        <v>2.34030609399868E-2</v>
      </c>
      <c r="J32">
        <v>28.7184650085605</v>
      </c>
      <c r="K32" s="1">
        <v>1.17716955924039E-52</v>
      </c>
      <c r="M32">
        <v>12</v>
      </c>
      <c r="N32">
        <v>0.54938639035922798</v>
      </c>
      <c r="O32">
        <v>1.59398854921395E-2</v>
      </c>
      <c r="P32">
        <v>34.4661441031148</v>
      </c>
      <c r="Q32" s="1">
        <v>2.5804675382393E-260</v>
      </c>
      <c r="S32">
        <v>11</v>
      </c>
      <c r="T32">
        <v>0.51179348068962205</v>
      </c>
      <c r="U32">
        <v>2.16556854037935E-2</v>
      </c>
      <c r="V32">
        <v>23.633215534243501</v>
      </c>
      <c r="W32" s="1">
        <v>1.7564613835172102E-123</v>
      </c>
    </row>
    <row r="33" spans="2:23" x14ac:dyDescent="0.25">
      <c r="B33" t="s">
        <v>6</v>
      </c>
      <c r="C33">
        <v>0.95442675737666005</v>
      </c>
      <c r="G33">
        <v>12</v>
      </c>
      <c r="H33">
        <v>0.657391635988816</v>
      </c>
      <c r="I33">
        <v>1.7623204841946301E-2</v>
      </c>
      <c r="J33">
        <v>37.302615607355797</v>
      </c>
      <c r="K33" s="1">
        <v>6.8142496192835798E-64</v>
      </c>
      <c r="N33" t="s">
        <v>5</v>
      </c>
      <c r="O33">
        <v>1.10036515563833</v>
      </c>
      <c r="S33">
        <v>12</v>
      </c>
      <c r="T33">
        <v>0.58389625267244205</v>
      </c>
      <c r="U33">
        <v>1.56688856583721E-2</v>
      </c>
      <c r="V33">
        <v>37.264695486526698</v>
      </c>
      <c r="W33" s="1">
        <v>6.1260297265739697E-304</v>
      </c>
    </row>
    <row r="34" spans="2:23" x14ac:dyDescent="0.25">
      <c r="B34" t="s">
        <v>7</v>
      </c>
      <c r="C34">
        <v>0.95114219934975297</v>
      </c>
      <c r="H34" t="s">
        <v>5</v>
      </c>
      <c r="I34">
        <v>0.96532636282080497</v>
      </c>
      <c r="N34" t="s">
        <v>23</v>
      </c>
      <c r="O34">
        <v>0.41629247064186198</v>
      </c>
      <c r="T34" t="s">
        <v>5</v>
      </c>
      <c r="U34">
        <v>1.1918434762930401</v>
      </c>
    </row>
    <row r="35" spans="2:23" x14ac:dyDescent="0.25">
      <c r="B35" t="s">
        <v>8</v>
      </c>
      <c r="C35">
        <v>0.36</v>
      </c>
      <c r="H35" t="s">
        <v>6</v>
      </c>
      <c r="I35">
        <v>0.96771587922996605</v>
      </c>
      <c r="N35" t="s">
        <v>24</v>
      </c>
      <c r="O35">
        <v>2.7432507037766801E-4</v>
      </c>
      <c r="T35" t="s">
        <v>23</v>
      </c>
      <c r="U35">
        <v>0.36436823932228601</v>
      </c>
    </row>
    <row r="36" spans="2:23" x14ac:dyDescent="0.25">
      <c r="B36" t="s">
        <v>9</v>
      </c>
      <c r="C36">
        <v>330.98644759623301</v>
      </c>
      <c r="H36" t="s">
        <v>7</v>
      </c>
      <c r="I36">
        <v>0.96475403328776099</v>
      </c>
      <c r="N36" t="s">
        <v>9</v>
      </c>
      <c r="O36">
        <v>385.54208255710302</v>
      </c>
      <c r="T36" t="s">
        <v>24</v>
      </c>
      <c r="U36">
        <v>0.21789669373943699</v>
      </c>
    </row>
    <row r="37" spans="2:23" x14ac:dyDescent="0.25">
      <c r="B37" t="s">
        <v>10</v>
      </c>
      <c r="C37">
        <v>1.02525037841028</v>
      </c>
      <c r="H37" t="s">
        <v>8</v>
      </c>
      <c r="I37">
        <v>8.4000000000000005E-2</v>
      </c>
      <c r="N37" t="s">
        <v>10</v>
      </c>
      <c r="O37">
        <v>12.6351945054447</v>
      </c>
      <c r="T37" t="s">
        <v>9</v>
      </c>
      <c r="U37">
        <v>406.793727322606</v>
      </c>
    </row>
    <row r="38" spans="2:23" x14ac:dyDescent="0.25">
      <c r="H38" t="s">
        <v>9</v>
      </c>
      <c r="I38">
        <v>344.53861630145002</v>
      </c>
      <c r="N38" t="s">
        <v>25</v>
      </c>
      <c r="O38">
        <v>0.26975815081960502</v>
      </c>
      <c r="T38" t="s">
        <v>10</v>
      </c>
      <c r="U38">
        <v>12.9141971846697</v>
      </c>
    </row>
    <row r="39" spans="2:23" x14ac:dyDescent="0.25">
      <c r="H39" t="s">
        <v>10</v>
      </c>
      <c r="I39">
        <v>1.0178955520572801</v>
      </c>
      <c r="T39" t="s">
        <v>25</v>
      </c>
      <c r="U39">
        <v>0.252128797953168</v>
      </c>
    </row>
  </sheetData>
  <mergeCells count="8">
    <mergeCell ref="A1:E1"/>
    <mergeCell ref="G1:K1"/>
    <mergeCell ref="M1:Q1"/>
    <mergeCell ref="S1:W1"/>
    <mergeCell ref="A21:E21"/>
    <mergeCell ref="G21:K21"/>
    <mergeCell ref="M21:Q21"/>
    <mergeCell ref="S21:W2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8341-A026-4902-B9FC-C4C091B653D1}">
  <dimension ref="A1:W39"/>
  <sheetViews>
    <sheetView tabSelected="1" topLeftCell="C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20</v>
      </c>
      <c r="W2" t="s">
        <v>21</v>
      </c>
    </row>
    <row r="3" spans="1:23" x14ac:dyDescent="0.25">
      <c r="A3" t="s">
        <v>4</v>
      </c>
      <c r="B3">
        <v>0.61247562648896903</v>
      </c>
      <c r="C3">
        <v>3.0622031008378001E-2</v>
      </c>
      <c r="D3">
        <v>20.001143174383099</v>
      </c>
      <c r="E3" s="1">
        <v>2.8509741391873297E-38</v>
      </c>
      <c r="G3" t="s">
        <v>4</v>
      </c>
      <c r="H3">
        <v>0.55119483727434404</v>
      </c>
      <c r="I3">
        <v>2.7499130850689901E-2</v>
      </c>
      <c r="J3">
        <v>20.044082129981799</v>
      </c>
      <c r="K3" s="1">
        <v>2.3712753981685599E-38</v>
      </c>
      <c r="M3" t="s">
        <v>4</v>
      </c>
      <c r="N3">
        <v>0.54860927011012195</v>
      </c>
      <c r="O3">
        <v>3.6873172340146997E-2</v>
      </c>
      <c r="P3">
        <v>14.8782769502261</v>
      </c>
      <c r="Q3" s="1">
        <v>4.2249123297327602E-28</v>
      </c>
      <c r="S3" t="s">
        <v>22</v>
      </c>
      <c r="T3">
        <v>0.40825985936644599</v>
      </c>
      <c r="U3">
        <v>9.4565666653480304E-2</v>
      </c>
      <c r="V3">
        <v>4.3172101864669896</v>
      </c>
      <c r="W3" s="1">
        <v>1.58013676023186E-5</v>
      </c>
    </row>
    <row r="4" spans="1:23" x14ac:dyDescent="0.25">
      <c r="A4">
        <v>1</v>
      </c>
      <c r="B4">
        <v>0.14441999222934099</v>
      </c>
      <c r="C4">
        <v>2.9174603278185099E-3</v>
      </c>
      <c r="D4">
        <v>49.501955811453499</v>
      </c>
      <c r="E4" s="1">
        <v>1.5392810926231501E-76</v>
      </c>
      <c r="G4">
        <v>1</v>
      </c>
      <c r="H4">
        <v>0.14968027970102599</v>
      </c>
      <c r="I4">
        <v>2.6975081339570901E-3</v>
      </c>
      <c r="J4">
        <v>55.488351570400397</v>
      </c>
      <c r="K4" s="1">
        <v>9.7265967030597199E-82</v>
      </c>
      <c r="M4" t="s">
        <v>11</v>
      </c>
      <c r="N4">
        <v>-1.38315394411668E-3</v>
      </c>
      <c r="O4">
        <v>4.2792002229722498E-4</v>
      </c>
      <c r="P4">
        <v>-3.2322720883482399</v>
      </c>
      <c r="Q4">
        <v>1.6209040183950199E-3</v>
      </c>
      <c r="S4" t="s">
        <v>4</v>
      </c>
      <c r="T4">
        <v>0.47527468610232099</v>
      </c>
      <c r="U4">
        <v>3.4725177438200298E-2</v>
      </c>
      <c r="V4">
        <v>13.686746077774799</v>
      </c>
      <c r="W4" s="1">
        <v>1.2184465232524501E-42</v>
      </c>
    </row>
    <row r="5" spans="1:23" x14ac:dyDescent="0.25">
      <c r="A5">
        <v>2</v>
      </c>
      <c r="B5">
        <v>0.128721280905288</v>
      </c>
      <c r="C5">
        <v>3.2592257783180399E-3</v>
      </c>
      <c r="D5">
        <v>39.494435077681601</v>
      </c>
      <c r="E5" s="1">
        <v>2.0662747964730501E-66</v>
      </c>
      <c r="G5">
        <v>2</v>
      </c>
      <c r="H5">
        <v>0.133061474538892</v>
      </c>
      <c r="I5">
        <v>3.0246501974133099E-3</v>
      </c>
      <c r="J5">
        <v>43.992351463546498</v>
      </c>
      <c r="K5" s="1">
        <v>3.2259532821494201E-71</v>
      </c>
      <c r="M5">
        <v>1</v>
      </c>
      <c r="N5">
        <v>0.11790070364862899</v>
      </c>
      <c r="O5">
        <v>2.1876302143713899E-3</v>
      </c>
      <c r="P5">
        <v>53.894256384873998</v>
      </c>
      <c r="Q5" s="1">
        <v>6.4153222628788096E-81</v>
      </c>
      <c r="S5">
        <v>1</v>
      </c>
      <c r="T5">
        <v>0.12150609362714899</v>
      </c>
      <c r="U5">
        <v>2.1826662995220801E-3</v>
      </c>
      <c r="V5">
        <v>55.668653359312898</v>
      </c>
      <c r="W5">
        <v>0</v>
      </c>
    </row>
    <row r="6" spans="1:23" x14ac:dyDescent="0.25">
      <c r="A6">
        <v>3</v>
      </c>
      <c r="B6">
        <v>0.12280542936434399</v>
      </c>
      <c r="C6">
        <v>3.9058016653281801E-3</v>
      </c>
      <c r="D6">
        <v>31.4417986080778</v>
      </c>
      <c r="E6" s="1">
        <v>1.7391619138115999E-56</v>
      </c>
      <c r="G6">
        <v>3</v>
      </c>
      <c r="H6">
        <v>0.129698743176903</v>
      </c>
      <c r="I6">
        <v>3.5490837039522101E-3</v>
      </c>
      <c r="J6">
        <v>36.544289736664197</v>
      </c>
      <c r="K6" s="1">
        <v>5.4241388633399904E-63</v>
      </c>
      <c r="M6">
        <v>2</v>
      </c>
      <c r="N6">
        <v>0.122464956945022</v>
      </c>
      <c r="O6">
        <v>2.7870745133467901E-3</v>
      </c>
      <c r="P6">
        <v>43.940323934132302</v>
      </c>
      <c r="Q6" s="1">
        <v>1.3495908473425E-71</v>
      </c>
      <c r="S6">
        <v>2</v>
      </c>
      <c r="T6">
        <v>0.127864021771778</v>
      </c>
      <c r="U6">
        <v>2.8085253998671898E-3</v>
      </c>
      <c r="V6">
        <v>45.527101794352497</v>
      </c>
      <c r="W6">
        <v>0</v>
      </c>
    </row>
    <row r="7" spans="1:23" x14ac:dyDescent="0.25">
      <c r="A7">
        <v>4</v>
      </c>
      <c r="B7">
        <v>0.104096951722535</v>
      </c>
      <c r="C7">
        <v>5.2725726654546598E-3</v>
      </c>
      <c r="D7">
        <v>19.743104235351201</v>
      </c>
      <c r="E7" s="1">
        <v>8.6677505408250004E-38</v>
      </c>
      <c r="G7">
        <v>4</v>
      </c>
      <c r="H7">
        <v>0.116689584933849</v>
      </c>
      <c r="I7">
        <v>4.8400158534793701E-3</v>
      </c>
      <c r="J7">
        <v>24.109339404325301</v>
      </c>
      <c r="K7" s="1">
        <v>1.7075141722303398E-45</v>
      </c>
      <c r="M7">
        <v>3</v>
      </c>
      <c r="N7">
        <v>0.12589240170980801</v>
      </c>
      <c r="O7">
        <v>4.2421394733733403E-3</v>
      </c>
      <c r="P7">
        <v>29.6766295639258</v>
      </c>
      <c r="Q7" s="1">
        <v>2.5412825977511101E-54</v>
      </c>
      <c r="S7">
        <v>3</v>
      </c>
      <c r="T7">
        <v>0.11790545113444401</v>
      </c>
      <c r="U7">
        <v>3.7982828440109098E-3</v>
      </c>
      <c r="V7">
        <v>31.041777554917001</v>
      </c>
      <c r="W7" s="1">
        <v>1.4730238362898901E-211</v>
      </c>
    </row>
    <row r="8" spans="1:23" x14ac:dyDescent="0.25">
      <c r="A8">
        <v>5</v>
      </c>
      <c r="B8">
        <v>8.1618927125780005E-2</v>
      </c>
      <c r="C8">
        <v>1.01528345999604E-2</v>
      </c>
      <c r="D8">
        <v>8.0390285414576503</v>
      </c>
      <c r="E8" s="1">
        <v>1.1781679904739301E-12</v>
      </c>
      <c r="G8">
        <v>5</v>
      </c>
      <c r="H8">
        <v>9.9792132780129203E-2</v>
      </c>
      <c r="I8">
        <v>9.5357566105141404E-3</v>
      </c>
      <c r="J8">
        <v>10.4650461265022</v>
      </c>
      <c r="K8" s="1">
        <v>3.6829754174682897E-18</v>
      </c>
      <c r="M8">
        <v>4</v>
      </c>
      <c r="N8">
        <v>9.3699782417562202E-2</v>
      </c>
      <c r="O8">
        <v>6.45886251483956E-3</v>
      </c>
      <c r="P8">
        <v>14.507164721695499</v>
      </c>
      <c r="Q8" s="1">
        <v>2.6838270744568099E-27</v>
      </c>
      <c r="S8">
        <v>4</v>
      </c>
      <c r="T8">
        <v>9.2712126110489207E-2</v>
      </c>
      <c r="U8">
        <v>5.4727748846769503E-3</v>
      </c>
      <c r="V8">
        <v>16.940606559584801</v>
      </c>
      <c r="W8" s="1">
        <v>2.2578457102205801E-64</v>
      </c>
    </row>
    <row r="9" spans="1:23" x14ac:dyDescent="0.25">
      <c r="A9">
        <v>6</v>
      </c>
      <c r="B9">
        <v>6.7111653723360795E-2</v>
      </c>
      <c r="C9">
        <v>2.20055542915777E-2</v>
      </c>
      <c r="D9">
        <v>3.0497597485670598</v>
      </c>
      <c r="E9">
        <v>2.8754565489063398E-3</v>
      </c>
      <c r="G9">
        <v>6</v>
      </c>
      <c r="H9">
        <v>0.104972531865723</v>
      </c>
      <c r="I9">
        <v>2.32096669974E-2</v>
      </c>
      <c r="J9">
        <v>4.52279353587807</v>
      </c>
      <c r="K9" s="1">
        <v>1.5602873907032599E-5</v>
      </c>
      <c r="M9">
        <v>5</v>
      </c>
      <c r="N9">
        <v>7.183649964338E-2</v>
      </c>
      <c r="O9">
        <v>1.8035345051029199E-2</v>
      </c>
      <c r="P9">
        <v>3.9830953852075401</v>
      </c>
      <c r="Q9">
        <v>1.2249799538471899E-4</v>
      </c>
      <c r="S9">
        <v>5</v>
      </c>
      <c r="T9">
        <v>7.7252585786820302E-2</v>
      </c>
      <c r="U9">
        <v>1.3359809847785099E-2</v>
      </c>
      <c r="V9">
        <v>5.7824614771465601</v>
      </c>
      <c r="W9" s="1">
        <v>7.3615430406468297E-9</v>
      </c>
    </row>
    <row r="10" spans="1:23" x14ac:dyDescent="0.25">
      <c r="A10">
        <v>9</v>
      </c>
      <c r="B10">
        <v>5.66291706225912E-2</v>
      </c>
      <c r="C10">
        <v>2.5154804181695498E-2</v>
      </c>
      <c r="D10">
        <v>2.2512268516802298</v>
      </c>
      <c r="E10">
        <v>2.6376818322394999E-2</v>
      </c>
      <c r="G10">
        <v>9</v>
      </c>
      <c r="H10">
        <v>0.100637519825786</v>
      </c>
      <c r="I10">
        <v>3.8974817672224299E-2</v>
      </c>
      <c r="J10">
        <v>2.5821165007657298</v>
      </c>
      <c r="K10">
        <v>1.11459780556273E-2</v>
      </c>
      <c r="M10">
        <v>10</v>
      </c>
      <c r="N10">
        <v>7.1820037358838199E-2</v>
      </c>
      <c r="O10">
        <v>8.2791421523182897E-3</v>
      </c>
      <c r="P10">
        <v>8.6748163079586096</v>
      </c>
      <c r="Q10" s="1">
        <v>4.1683330260432803E-14</v>
      </c>
      <c r="S10">
        <v>10</v>
      </c>
      <c r="T10">
        <v>5.1324672572917902E-2</v>
      </c>
      <c r="U10">
        <v>5.5909826381578803E-3</v>
      </c>
      <c r="V10">
        <v>9.1799019769140902</v>
      </c>
      <c r="W10" s="1">
        <v>4.3148402461585199E-20</v>
      </c>
    </row>
    <row r="11" spans="1:23" x14ac:dyDescent="0.25">
      <c r="A11">
        <v>10</v>
      </c>
      <c r="B11">
        <v>0.108882617213024</v>
      </c>
      <c r="C11">
        <v>6.6265039766144297E-3</v>
      </c>
      <c r="D11">
        <v>16.431381856448098</v>
      </c>
      <c r="E11" s="1">
        <v>2.8761883580797999E-31</v>
      </c>
      <c r="G11">
        <v>10</v>
      </c>
      <c r="H11">
        <v>0.13223771713687299</v>
      </c>
      <c r="I11">
        <v>7.11487775709838E-3</v>
      </c>
      <c r="J11">
        <v>18.586084209941902</v>
      </c>
      <c r="K11" s="1">
        <v>1.4050661021694601E-35</v>
      </c>
      <c r="M11">
        <v>11</v>
      </c>
      <c r="N11">
        <v>9.0598877603505407E-2</v>
      </c>
      <c r="O11">
        <v>3.2386081416409E-3</v>
      </c>
      <c r="P11">
        <v>27.9746340530107</v>
      </c>
      <c r="Q11" s="1">
        <v>7.9299938744000004E-52</v>
      </c>
      <c r="S11">
        <v>11</v>
      </c>
      <c r="T11">
        <v>9.27187536817978E-2</v>
      </c>
      <c r="U11">
        <v>2.8980579234501999E-3</v>
      </c>
      <c r="V11">
        <v>31.993409424824101</v>
      </c>
      <c r="W11" s="1">
        <v>1.3466791183279299E-224</v>
      </c>
    </row>
    <row r="12" spans="1:23" x14ac:dyDescent="0.25">
      <c r="A12">
        <v>11</v>
      </c>
      <c r="B12">
        <v>0.15793547679719999</v>
      </c>
      <c r="C12">
        <v>3.8686769443475799E-3</v>
      </c>
      <c r="D12">
        <v>40.824157475323702</v>
      </c>
      <c r="E12" s="1">
        <v>7.0146896993547097E-68</v>
      </c>
      <c r="G12">
        <v>11</v>
      </c>
      <c r="H12">
        <v>0.16533335608189501</v>
      </c>
      <c r="I12">
        <v>3.56391667168571E-3</v>
      </c>
      <c r="J12">
        <v>46.3909151960315</v>
      </c>
      <c r="K12" s="1">
        <v>1.32403650914902E-73</v>
      </c>
      <c r="M12">
        <v>12</v>
      </c>
      <c r="N12">
        <v>0.11244361688238901</v>
      </c>
      <c r="O12">
        <v>2.10873411251656E-3</v>
      </c>
      <c r="P12">
        <v>53.322804527593497</v>
      </c>
      <c r="Q12" s="1">
        <v>1.9854411880683899E-80</v>
      </c>
      <c r="S12">
        <v>12</v>
      </c>
      <c r="T12">
        <v>0.112052822531529</v>
      </c>
      <c r="U12">
        <v>2.0636483147968799E-3</v>
      </c>
      <c r="V12">
        <v>54.298410115755601</v>
      </c>
      <c r="W12">
        <v>0</v>
      </c>
    </row>
    <row r="13" spans="1:23" x14ac:dyDescent="0.25">
      <c r="A13">
        <v>12</v>
      </c>
      <c r="B13">
        <v>0.14714363778932699</v>
      </c>
      <c r="C13">
        <v>2.7290875923450001E-3</v>
      </c>
      <c r="D13">
        <v>53.916788234302302</v>
      </c>
      <c r="E13" s="1">
        <v>1.99827906802373E-80</v>
      </c>
      <c r="G13">
        <v>12</v>
      </c>
      <c r="H13">
        <v>0.15615795575855901</v>
      </c>
      <c r="I13">
        <v>2.5758818239285598E-3</v>
      </c>
      <c r="J13">
        <v>60.623105574151403</v>
      </c>
      <c r="K13" s="1">
        <v>8.4891160361216803E-86</v>
      </c>
      <c r="N13" t="s">
        <v>5</v>
      </c>
      <c r="O13">
        <v>0.159793557187906</v>
      </c>
      <c r="T13" t="s">
        <v>5</v>
      </c>
      <c r="U13">
        <v>0.157134412261805</v>
      </c>
    </row>
    <row r="14" spans="1:23" x14ac:dyDescent="0.25">
      <c r="B14" t="s">
        <v>5</v>
      </c>
      <c r="C14">
        <v>0.16461009204789201</v>
      </c>
      <c r="H14" t="s">
        <v>5</v>
      </c>
      <c r="I14">
        <v>0.14595533949342501</v>
      </c>
      <c r="N14" t="s">
        <v>6</v>
      </c>
      <c r="O14">
        <v>0.98296744417261595</v>
      </c>
      <c r="T14" t="s">
        <v>23</v>
      </c>
      <c r="U14">
        <v>0.24979069158251199</v>
      </c>
    </row>
    <row r="15" spans="1:23" x14ac:dyDescent="0.25">
      <c r="B15" t="s">
        <v>6</v>
      </c>
      <c r="C15">
        <v>0.98298087968240699</v>
      </c>
      <c r="H15" t="s">
        <v>6</v>
      </c>
      <c r="I15">
        <v>0.98637449321409298</v>
      </c>
      <c r="N15" t="s">
        <v>7</v>
      </c>
      <c r="O15">
        <v>0.98157387142310304</v>
      </c>
      <c r="T15" t="s">
        <v>24</v>
      </c>
      <c r="U15">
        <v>3.8189185093321599E-3</v>
      </c>
    </row>
    <row r="16" spans="1:23" x14ac:dyDescent="0.25">
      <c r="B16" t="s">
        <v>7</v>
      </c>
      <c r="C16">
        <v>0.98141949249730698</v>
      </c>
      <c r="H16" t="s">
        <v>7</v>
      </c>
      <c r="I16">
        <v>0.98512444671997401</v>
      </c>
      <c r="N16" t="s">
        <v>8</v>
      </c>
      <c r="O16">
        <v>0.32400000000000001</v>
      </c>
      <c r="T16" t="s">
        <v>9</v>
      </c>
      <c r="U16">
        <v>-81.429309742022198</v>
      </c>
    </row>
    <row r="17" spans="1:23" x14ac:dyDescent="0.25">
      <c r="B17" t="s">
        <v>8</v>
      </c>
      <c r="C17">
        <v>0.55400000000000005</v>
      </c>
      <c r="H17" t="s">
        <v>8</v>
      </c>
      <c r="I17">
        <v>0.45</v>
      </c>
      <c r="N17" t="s">
        <v>9</v>
      </c>
      <c r="O17">
        <v>-88.025532734228406</v>
      </c>
      <c r="T17" t="s">
        <v>10</v>
      </c>
      <c r="U17">
        <v>13.114469157076201</v>
      </c>
    </row>
    <row r="18" spans="1:23" x14ac:dyDescent="0.25">
      <c r="B18" t="s">
        <v>9</v>
      </c>
      <c r="C18">
        <v>-79.9941785105636</v>
      </c>
      <c r="H18" t="s">
        <v>9</v>
      </c>
      <c r="I18">
        <v>-108.86111880511299</v>
      </c>
      <c r="N18" t="s">
        <v>10</v>
      </c>
      <c r="O18">
        <v>1.03737134266465</v>
      </c>
      <c r="T18" t="s">
        <v>25</v>
      </c>
      <c r="U18">
        <v>0.17770890090515201</v>
      </c>
    </row>
    <row r="19" spans="1:23" x14ac:dyDescent="0.25">
      <c r="B19" t="s">
        <v>10</v>
      </c>
      <c r="C19">
        <v>1.02478151503466</v>
      </c>
      <c r="H19" t="s">
        <v>10</v>
      </c>
      <c r="I19">
        <v>1.01745133468844</v>
      </c>
    </row>
    <row r="21" spans="1:23" x14ac:dyDescent="0.25">
      <c r="A21" s="30" t="s">
        <v>16</v>
      </c>
      <c r="B21" s="30"/>
      <c r="C21" s="30"/>
      <c r="D21" s="30"/>
      <c r="E21" s="30"/>
      <c r="G21" s="30" t="s">
        <v>17</v>
      </c>
      <c r="H21" s="30"/>
      <c r="I21" s="30"/>
      <c r="J21" s="30"/>
      <c r="K21" s="30"/>
      <c r="M21" s="30" t="s">
        <v>18</v>
      </c>
      <c r="N21" s="30"/>
      <c r="O21" s="30"/>
      <c r="P21" s="30"/>
      <c r="Q21" s="30"/>
      <c r="S21" s="30" t="s">
        <v>19</v>
      </c>
      <c r="T21" s="30"/>
      <c r="U21" s="30"/>
      <c r="V21" s="30"/>
      <c r="W21" s="30"/>
    </row>
    <row r="22" spans="1:23" x14ac:dyDescent="0.25">
      <c r="B22" t="s">
        <v>0</v>
      </c>
      <c r="C22" t="s">
        <v>1</v>
      </c>
      <c r="D22" t="s">
        <v>2</v>
      </c>
      <c r="E22" t="s">
        <v>3</v>
      </c>
      <c r="H22" t="s">
        <v>0</v>
      </c>
      <c r="I22" t="s">
        <v>1</v>
      </c>
      <c r="J22" t="s">
        <v>2</v>
      </c>
      <c r="K22" t="s">
        <v>3</v>
      </c>
      <c r="N22" t="s">
        <v>0</v>
      </c>
      <c r="O22" t="s">
        <v>1</v>
      </c>
      <c r="P22" t="s">
        <v>20</v>
      </c>
      <c r="Q22" t="s">
        <v>21</v>
      </c>
      <c r="T22" t="s">
        <v>0</v>
      </c>
      <c r="U22" t="s">
        <v>1</v>
      </c>
      <c r="V22" t="s">
        <v>20</v>
      </c>
      <c r="W22" t="s">
        <v>21</v>
      </c>
    </row>
    <row r="23" spans="1:23" x14ac:dyDescent="0.25">
      <c r="A23" t="s">
        <v>4</v>
      </c>
      <c r="B23">
        <v>3.5231514700428401</v>
      </c>
      <c r="C23">
        <v>0.13803438955490799</v>
      </c>
      <c r="D23">
        <v>25.5237226129174</v>
      </c>
      <c r="E23" s="1">
        <v>2.9119083897272497E-48</v>
      </c>
      <c r="G23" t="s">
        <v>4</v>
      </c>
      <c r="H23">
        <v>4.2607919326541603</v>
      </c>
      <c r="I23">
        <v>0.18056778631894599</v>
      </c>
      <c r="J23">
        <v>23.596633815558299</v>
      </c>
      <c r="K23" s="1">
        <v>1.2239333171040401E-44</v>
      </c>
      <c r="M23" t="s">
        <v>22</v>
      </c>
      <c r="N23">
        <v>0.36037283503207301</v>
      </c>
      <c r="O23">
        <v>9.1996989133531604E-2</v>
      </c>
      <c r="P23">
        <v>3.9172242312082601</v>
      </c>
      <c r="Q23" s="1">
        <v>8.9574423022274402E-5</v>
      </c>
      <c r="S23" t="s">
        <v>22</v>
      </c>
      <c r="T23">
        <v>0.331574336291176</v>
      </c>
      <c r="U23">
        <v>9.6841630304878495E-2</v>
      </c>
      <c r="V23">
        <v>3.4238822213887601</v>
      </c>
      <c r="W23">
        <v>6.1733370006334699E-4</v>
      </c>
    </row>
    <row r="24" spans="1:23" x14ac:dyDescent="0.25">
      <c r="A24">
        <v>1</v>
      </c>
      <c r="B24">
        <v>0.517268103842768</v>
      </c>
      <c r="C24">
        <v>1.5439034498111501E-2</v>
      </c>
      <c r="D24">
        <v>33.5039152808449</v>
      </c>
      <c r="E24" s="1">
        <v>7.16734925113478E-60</v>
      </c>
      <c r="G24">
        <v>1</v>
      </c>
      <c r="H24">
        <v>0.68312629067548503</v>
      </c>
      <c r="I24">
        <v>1.7712671537535699E-2</v>
      </c>
      <c r="J24">
        <v>38.567095270063803</v>
      </c>
      <c r="K24" s="1">
        <v>2.3201322748671101E-65</v>
      </c>
      <c r="M24" t="s">
        <v>4</v>
      </c>
      <c r="N24">
        <v>3.6918488517566002</v>
      </c>
      <c r="O24">
        <v>0.239441954472848</v>
      </c>
      <c r="P24">
        <v>15.4185546133071</v>
      </c>
      <c r="Q24" s="1">
        <v>1.22822579906039E-53</v>
      </c>
      <c r="S24" t="s">
        <v>4</v>
      </c>
      <c r="T24">
        <v>3.9038020185437601</v>
      </c>
      <c r="U24">
        <v>0.25984344400860299</v>
      </c>
      <c r="V24">
        <v>15.0236694769736</v>
      </c>
      <c r="W24" s="1">
        <v>5.1382716700400602E-51</v>
      </c>
    </row>
    <row r="25" spans="1:23" x14ac:dyDescent="0.25">
      <c r="A25">
        <v>2</v>
      </c>
      <c r="B25">
        <v>0.45519076040082301</v>
      </c>
      <c r="C25">
        <v>1.7257382768340102E-2</v>
      </c>
      <c r="D25">
        <v>26.376581345573701</v>
      </c>
      <c r="E25" s="1">
        <v>1.26479790565976E-49</v>
      </c>
      <c r="G25">
        <v>2</v>
      </c>
      <c r="H25">
        <v>0.59435627534861701</v>
      </c>
      <c r="I25">
        <v>1.98607873645717E-2</v>
      </c>
      <c r="J25">
        <v>29.926118458367299</v>
      </c>
      <c r="K25" s="1">
        <v>2.18001064877831E-54</v>
      </c>
      <c r="M25">
        <v>1</v>
      </c>
      <c r="N25">
        <v>0.62605884704505299</v>
      </c>
      <c r="O25">
        <v>1.7252387595798498E-2</v>
      </c>
      <c r="P25">
        <v>36.288243790529997</v>
      </c>
      <c r="Q25" s="1">
        <v>2.4797182468128801E-288</v>
      </c>
      <c r="S25">
        <v>1</v>
      </c>
      <c r="T25">
        <v>0.668466845408346</v>
      </c>
      <c r="U25">
        <v>1.63354377062228E-2</v>
      </c>
      <c r="V25">
        <v>40.921269293794403</v>
      </c>
      <c r="W25">
        <v>0</v>
      </c>
    </row>
    <row r="26" spans="1:23" x14ac:dyDescent="0.25">
      <c r="A26">
        <v>3</v>
      </c>
      <c r="B26">
        <v>0.38777567268082702</v>
      </c>
      <c r="C26">
        <v>2.0676464548345298E-2</v>
      </c>
      <c r="D26">
        <v>18.754447684909501</v>
      </c>
      <c r="E26" s="1">
        <v>3.3607126502167499E-36</v>
      </c>
      <c r="G26">
        <v>3</v>
      </c>
      <c r="H26">
        <v>0.52490756486440004</v>
      </c>
      <c r="I26">
        <v>2.33043797406862E-2</v>
      </c>
      <c r="J26">
        <v>22.5239877956496</v>
      </c>
      <c r="K26" s="1">
        <v>8.2903585387934592E-43</v>
      </c>
      <c r="M26">
        <v>2</v>
      </c>
      <c r="N26">
        <v>0.62545932770580603</v>
      </c>
      <c r="O26">
        <v>2.18542517142436E-2</v>
      </c>
      <c r="P26">
        <v>28.6195718748018</v>
      </c>
      <c r="Q26" s="1">
        <v>3.8353866255901E-180</v>
      </c>
      <c r="S26">
        <v>2</v>
      </c>
      <c r="T26">
        <v>0.65812543556160497</v>
      </c>
      <c r="U26">
        <v>2.0939752590883699E-2</v>
      </c>
      <c r="V26">
        <v>31.429475238791699</v>
      </c>
      <c r="W26" s="1">
        <v>8.0081597496441396E-217</v>
      </c>
    </row>
    <row r="27" spans="1:23" x14ac:dyDescent="0.25">
      <c r="A27">
        <v>4</v>
      </c>
      <c r="B27">
        <v>0.28397536983998301</v>
      </c>
      <c r="C27">
        <v>2.7929870210364801E-2</v>
      </c>
      <c r="D27">
        <v>10.1674432319631</v>
      </c>
      <c r="E27" s="1">
        <v>1.4712610397457898E-17</v>
      </c>
      <c r="G27">
        <v>4</v>
      </c>
      <c r="H27">
        <v>0.41175193530241999</v>
      </c>
      <c r="I27">
        <v>3.1781038941070802E-2</v>
      </c>
      <c r="J27">
        <v>12.9558991468435</v>
      </c>
      <c r="K27" s="1">
        <v>8.4206697486244199E-24</v>
      </c>
      <c r="M27">
        <v>3</v>
      </c>
      <c r="N27">
        <v>0.59293454593418404</v>
      </c>
      <c r="O27">
        <v>3.2278813195104901E-2</v>
      </c>
      <c r="P27">
        <v>18.369155716793902</v>
      </c>
      <c r="Q27" s="1">
        <v>2.3199249569920602E-75</v>
      </c>
      <c r="S27">
        <v>3</v>
      </c>
      <c r="T27">
        <v>0.54843540363784404</v>
      </c>
      <c r="U27">
        <v>2.85714739147532E-2</v>
      </c>
      <c r="V27">
        <v>19.195208664214299</v>
      </c>
      <c r="W27" s="1">
        <v>4.0584936691735999E-82</v>
      </c>
    </row>
    <row r="28" spans="1:23" x14ac:dyDescent="0.25">
      <c r="A28">
        <v>5</v>
      </c>
      <c r="B28">
        <v>0.205180693483488</v>
      </c>
      <c r="C28">
        <v>5.3879112929853201E-2</v>
      </c>
      <c r="D28">
        <v>3.8081676242631999</v>
      </c>
      <c r="E28">
        <v>2.29908874962597E-4</v>
      </c>
      <c r="G28">
        <v>5</v>
      </c>
      <c r="H28">
        <v>0.35222955511098802</v>
      </c>
      <c r="I28">
        <v>6.2614723039277398E-2</v>
      </c>
      <c r="J28">
        <v>5.6253471709846696</v>
      </c>
      <c r="K28" s="1">
        <v>1.4474804368439001E-7</v>
      </c>
      <c r="M28">
        <v>4</v>
      </c>
      <c r="N28">
        <v>0.380940264438068</v>
      </c>
      <c r="O28">
        <v>4.6770299504197498E-2</v>
      </c>
      <c r="P28">
        <v>8.1449182168243404</v>
      </c>
      <c r="Q28" s="1">
        <v>3.7953834612502999E-16</v>
      </c>
      <c r="S28">
        <v>4</v>
      </c>
      <c r="T28">
        <v>0.37481762463919299</v>
      </c>
      <c r="U28">
        <v>4.1787147431392502E-2</v>
      </c>
      <c r="V28">
        <v>8.9696867979462098</v>
      </c>
      <c r="W28" s="1">
        <v>2.9735876650474499E-19</v>
      </c>
    </row>
    <row r="29" spans="1:23" x14ac:dyDescent="0.25">
      <c r="A29">
        <v>10</v>
      </c>
      <c r="B29">
        <v>0.334437605819002</v>
      </c>
      <c r="C29">
        <v>3.5133238920225802E-2</v>
      </c>
      <c r="D29">
        <v>9.5191225203683203</v>
      </c>
      <c r="E29" s="1">
        <v>4.5913285487051302E-16</v>
      </c>
      <c r="G29">
        <v>6</v>
      </c>
      <c r="H29">
        <v>0.42043827181857701</v>
      </c>
      <c r="I29">
        <v>0.15240184185004099</v>
      </c>
      <c r="J29">
        <v>2.7587479699377599</v>
      </c>
      <c r="K29">
        <v>6.8067611479608204E-3</v>
      </c>
      <c r="M29">
        <v>5</v>
      </c>
      <c r="N29">
        <v>0.29306345679527901</v>
      </c>
      <c r="O29">
        <v>0.118561681151182</v>
      </c>
      <c r="P29">
        <v>2.47182271666327</v>
      </c>
      <c r="Q29">
        <v>1.3442616066391499E-2</v>
      </c>
      <c r="S29">
        <v>5</v>
      </c>
      <c r="T29">
        <v>0.278560667692618</v>
      </c>
      <c r="U29">
        <v>0.104417825711596</v>
      </c>
      <c r="V29">
        <v>2.66775012594122</v>
      </c>
      <c r="W29">
        <v>7.6361026056768902E-3</v>
      </c>
    </row>
    <row r="30" spans="1:23" x14ac:dyDescent="0.25">
      <c r="A30">
        <v>11</v>
      </c>
      <c r="B30">
        <v>0.49214172957053798</v>
      </c>
      <c r="C30">
        <v>2.0477329826525E-2</v>
      </c>
      <c r="D30">
        <v>24.033491365317101</v>
      </c>
      <c r="E30" s="1">
        <v>8.3885197478745406E-46</v>
      </c>
      <c r="G30">
        <v>9</v>
      </c>
      <c r="H30">
        <v>0.65521672113906904</v>
      </c>
      <c r="I30">
        <v>0.25592069027452602</v>
      </c>
      <c r="J30">
        <v>2.5602334865391998</v>
      </c>
      <c r="K30">
        <v>1.18292783695883E-2</v>
      </c>
      <c r="M30">
        <v>9</v>
      </c>
      <c r="N30">
        <v>1.2946636887721199</v>
      </c>
      <c r="O30">
        <v>0.69036686500750499</v>
      </c>
      <c r="P30">
        <v>1.87532709693134</v>
      </c>
      <c r="Q30">
        <v>6.0747737768287999E-2</v>
      </c>
      <c r="S30">
        <v>9</v>
      </c>
      <c r="T30">
        <v>0.57983393496686197</v>
      </c>
      <c r="U30">
        <v>0.31068092142710302</v>
      </c>
      <c r="V30">
        <v>1.8663326100084101</v>
      </c>
      <c r="W30">
        <v>6.1994845093455E-2</v>
      </c>
    </row>
    <row r="31" spans="1:23" x14ac:dyDescent="0.25">
      <c r="A31">
        <v>12</v>
      </c>
      <c r="B31">
        <v>0.46570888837934099</v>
      </c>
      <c r="C31">
        <v>1.4444054119127E-2</v>
      </c>
      <c r="D31">
        <v>32.2422558471755</v>
      </c>
      <c r="E31" s="1">
        <v>3.4262371650493702E-58</v>
      </c>
      <c r="G31">
        <v>10</v>
      </c>
      <c r="H31">
        <v>0.575471807639373</v>
      </c>
      <c r="I31">
        <v>4.6718484795199799E-2</v>
      </c>
      <c r="J31">
        <v>12.3178611241797</v>
      </c>
      <c r="K31" s="1">
        <v>2.2614372879784401E-22</v>
      </c>
      <c r="M31">
        <v>10</v>
      </c>
      <c r="N31">
        <v>0.40706744988162002</v>
      </c>
      <c r="O31">
        <v>5.9251411014935799E-2</v>
      </c>
      <c r="P31">
        <v>6.8701730964517997</v>
      </c>
      <c r="Q31" s="1">
        <v>6.4124048007831599E-12</v>
      </c>
      <c r="S31">
        <v>10</v>
      </c>
      <c r="T31">
        <v>0.484564806483403</v>
      </c>
      <c r="U31">
        <v>4.7138595599575603E-2</v>
      </c>
      <c r="V31">
        <v>10.2795766466951</v>
      </c>
      <c r="W31" s="1">
        <v>8.71093835227449E-25</v>
      </c>
    </row>
    <row r="32" spans="1:23" x14ac:dyDescent="0.25">
      <c r="B32" t="s">
        <v>5</v>
      </c>
      <c r="C32">
        <v>0.91074495154838597</v>
      </c>
      <c r="G32">
        <v>11</v>
      </c>
      <c r="H32">
        <v>0.66091801757174196</v>
      </c>
      <c r="I32">
        <v>2.34017775880117E-2</v>
      </c>
      <c r="J32">
        <v>28.2422142970164</v>
      </c>
      <c r="K32" s="1">
        <v>5.8817706319733103E-52</v>
      </c>
      <c r="M32">
        <v>11</v>
      </c>
      <c r="N32">
        <v>0.45139593834784097</v>
      </c>
      <c r="O32">
        <v>2.4480586076386101E-2</v>
      </c>
      <c r="P32">
        <v>18.438935119419199</v>
      </c>
      <c r="Q32" s="1">
        <v>6.3989068550402898E-76</v>
      </c>
      <c r="S32">
        <v>11</v>
      </c>
      <c r="T32">
        <v>0.48699890448357003</v>
      </c>
      <c r="U32">
        <v>2.23106643948556E-2</v>
      </c>
      <c r="V32">
        <v>21.828077186077099</v>
      </c>
      <c r="W32" s="1">
        <v>1.25593663300774E-105</v>
      </c>
    </row>
    <row r="33" spans="2:23" x14ac:dyDescent="0.25">
      <c r="B33" t="s">
        <v>6</v>
      </c>
      <c r="C33">
        <v>0.95605409453732004</v>
      </c>
      <c r="G33">
        <v>12</v>
      </c>
      <c r="H33">
        <v>0.64956496876203396</v>
      </c>
      <c r="I33">
        <v>1.69140356213957E-2</v>
      </c>
      <c r="J33">
        <v>38.403902137959001</v>
      </c>
      <c r="K33" s="1">
        <v>3.56950974235084E-65</v>
      </c>
      <c r="M33">
        <v>12</v>
      </c>
      <c r="N33">
        <v>0.54633899128061203</v>
      </c>
      <c r="O33">
        <v>1.6531868951795599E-2</v>
      </c>
      <c r="P33">
        <v>33.047624129712901</v>
      </c>
      <c r="Q33" s="1">
        <v>1.68278867786923E-239</v>
      </c>
      <c r="S33">
        <v>12</v>
      </c>
      <c r="T33">
        <v>0.56311365273960601</v>
      </c>
      <c r="U33">
        <v>1.5422315719169201E-2</v>
      </c>
      <c r="V33">
        <v>36.512911743836298</v>
      </c>
      <c r="W33" s="1">
        <v>6.9190548148592796E-292</v>
      </c>
    </row>
    <row r="34" spans="2:23" x14ac:dyDescent="0.25">
      <c r="B34" t="s">
        <v>7</v>
      </c>
      <c r="C34">
        <v>0.95288682207154096</v>
      </c>
      <c r="H34" t="s">
        <v>5</v>
      </c>
      <c r="I34">
        <v>0.95838783766858104</v>
      </c>
      <c r="N34" t="s">
        <v>5</v>
      </c>
      <c r="O34">
        <v>1.0796525700953301</v>
      </c>
      <c r="T34" t="s">
        <v>5</v>
      </c>
      <c r="U34">
        <v>1.20877888850766</v>
      </c>
    </row>
    <row r="35" spans="2:23" x14ac:dyDescent="0.25">
      <c r="B35" t="s">
        <v>8</v>
      </c>
      <c r="C35">
        <v>0.748</v>
      </c>
      <c r="H35" t="s">
        <v>6</v>
      </c>
      <c r="I35">
        <v>0.96878967070452504</v>
      </c>
      <c r="N35" t="s">
        <v>23</v>
      </c>
      <c r="O35">
        <v>0.37624684920490897</v>
      </c>
      <c r="T35" t="s">
        <v>23</v>
      </c>
      <c r="U35">
        <v>0.29163634783379799</v>
      </c>
    </row>
    <row r="36" spans="2:23" x14ac:dyDescent="0.25">
      <c r="B36" t="s">
        <v>9</v>
      </c>
      <c r="C36">
        <v>328.75169028332402</v>
      </c>
      <c r="H36" t="s">
        <v>7</v>
      </c>
      <c r="I36">
        <v>0.96592633774163805</v>
      </c>
      <c r="N36" t="s">
        <v>24</v>
      </c>
      <c r="O36">
        <v>7.02709568658513E-4</v>
      </c>
      <c r="T36" t="s">
        <v>24</v>
      </c>
      <c r="U36">
        <v>2.6577878088956799E-2</v>
      </c>
    </row>
    <row r="37" spans="2:23" x14ac:dyDescent="0.25">
      <c r="B37" t="s">
        <v>10</v>
      </c>
      <c r="C37">
        <v>1.0222054274465999</v>
      </c>
      <c r="H37" t="s">
        <v>8</v>
      </c>
      <c r="I37">
        <v>0.28999999999999998</v>
      </c>
      <c r="N37" t="s">
        <v>9</v>
      </c>
      <c r="O37">
        <v>383.077789796709</v>
      </c>
      <c r="T37" t="s">
        <v>9</v>
      </c>
      <c r="U37">
        <v>410.16827618006101</v>
      </c>
    </row>
    <row r="38" spans="2:23" x14ac:dyDescent="0.25">
      <c r="H38" t="s">
        <v>9</v>
      </c>
      <c r="I38">
        <v>342.80732663546598</v>
      </c>
      <c r="N38" t="s">
        <v>10</v>
      </c>
      <c r="O38">
        <v>11.524400689216201</v>
      </c>
      <c r="T38" t="s">
        <v>10</v>
      </c>
      <c r="U38">
        <v>12.128196044945801</v>
      </c>
    </row>
    <row r="39" spans="2:23" x14ac:dyDescent="0.25">
      <c r="H39" t="s">
        <v>10</v>
      </c>
      <c r="I39">
        <v>1.01512256793338</v>
      </c>
      <c r="N39" t="s">
        <v>25</v>
      </c>
      <c r="O39">
        <v>0.264657004278046</v>
      </c>
      <c r="T39" t="s">
        <v>25</v>
      </c>
      <c r="U39">
        <v>0.25305853047438698</v>
      </c>
    </row>
  </sheetData>
  <mergeCells count="8">
    <mergeCell ref="A1:E1"/>
    <mergeCell ref="G1:K1"/>
    <mergeCell ref="M1:Q1"/>
    <mergeCell ref="S1:W1"/>
    <mergeCell ref="A21:E21"/>
    <mergeCell ref="G21:K21"/>
    <mergeCell ref="M21:Q21"/>
    <mergeCell ref="S21:W2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95F0-D528-4761-8606-B54A64771332}">
  <dimension ref="A1:W40"/>
  <sheetViews>
    <sheetView tabSelected="1" topLeftCell="A20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4</v>
      </c>
      <c r="B3">
        <v>0.623526292161528</v>
      </c>
      <c r="C3">
        <v>2.9203703751211899E-2</v>
      </c>
      <c r="D3">
        <v>21.350931973334099</v>
      </c>
      <c r="E3" s="1">
        <v>9.6990164542289702E-41</v>
      </c>
      <c r="G3" t="s">
        <v>4</v>
      </c>
      <c r="H3">
        <v>0.563937348938926</v>
      </c>
      <c r="I3">
        <v>2.82132208847308E-2</v>
      </c>
      <c r="J3">
        <v>19.9884072521522</v>
      </c>
      <c r="K3" s="1">
        <v>3.0112312006387597E-38</v>
      </c>
      <c r="M3" t="s">
        <v>4</v>
      </c>
      <c r="N3">
        <v>0.59150202734181301</v>
      </c>
      <c r="O3">
        <v>3.3817519875355501E-2</v>
      </c>
      <c r="P3">
        <v>17.4909937074619</v>
      </c>
      <c r="Q3" s="1">
        <v>1.4989130834178801E-33</v>
      </c>
      <c r="S3" t="s">
        <v>4</v>
      </c>
      <c r="T3">
        <v>0.34087548987269001</v>
      </c>
      <c r="U3">
        <v>3.3334221829001101E-2</v>
      </c>
      <c r="V3">
        <v>10.2259921236897</v>
      </c>
      <c r="W3" s="1">
        <v>1.1818117928363799E-17</v>
      </c>
    </row>
    <row r="4" spans="1:23" x14ac:dyDescent="0.25">
      <c r="A4">
        <v>1</v>
      </c>
      <c r="B4">
        <v>0.14166341543418301</v>
      </c>
      <c r="C4">
        <v>2.79155673664018E-3</v>
      </c>
      <c r="D4">
        <v>50.747102351458501</v>
      </c>
      <c r="E4" s="1">
        <v>1.14761842166787E-77</v>
      </c>
      <c r="G4">
        <v>1</v>
      </c>
      <c r="H4">
        <v>0.148582757852248</v>
      </c>
      <c r="I4">
        <v>2.7783285657264701E-3</v>
      </c>
      <c r="J4">
        <v>53.4791887774429</v>
      </c>
      <c r="K4" s="1">
        <v>4.70439453916684E-80</v>
      </c>
      <c r="M4" t="s">
        <v>11</v>
      </c>
      <c r="N4">
        <v>-1.9776898485141001E-3</v>
      </c>
      <c r="O4">
        <v>3.8994443980954401E-4</v>
      </c>
      <c r="P4">
        <v>-5.0717221393900198</v>
      </c>
      <c r="Q4" s="1">
        <v>1.61041630025537E-6</v>
      </c>
      <c r="S4" t="s">
        <v>11</v>
      </c>
      <c r="T4">
        <v>1.65933063155733E-3</v>
      </c>
      <c r="U4">
        <v>3.7680148216471301E-4</v>
      </c>
      <c r="V4">
        <v>4.4037263920102703</v>
      </c>
      <c r="W4" s="1">
        <v>2.4783767286768501E-5</v>
      </c>
    </row>
    <row r="5" spans="1:23" x14ac:dyDescent="0.25">
      <c r="A5">
        <v>2</v>
      </c>
      <c r="B5">
        <v>0.12947588317311101</v>
      </c>
      <c r="C5">
        <v>3.1758336324066599E-3</v>
      </c>
      <c r="D5">
        <v>40.769101331984203</v>
      </c>
      <c r="E5" s="1">
        <v>8.0538066674835395E-68</v>
      </c>
      <c r="G5">
        <v>2</v>
      </c>
      <c r="H5">
        <v>0.13287385727822601</v>
      </c>
      <c r="I5">
        <v>3.1428103546619298E-3</v>
      </c>
      <c r="J5">
        <v>42.278674906720397</v>
      </c>
      <c r="K5" s="1">
        <v>1.9334381081458401E-69</v>
      </c>
      <c r="M5">
        <v>1</v>
      </c>
      <c r="N5">
        <v>0.12227401339558699</v>
      </c>
      <c r="O5">
        <v>2.1052498814676502E-3</v>
      </c>
      <c r="P5">
        <v>58.080522636269997</v>
      </c>
      <c r="Q5" s="1">
        <v>2.2587827220242E-84</v>
      </c>
      <c r="S5">
        <v>1</v>
      </c>
      <c r="T5">
        <v>0.12251633502237</v>
      </c>
      <c r="U5">
        <v>1.7152647390166901E-3</v>
      </c>
      <c r="V5">
        <v>71.427070256574794</v>
      </c>
      <c r="W5" s="1">
        <v>5.3328126893341399E-94</v>
      </c>
    </row>
    <row r="6" spans="1:23" x14ac:dyDescent="0.25">
      <c r="A6">
        <v>3</v>
      </c>
      <c r="B6">
        <v>0.12143261295374901</v>
      </c>
      <c r="C6">
        <v>3.72006358898778E-3</v>
      </c>
      <c r="D6">
        <v>32.642617538371397</v>
      </c>
      <c r="E6" s="1">
        <v>4.3143875314181902E-58</v>
      </c>
      <c r="G6">
        <v>3</v>
      </c>
      <c r="H6">
        <v>0.130134869657481</v>
      </c>
      <c r="I6">
        <v>3.68687294329728E-3</v>
      </c>
      <c r="J6">
        <v>35.296814308197398</v>
      </c>
      <c r="K6" s="1">
        <v>1.7844759157988402E-61</v>
      </c>
      <c r="M6">
        <v>2</v>
      </c>
      <c r="N6">
        <v>0.12252991067201401</v>
      </c>
      <c r="O6">
        <v>2.5875546788356601E-3</v>
      </c>
      <c r="P6">
        <v>47.353554177703401</v>
      </c>
      <c r="Q6" s="1">
        <v>5.4245607249921098E-75</v>
      </c>
      <c r="S6">
        <v>2</v>
      </c>
      <c r="T6">
        <v>0.12925463917539301</v>
      </c>
      <c r="U6">
        <v>2.1983043121028599E-3</v>
      </c>
      <c r="V6">
        <v>58.797427846443497</v>
      </c>
      <c r="W6" s="1">
        <v>6.10858735725352E-85</v>
      </c>
    </row>
    <row r="7" spans="1:23" x14ac:dyDescent="0.25">
      <c r="A7">
        <v>4</v>
      </c>
      <c r="B7">
        <v>0.102363483040271</v>
      </c>
      <c r="C7">
        <v>4.8987024437379496E-3</v>
      </c>
      <c r="D7">
        <v>20.896040168988598</v>
      </c>
      <c r="E7" s="1">
        <v>6.4240883240220399E-40</v>
      </c>
      <c r="G7">
        <v>4</v>
      </c>
      <c r="H7">
        <v>0.11622571451173699</v>
      </c>
      <c r="I7">
        <v>4.9514987094814202E-3</v>
      </c>
      <c r="J7">
        <v>23.472835464781902</v>
      </c>
      <c r="K7" s="1">
        <v>1.9778339774931299E-44</v>
      </c>
      <c r="M7">
        <v>3</v>
      </c>
      <c r="N7">
        <v>0.123313192701339</v>
      </c>
      <c r="O7">
        <v>3.86418843105055E-3</v>
      </c>
      <c r="P7">
        <v>31.9117959441264</v>
      </c>
      <c r="Q7" s="1">
        <v>1.9680201086381201E-57</v>
      </c>
      <c r="S7">
        <v>3</v>
      </c>
      <c r="T7">
        <v>0.11814042637524</v>
      </c>
      <c r="U7">
        <v>2.9636902104040802E-3</v>
      </c>
      <c r="V7">
        <v>39.862609783069097</v>
      </c>
      <c r="W7" s="1">
        <v>3.2366532029873899E-67</v>
      </c>
    </row>
    <row r="8" spans="1:23" x14ac:dyDescent="0.25">
      <c r="A8">
        <v>5</v>
      </c>
      <c r="B8">
        <v>7.6126392612081498E-2</v>
      </c>
      <c r="C8">
        <v>9.3683306412930493E-3</v>
      </c>
      <c r="D8">
        <v>8.1259293172827505</v>
      </c>
      <c r="E8" s="1">
        <v>7.5455527181227601E-13</v>
      </c>
      <c r="G8">
        <v>5</v>
      </c>
      <c r="H8">
        <v>9.6140873328697807E-2</v>
      </c>
      <c r="I8">
        <v>9.7147863978783496E-3</v>
      </c>
      <c r="J8">
        <v>9.8963445402870107</v>
      </c>
      <c r="K8" s="1">
        <v>7.3606406176242697E-17</v>
      </c>
      <c r="M8">
        <v>4</v>
      </c>
      <c r="N8">
        <v>9.2924736346119696E-2</v>
      </c>
      <c r="O8">
        <v>5.8472935675893704E-3</v>
      </c>
      <c r="P8">
        <v>15.8919225231288</v>
      </c>
      <c r="Q8" s="1">
        <v>2.9393056369290802E-30</v>
      </c>
      <c r="S8">
        <v>4</v>
      </c>
      <c r="T8">
        <v>9.5146979699510803E-2</v>
      </c>
      <c r="U8">
        <v>4.4500147073077197E-3</v>
      </c>
      <c r="V8">
        <v>21.381273087314199</v>
      </c>
      <c r="W8" s="1">
        <v>5.6103021514453102E-41</v>
      </c>
    </row>
    <row r="9" spans="1:23" x14ac:dyDescent="0.25">
      <c r="A9">
        <v>6</v>
      </c>
      <c r="B9">
        <v>6.8907770640216096E-2</v>
      </c>
      <c r="C9">
        <v>1.9907116348564499E-2</v>
      </c>
      <c r="D9">
        <v>3.4614642037386401</v>
      </c>
      <c r="E9">
        <v>7.6832864635546295E-4</v>
      </c>
      <c r="G9">
        <v>6</v>
      </c>
      <c r="H9">
        <v>0.10687351369744399</v>
      </c>
      <c r="I9">
        <v>2.2896093083697801E-2</v>
      </c>
      <c r="J9">
        <v>4.6677620197805298</v>
      </c>
      <c r="K9" s="1">
        <v>8.7181765622208699E-6</v>
      </c>
      <c r="M9">
        <v>5</v>
      </c>
      <c r="N9">
        <v>6.71943365200805E-2</v>
      </c>
      <c r="O9">
        <v>1.6763589646508498E-2</v>
      </c>
      <c r="P9">
        <v>4.0083501169497904</v>
      </c>
      <c r="Q9">
        <v>1.11616133227921E-4</v>
      </c>
      <c r="S9">
        <v>5</v>
      </c>
      <c r="T9">
        <v>8.6253137331990595E-2</v>
      </c>
      <c r="U9">
        <v>1.21655732004021E-2</v>
      </c>
      <c r="V9">
        <v>7.0899361592875803</v>
      </c>
      <c r="W9" s="1">
        <v>1.3616528737983899E-10</v>
      </c>
    </row>
    <row r="10" spans="1:23" x14ac:dyDescent="0.25">
      <c r="A10">
        <v>9</v>
      </c>
      <c r="B10">
        <v>5.49208641902856E-2</v>
      </c>
      <c r="C10">
        <v>2.0809800203320201E-2</v>
      </c>
      <c r="D10">
        <v>2.6391826761278998</v>
      </c>
      <c r="E10">
        <v>9.52816990808464E-3</v>
      </c>
      <c r="G10">
        <v>9</v>
      </c>
      <c r="H10">
        <v>9.68550641729993E-2</v>
      </c>
      <c r="I10">
        <v>3.5705058363098903E-2</v>
      </c>
      <c r="J10">
        <v>2.7126426510227701</v>
      </c>
      <c r="K10">
        <v>7.7589571410639898E-3</v>
      </c>
      <c r="M10">
        <v>10</v>
      </c>
      <c r="N10">
        <v>7.0527261071543598E-2</v>
      </c>
      <c r="O10">
        <v>7.4538262348571296E-3</v>
      </c>
      <c r="P10">
        <v>9.4618869355619495</v>
      </c>
      <c r="Q10" s="1">
        <v>6.7004923793896101E-16</v>
      </c>
      <c r="S10">
        <v>10</v>
      </c>
      <c r="T10">
        <v>5.4348548977603099E-2</v>
      </c>
      <c r="U10">
        <v>4.8981036073282103E-3</v>
      </c>
      <c r="V10">
        <v>11.095834905633801</v>
      </c>
      <c r="W10" s="1">
        <v>1.1897590459950499E-19</v>
      </c>
    </row>
    <row r="11" spans="1:23" x14ac:dyDescent="0.25">
      <c r="A11">
        <v>10</v>
      </c>
      <c r="B11">
        <v>0.11156799725736601</v>
      </c>
      <c r="C11">
        <v>6.21882364108886E-3</v>
      </c>
      <c r="D11">
        <v>17.940370027575099</v>
      </c>
      <c r="E11" s="1">
        <v>2.5872872075653299E-34</v>
      </c>
      <c r="G11">
        <v>10</v>
      </c>
      <c r="H11">
        <v>0.13341242237970699</v>
      </c>
      <c r="I11">
        <v>7.0958008454230304E-3</v>
      </c>
      <c r="J11">
        <v>18.801601860875401</v>
      </c>
      <c r="K11" s="1">
        <v>5.3769513399562798E-36</v>
      </c>
      <c r="M11">
        <v>11</v>
      </c>
      <c r="N11">
        <v>9.2287226040776896E-2</v>
      </c>
      <c r="O11">
        <v>2.8971476372802001E-3</v>
      </c>
      <c r="P11">
        <v>31.854512643137099</v>
      </c>
      <c r="Q11" s="1">
        <v>2.3526332598916499E-57</v>
      </c>
      <c r="S11">
        <v>11</v>
      </c>
      <c r="T11">
        <v>9.3258720373584195E-2</v>
      </c>
      <c r="U11">
        <v>2.2710676267122601E-3</v>
      </c>
      <c r="V11">
        <v>41.063823585293903</v>
      </c>
      <c r="W11" s="1">
        <v>1.5146633892071199E-68</v>
      </c>
    </row>
    <row r="12" spans="1:23" x14ac:dyDescent="0.25">
      <c r="A12">
        <v>11</v>
      </c>
      <c r="B12">
        <v>0.155744446488431</v>
      </c>
      <c r="C12">
        <v>3.5868114377230601E-3</v>
      </c>
      <c r="D12">
        <v>43.421420164562299</v>
      </c>
      <c r="E12" s="1">
        <v>1.2415111344158801E-70</v>
      </c>
      <c r="G12">
        <v>11</v>
      </c>
      <c r="H12">
        <v>0.16746799509469501</v>
      </c>
      <c r="I12">
        <v>3.6117084136334898E-3</v>
      </c>
      <c r="J12">
        <v>46.368082889121403</v>
      </c>
      <c r="K12" s="1">
        <v>1.3934466973151099E-73</v>
      </c>
      <c r="M12">
        <v>12</v>
      </c>
      <c r="N12">
        <v>0.114505371083094</v>
      </c>
      <c r="O12">
        <v>1.9578802183477101E-3</v>
      </c>
      <c r="P12">
        <v>58.484359773411903</v>
      </c>
      <c r="Q12" s="1">
        <v>1.07932027813891E-84</v>
      </c>
      <c r="S12">
        <v>12</v>
      </c>
      <c r="T12">
        <v>0.112218842516475</v>
      </c>
      <c r="U12">
        <v>1.5665838622151199E-3</v>
      </c>
      <c r="V12">
        <v>71.632834489817995</v>
      </c>
      <c r="W12" s="1">
        <v>3.91200901648784E-94</v>
      </c>
    </row>
    <row r="13" spans="1:23" x14ac:dyDescent="0.25">
      <c r="A13">
        <v>12</v>
      </c>
      <c r="B13">
        <v>0.14685823650897101</v>
      </c>
      <c r="C13">
        <v>2.6137820959325499E-3</v>
      </c>
      <c r="D13">
        <v>56.186105466674199</v>
      </c>
      <c r="E13" s="1">
        <v>2.60741436117173E-82</v>
      </c>
      <c r="G13">
        <v>12</v>
      </c>
      <c r="H13">
        <v>0.15328885274143</v>
      </c>
      <c r="I13">
        <v>2.6184395723039102E-3</v>
      </c>
      <c r="J13">
        <v>58.542062365240703</v>
      </c>
      <c r="K13" s="1">
        <v>3.4164326469482401E-84</v>
      </c>
      <c r="N13" t="s">
        <v>5</v>
      </c>
      <c r="O13">
        <v>0.14528733277509001</v>
      </c>
      <c r="T13" t="s">
        <v>5</v>
      </c>
      <c r="U13">
        <v>0.13854198923241801</v>
      </c>
    </row>
    <row r="14" spans="1:23" x14ac:dyDescent="0.25">
      <c r="B14" t="s">
        <v>5</v>
      </c>
      <c r="C14">
        <v>0.156569212408813</v>
      </c>
      <c r="H14" t="s">
        <v>5</v>
      </c>
      <c r="I14">
        <v>0.14880064959173001</v>
      </c>
      <c r="N14" t="s">
        <v>6</v>
      </c>
      <c r="O14">
        <v>0.98565491283933304</v>
      </c>
      <c r="T14" t="s">
        <v>6</v>
      </c>
      <c r="U14">
        <v>0.99032292588291204</v>
      </c>
    </row>
    <row r="15" spans="1:23" x14ac:dyDescent="0.25">
      <c r="B15" t="s">
        <v>6</v>
      </c>
      <c r="C15">
        <v>0.984163326740217</v>
      </c>
      <c r="H15" t="s">
        <v>6</v>
      </c>
      <c r="I15">
        <v>0.985531077329445</v>
      </c>
      <c r="N15" t="s">
        <v>7</v>
      </c>
      <c r="O15">
        <v>0.98448122388982395</v>
      </c>
      <c r="T15" t="s">
        <v>7</v>
      </c>
      <c r="U15">
        <v>0.98953116527333296</v>
      </c>
    </row>
    <row r="16" spans="1:23" x14ac:dyDescent="0.25">
      <c r="B16" t="s">
        <v>7</v>
      </c>
      <c r="C16">
        <v>0.98271042093656802</v>
      </c>
      <c r="H16" t="s">
        <v>7</v>
      </c>
      <c r="I16">
        <v>0.98420365323122805</v>
      </c>
      <c r="N16" t="s">
        <v>8</v>
      </c>
      <c r="O16">
        <v>5.1999999999999998E-2</v>
      </c>
      <c r="T16" t="s">
        <v>8</v>
      </c>
      <c r="U16">
        <v>0.13600000000000001</v>
      </c>
    </row>
    <row r="17" spans="1:23" x14ac:dyDescent="0.25">
      <c r="B17" t="s">
        <v>8</v>
      </c>
      <c r="C17">
        <v>0.39600000000000002</v>
      </c>
      <c r="H17" t="s">
        <v>8</v>
      </c>
      <c r="I17">
        <v>0.44400000000000001</v>
      </c>
      <c r="N17" t="s">
        <v>9</v>
      </c>
      <c r="O17">
        <v>-110.86617135109201</v>
      </c>
      <c r="T17" t="s">
        <v>9</v>
      </c>
      <c r="U17">
        <v>-122.275755977321</v>
      </c>
    </row>
    <row r="18" spans="1:23" x14ac:dyDescent="0.25">
      <c r="B18" t="s">
        <v>9</v>
      </c>
      <c r="C18">
        <v>-92.013722885931102</v>
      </c>
      <c r="H18" t="s">
        <v>9</v>
      </c>
      <c r="I18">
        <v>-104.227485150871</v>
      </c>
      <c r="N18" t="s">
        <v>10</v>
      </c>
      <c r="O18">
        <v>1.0270880048219999</v>
      </c>
      <c r="T18" t="s">
        <v>10</v>
      </c>
      <c r="U18">
        <v>1.0341501722898601</v>
      </c>
    </row>
    <row r="19" spans="1:23" x14ac:dyDescent="0.25">
      <c r="B19" t="s">
        <v>10</v>
      </c>
      <c r="C19">
        <v>1.01915954049284</v>
      </c>
      <c r="H19" t="s">
        <v>10</v>
      </c>
      <c r="I19">
        <v>1.0128307344079599</v>
      </c>
    </row>
    <row r="21" spans="1:23" x14ac:dyDescent="0.25">
      <c r="A21" s="30" t="s">
        <v>16</v>
      </c>
      <c r="B21" s="30"/>
      <c r="C21" s="30"/>
      <c r="D21" s="30"/>
      <c r="E21" s="30"/>
      <c r="G21" s="30" t="s">
        <v>17</v>
      </c>
      <c r="H21" s="30"/>
      <c r="I21" s="30"/>
      <c r="J21" s="30"/>
      <c r="K21" s="30"/>
      <c r="M21" s="30" t="s">
        <v>18</v>
      </c>
      <c r="N21" s="30"/>
      <c r="O21" s="30"/>
      <c r="P21" s="30"/>
      <c r="Q21" s="30"/>
      <c r="S21" s="30" t="s">
        <v>19</v>
      </c>
      <c r="T21" s="30"/>
      <c r="U21" s="30"/>
      <c r="V21" s="30"/>
      <c r="W21" s="30"/>
    </row>
    <row r="22" spans="1:23" x14ac:dyDescent="0.25">
      <c r="B22" t="s">
        <v>0</v>
      </c>
      <c r="C22" t="s">
        <v>1</v>
      </c>
      <c r="D22" t="s">
        <v>2</v>
      </c>
      <c r="E22" t="s">
        <v>3</v>
      </c>
      <c r="H22" t="s">
        <v>0</v>
      </c>
      <c r="I22" t="s">
        <v>1</v>
      </c>
      <c r="J22" t="s">
        <v>2</v>
      </c>
      <c r="K22" t="s">
        <v>3</v>
      </c>
      <c r="N22" t="s">
        <v>0</v>
      </c>
      <c r="O22" t="s">
        <v>1</v>
      </c>
      <c r="P22" t="s">
        <v>20</v>
      </c>
      <c r="Q22" t="s">
        <v>21</v>
      </c>
      <c r="T22" t="s">
        <v>0</v>
      </c>
      <c r="U22" t="s">
        <v>1</v>
      </c>
      <c r="V22" t="s">
        <v>2</v>
      </c>
      <c r="W22" t="s">
        <v>3</v>
      </c>
    </row>
    <row r="23" spans="1:23" x14ac:dyDescent="0.25">
      <c r="A23" t="s">
        <v>4</v>
      </c>
      <c r="B23">
        <v>4.0659709247829703</v>
      </c>
      <c r="C23">
        <v>0.20843594469419199</v>
      </c>
      <c r="D23">
        <v>19.5070525419614</v>
      </c>
      <c r="E23" s="1">
        <v>1.6769169319245699E-37</v>
      </c>
      <c r="G23" t="s">
        <v>4</v>
      </c>
      <c r="H23">
        <v>4.7822038752385296</v>
      </c>
      <c r="I23">
        <v>0.26007874530519498</v>
      </c>
      <c r="J23">
        <v>18.387522862072998</v>
      </c>
      <c r="K23" s="1">
        <v>4.7714927479374602E-35</v>
      </c>
      <c r="M23" t="s">
        <v>22</v>
      </c>
      <c r="N23">
        <v>0.468410811198539</v>
      </c>
      <c r="O23">
        <v>9.0286333861698403E-2</v>
      </c>
      <c r="P23">
        <v>5.1880588253373503</v>
      </c>
      <c r="Q23" s="1">
        <v>2.12497484611159E-7</v>
      </c>
      <c r="S23" t="s">
        <v>4</v>
      </c>
      <c r="T23">
        <v>2.9733825489851902</v>
      </c>
      <c r="U23">
        <v>0.28523822729082998</v>
      </c>
      <c r="V23">
        <v>10.424207783178799</v>
      </c>
      <c r="W23" s="1">
        <v>4.5666958494315898E-18</v>
      </c>
    </row>
    <row r="24" spans="1:23" x14ac:dyDescent="0.25">
      <c r="A24" t="s">
        <v>11</v>
      </c>
      <c r="B24">
        <v>-6.7606477514081604E-3</v>
      </c>
      <c r="C24">
        <v>2.3455630158939001E-3</v>
      </c>
      <c r="D24">
        <v>-2.8823134171186</v>
      </c>
      <c r="E24">
        <v>4.7483800079297003E-3</v>
      </c>
      <c r="G24" t="s">
        <v>11</v>
      </c>
      <c r="H24">
        <v>-5.6059267344899001E-3</v>
      </c>
      <c r="I24">
        <v>2.5324984022420702E-3</v>
      </c>
      <c r="J24">
        <v>-2.21359536871844</v>
      </c>
      <c r="K24">
        <v>2.8959041900989399E-2</v>
      </c>
      <c r="M24" t="s">
        <v>4</v>
      </c>
      <c r="N24">
        <v>4.1079559830843602</v>
      </c>
      <c r="O24">
        <v>0.26243624711215102</v>
      </c>
      <c r="P24">
        <v>15.653157779416199</v>
      </c>
      <c r="Q24" s="1">
        <v>3.16135712994101E-55</v>
      </c>
      <c r="S24" t="s">
        <v>11</v>
      </c>
      <c r="T24">
        <v>1.29896263294411E-2</v>
      </c>
      <c r="U24">
        <v>3.0241086687903202E-3</v>
      </c>
      <c r="V24">
        <v>4.2953569967567198</v>
      </c>
      <c r="W24" s="1">
        <v>3.8013175480635702E-5</v>
      </c>
    </row>
    <row r="25" spans="1:23" x14ac:dyDescent="0.25">
      <c r="A25">
        <v>1</v>
      </c>
      <c r="B25">
        <v>0.49987501766667602</v>
      </c>
      <c r="C25">
        <v>1.4923279834278101E-2</v>
      </c>
      <c r="D25">
        <v>33.496324080078203</v>
      </c>
      <c r="E25" s="1">
        <v>1.5599932141696501E-59</v>
      </c>
      <c r="G25">
        <v>1</v>
      </c>
      <c r="H25">
        <v>0.66648622432381399</v>
      </c>
      <c r="I25">
        <v>1.7488091738866202E-2</v>
      </c>
      <c r="J25">
        <v>38.110860480139699</v>
      </c>
      <c r="K25" s="1">
        <v>1.8581458734121499E-64</v>
      </c>
      <c r="M25">
        <v>1</v>
      </c>
      <c r="N25">
        <v>0.63225327380546403</v>
      </c>
      <c r="O25">
        <v>1.9813703256074299E-2</v>
      </c>
      <c r="P25">
        <v>31.90989920633</v>
      </c>
      <c r="Q25" s="1">
        <v>1.94634788850033E-223</v>
      </c>
      <c r="S25">
        <v>1</v>
      </c>
      <c r="T25">
        <v>0.66367850822055297</v>
      </c>
      <c r="U25">
        <v>1.3905317365109599E-2</v>
      </c>
      <c r="V25">
        <v>47.728397043696198</v>
      </c>
      <c r="W25" s="1">
        <v>6.9021043637821299E-75</v>
      </c>
    </row>
    <row r="26" spans="1:23" x14ac:dyDescent="0.25">
      <c r="A26">
        <v>2</v>
      </c>
      <c r="B26">
        <v>0.44629790844858303</v>
      </c>
      <c r="C26">
        <v>1.6974326447352001E-2</v>
      </c>
      <c r="D26">
        <v>26.292525351908999</v>
      </c>
      <c r="E26" s="1">
        <v>3.01761481436088E-49</v>
      </c>
      <c r="G26">
        <v>2</v>
      </c>
      <c r="H26">
        <v>0.57852467845392097</v>
      </c>
      <c r="I26">
        <v>1.9750030477770301E-2</v>
      </c>
      <c r="J26">
        <v>29.292343579169799</v>
      </c>
      <c r="K26" s="1">
        <v>3.3464486881588502E-53</v>
      </c>
      <c r="M26">
        <v>2</v>
      </c>
      <c r="N26">
        <v>0.60853136731942603</v>
      </c>
      <c r="O26">
        <v>2.4183574784214502E-2</v>
      </c>
      <c r="P26">
        <v>25.163003102280701</v>
      </c>
      <c r="Q26" s="1">
        <v>1.01839318438434E-139</v>
      </c>
      <c r="S26">
        <v>2</v>
      </c>
      <c r="T26">
        <v>0.65267779579535301</v>
      </c>
      <c r="U26">
        <v>1.7813385391494099E-2</v>
      </c>
      <c r="V26">
        <v>36.639739243895001</v>
      </c>
      <c r="W26" s="1">
        <v>4.16928892886501E-63</v>
      </c>
    </row>
    <row r="27" spans="1:23" x14ac:dyDescent="0.25">
      <c r="A27">
        <v>3</v>
      </c>
      <c r="B27">
        <v>0.37607535192795299</v>
      </c>
      <c r="C27">
        <v>1.9889295600940601E-2</v>
      </c>
      <c r="D27">
        <v>18.9084299149422</v>
      </c>
      <c r="E27" s="1">
        <v>2.36843608967353E-36</v>
      </c>
      <c r="G27">
        <v>3</v>
      </c>
      <c r="H27">
        <v>0.51978392058573097</v>
      </c>
      <c r="I27">
        <v>2.3173161117058E-2</v>
      </c>
      <c r="J27">
        <v>22.430427940325899</v>
      </c>
      <c r="K27" s="1">
        <v>1.9032737228107199E-42</v>
      </c>
      <c r="M27">
        <v>3</v>
      </c>
      <c r="N27">
        <v>0.55077904425692703</v>
      </c>
      <c r="O27">
        <v>3.4300160379627798E-2</v>
      </c>
      <c r="P27">
        <v>16.057623001204799</v>
      </c>
      <c r="Q27" s="1">
        <v>5.05557079788757E-58</v>
      </c>
      <c r="S27">
        <v>3</v>
      </c>
      <c r="T27">
        <v>0.54403701894745904</v>
      </c>
      <c r="U27">
        <v>2.4017089986416301E-2</v>
      </c>
      <c r="V27">
        <v>22.652078967733299</v>
      </c>
      <c r="W27" s="1">
        <v>4.9769102152813897E-43</v>
      </c>
    </row>
    <row r="28" spans="1:23" x14ac:dyDescent="0.25">
      <c r="A28">
        <v>4</v>
      </c>
      <c r="B28">
        <v>0.271037390248691</v>
      </c>
      <c r="C28">
        <v>2.6208544123689601E-2</v>
      </c>
      <c r="D28">
        <v>10.3415660545487</v>
      </c>
      <c r="E28" s="1">
        <v>6.41186001504738E-18</v>
      </c>
      <c r="G28">
        <v>4</v>
      </c>
      <c r="H28">
        <v>0.39825445510053797</v>
      </c>
      <c r="I28">
        <v>3.1165465255741799E-2</v>
      </c>
      <c r="J28">
        <v>12.778710403727001</v>
      </c>
      <c r="K28" s="1">
        <v>2.4596391978670501E-23</v>
      </c>
      <c r="M28">
        <v>4</v>
      </c>
      <c r="N28">
        <v>0.32499050215501402</v>
      </c>
      <c r="O28">
        <v>4.4846685867255501E-2</v>
      </c>
      <c r="P28">
        <v>7.2467005280384198</v>
      </c>
      <c r="Q28" s="1">
        <v>4.270467452738E-13</v>
      </c>
      <c r="S28">
        <v>4</v>
      </c>
      <c r="T28">
        <v>0.38767943733561799</v>
      </c>
      <c r="U28">
        <v>3.6039508020870602E-2</v>
      </c>
      <c r="V28">
        <v>10.757067968605799</v>
      </c>
      <c r="W28" s="1">
        <v>7.9175104482770998E-19</v>
      </c>
    </row>
    <row r="29" spans="1:23" x14ac:dyDescent="0.25">
      <c r="A29">
        <v>5</v>
      </c>
      <c r="B29">
        <v>0.166945162956918</v>
      </c>
      <c r="C29">
        <v>5.0348933037904699E-2</v>
      </c>
      <c r="D29">
        <v>3.3157636693360599</v>
      </c>
      <c r="E29">
        <v>1.2386511424881299E-3</v>
      </c>
      <c r="G29">
        <v>5</v>
      </c>
      <c r="H29">
        <v>0.31283636569738899</v>
      </c>
      <c r="I29">
        <v>6.1051192667138598E-2</v>
      </c>
      <c r="J29">
        <v>5.1241646891818498</v>
      </c>
      <c r="K29" s="1">
        <v>1.3178897725888E-6</v>
      </c>
      <c r="M29">
        <v>10</v>
      </c>
      <c r="N29">
        <v>0.34200812775133999</v>
      </c>
      <c r="O29">
        <v>5.6529124755027103E-2</v>
      </c>
      <c r="P29">
        <v>6.0501224675502501</v>
      </c>
      <c r="Q29" s="1">
        <v>1.44735764265736E-9</v>
      </c>
      <c r="S29">
        <v>5</v>
      </c>
      <c r="T29">
        <v>0.32146808280151801</v>
      </c>
      <c r="U29">
        <v>9.8298531209452797E-2</v>
      </c>
      <c r="V29">
        <v>3.2703243766332499</v>
      </c>
      <c r="W29">
        <v>1.4383397030216999E-3</v>
      </c>
    </row>
    <row r="30" spans="1:23" x14ac:dyDescent="0.25">
      <c r="A30">
        <v>10</v>
      </c>
      <c r="B30">
        <v>0.329576058115371</v>
      </c>
      <c r="C30">
        <v>3.3196300333191597E-2</v>
      </c>
      <c r="D30">
        <v>9.9280960470719197</v>
      </c>
      <c r="E30" s="1">
        <v>5.7130316391184601E-17</v>
      </c>
      <c r="G30">
        <v>6</v>
      </c>
      <c r="H30">
        <v>0.363604485606627</v>
      </c>
      <c r="I30">
        <v>0.14465585586434199</v>
      </c>
      <c r="J30">
        <v>2.5135828994549301</v>
      </c>
      <c r="K30">
        <v>1.34269304785848E-2</v>
      </c>
      <c r="M30">
        <v>11</v>
      </c>
      <c r="N30">
        <v>0.446209461581623</v>
      </c>
      <c r="O30">
        <v>2.5008575135900098E-2</v>
      </c>
      <c r="P30">
        <v>17.842258471618599</v>
      </c>
      <c r="Q30" s="1">
        <v>3.3200170247988601E-71</v>
      </c>
      <c r="S30">
        <v>9</v>
      </c>
      <c r="T30">
        <v>0.59691446772891499</v>
      </c>
      <c r="U30">
        <v>0.25066409612266499</v>
      </c>
      <c r="V30">
        <v>2.3813321371593998</v>
      </c>
      <c r="W30">
        <v>1.8984272619335298E-2</v>
      </c>
    </row>
    <row r="31" spans="1:23" x14ac:dyDescent="0.25">
      <c r="A31">
        <v>11</v>
      </c>
      <c r="B31">
        <v>0.48582713329074301</v>
      </c>
      <c r="C31">
        <v>1.90563382521312E-2</v>
      </c>
      <c r="D31">
        <v>25.494254292868199</v>
      </c>
      <c r="E31" s="1">
        <v>5.5815727515552502E-48</v>
      </c>
      <c r="G31">
        <v>9</v>
      </c>
      <c r="H31">
        <v>0.54177386352321799</v>
      </c>
      <c r="I31">
        <v>0.22307585079742601</v>
      </c>
      <c r="J31">
        <v>2.4286531311504498</v>
      </c>
      <c r="K31">
        <v>1.68060589791941E-2</v>
      </c>
      <c r="M31">
        <v>12</v>
      </c>
      <c r="N31">
        <v>0.545717452691586</v>
      </c>
      <c r="O31">
        <v>1.7800877948230601E-2</v>
      </c>
      <c r="P31">
        <v>30.6567717771375</v>
      </c>
      <c r="Q31" s="1">
        <v>2.14683600257839E-206</v>
      </c>
      <c r="S31">
        <v>10</v>
      </c>
      <c r="T31">
        <v>0.46448353973927198</v>
      </c>
      <c r="U31">
        <v>3.96275137050131E-2</v>
      </c>
      <c r="V31">
        <v>11.721238511123399</v>
      </c>
      <c r="W31" s="1">
        <v>5.0413632046583197E-21</v>
      </c>
    </row>
    <row r="32" spans="1:23" x14ac:dyDescent="0.25">
      <c r="A32">
        <v>12</v>
      </c>
      <c r="B32">
        <v>0.46075636959338501</v>
      </c>
      <c r="C32">
        <v>1.3876549368216799E-2</v>
      </c>
      <c r="D32">
        <v>33.203958517865601</v>
      </c>
      <c r="E32" s="1">
        <v>3.7546321741126002E-59</v>
      </c>
      <c r="G32">
        <v>10</v>
      </c>
      <c r="H32">
        <v>0.55354679378174099</v>
      </c>
      <c r="I32">
        <v>4.4424329193468101E-2</v>
      </c>
      <c r="J32">
        <v>12.4604423709144</v>
      </c>
      <c r="K32" s="1">
        <v>1.2590549097642599E-22</v>
      </c>
      <c r="N32" t="s">
        <v>5</v>
      </c>
      <c r="O32">
        <v>1.1437401171689501</v>
      </c>
      <c r="S32">
        <v>11</v>
      </c>
      <c r="T32">
        <v>0.48994295106321001</v>
      </c>
      <c r="U32">
        <v>1.8369607454564799E-2</v>
      </c>
      <c r="V32">
        <v>26.6713892648512</v>
      </c>
      <c r="W32" s="1">
        <v>1.3772224695754001E-49</v>
      </c>
    </row>
    <row r="33" spans="2:23" x14ac:dyDescent="0.25">
      <c r="B33" t="s">
        <v>5</v>
      </c>
      <c r="C33">
        <v>0.86900341963802596</v>
      </c>
      <c r="G33">
        <v>11</v>
      </c>
      <c r="H33">
        <v>0.66433183944127705</v>
      </c>
      <c r="I33">
        <v>2.24940178272247E-2</v>
      </c>
      <c r="J33">
        <v>29.533711787017001</v>
      </c>
      <c r="K33" s="1">
        <v>1.52059133653738E-53</v>
      </c>
      <c r="N33" t="s">
        <v>23</v>
      </c>
      <c r="O33">
        <v>0.13809665807282401</v>
      </c>
      <c r="S33">
        <v>12</v>
      </c>
      <c r="T33">
        <v>0.556710501859083</v>
      </c>
      <c r="U33">
        <v>1.26662725673685E-2</v>
      </c>
      <c r="V33">
        <v>43.952196583334903</v>
      </c>
      <c r="W33" s="1">
        <v>3.54487136740606E-71</v>
      </c>
    </row>
    <row r="34" spans="2:23" x14ac:dyDescent="0.25">
      <c r="B34" t="s">
        <v>6</v>
      </c>
      <c r="C34">
        <v>0.95891652329862598</v>
      </c>
      <c r="G34">
        <v>12</v>
      </c>
      <c r="H34">
        <v>0.63004173793727203</v>
      </c>
      <c r="I34">
        <v>1.6294323423729599E-2</v>
      </c>
      <c r="J34">
        <v>38.666333148864197</v>
      </c>
      <c r="K34" s="1">
        <v>4.32820553194735E-65</v>
      </c>
      <c r="N34" t="s">
        <v>24</v>
      </c>
      <c r="O34">
        <v>3.4389273859390397E-2</v>
      </c>
      <c r="T34" t="s">
        <v>5</v>
      </c>
      <c r="U34">
        <v>1.09858632207868</v>
      </c>
    </row>
    <row r="35" spans="2:23" x14ac:dyDescent="0.25">
      <c r="B35" t="s">
        <v>7</v>
      </c>
      <c r="C35">
        <v>0.95555514793215002</v>
      </c>
      <c r="H35" t="s">
        <v>5</v>
      </c>
      <c r="I35">
        <v>0.92287485923905999</v>
      </c>
      <c r="N35" t="s">
        <v>9</v>
      </c>
      <c r="O35">
        <v>393.025838765858</v>
      </c>
      <c r="T35" t="s">
        <v>6</v>
      </c>
      <c r="U35">
        <v>0.97696881151551895</v>
      </c>
    </row>
    <row r="36" spans="2:23" x14ac:dyDescent="0.25">
      <c r="B36" t="s">
        <v>8</v>
      </c>
      <c r="C36">
        <v>0.20599999999999999</v>
      </c>
      <c r="H36" t="s">
        <v>6</v>
      </c>
      <c r="I36">
        <v>0.97022851329405302</v>
      </c>
      <c r="N36" t="s">
        <v>10</v>
      </c>
      <c r="O36">
        <v>12.7772861460687</v>
      </c>
      <c r="T36" t="s">
        <v>7</v>
      </c>
      <c r="U36">
        <v>0.97485585844354805</v>
      </c>
    </row>
    <row r="37" spans="2:23" x14ac:dyDescent="0.25">
      <c r="B37" t="s">
        <v>9</v>
      </c>
      <c r="C37">
        <v>318.40591027046599</v>
      </c>
      <c r="H37" t="s">
        <v>7</v>
      </c>
      <c r="I37">
        <v>0.96719623224066997</v>
      </c>
      <c r="N37" t="s">
        <v>25</v>
      </c>
      <c r="O37">
        <v>0.29861650666539402</v>
      </c>
      <c r="T37" t="s">
        <v>8</v>
      </c>
      <c r="U37">
        <v>0.47599999999999998</v>
      </c>
    </row>
    <row r="38" spans="2:23" x14ac:dyDescent="0.25">
      <c r="B38" t="s">
        <v>10</v>
      </c>
      <c r="C38">
        <v>1.0184407180213699</v>
      </c>
      <c r="H38" t="s">
        <v>8</v>
      </c>
      <c r="I38">
        <v>0.108</v>
      </c>
      <c r="T38" t="s">
        <v>9</v>
      </c>
      <c r="U38">
        <v>375.57379066975398</v>
      </c>
    </row>
    <row r="39" spans="2:23" x14ac:dyDescent="0.25">
      <c r="H39" t="s">
        <v>9</v>
      </c>
      <c r="I39">
        <v>334.639193899654</v>
      </c>
      <c r="T39" t="s">
        <v>10</v>
      </c>
      <c r="U39">
        <v>1.0243856568417999</v>
      </c>
    </row>
    <row r="40" spans="2:23" x14ac:dyDescent="0.25">
      <c r="H40" t="s">
        <v>10</v>
      </c>
      <c r="I40">
        <v>1.0125419368197599</v>
      </c>
    </row>
  </sheetData>
  <mergeCells count="8">
    <mergeCell ref="A1:E1"/>
    <mergeCell ref="G1:K1"/>
    <mergeCell ref="M1:Q1"/>
    <mergeCell ref="S1:W1"/>
    <mergeCell ref="A21:E21"/>
    <mergeCell ref="G21:K21"/>
    <mergeCell ref="M21:Q21"/>
    <mergeCell ref="S21:W2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3780-7085-4763-ACED-1E63DD012625}">
  <dimension ref="A1:W41"/>
  <sheetViews>
    <sheetView tabSelected="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20</v>
      </c>
      <c r="E2" t="s">
        <v>21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20</v>
      </c>
      <c r="Q2" t="s">
        <v>21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22</v>
      </c>
      <c r="B3">
        <v>-0.28369265207729799</v>
      </c>
      <c r="C3">
        <v>9.4328034056110899E-2</v>
      </c>
      <c r="D3">
        <v>-3.00751155174658</v>
      </c>
      <c r="E3">
        <v>2.6339611381048199E-3</v>
      </c>
      <c r="G3" t="s">
        <v>4</v>
      </c>
      <c r="H3">
        <v>0.567056227736913</v>
      </c>
      <c r="I3">
        <v>3.5136954098268801E-2</v>
      </c>
      <c r="J3">
        <v>16.1384571397682</v>
      </c>
      <c r="K3" s="1">
        <v>1.16010369960536E-30</v>
      </c>
      <c r="M3" t="s">
        <v>22</v>
      </c>
      <c r="N3">
        <v>1.6693403404510601E-2</v>
      </c>
      <c r="O3">
        <v>9.9455636840293807E-2</v>
      </c>
      <c r="P3">
        <v>0.167847735280373</v>
      </c>
      <c r="Q3">
        <v>0.86670306785776496</v>
      </c>
      <c r="S3" t="s">
        <v>4</v>
      </c>
      <c r="T3">
        <v>0.35186292599990698</v>
      </c>
      <c r="U3">
        <v>3.5160413624229399E-2</v>
      </c>
      <c r="V3">
        <v>10.007360259193099</v>
      </c>
      <c r="W3" s="1">
        <v>3.7569046616521902E-17</v>
      </c>
    </row>
    <row r="4" spans="1:23" x14ac:dyDescent="0.25">
      <c r="A4" t="s">
        <v>4</v>
      </c>
      <c r="B4">
        <v>0.61926196726142002</v>
      </c>
      <c r="C4">
        <v>2.6840991494281201E-2</v>
      </c>
      <c r="D4">
        <v>23.071501192247698</v>
      </c>
      <c r="E4" s="1">
        <v>8.9503973658596392E-118</v>
      </c>
      <c r="G4">
        <v>1</v>
      </c>
      <c r="H4">
        <v>0.144559277852124</v>
      </c>
      <c r="I4">
        <v>3.46572174836909E-3</v>
      </c>
      <c r="J4">
        <v>41.711161007126798</v>
      </c>
      <c r="K4" s="1">
        <v>7.74739464252535E-69</v>
      </c>
      <c r="M4" t="s">
        <v>4</v>
      </c>
      <c r="N4">
        <v>0.466489054813224</v>
      </c>
      <c r="O4">
        <v>2.52669193076808E-2</v>
      </c>
      <c r="P4">
        <v>18.462442893519601</v>
      </c>
      <c r="Q4" s="1">
        <v>4.1417807724445398E-76</v>
      </c>
      <c r="S4" t="s">
        <v>11</v>
      </c>
      <c r="T4">
        <v>1.4334469531891601E-3</v>
      </c>
      <c r="U4">
        <v>3.9920229248643999E-4</v>
      </c>
      <c r="V4">
        <v>3.5907783601664902</v>
      </c>
      <c r="W4">
        <v>4.9416871688187105E-4</v>
      </c>
    </row>
    <row r="5" spans="1:23" x14ac:dyDescent="0.25">
      <c r="A5">
        <v>1</v>
      </c>
      <c r="B5">
        <v>0.138342094706811</v>
      </c>
      <c r="C5">
        <v>3.0186662365716799E-3</v>
      </c>
      <c r="D5">
        <v>45.828880659534903</v>
      </c>
      <c r="E5">
        <v>0</v>
      </c>
      <c r="G5">
        <v>2</v>
      </c>
      <c r="H5">
        <v>0.138726453127507</v>
      </c>
      <c r="I5">
        <v>3.7620382578842401E-3</v>
      </c>
      <c r="J5">
        <v>36.875343528677</v>
      </c>
      <c r="K5" s="1">
        <v>2.1831632410510599E-63</v>
      </c>
      <c r="M5">
        <v>1</v>
      </c>
      <c r="N5">
        <v>0.123963847581457</v>
      </c>
      <c r="O5">
        <v>2.41673914131289E-3</v>
      </c>
      <c r="P5">
        <v>51.293846928847202</v>
      </c>
      <c r="Q5">
        <v>0</v>
      </c>
      <c r="S5">
        <v>1</v>
      </c>
      <c r="T5">
        <v>0.119198204157152</v>
      </c>
      <c r="U5">
        <v>1.8493190709920301E-3</v>
      </c>
      <c r="V5">
        <v>64.455185709630399</v>
      </c>
      <c r="W5" s="1">
        <v>3.3101112468231602E-89</v>
      </c>
    </row>
    <row r="6" spans="1:23" x14ac:dyDescent="0.25">
      <c r="A6">
        <v>2</v>
      </c>
      <c r="B6">
        <v>0.13440285488313899</v>
      </c>
      <c r="C6">
        <v>3.28687783675808E-3</v>
      </c>
      <c r="D6">
        <v>40.890736303027197</v>
      </c>
      <c r="E6">
        <v>0</v>
      </c>
      <c r="G6">
        <v>3</v>
      </c>
      <c r="H6">
        <v>0.13005742790782601</v>
      </c>
      <c r="I6">
        <v>4.5031743598162302E-3</v>
      </c>
      <c r="J6">
        <v>28.881277409194801</v>
      </c>
      <c r="K6" s="1">
        <v>6.8238518470703799E-53</v>
      </c>
      <c r="M6">
        <v>2</v>
      </c>
      <c r="N6">
        <v>0.12559768349457301</v>
      </c>
      <c r="O6">
        <v>2.8001400567938799E-3</v>
      </c>
      <c r="P6">
        <v>44.854071920381102</v>
      </c>
      <c r="Q6">
        <v>0</v>
      </c>
      <c r="S6">
        <v>2</v>
      </c>
      <c r="T6">
        <v>0.13055300134230599</v>
      </c>
      <c r="U6">
        <v>2.2823826478776902E-3</v>
      </c>
      <c r="V6">
        <v>57.2003127800253</v>
      </c>
      <c r="W6" s="1">
        <v>1.1487716027748E-83</v>
      </c>
    </row>
    <row r="7" spans="1:23" x14ac:dyDescent="0.25">
      <c r="A7">
        <v>3</v>
      </c>
      <c r="B7">
        <v>0.120285965096446</v>
      </c>
      <c r="C7">
        <v>3.862759172948E-3</v>
      </c>
      <c r="D7">
        <v>31.1399079546152</v>
      </c>
      <c r="E7" s="1">
        <v>6.9474933507975606E-213</v>
      </c>
      <c r="G7">
        <v>4</v>
      </c>
      <c r="H7">
        <v>0.11780666965547899</v>
      </c>
      <c r="I7">
        <v>5.9857463028387499E-3</v>
      </c>
      <c r="J7">
        <v>19.681199919817701</v>
      </c>
      <c r="K7" s="1">
        <v>1.1331648947810901E-37</v>
      </c>
      <c r="M7">
        <v>3</v>
      </c>
      <c r="N7">
        <v>0.12593799462282501</v>
      </c>
      <c r="O7">
        <v>4.2329238255478701E-3</v>
      </c>
      <c r="P7">
        <v>29.7520106227106</v>
      </c>
      <c r="Q7" s="1">
        <v>1.6333373727621101E-194</v>
      </c>
      <c r="S7">
        <v>3</v>
      </c>
      <c r="T7">
        <v>0.115232065582412</v>
      </c>
      <c r="U7">
        <v>3.0907790319205999E-3</v>
      </c>
      <c r="V7">
        <v>37.282531165227603</v>
      </c>
      <c r="W7" s="1">
        <v>3.0780248266703298E-64</v>
      </c>
    </row>
    <row r="8" spans="1:23" x14ac:dyDescent="0.25">
      <c r="A8">
        <v>4</v>
      </c>
      <c r="B8">
        <v>0.10411857242918</v>
      </c>
      <c r="C8">
        <v>5.0400147032412098E-3</v>
      </c>
      <c r="D8">
        <v>20.6583866436386</v>
      </c>
      <c r="E8" s="1">
        <v>8.2060536742971906E-95</v>
      </c>
      <c r="G8">
        <v>5</v>
      </c>
      <c r="H8">
        <v>9.8947130595526303E-2</v>
      </c>
      <c r="I8">
        <v>1.1807543400277599E-2</v>
      </c>
      <c r="J8">
        <v>8.3799929622278295</v>
      </c>
      <c r="K8" s="1">
        <v>2.0390298028752101E-13</v>
      </c>
      <c r="M8">
        <v>4</v>
      </c>
      <c r="N8">
        <v>9.6626375610032497E-2</v>
      </c>
      <c r="O8">
        <v>6.2966283643202297E-3</v>
      </c>
      <c r="P8">
        <v>15.3457326714031</v>
      </c>
      <c r="Q8" s="1">
        <v>3.7826440819113498E-53</v>
      </c>
      <c r="S8">
        <v>4</v>
      </c>
      <c r="T8">
        <v>9.51232079201733E-2</v>
      </c>
      <c r="U8">
        <v>4.5684544507806199E-3</v>
      </c>
      <c r="V8">
        <v>20.8217481305782</v>
      </c>
      <c r="W8" s="1">
        <v>5.8481058358495396E-40</v>
      </c>
    </row>
    <row r="9" spans="1:23" x14ac:dyDescent="0.25">
      <c r="A9">
        <v>5</v>
      </c>
      <c r="B9">
        <v>7.9049414199115001E-2</v>
      </c>
      <c r="C9">
        <v>9.5492204019837004E-3</v>
      </c>
      <c r="D9">
        <v>8.2781013393191394</v>
      </c>
      <c r="E9" s="1">
        <v>1.2515470125832501E-16</v>
      </c>
      <c r="G9">
        <v>6</v>
      </c>
      <c r="H9">
        <v>0.10633397875938499</v>
      </c>
      <c r="I9">
        <v>2.8406432284903999E-2</v>
      </c>
      <c r="J9">
        <v>3.7433063643086801</v>
      </c>
      <c r="K9">
        <v>2.9178711378589098E-4</v>
      </c>
      <c r="M9">
        <v>5</v>
      </c>
      <c r="N9">
        <v>7.7297592055024705E-2</v>
      </c>
      <c r="O9">
        <v>1.79189106807876E-2</v>
      </c>
      <c r="P9">
        <v>4.3137439229440497</v>
      </c>
      <c r="Q9" s="1">
        <v>1.60512859217949E-5</v>
      </c>
      <c r="S9">
        <v>5</v>
      </c>
      <c r="T9">
        <v>8.3170763275433601E-2</v>
      </c>
      <c r="U9">
        <v>1.21730040048149E-2</v>
      </c>
      <c r="V9">
        <v>6.8323943081375997</v>
      </c>
      <c r="W9" s="1">
        <v>4.8427356830121101E-10</v>
      </c>
    </row>
    <row r="10" spans="1:23" x14ac:dyDescent="0.25">
      <c r="A10">
        <v>6</v>
      </c>
      <c r="B10">
        <v>7.1073286815008102E-2</v>
      </c>
      <c r="C10">
        <v>2.1455079531200301E-2</v>
      </c>
      <c r="D10">
        <v>3.3126554814980902</v>
      </c>
      <c r="E10">
        <v>9.2414742392250501E-4</v>
      </c>
      <c r="G10">
        <v>9</v>
      </c>
      <c r="H10">
        <v>0.100133391358438</v>
      </c>
      <c r="I10">
        <v>4.3508186891141797E-2</v>
      </c>
      <c r="J10">
        <v>2.3014838933411199</v>
      </c>
      <c r="K10">
        <v>2.3265455573190801E-2</v>
      </c>
      <c r="M10">
        <v>10</v>
      </c>
      <c r="N10">
        <v>7.3520492520556799E-2</v>
      </c>
      <c r="O10">
        <v>8.4697682881834293E-3</v>
      </c>
      <c r="P10">
        <v>8.6803428404444904</v>
      </c>
      <c r="Q10" s="1">
        <v>3.9457760390345998E-18</v>
      </c>
      <c r="S10">
        <v>10</v>
      </c>
      <c r="T10">
        <v>5.3951754352739599E-2</v>
      </c>
      <c r="U10">
        <v>5.0833212135110899E-3</v>
      </c>
      <c r="V10">
        <v>10.6134851776315</v>
      </c>
      <c r="W10" s="1">
        <v>1.5214874690992599E-18</v>
      </c>
    </row>
    <row r="11" spans="1:23" x14ac:dyDescent="0.25">
      <c r="A11">
        <v>9</v>
      </c>
      <c r="B11">
        <v>5.9177764292864102E-2</v>
      </c>
      <c r="C11">
        <v>2.17959759855419E-2</v>
      </c>
      <c r="D11">
        <v>2.7150775139465599</v>
      </c>
      <c r="E11">
        <v>6.6260259701270401E-3</v>
      </c>
      <c r="G11">
        <v>10</v>
      </c>
      <c r="H11">
        <v>0.132691142615351</v>
      </c>
      <c r="I11">
        <v>8.6329993379665997E-3</v>
      </c>
      <c r="J11">
        <v>15.3702250423901</v>
      </c>
      <c r="K11" s="1">
        <v>4.7283354339293601E-29</v>
      </c>
      <c r="M11">
        <v>11</v>
      </c>
      <c r="N11">
        <v>9.4385954431883398E-2</v>
      </c>
      <c r="O11">
        <v>3.16589792939303E-3</v>
      </c>
      <c r="P11">
        <v>29.813328331144099</v>
      </c>
      <c r="Q11" s="1">
        <v>2.62465961244136E-195</v>
      </c>
      <c r="S11">
        <v>11</v>
      </c>
      <c r="T11">
        <v>9.2620415917483795E-2</v>
      </c>
      <c r="U11">
        <v>2.3599611223426098E-3</v>
      </c>
      <c r="V11">
        <v>39.246585479994899</v>
      </c>
      <c r="W11" s="1">
        <v>1.6057475562050799E-66</v>
      </c>
    </row>
    <row r="12" spans="1:23" x14ac:dyDescent="0.25">
      <c r="A12">
        <v>10</v>
      </c>
      <c r="B12">
        <v>0.10732597082835001</v>
      </c>
      <c r="C12">
        <v>6.2867964144147298E-3</v>
      </c>
      <c r="D12">
        <v>17.071647267321499</v>
      </c>
      <c r="E12" s="1">
        <v>2.4129454302648401E-65</v>
      </c>
      <c r="G12">
        <v>11</v>
      </c>
      <c r="H12">
        <v>0.16607513227538701</v>
      </c>
      <c r="I12">
        <v>4.3185265502253501E-3</v>
      </c>
      <c r="J12">
        <v>38.456434236052402</v>
      </c>
      <c r="K12" s="1">
        <v>3.1067571183375301E-65</v>
      </c>
      <c r="M12">
        <v>12</v>
      </c>
      <c r="N12">
        <v>0.115622173208186</v>
      </c>
      <c r="O12">
        <v>2.2753298692699498E-3</v>
      </c>
      <c r="P12">
        <v>50.8155651493663</v>
      </c>
      <c r="Q12">
        <v>0</v>
      </c>
      <c r="S12">
        <v>12</v>
      </c>
      <c r="T12">
        <v>0.11069568393412101</v>
      </c>
      <c r="U12">
        <v>1.69273624649739E-3</v>
      </c>
      <c r="V12">
        <v>65.394525675912305</v>
      </c>
      <c r="W12" s="1">
        <v>7.0158008308710496E-90</v>
      </c>
    </row>
    <row r="13" spans="1:23" x14ac:dyDescent="0.25">
      <c r="A13">
        <v>11</v>
      </c>
      <c r="B13">
        <v>0.15626849447000199</v>
      </c>
      <c r="C13">
        <v>3.7271568820650401E-3</v>
      </c>
      <c r="D13">
        <v>41.926996747027502</v>
      </c>
      <c r="E13">
        <v>0</v>
      </c>
      <c r="G13">
        <v>12</v>
      </c>
      <c r="H13">
        <v>0.15282221739688501</v>
      </c>
      <c r="I13">
        <v>3.2927244227612599E-3</v>
      </c>
      <c r="J13">
        <v>46.4120885247752</v>
      </c>
      <c r="K13" s="1">
        <v>1.2627888087331001E-73</v>
      </c>
      <c r="N13" t="s">
        <v>5</v>
      </c>
      <c r="O13">
        <v>0.160086650208146</v>
      </c>
      <c r="T13" t="s">
        <v>5</v>
      </c>
      <c r="U13">
        <v>0.14855777224997399</v>
      </c>
    </row>
    <row r="14" spans="1:23" x14ac:dyDescent="0.25">
      <c r="A14">
        <v>12</v>
      </c>
      <c r="B14">
        <v>0.14866409093531899</v>
      </c>
      <c r="C14">
        <v>2.8710646017013298E-3</v>
      </c>
      <c r="D14">
        <v>51.780127429812602</v>
      </c>
      <c r="E14">
        <v>0</v>
      </c>
      <c r="H14" t="s">
        <v>5</v>
      </c>
      <c r="I14">
        <v>0.18374666457622699</v>
      </c>
      <c r="N14" t="s">
        <v>23</v>
      </c>
      <c r="O14">
        <v>0.95673351291006603</v>
      </c>
      <c r="T14" t="s">
        <v>6</v>
      </c>
      <c r="U14">
        <v>0.98867074758302698</v>
      </c>
    </row>
    <row r="15" spans="1:23" x14ac:dyDescent="0.25">
      <c r="B15" t="s">
        <v>5</v>
      </c>
      <c r="C15">
        <v>0.16729224541707399</v>
      </c>
      <c r="H15" t="s">
        <v>6</v>
      </c>
      <c r="I15">
        <v>0.97799089317029697</v>
      </c>
      <c r="N15" t="s">
        <v>24</v>
      </c>
      <c r="O15" s="1">
        <v>1.5002685419452599E-5</v>
      </c>
      <c r="T15" t="s">
        <v>7</v>
      </c>
      <c r="U15">
        <v>0.98774380874891099</v>
      </c>
    </row>
    <row r="16" spans="1:23" x14ac:dyDescent="0.25">
      <c r="B16" t="s">
        <v>23</v>
      </c>
      <c r="C16">
        <v>0.38823092355327399</v>
      </c>
      <c r="H16" t="s">
        <v>7</v>
      </c>
      <c r="I16">
        <v>0.97597170905747999</v>
      </c>
      <c r="N16" t="s">
        <v>9</v>
      </c>
      <c r="O16">
        <v>-77.144084491961394</v>
      </c>
      <c r="T16" t="s">
        <v>8</v>
      </c>
      <c r="U16">
        <v>0.52200000000000002</v>
      </c>
    </row>
    <row r="17" spans="1:23" x14ac:dyDescent="0.25">
      <c r="B17" t="s">
        <v>24</v>
      </c>
      <c r="C17">
        <v>4.3427812685367298E-4</v>
      </c>
      <c r="H17" t="s">
        <v>8</v>
      </c>
      <c r="I17">
        <v>0.11799999999999999</v>
      </c>
      <c r="N17" t="s">
        <v>10</v>
      </c>
      <c r="O17">
        <v>10.7292923566386</v>
      </c>
      <c r="T17" t="s">
        <v>9</v>
      </c>
      <c r="U17">
        <v>-105.523643111624</v>
      </c>
    </row>
    <row r="18" spans="1:23" x14ac:dyDescent="0.25">
      <c r="B18" t="s">
        <v>9</v>
      </c>
      <c r="C18">
        <v>-62.493972514941298</v>
      </c>
      <c r="H18" t="s">
        <v>9</v>
      </c>
      <c r="I18">
        <v>-53.599365622039599</v>
      </c>
      <c r="N18" t="s">
        <v>25</v>
      </c>
      <c r="O18">
        <v>0.194038442469049</v>
      </c>
      <c r="T18" t="s">
        <v>10</v>
      </c>
      <c r="U18">
        <v>1.0300360872766501</v>
      </c>
    </row>
    <row r="19" spans="1:23" x14ac:dyDescent="0.25">
      <c r="B19" t="s">
        <v>10</v>
      </c>
      <c r="C19">
        <v>8.2006620984676299</v>
      </c>
      <c r="H19" t="s">
        <v>10</v>
      </c>
      <c r="I19">
        <v>1.0125035967421301</v>
      </c>
    </row>
    <row r="20" spans="1:23" x14ac:dyDescent="0.25">
      <c r="B20" t="s">
        <v>25</v>
      </c>
      <c r="C20">
        <v>0.196122397220966</v>
      </c>
    </row>
    <row r="22" spans="1:23" x14ac:dyDescent="0.25">
      <c r="A22" s="30" t="s">
        <v>16</v>
      </c>
      <c r="B22" s="30"/>
      <c r="C22" s="30"/>
      <c r="D22" s="30"/>
      <c r="E22" s="30"/>
      <c r="G22" s="30" t="s">
        <v>17</v>
      </c>
      <c r="H22" s="30"/>
      <c r="I22" s="30"/>
      <c r="J22" s="30"/>
      <c r="K22" s="30"/>
      <c r="M22" s="30" t="s">
        <v>18</v>
      </c>
      <c r="N22" s="30"/>
      <c r="O22" s="30"/>
      <c r="P22" s="30"/>
      <c r="Q22" s="30"/>
      <c r="S22" s="30" t="s">
        <v>19</v>
      </c>
      <c r="T22" s="30"/>
      <c r="U22" s="30"/>
      <c r="V22" s="30"/>
      <c r="W22" s="30"/>
    </row>
    <row r="23" spans="1:23" x14ac:dyDescent="0.25">
      <c r="B23" t="s">
        <v>0</v>
      </c>
      <c r="C23" t="s">
        <v>1</v>
      </c>
      <c r="D23" t="s">
        <v>2</v>
      </c>
      <c r="E23" t="s">
        <v>3</v>
      </c>
      <c r="H23" t="s">
        <v>0</v>
      </c>
      <c r="I23" t="s">
        <v>1</v>
      </c>
      <c r="J23" t="s">
        <v>2</v>
      </c>
      <c r="K23" t="s">
        <v>3</v>
      </c>
      <c r="N23" t="s">
        <v>0</v>
      </c>
      <c r="O23" t="s">
        <v>1</v>
      </c>
      <c r="P23" t="s">
        <v>2</v>
      </c>
      <c r="Q23" t="s">
        <v>3</v>
      </c>
      <c r="T23" t="s">
        <v>0</v>
      </c>
      <c r="U23" t="s">
        <v>1</v>
      </c>
      <c r="V23" t="s">
        <v>2</v>
      </c>
      <c r="W23" t="s">
        <v>3</v>
      </c>
    </row>
    <row r="24" spans="1:23" x14ac:dyDescent="0.25">
      <c r="A24" t="s">
        <v>4</v>
      </c>
      <c r="B24">
        <v>4.2044287879076299</v>
      </c>
      <c r="C24">
        <v>0.22047835711626701</v>
      </c>
      <c r="D24">
        <v>19.0695760023759</v>
      </c>
      <c r="E24" s="1">
        <v>1.15604717768099E-36</v>
      </c>
      <c r="G24" t="s">
        <v>4</v>
      </c>
      <c r="H24">
        <v>4.9146935324245504</v>
      </c>
      <c r="I24">
        <v>0.27264709711541701</v>
      </c>
      <c r="J24">
        <v>18.025842139606802</v>
      </c>
      <c r="K24" s="1">
        <v>2.4182912273454601E-34</v>
      </c>
      <c r="M24" t="s">
        <v>4</v>
      </c>
      <c r="N24">
        <v>5.40497955249739</v>
      </c>
      <c r="O24">
        <v>0.24033307509145599</v>
      </c>
      <c r="P24">
        <v>22.4895368664533</v>
      </c>
      <c r="Q24" s="1">
        <v>3.8350280752222998E-43</v>
      </c>
      <c r="S24" t="s">
        <v>4</v>
      </c>
      <c r="T24">
        <v>3.0501268898290399</v>
      </c>
      <c r="U24">
        <v>0.28466353398033301</v>
      </c>
      <c r="V24">
        <v>10.714849377369699</v>
      </c>
      <c r="W24" s="1">
        <v>9.88704450965078E-19</v>
      </c>
    </row>
    <row r="25" spans="1:23" x14ac:dyDescent="0.25">
      <c r="A25" t="s">
        <v>11</v>
      </c>
      <c r="B25">
        <v>-7.9941490008385609E-3</v>
      </c>
      <c r="C25">
        <v>2.5090251427234401E-3</v>
      </c>
      <c r="D25">
        <v>-3.1861573902608402</v>
      </c>
      <c r="E25">
        <v>1.87666867664877E-3</v>
      </c>
      <c r="G25" t="s">
        <v>11</v>
      </c>
      <c r="H25">
        <v>-6.9326329163820199E-3</v>
      </c>
      <c r="I25">
        <v>2.7215813953573699E-3</v>
      </c>
      <c r="J25">
        <v>-2.54728112420525</v>
      </c>
      <c r="K25">
        <v>1.2264460726302001E-2</v>
      </c>
      <c r="M25" t="s">
        <v>11</v>
      </c>
      <c r="N25">
        <v>-2.31552235630978E-2</v>
      </c>
      <c r="O25">
        <v>2.9354468894681502E-3</v>
      </c>
      <c r="P25">
        <v>-7.8881425673803101</v>
      </c>
      <c r="Q25" s="1">
        <v>2.3273666076752498E-12</v>
      </c>
      <c r="S25" t="s">
        <v>11</v>
      </c>
      <c r="T25">
        <v>1.0942409413856999E-2</v>
      </c>
      <c r="U25">
        <v>3.0172486437483399E-3</v>
      </c>
      <c r="V25">
        <v>3.6266183884213001</v>
      </c>
      <c r="W25">
        <v>4.3836603981248901E-4</v>
      </c>
    </row>
    <row r="26" spans="1:23" x14ac:dyDescent="0.25">
      <c r="A26">
        <v>1</v>
      </c>
      <c r="B26">
        <v>0.485444396981632</v>
      </c>
      <c r="C26">
        <v>1.62939187080063E-2</v>
      </c>
      <c r="D26">
        <v>29.792980171375198</v>
      </c>
      <c r="E26" s="1">
        <v>1.7322920239340101E-54</v>
      </c>
      <c r="G26">
        <v>1</v>
      </c>
      <c r="H26">
        <v>0.64738282539629299</v>
      </c>
      <c r="I26">
        <v>1.9268684224848599E-2</v>
      </c>
      <c r="J26">
        <v>33.597666443743798</v>
      </c>
      <c r="K26" s="1">
        <v>5.3007545221540398E-59</v>
      </c>
      <c r="M26">
        <v>1</v>
      </c>
      <c r="N26">
        <v>0.65308680386965401</v>
      </c>
      <c r="O26">
        <v>1.61772199193407E-2</v>
      </c>
      <c r="P26">
        <v>40.3707687183541</v>
      </c>
      <c r="Q26" s="1">
        <v>3.5174121772631299E-68</v>
      </c>
      <c r="S26">
        <v>1</v>
      </c>
      <c r="T26">
        <v>0.64668128477877096</v>
      </c>
      <c r="U26">
        <v>1.41797801649656E-2</v>
      </c>
      <c r="V26">
        <v>45.605875214944902</v>
      </c>
      <c r="W26" s="1">
        <v>7.7730944582425596E-73</v>
      </c>
    </row>
    <row r="27" spans="1:23" x14ac:dyDescent="0.25">
      <c r="A27">
        <v>2</v>
      </c>
      <c r="B27">
        <v>0.45809334282888098</v>
      </c>
      <c r="C27">
        <v>1.7756522006307299E-2</v>
      </c>
      <c r="D27">
        <v>25.7985962941483</v>
      </c>
      <c r="E27" s="1">
        <v>1.8211649545537201E-48</v>
      </c>
      <c r="G27">
        <v>2</v>
      </c>
      <c r="H27">
        <v>0.59503404682748495</v>
      </c>
      <c r="I27">
        <v>2.09126333731233E-2</v>
      </c>
      <c r="J27">
        <v>28.453329440194601</v>
      </c>
      <c r="K27" s="1">
        <v>5.4037342008968798E-52</v>
      </c>
      <c r="M27">
        <v>2</v>
      </c>
      <c r="N27">
        <v>0.63605657898002499</v>
      </c>
      <c r="O27">
        <v>1.8805884281338899E-2</v>
      </c>
      <c r="P27">
        <v>33.8222106158115</v>
      </c>
      <c r="Q27" s="1">
        <v>2.75328998075328E-60</v>
      </c>
      <c r="S27">
        <v>2</v>
      </c>
      <c r="T27">
        <v>0.65661761086673998</v>
      </c>
      <c r="U27">
        <v>1.7496329813771298E-2</v>
      </c>
      <c r="V27">
        <v>37.528877076260798</v>
      </c>
      <c r="W27" s="1">
        <v>3.6952679266430501E-64</v>
      </c>
    </row>
    <row r="28" spans="1:23" x14ac:dyDescent="0.25">
      <c r="A28">
        <v>3</v>
      </c>
      <c r="B28">
        <v>0.37390178450646899</v>
      </c>
      <c r="C28">
        <v>2.0870553529123901E-2</v>
      </c>
      <c r="D28">
        <v>17.915278767508799</v>
      </c>
      <c r="E28" s="1">
        <v>2.1166558719030201E-34</v>
      </c>
      <c r="G28">
        <v>3</v>
      </c>
      <c r="H28">
        <v>0.521667933403276</v>
      </c>
      <c r="I28">
        <v>2.5030817498238898E-2</v>
      </c>
      <c r="J28">
        <v>20.8410266041043</v>
      </c>
      <c r="K28" s="1">
        <v>1.2170775386923101E-39</v>
      </c>
      <c r="M28">
        <v>3</v>
      </c>
      <c r="N28">
        <v>0.57838340868851601</v>
      </c>
      <c r="O28">
        <v>2.85199373598586E-2</v>
      </c>
      <c r="P28">
        <v>20.279967707873801</v>
      </c>
      <c r="Q28" s="1">
        <v>3.9909249107613903E-39</v>
      </c>
      <c r="S28">
        <v>3</v>
      </c>
      <c r="T28">
        <v>0.53124860862117995</v>
      </c>
      <c r="U28">
        <v>2.3693920103900701E-2</v>
      </c>
      <c r="V28">
        <v>22.4213049715535</v>
      </c>
      <c r="W28" s="1">
        <v>1.2497405123203099E-42</v>
      </c>
    </row>
    <row r="29" spans="1:23" x14ac:dyDescent="0.25">
      <c r="A29">
        <v>4</v>
      </c>
      <c r="B29">
        <v>0.27986976816172598</v>
      </c>
      <c r="C29">
        <v>2.7222643635097198E-2</v>
      </c>
      <c r="D29">
        <v>10.280771107803</v>
      </c>
      <c r="E29" s="1">
        <v>8.8446085622885907E-18</v>
      </c>
      <c r="G29">
        <v>4</v>
      </c>
      <c r="H29">
        <v>0.41136156059814699</v>
      </c>
      <c r="I29">
        <v>3.3229755622513797E-2</v>
      </c>
      <c r="J29">
        <v>12.379313446393301</v>
      </c>
      <c r="K29" s="1">
        <v>1.91156097471005E-22</v>
      </c>
      <c r="M29">
        <v>4</v>
      </c>
      <c r="N29">
        <v>0.36620731770116899</v>
      </c>
      <c r="O29">
        <v>4.2314132245232602E-2</v>
      </c>
      <c r="P29">
        <v>8.6544919692268802</v>
      </c>
      <c r="Q29" s="1">
        <v>4.3708381992110998E-14</v>
      </c>
      <c r="S29">
        <v>4</v>
      </c>
      <c r="T29">
        <v>0.39241250428176899</v>
      </c>
      <c r="U29">
        <v>3.5004553522616201E-2</v>
      </c>
      <c r="V29">
        <v>11.2103273657878</v>
      </c>
      <c r="W29" s="1">
        <v>7.3143008598558501E-20</v>
      </c>
    </row>
    <row r="30" spans="1:23" x14ac:dyDescent="0.25">
      <c r="A30">
        <v>5</v>
      </c>
      <c r="B30">
        <v>0.17615519771326901</v>
      </c>
      <c r="C30">
        <v>5.20084587390892E-2</v>
      </c>
      <c r="D30">
        <v>3.3870489913378701</v>
      </c>
      <c r="E30">
        <v>9.8084068572663603E-4</v>
      </c>
      <c r="G30">
        <v>5</v>
      </c>
      <c r="H30">
        <v>0.326719905908534</v>
      </c>
      <c r="I30">
        <v>6.5512064511537099E-2</v>
      </c>
      <c r="J30">
        <v>4.9871715743440896</v>
      </c>
      <c r="K30" s="1">
        <v>2.3542142442705201E-6</v>
      </c>
      <c r="M30">
        <v>10</v>
      </c>
      <c r="N30">
        <v>0.39913288763782501</v>
      </c>
      <c r="O30">
        <v>5.4224071235566398E-2</v>
      </c>
      <c r="P30">
        <v>7.3608063456516604</v>
      </c>
      <c r="Q30" s="1">
        <v>3.3991964740679699E-11</v>
      </c>
      <c r="S30">
        <v>5</v>
      </c>
      <c r="T30">
        <v>0.309410661610655</v>
      </c>
      <c r="U30">
        <v>9.3111289123037802E-2</v>
      </c>
      <c r="V30">
        <v>3.323019845658</v>
      </c>
      <c r="W30">
        <v>1.2129635140184899E-3</v>
      </c>
    </row>
    <row r="31" spans="1:23" x14ac:dyDescent="0.25">
      <c r="A31">
        <v>10</v>
      </c>
      <c r="B31">
        <v>0.319175120756861</v>
      </c>
      <c r="C31">
        <v>3.4338160196064303E-2</v>
      </c>
      <c r="D31">
        <v>9.2950559649798308</v>
      </c>
      <c r="E31" s="1">
        <v>1.61368301597507E-15</v>
      </c>
      <c r="G31">
        <v>6</v>
      </c>
      <c r="H31">
        <v>0.36384613018935003</v>
      </c>
      <c r="I31">
        <v>0.15778515699322401</v>
      </c>
      <c r="J31">
        <v>2.3059591733649198</v>
      </c>
      <c r="K31">
        <v>2.3022468157452101E-2</v>
      </c>
      <c r="M31">
        <v>11</v>
      </c>
      <c r="N31">
        <v>0.48365089074441098</v>
      </c>
      <c r="O31">
        <v>2.1319486974174601E-2</v>
      </c>
      <c r="P31">
        <v>22.685859717463298</v>
      </c>
      <c r="Q31" s="1">
        <v>1.73373723087078E-43</v>
      </c>
      <c r="S31">
        <v>9</v>
      </c>
      <c r="T31">
        <v>0.54868409572713595</v>
      </c>
      <c r="U31">
        <v>0.22908067201898399</v>
      </c>
      <c r="V31">
        <v>2.3951566532931499</v>
      </c>
      <c r="W31">
        <v>1.83185311324028E-2</v>
      </c>
    </row>
    <row r="32" spans="1:23" x14ac:dyDescent="0.25">
      <c r="A32">
        <v>11</v>
      </c>
      <c r="B32">
        <v>0.48208980409485103</v>
      </c>
      <c r="C32">
        <v>1.9882140547446601E-2</v>
      </c>
      <c r="D32">
        <v>24.247379347530298</v>
      </c>
      <c r="E32" s="1">
        <v>6.0748701268522196E-46</v>
      </c>
      <c r="G32">
        <v>9</v>
      </c>
      <c r="H32">
        <v>0.55085709194495203</v>
      </c>
      <c r="I32">
        <v>0.24077828295065401</v>
      </c>
      <c r="J32">
        <v>2.28781883978235</v>
      </c>
      <c r="K32">
        <v>2.4095828778860798E-2</v>
      </c>
      <c r="M32">
        <v>12</v>
      </c>
      <c r="N32">
        <v>0.57356494989261497</v>
      </c>
      <c r="O32">
        <v>1.49640564696012E-2</v>
      </c>
      <c r="P32">
        <v>38.329509853012397</v>
      </c>
      <c r="Q32" s="1">
        <v>7.6115868764576697E-66</v>
      </c>
      <c r="S32">
        <v>10</v>
      </c>
      <c r="T32">
        <v>0.438473690362157</v>
      </c>
      <c r="U32">
        <v>3.8906522278912198E-2</v>
      </c>
      <c r="V32">
        <v>11.269927628556401</v>
      </c>
      <c r="W32" s="1">
        <v>5.3504386580674499E-20</v>
      </c>
    </row>
    <row r="33" spans="1:23" x14ac:dyDescent="0.25">
      <c r="A33">
        <v>12</v>
      </c>
      <c r="B33">
        <v>0.46559237755406901</v>
      </c>
      <c r="C33">
        <v>1.55218096718923E-2</v>
      </c>
      <c r="D33">
        <v>29.996011251006799</v>
      </c>
      <c r="E33" s="1">
        <v>8.9004508453568899E-55</v>
      </c>
      <c r="G33">
        <v>10</v>
      </c>
      <c r="H33">
        <v>0.54419996463319398</v>
      </c>
      <c r="I33">
        <v>4.78722880475917E-2</v>
      </c>
      <c r="J33">
        <v>11.3677450322028</v>
      </c>
      <c r="K33" s="1">
        <v>3.62280671810667E-20</v>
      </c>
      <c r="N33" t="s">
        <v>5</v>
      </c>
      <c r="O33">
        <v>1.1046703543752301</v>
      </c>
      <c r="S33">
        <v>11</v>
      </c>
      <c r="T33">
        <v>0.48155696804013798</v>
      </c>
      <c r="U33">
        <v>1.80601785071627E-2</v>
      </c>
      <c r="V33">
        <v>26.6640203943251</v>
      </c>
      <c r="W33" s="1">
        <v>1.41371500777635E-49</v>
      </c>
    </row>
    <row r="34" spans="1:23" x14ac:dyDescent="0.25">
      <c r="B34" t="s">
        <v>5</v>
      </c>
      <c r="C34">
        <v>0.93848234666863695</v>
      </c>
      <c r="G34">
        <v>11</v>
      </c>
      <c r="H34">
        <v>0.65430484413262602</v>
      </c>
      <c r="I34">
        <v>2.38645804254374E-2</v>
      </c>
      <c r="J34">
        <v>27.4174040552248</v>
      </c>
      <c r="K34" s="1">
        <v>1.83051692299859E-50</v>
      </c>
      <c r="N34" t="s">
        <v>6</v>
      </c>
      <c r="O34">
        <v>0.96984277837266897</v>
      </c>
      <c r="S34">
        <v>12</v>
      </c>
      <c r="T34">
        <v>0.54741918083487096</v>
      </c>
      <c r="U34">
        <v>1.2954254570715199E-2</v>
      </c>
      <c r="V34">
        <v>42.257868088557103</v>
      </c>
      <c r="W34" s="1">
        <v>2.03378425487596E-69</v>
      </c>
    </row>
    <row r="35" spans="1:23" x14ac:dyDescent="0.25">
      <c r="B35" t="s">
        <v>6</v>
      </c>
      <c r="C35">
        <v>0.95147661182404397</v>
      </c>
      <c r="G35">
        <v>12</v>
      </c>
      <c r="H35">
        <v>0.62764632870460901</v>
      </c>
      <c r="I35">
        <v>1.8199126612378901E-2</v>
      </c>
      <c r="J35">
        <v>34.487717024710904</v>
      </c>
      <c r="K35" s="1">
        <v>3.9956103746375302E-60</v>
      </c>
      <c r="N35" t="s">
        <v>7</v>
      </c>
      <c r="O35">
        <v>0.96766928492204995</v>
      </c>
      <c r="T35" t="s">
        <v>5</v>
      </c>
      <c r="U35">
        <v>1.11269532882235</v>
      </c>
    </row>
    <row r="36" spans="1:23" x14ac:dyDescent="0.25">
      <c r="B36" t="s">
        <v>7</v>
      </c>
      <c r="C36">
        <v>0.94750651642782902</v>
      </c>
      <c r="H36" t="s">
        <v>5</v>
      </c>
      <c r="I36">
        <v>1.0145716155518201</v>
      </c>
      <c r="N36" t="s">
        <v>8</v>
      </c>
      <c r="O36">
        <v>6.4000000000000098E-2</v>
      </c>
      <c r="T36" t="s">
        <v>6</v>
      </c>
      <c r="U36">
        <v>0.97579423230810003</v>
      </c>
    </row>
    <row r="37" spans="1:23" x14ac:dyDescent="0.25">
      <c r="B37" t="s">
        <v>8</v>
      </c>
      <c r="C37">
        <v>6.8000000000000005E-2</v>
      </c>
      <c r="H37" t="s">
        <v>6</v>
      </c>
      <c r="I37">
        <v>0.96366009571096101</v>
      </c>
      <c r="N37" t="s">
        <v>9</v>
      </c>
      <c r="O37">
        <v>375.08113546408498</v>
      </c>
      <c r="T37" t="s">
        <v>7</v>
      </c>
      <c r="U37">
        <v>0.97357351967581496</v>
      </c>
    </row>
    <row r="38" spans="1:23" x14ac:dyDescent="0.25">
      <c r="B38" t="s">
        <v>9</v>
      </c>
      <c r="C38">
        <v>336.86598674113998</v>
      </c>
      <c r="H38" t="s">
        <v>7</v>
      </c>
      <c r="I38">
        <v>0.95995880916300302</v>
      </c>
      <c r="N38" t="s">
        <v>10</v>
      </c>
      <c r="O38">
        <v>1.0184856132689</v>
      </c>
      <c r="T38" t="s">
        <v>8</v>
      </c>
      <c r="U38">
        <v>0.75800000000000001</v>
      </c>
    </row>
    <row r="39" spans="1:23" x14ac:dyDescent="0.25">
      <c r="B39" t="s">
        <v>10</v>
      </c>
      <c r="C39">
        <v>1.01858358032787</v>
      </c>
      <c r="H39" t="s">
        <v>8</v>
      </c>
      <c r="I39">
        <v>7.0000000000000007E-2</v>
      </c>
      <c r="T39" t="s">
        <v>9</v>
      </c>
      <c r="U39">
        <v>378.63645577062402</v>
      </c>
    </row>
    <row r="40" spans="1:23" x14ac:dyDescent="0.25">
      <c r="H40" t="s">
        <v>9</v>
      </c>
      <c r="I40">
        <v>357.37393883270602</v>
      </c>
      <c r="T40" t="s">
        <v>10</v>
      </c>
      <c r="U40">
        <v>1.0230319218619099</v>
      </c>
    </row>
    <row r="41" spans="1:23" x14ac:dyDescent="0.25">
      <c r="H41" t="s">
        <v>10</v>
      </c>
      <c r="I41">
        <v>1.01273490291848</v>
      </c>
    </row>
  </sheetData>
  <mergeCells count="8">
    <mergeCell ref="A1:E1"/>
    <mergeCell ref="G1:K1"/>
    <mergeCell ref="M1:Q1"/>
    <mergeCell ref="S1:W1"/>
    <mergeCell ref="A22:E22"/>
    <mergeCell ref="G22:K22"/>
    <mergeCell ref="M22:Q22"/>
    <mergeCell ref="S22:W22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6509-848D-4430-9D3B-3AF7BCDC4468}">
  <dimension ref="A1:W41"/>
  <sheetViews>
    <sheetView tabSelected="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20</v>
      </c>
      <c r="E2" t="s">
        <v>21</v>
      </c>
      <c r="H2" t="s">
        <v>0</v>
      </c>
      <c r="I2" t="s">
        <v>1</v>
      </c>
      <c r="J2" t="s">
        <v>20</v>
      </c>
      <c r="K2" t="s">
        <v>21</v>
      </c>
      <c r="N2" t="s">
        <v>0</v>
      </c>
      <c r="O2" t="s">
        <v>1</v>
      </c>
      <c r="P2" t="s">
        <v>20</v>
      </c>
      <c r="Q2" t="s">
        <v>21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22</v>
      </c>
      <c r="B3">
        <v>-0.47396166884090302</v>
      </c>
      <c r="C3">
        <v>9.2054504248006805E-2</v>
      </c>
      <c r="D3">
        <v>-5.1487069830280996</v>
      </c>
      <c r="E3" s="1">
        <v>2.6228824528804598E-7</v>
      </c>
      <c r="G3" t="s">
        <v>22</v>
      </c>
      <c r="H3">
        <v>-0.36759144193816101</v>
      </c>
      <c r="I3">
        <v>9.26409929505254E-2</v>
      </c>
      <c r="J3">
        <v>-3.96791344987495</v>
      </c>
      <c r="K3" s="1">
        <v>7.2504654425016506E-5</v>
      </c>
      <c r="M3" t="s">
        <v>22</v>
      </c>
      <c r="N3">
        <v>-7.3432636701871501E-2</v>
      </c>
      <c r="O3">
        <v>9.5461219242903406E-2</v>
      </c>
      <c r="P3">
        <v>-0.76924050713222503</v>
      </c>
      <c r="Q3">
        <v>0.441750547604852</v>
      </c>
      <c r="S3" t="s">
        <v>4</v>
      </c>
      <c r="T3">
        <v>0.34975505379280503</v>
      </c>
      <c r="U3">
        <v>3.7248492291833801E-2</v>
      </c>
      <c r="V3">
        <v>9.3897774721336695</v>
      </c>
      <c r="W3" s="1">
        <v>9.7987105980029108E-16</v>
      </c>
    </row>
    <row r="4" spans="1:23" x14ac:dyDescent="0.25">
      <c r="A4" t="s">
        <v>4</v>
      </c>
      <c r="B4">
        <v>0.64909457297796802</v>
      </c>
      <c r="C4">
        <v>2.6959756968380301E-2</v>
      </c>
      <c r="D4">
        <v>24.0764252340723</v>
      </c>
      <c r="E4" s="1">
        <v>4.4150697820065899E-128</v>
      </c>
      <c r="G4" t="s">
        <v>4</v>
      </c>
      <c r="H4">
        <v>0.64215262227964998</v>
      </c>
      <c r="I4">
        <v>2.6574551087180501E-2</v>
      </c>
      <c r="J4">
        <v>24.164194539843901</v>
      </c>
      <c r="K4" s="1">
        <v>5.2960404921634897E-129</v>
      </c>
      <c r="M4" t="s">
        <v>4</v>
      </c>
      <c r="N4">
        <v>0.477657264879701</v>
      </c>
      <c r="O4">
        <v>2.39485923340719E-2</v>
      </c>
      <c r="P4">
        <v>19.9451081807482</v>
      </c>
      <c r="Q4" s="1">
        <v>1.6529219098524199E-88</v>
      </c>
      <c r="S4" t="s">
        <v>11</v>
      </c>
      <c r="T4">
        <v>1.6624640651101701E-3</v>
      </c>
      <c r="U4">
        <v>4.31577469395285E-4</v>
      </c>
      <c r="V4">
        <v>3.8520640742427199</v>
      </c>
      <c r="W4">
        <v>1.9726997207946401E-4</v>
      </c>
    </row>
    <row r="5" spans="1:23" x14ac:dyDescent="0.25">
      <c r="A5">
        <v>1</v>
      </c>
      <c r="B5">
        <v>0.14083985254943501</v>
      </c>
      <c r="C5">
        <v>3.4533426556814899E-3</v>
      </c>
      <c r="D5">
        <v>40.783630989448298</v>
      </c>
      <c r="E5">
        <v>0</v>
      </c>
      <c r="G5">
        <v>1</v>
      </c>
      <c r="H5">
        <v>0.14410201823364699</v>
      </c>
      <c r="I5">
        <v>3.6148148563917601E-3</v>
      </c>
      <c r="J5">
        <v>39.864287372517701</v>
      </c>
      <c r="K5">
        <v>0</v>
      </c>
      <c r="M5">
        <v>1</v>
      </c>
      <c r="N5">
        <v>0.12649584325063701</v>
      </c>
      <c r="O5">
        <v>2.4111927166050699E-3</v>
      </c>
      <c r="P5">
        <v>52.461938184991702</v>
      </c>
      <c r="Q5">
        <v>0</v>
      </c>
      <c r="S5">
        <v>1</v>
      </c>
      <c r="T5">
        <v>0.118557671830555</v>
      </c>
      <c r="U5">
        <v>1.9930097276215498E-3</v>
      </c>
      <c r="V5">
        <v>59.4867502087113</v>
      </c>
      <c r="W5" s="1">
        <v>1.76179905715085E-85</v>
      </c>
    </row>
    <row r="6" spans="1:23" x14ac:dyDescent="0.25">
      <c r="A6">
        <v>2</v>
      </c>
      <c r="B6">
        <v>0.127939950387642</v>
      </c>
      <c r="C6">
        <v>3.6828568643981902E-3</v>
      </c>
      <c r="D6">
        <v>34.739321971598997</v>
      </c>
      <c r="E6" s="1">
        <v>2.0091836938015E-264</v>
      </c>
      <c r="G6">
        <v>2</v>
      </c>
      <c r="H6">
        <v>0.13090581249366101</v>
      </c>
      <c r="I6">
        <v>3.9128522257441001E-3</v>
      </c>
      <c r="J6">
        <v>33.455342788665199</v>
      </c>
      <c r="K6" s="1">
        <v>2.1521620000496201E-245</v>
      </c>
      <c r="M6">
        <v>2</v>
      </c>
      <c r="N6">
        <v>0.12252673374818</v>
      </c>
      <c r="O6">
        <v>2.77783202301985E-3</v>
      </c>
      <c r="P6">
        <v>44.108762780759598</v>
      </c>
      <c r="Q6">
        <v>0</v>
      </c>
      <c r="S6">
        <v>2</v>
      </c>
      <c r="T6">
        <v>0.12598311707663301</v>
      </c>
      <c r="U6">
        <v>2.4321374363947602E-3</v>
      </c>
      <c r="V6">
        <v>51.799341267236301</v>
      </c>
      <c r="W6" s="1">
        <v>4.2662847584919503E-79</v>
      </c>
    </row>
    <row r="7" spans="1:23" x14ac:dyDescent="0.25">
      <c r="A7">
        <v>3</v>
      </c>
      <c r="B7">
        <v>0.120252596889995</v>
      </c>
      <c r="C7">
        <v>4.4071935550718498E-3</v>
      </c>
      <c r="D7">
        <v>27.285526579972199</v>
      </c>
      <c r="E7" s="1">
        <v>6.29961438522053E-164</v>
      </c>
      <c r="G7">
        <v>3</v>
      </c>
      <c r="H7">
        <v>0.12626109299482399</v>
      </c>
      <c r="I7">
        <v>4.7517569797261502E-3</v>
      </c>
      <c r="J7">
        <v>26.571454208102299</v>
      </c>
      <c r="K7" s="1">
        <v>1.4514453306478699E-155</v>
      </c>
      <c r="M7">
        <v>3</v>
      </c>
      <c r="N7">
        <v>0.12564684934359499</v>
      </c>
      <c r="O7">
        <v>4.2649514998894297E-3</v>
      </c>
      <c r="P7">
        <v>29.460323135410199</v>
      </c>
      <c r="Q7" s="1">
        <v>9.2854486735299196E-191</v>
      </c>
      <c r="S7">
        <v>3</v>
      </c>
      <c r="T7">
        <v>0.112905731692595</v>
      </c>
      <c r="U7">
        <v>3.3179391634989E-3</v>
      </c>
      <c r="V7">
        <v>34.028873384625697</v>
      </c>
      <c r="W7" s="1">
        <v>3.20116254160314E-60</v>
      </c>
    </row>
    <row r="8" spans="1:23" x14ac:dyDescent="0.25">
      <c r="A8">
        <v>4</v>
      </c>
      <c r="B8">
        <v>0.105315171622509</v>
      </c>
      <c r="C8">
        <v>5.7813411262111298E-3</v>
      </c>
      <c r="D8">
        <v>18.216391201175899</v>
      </c>
      <c r="E8" s="1">
        <v>3.8256881972261001E-74</v>
      </c>
      <c r="G8">
        <v>4</v>
      </c>
      <c r="H8">
        <v>0.116022231125626</v>
      </c>
      <c r="I8">
        <v>6.40447479635021E-3</v>
      </c>
      <c r="J8">
        <v>18.115807277709099</v>
      </c>
      <c r="K8" s="1">
        <v>2.3913897252112799E-73</v>
      </c>
      <c r="M8">
        <v>4</v>
      </c>
      <c r="N8">
        <v>0.10091765258300101</v>
      </c>
      <c r="O8">
        <v>6.4386481589711097E-3</v>
      </c>
      <c r="P8">
        <v>15.6737330711867</v>
      </c>
      <c r="Q8" s="1">
        <v>2.2874058449284398E-55</v>
      </c>
      <c r="S8">
        <v>4</v>
      </c>
      <c r="T8">
        <v>9.5764091173750093E-2</v>
      </c>
      <c r="U8">
        <v>4.9380651433428803E-3</v>
      </c>
      <c r="V8">
        <v>19.393039256043799</v>
      </c>
      <c r="W8" s="1">
        <v>2.7670912610382201E-37</v>
      </c>
    </row>
    <row r="9" spans="1:23" x14ac:dyDescent="0.25">
      <c r="A9">
        <v>5</v>
      </c>
      <c r="B9">
        <v>7.3370592481558597E-2</v>
      </c>
      <c r="C9">
        <v>1.04963697496387E-2</v>
      </c>
      <c r="D9">
        <v>6.99009221584289</v>
      </c>
      <c r="E9" s="1">
        <v>2.74705622318195E-12</v>
      </c>
      <c r="G9">
        <v>5</v>
      </c>
      <c r="H9">
        <v>8.6670221830587202E-2</v>
      </c>
      <c r="I9">
        <v>1.24670638328634E-2</v>
      </c>
      <c r="J9">
        <v>6.9519353548285299</v>
      </c>
      <c r="K9" s="1">
        <v>3.60308517496959E-12</v>
      </c>
      <c r="M9">
        <v>5</v>
      </c>
      <c r="N9">
        <v>7.3880357801088897E-2</v>
      </c>
      <c r="O9">
        <v>1.8310711157648599E-2</v>
      </c>
      <c r="P9">
        <v>4.03481640691101</v>
      </c>
      <c r="Q9" s="1">
        <v>5.4645008030341599E-5</v>
      </c>
      <c r="S9">
        <v>5</v>
      </c>
      <c r="T9">
        <v>7.65381486290099E-2</v>
      </c>
      <c r="U9">
        <v>1.31444821151896E-2</v>
      </c>
      <c r="V9">
        <v>5.8228348563511299</v>
      </c>
      <c r="W9" s="1">
        <v>5.8173591740988698E-8</v>
      </c>
    </row>
    <row r="10" spans="1:23" x14ac:dyDescent="0.25">
      <c r="A10">
        <v>6</v>
      </c>
      <c r="B10">
        <v>6.1486261070561002E-2</v>
      </c>
      <c r="C10">
        <v>2.2770489174904301E-2</v>
      </c>
      <c r="D10">
        <v>2.7002608770621399</v>
      </c>
      <c r="E10">
        <v>6.92851235485823E-3</v>
      </c>
      <c r="G10">
        <v>6</v>
      </c>
      <c r="H10">
        <v>8.2036667631079599E-2</v>
      </c>
      <c r="I10">
        <v>2.93454965448357E-2</v>
      </c>
      <c r="J10">
        <v>2.79554539163238</v>
      </c>
      <c r="K10">
        <v>5.18122253090713E-3</v>
      </c>
      <c r="M10">
        <v>10</v>
      </c>
      <c r="N10">
        <v>7.4751015881388994E-2</v>
      </c>
      <c r="O10">
        <v>8.35415153205862E-3</v>
      </c>
      <c r="P10">
        <v>8.9477687344472905</v>
      </c>
      <c r="Q10" s="1">
        <v>3.6274003490903098E-19</v>
      </c>
      <c r="S10">
        <v>10</v>
      </c>
      <c r="T10">
        <v>5.2076999065201898E-2</v>
      </c>
      <c r="U10">
        <v>5.3723048674925904E-3</v>
      </c>
      <c r="V10">
        <v>9.6936045793521295</v>
      </c>
      <c r="W10" s="1">
        <v>1.9726274685933199E-16</v>
      </c>
    </row>
    <row r="11" spans="1:23" x14ac:dyDescent="0.25">
      <c r="A11">
        <v>9</v>
      </c>
      <c r="B11">
        <v>5.9469159304705199E-2</v>
      </c>
      <c r="C11">
        <v>2.23059383156687E-2</v>
      </c>
      <c r="D11">
        <v>2.6660684909601602</v>
      </c>
      <c r="E11">
        <v>7.6744056178526896E-3</v>
      </c>
      <c r="G11">
        <v>10</v>
      </c>
      <c r="H11">
        <v>0.12708425202382601</v>
      </c>
      <c r="I11">
        <v>8.9963921887249304E-3</v>
      </c>
      <c r="J11">
        <v>14.1261351615038</v>
      </c>
      <c r="K11" s="1">
        <v>2.62141393947693E-45</v>
      </c>
      <c r="M11">
        <v>11</v>
      </c>
      <c r="N11">
        <v>9.7758839856900495E-2</v>
      </c>
      <c r="O11">
        <v>3.2389208758577199E-3</v>
      </c>
      <c r="P11">
        <v>30.182534122885102</v>
      </c>
      <c r="Q11" s="1">
        <v>4.0155971801012401E-200</v>
      </c>
      <c r="S11">
        <v>11</v>
      </c>
      <c r="T11">
        <v>9.2752817815867E-2</v>
      </c>
      <c r="U11">
        <v>2.5515393100144302E-3</v>
      </c>
      <c r="V11">
        <v>36.351710299670998</v>
      </c>
      <c r="W11" s="1">
        <v>4.0388487812708099E-63</v>
      </c>
    </row>
    <row r="12" spans="1:23" x14ac:dyDescent="0.25">
      <c r="A12">
        <v>10</v>
      </c>
      <c r="B12">
        <v>0.10197493057943</v>
      </c>
      <c r="C12">
        <v>6.9829739851057001E-3</v>
      </c>
      <c r="D12">
        <v>14.6033668171952</v>
      </c>
      <c r="E12" s="1">
        <v>2.6731148342289999E-48</v>
      </c>
      <c r="G12">
        <v>11</v>
      </c>
      <c r="H12">
        <v>0.16267976371446599</v>
      </c>
      <c r="I12">
        <v>4.4328709950199798E-3</v>
      </c>
      <c r="J12">
        <v>36.698510716243597</v>
      </c>
      <c r="K12" s="1">
        <v>7.7136336962014303E-295</v>
      </c>
      <c r="M12">
        <v>12</v>
      </c>
      <c r="N12">
        <v>0.11694409976442301</v>
      </c>
      <c r="O12">
        <v>2.2168439437807099E-3</v>
      </c>
      <c r="P12">
        <v>52.752517872313803</v>
      </c>
      <c r="Q12">
        <v>0</v>
      </c>
      <c r="S12">
        <v>12</v>
      </c>
      <c r="T12">
        <v>0.110171357349492</v>
      </c>
      <c r="U12">
        <v>1.8247540920819901E-3</v>
      </c>
      <c r="V12">
        <v>60.376002348782301</v>
      </c>
      <c r="W12" s="1">
        <v>3.6139489945121901E-86</v>
      </c>
    </row>
    <row r="13" spans="1:23" x14ac:dyDescent="0.25">
      <c r="A13">
        <v>11</v>
      </c>
      <c r="B13">
        <v>0.156878739515834</v>
      </c>
      <c r="C13">
        <v>4.4057201629487796E-3</v>
      </c>
      <c r="D13">
        <v>35.6079673046765</v>
      </c>
      <c r="E13" s="1">
        <v>1.05469863075462E-277</v>
      </c>
      <c r="G13">
        <v>12</v>
      </c>
      <c r="H13">
        <v>0.149285220447093</v>
      </c>
      <c r="I13">
        <v>3.5046908724219701E-3</v>
      </c>
      <c r="J13">
        <v>42.595831096489199</v>
      </c>
      <c r="K13">
        <v>0</v>
      </c>
      <c r="N13" t="s">
        <v>5</v>
      </c>
      <c r="O13">
        <v>0.165661155749115</v>
      </c>
      <c r="T13" t="s">
        <v>5</v>
      </c>
      <c r="U13">
        <v>0.16268157741946801</v>
      </c>
    </row>
    <row r="14" spans="1:23" x14ac:dyDescent="0.25">
      <c r="A14">
        <v>12</v>
      </c>
      <c r="B14">
        <v>0.145520761078267</v>
      </c>
      <c r="C14">
        <v>3.3608202714805599E-3</v>
      </c>
      <c r="D14">
        <v>43.299179760707503</v>
      </c>
      <c r="E14">
        <v>0</v>
      </c>
      <c r="H14" t="s">
        <v>5</v>
      </c>
      <c r="I14">
        <v>0.197476761523282</v>
      </c>
      <c r="N14" t="s">
        <v>23</v>
      </c>
      <c r="O14">
        <v>0.82868546565531698</v>
      </c>
      <c r="T14" t="s">
        <v>6</v>
      </c>
      <c r="U14">
        <v>0.98659564555839996</v>
      </c>
    </row>
    <row r="15" spans="1:23" x14ac:dyDescent="0.25">
      <c r="B15" t="s">
        <v>5</v>
      </c>
      <c r="C15">
        <v>0.18215587639002001</v>
      </c>
      <c r="H15" t="s">
        <v>23</v>
      </c>
      <c r="I15">
        <v>0.57791348064068704</v>
      </c>
      <c r="N15" t="s">
        <v>24</v>
      </c>
      <c r="O15" s="1">
        <v>3.27359790934943E-5</v>
      </c>
      <c r="T15" t="s">
        <v>7</v>
      </c>
      <c r="U15">
        <v>0.985498925649542</v>
      </c>
    </row>
    <row r="16" spans="1:23" x14ac:dyDescent="0.25">
      <c r="B16" t="s">
        <v>23</v>
      </c>
      <c r="C16">
        <v>0.78498531353375101</v>
      </c>
      <c r="H16" t="s">
        <v>24</v>
      </c>
      <c r="I16" s="1">
        <v>6.4010111540020701E-5</v>
      </c>
      <c r="N16" t="s">
        <v>9</v>
      </c>
      <c r="O16">
        <v>-68.923938816209301</v>
      </c>
      <c r="T16" t="s">
        <v>8</v>
      </c>
      <c r="U16">
        <v>0.33400000000000002</v>
      </c>
    </row>
    <row r="17" spans="1:23" x14ac:dyDescent="0.25">
      <c r="B17" t="s">
        <v>24</v>
      </c>
      <c r="C17" s="1">
        <v>3.3908024473334303E-5</v>
      </c>
      <c r="H17" t="s">
        <v>9</v>
      </c>
      <c r="I17">
        <v>-24.6218310477499</v>
      </c>
      <c r="N17" t="s">
        <v>10</v>
      </c>
      <c r="O17">
        <v>9.2113567142914405</v>
      </c>
      <c r="T17" t="s">
        <v>9</v>
      </c>
      <c r="U17">
        <v>-83.726637637814505</v>
      </c>
    </row>
    <row r="18" spans="1:23" x14ac:dyDescent="0.25">
      <c r="B18" t="s">
        <v>9</v>
      </c>
      <c r="C18">
        <v>-41.8945233705943</v>
      </c>
      <c r="H18" t="s">
        <v>10</v>
      </c>
      <c r="I18">
        <v>8.5656219224680701</v>
      </c>
      <c r="N18" t="s">
        <v>25</v>
      </c>
      <c r="O18">
        <v>0.19408175765904401</v>
      </c>
      <c r="T18" t="s">
        <v>10</v>
      </c>
      <c r="U18">
        <v>1.01637154751881</v>
      </c>
    </row>
    <row r="19" spans="1:23" x14ac:dyDescent="0.25">
      <c r="B19" t="s">
        <v>10</v>
      </c>
      <c r="C19">
        <v>6.9963638709227096</v>
      </c>
      <c r="H19" t="s">
        <v>25</v>
      </c>
      <c r="I19">
        <v>0.22519185664945601</v>
      </c>
    </row>
    <row r="20" spans="1:23" x14ac:dyDescent="0.25">
      <c r="B20" t="s">
        <v>25</v>
      </c>
      <c r="C20">
        <v>0.20234715829163899</v>
      </c>
    </row>
    <row r="22" spans="1:23" x14ac:dyDescent="0.25">
      <c r="A22" s="30" t="s">
        <v>16</v>
      </c>
      <c r="B22" s="30"/>
      <c r="C22" s="30"/>
      <c r="D22" s="30"/>
      <c r="E22" s="30"/>
      <c r="G22" s="30" t="s">
        <v>17</v>
      </c>
      <c r="H22" s="30"/>
      <c r="I22" s="30"/>
      <c r="J22" s="30"/>
      <c r="K22" s="30"/>
      <c r="M22" s="30" t="s">
        <v>18</v>
      </c>
      <c r="N22" s="30"/>
      <c r="O22" s="30"/>
      <c r="P22" s="30"/>
      <c r="Q22" s="30"/>
      <c r="S22" s="30" t="s">
        <v>19</v>
      </c>
      <c r="T22" s="30"/>
      <c r="U22" s="30"/>
      <c r="V22" s="30"/>
      <c r="W22" s="30"/>
    </row>
    <row r="23" spans="1:23" x14ac:dyDescent="0.25">
      <c r="B23" t="s">
        <v>0</v>
      </c>
      <c r="C23" t="s">
        <v>1</v>
      </c>
      <c r="D23" t="s">
        <v>20</v>
      </c>
      <c r="E23" t="s">
        <v>21</v>
      </c>
      <c r="H23" t="s">
        <v>0</v>
      </c>
      <c r="I23" t="s">
        <v>1</v>
      </c>
      <c r="J23" t="s">
        <v>20</v>
      </c>
      <c r="K23" t="s">
        <v>21</v>
      </c>
      <c r="N23" t="s">
        <v>0</v>
      </c>
      <c r="O23" t="s">
        <v>1</v>
      </c>
      <c r="P23" t="s">
        <v>2</v>
      </c>
      <c r="Q23" t="s">
        <v>3</v>
      </c>
      <c r="T23" t="s">
        <v>0</v>
      </c>
      <c r="U23" t="s">
        <v>1</v>
      </c>
      <c r="V23" t="s">
        <v>2</v>
      </c>
      <c r="W23" t="s">
        <v>3</v>
      </c>
    </row>
    <row r="24" spans="1:23" x14ac:dyDescent="0.25">
      <c r="A24" t="s">
        <v>22</v>
      </c>
      <c r="B24">
        <v>-0.22304778663036801</v>
      </c>
      <c r="C24">
        <v>9.1622844893771094E-2</v>
      </c>
      <c r="D24">
        <v>-2.4344123661404899</v>
      </c>
      <c r="E24">
        <v>1.4915991227096101E-2</v>
      </c>
      <c r="G24" t="s">
        <v>22</v>
      </c>
      <c r="H24">
        <v>-0.28045405432022102</v>
      </c>
      <c r="I24">
        <v>9.1872156904162297E-2</v>
      </c>
      <c r="J24">
        <v>-3.0526556006819399</v>
      </c>
      <c r="K24">
        <v>2.2682609963860499E-3</v>
      </c>
      <c r="M24" t="s">
        <v>4</v>
      </c>
      <c r="N24">
        <v>5.3666705015171896</v>
      </c>
      <c r="O24">
        <v>0.247472589887336</v>
      </c>
      <c r="P24">
        <v>21.685918848468901</v>
      </c>
      <c r="Q24" s="1">
        <v>1.5906055775354401E-41</v>
      </c>
      <c r="S24" t="s">
        <v>4</v>
      </c>
      <c r="T24">
        <v>3.0133713562736801</v>
      </c>
      <c r="U24">
        <v>0.28382799032420702</v>
      </c>
      <c r="V24">
        <v>10.616892832985201</v>
      </c>
      <c r="W24" s="1">
        <v>1.65567957885288E-18</v>
      </c>
    </row>
    <row r="25" spans="1:23" x14ac:dyDescent="0.25">
      <c r="A25" t="s">
        <v>4</v>
      </c>
      <c r="B25">
        <v>3.7718044598601801</v>
      </c>
      <c r="C25">
        <v>0.12822337665022801</v>
      </c>
      <c r="D25">
        <v>29.4158877920447</v>
      </c>
      <c r="E25" s="1">
        <v>3.4399665028624101E-190</v>
      </c>
      <c r="G25" t="s">
        <v>4</v>
      </c>
      <c r="H25">
        <v>4.6149984731884803</v>
      </c>
      <c r="I25">
        <v>0.17034960070820299</v>
      </c>
      <c r="J25">
        <v>27.091337191295501</v>
      </c>
      <c r="K25" s="1">
        <v>1.24553019564315E-161</v>
      </c>
      <c r="M25" t="s">
        <v>11</v>
      </c>
      <c r="N25">
        <v>-2.2717437694318499E-2</v>
      </c>
      <c r="O25">
        <v>2.9497352033605899E-3</v>
      </c>
      <c r="P25">
        <v>-7.7015176373922998</v>
      </c>
      <c r="Q25" s="1">
        <v>6.3049794671853797E-12</v>
      </c>
      <c r="S25" t="s">
        <v>11</v>
      </c>
      <c r="T25">
        <v>1.20364028763414E-2</v>
      </c>
      <c r="U25">
        <v>3.0576707026855701E-3</v>
      </c>
      <c r="V25">
        <v>3.9364614592963498</v>
      </c>
      <c r="W25">
        <v>1.46001006175992E-4</v>
      </c>
    </row>
    <row r="26" spans="1:23" x14ac:dyDescent="0.25">
      <c r="A26">
        <v>1</v>
      </c>
      <c r="B26">
        <v>0.496136999947004</v>
      </c>
      <c r="C26">
        <v>1.6433635234534501E-2</v>
      </c>
      <c r="D26">
        <v>30.190337856860602</v>
      </c>
      <c r="E26" s="1">
        <v>3.1719965111619503E-200</v>
      </c>
      <c r="G26">
        <v>1</v>
      </c>
      <c r="H26">
        <v>0.65426225283886097</v>
      </c>
      <c r="I26">
        <v>1.9003258475044301E-2</v>
      </c>
      <c r="J26">
        <v>34.428950892714397</v>
      </c>
      <c r="K26" s="1">
        <v>9.3023157478984995E-260</v>
      </c>
      <c r="M26">
        <v>1</v>
      </c>
      <c r="N26">
        <v>0.66987692165451795</v>
      </c>
      <c r="O26">
        <v>1.63241322327967E-2</v>
      </c>
      <c r="P26">
        <v>41.035989668637498</v>
      </c>
      <c r="Q26" s="1">
        <v>1.6245796473270701E-68</v>
      </c>
      <c r="S26">
        <v>1</v>
      </c>
      <c r="T26">
        <v>0.63837391593036796</v>
      </c>
      <c r="U26">
        <v>1.43481959559485E-2</v>
      </c>
      <c r="V26">
        <v>44.491580536695302</v>
      </c>
      <c r="W26" s="1">
        <v>1.00556851554301E-71</v>
      </c>
    </row>
    <row r="27" spans="1:23" x14ac:dyDescent="0.25">
      <c r="A27">
        <v>2</v>
      </c>
      <c r="B27">
        <v>0.44870700165914701</v>
      </c>
      <c r="C27">
        <v>1.7544922591635401E-2</v>
      </c>
      <c r="D27">
        <v>25.574749578722599</v>
      </c>
      <c r="E27" s="1">
        <v>2.9137048562616498E-144</v>
      </c>
      <c r="G27">
        <v>2</v>
      </c>
      <c r="H27">
        <v>0.57513050247968101</v>
      </c>
      <c r="I27">
        <v>2.0456844690015699E-2</v>
      </c>
      <c r="J27">
        <v>28.114330982841299</v>
      </c>
      <c r="K27" s="1">
        <v>6.5448003573653197E-174</v>
      </c>
      <c r="M27">
        <v>2</v>
      </c>
      <c r="N27">
        <v>0.63483898266981298</v>
      </c>
      <c r="O27">
        <v>1.8774875112367102E-2</v>
      </c>
      <c r="P27">
        <v>33.813220001215399</v>
      </c>
      <c r="Q27" s="1">
        <v>6.0639652513756903E-60</v>
      </c>
      <c r="S27">
        <v>2</v>
      </c>
      <c r="T27">
        <v>0.63392892444090698</v>
      </c>
      <c r="U27">
        <v>1.7504517215214201E-2</v>
      </c>
      <c r="V27">
        <v>36.215161872040703</v>
      </c>
      <c r="W27" s="1">
        <v>1.34991522196146E-62</v>
      </c>
    </row>
    <row r="28" spans="1:23" x14ac:dyDescent="0.25">
      <c r="A28">
        <v>3</v>
      </c>
      <c r="B28">
        <v>0.37940909299028602</v>
      </c>
      <c r="C28">
        <v>2.1225659074110101E-2</v>
      </c>
      <c r="D28">
        <v>17.875020590200101</v>
      </c>
      <c r="E28" s="1">
        <v>1.84607146246372E-71</v>
      </c>
      <c r="G28">
        <v>3</v>
      </c>
      <c r="H28">
        <v>0.52114443325201998</v>
      </c>
      <c r="I28">
        <v>2.4922434595609801E-2</v>
      </c>
      <c r="J28">
        <v>20.910655066733401</v>
      </c>
      <c r="K28" s="1">
        <v>4.2831216671398301E-97</v>
      </c>
      <c r="M28">
        <v>3</v>
      </c>
      <c r="N28">
        <v>0.59389775918782495</v>
      </c>
      <c r="O28">
        <v>2.8807491314674302E-2</v>
      </c>
      <c r="P28">
        <v>20.6160874163069</v>
      </c>
      <c r="Q28" s="1">
        <v>1.3974905085092201E-39</v>
      </c>
      <c r="S28">
        <v>3</v>
      </c>
      <c r="T28">
        <v>0.52115303907645505</v>
      </c>
      <c r="U28">
        <v>2.3875846249982999E-2</v>
      </c>
      <c r="V28">
        <v>21.8276258617148</v>
      </c>
      <c r="W28" s="1">
        <v>1.37346699008981E-41</v>
      </c>
    </row>
    <row r="29" spans="1:23" x14ac:dyDescent="0.25">
      <c r="A29">
        <v>4</v>
      </c>
      <c r="B29">
        <v>0.28854005178984798</v>
      </c>
      <c r="C29">
        <v>2.77452631513199E-2</v>
      </c>
      <c r="D29">
        <v>10.399614889798601</v>
      </c>
      <c r="E29" s="1">
        <v>2.4893723238911599E-25</v>
      </c>
      <c r="G29">
        <v>4</v>
      </c>
      <c r="H29">
        <v>0.41714272886555298</v>
      </c>
      <c r="I29">
        <v>3.3581985617072201E-2</v>
      </c>
      <c r="J29">
        <v>12.421621926176</v>
      </c>
      <c r="K29" s="1">
        <v>1.9947592853595199E-35</v>
      </c>
      <c r="M29">
        <v>4</v>
      </c>
      <c r="N29">
        <v>0.397748275418501</v>
      </c>
      <c r="O29">
        <v>4.3506143330239798E-2</v>
      </c>
      <c r="P29">
        <v>9.1423473783767601</v>
      </c>
      <c r="Q29" s="1">
        <v>3.6027039819928102E-15</v>
      </c>
      <c r="S29">
        <v>4</v>
      </c>
      <c r="T29">
        <v>0.38969189582555702</v>
      </c>
      <c r="U29">
        <v>3.5517939832782702E-2</v>
      </c>
      <c r="V29">
        <v>10.971691986084</v>
      </c>
      <c r="W29" s="1">
        <v>2.56111421247914E-19</v>
      </c>
    </row>
    <row r="30" spans="1:23" x14ac:dyDescent="0.25">
      <c r="A30">
        <v>5</v>
      </c>
      <c r="B30">
        <v>0.18178152608196599</v>
      </c>
      <c r="C30">
        <v>5.3816288610151697E-2</v>
      </c>
      <c r="D30">
        <v>3.3778160994861999</v>
      </c>
      <c r="E30">
        <v>7.3063925192588504E-4</v>
      </c>
      <c r="G30">
        <v>5</v>
      </c>
      <c r="H30">
        <v>0.31764106217857002</v>
      </c>
      <c r="I30">
        <v>6.6100536198697699E-2</v>
      </c>
      <c r="J30">
        <v>4.8054233814948697</v>
      </c>
      <c r="K30" s="1">
        <v>1.54424368355603E-6</v>
      </c>
      <c r="M30">
        <v>5</v>
      </c>
      <c r="N30">
        <v>0.24315283753879799</v>
      </c>
      <c r="O30">
        <v>0.12245536781467101</v>
      </c>
      <c r="P30">
        <v>1.9856445811897401</v>
      </c>
      <c r="Q30">
        <v>4.9560953147365999E-2</v>
      </c>
      <c r="S30">
        <v>5</v>
      </c>
      <c r="T30">
        <v>0.27738757600483099</v>
      </c>
      <c r="U30">
        <v>9.4376458286986306E-2</v>
      </c>
      <c r="V30">
        <v>2.9391606873117899</v>
      </c>
      <c r="W30">
        <v>4.0181093536682698E-3</v>
      </c>
    </row>
    <row r="31" spans="1:23" x14ac:dyDescent="0.25">
      <c r="A31">
        <v>10</v>
      </c>
      <c r="B31">
        <v>0.32801196986433101</v>
      </c>
      <c r="C31">
        <v>3.5074076365742897E-2</v>
      </c>
      <c r="D31">
        <v>9.3519774104358895</v>
      </c>
      <c r="E31" s="1">
        <v>8.6024147352745698E-21</v>
      </c>
      <c r="G31">
        <v>6</v>
      </c>
      <c r="H31">
        <v>0.37510886891897399</v>
      </c>
      <c r="I31">
        <v>0.15819225687277899</v>
      </c>
      <c r="J31">
        <v>2.3712214259680402</v>
      </c>
      <c r="K31">
        <v>1.7729406041908001E-2</v>
      </c>
      <c r="M31">
        <v>10</v>
      </c>
      <c r="N31">
        <v>0.42982191907419398</v>
      </c>
      <c r="O31">
        <v>5.4698660098771702E-2</v>
      </c>
      <c r="P31">
        <v>7.8579972214684197</v>
      </c>
      <c r="Q31" s="1">
        <v>2.8396950858455201E-12</v>
      </c>
      <c r="S31">
        <v>9</v>
      </c>
      <c r="T31">
        <v>0.58878997513586095</v>
      </c>
      <c r="U31">
        <v>0.22179421607623101</v>
      </c>
      <c r="V31">
        <v>2.6546678518140099</v>
      </c>
      <c r="W31">
        <v>9.1274209253885703E-3</v>
      </c>
    </row>
    <row r="32" spans="1:23" x14ac:dyDescent="0.25">
      <c r="A32">
        <v>11</v>
      </c>
      <c r="B32">
        <v>0.48187962115538302</v>
      </c>
      <c r="C32">
        <v>2.0260750931445099E-2</v>
      </c>
      <c r="D32">
        <v>23.783897387904599</v>
      </c>
      <c r="E32" s="1">
        <v>4.9022239193457098E-125</v>
      </c>
      <c r="G32">
        <v>9</v>
      </c>
      <c r="H32">
        <v>0.693955563624996</v>
      </c>
      <c r="I32">
        <v>0.25499746460544598</v>
      </c>
      <c r="J32">
        <v>2.72142142549826</v>
      </c>
      <c r="K32">
        <v>6.5001836001191702E-3</v>
      </c>
      <c r="M32">
        <v>11</v>
      </c>
      <c r="N32">
        <v>0.49622077618697302</v>
      </c>
      <c r="O32">
        <v>2.1930081354114599E-2</v>
      </c>
      <c r="P32">
        <v>22.627402432954099</v>
      </c>
      <c r="Q32" s="1">
        <v>3.4660880367708299E-43</v>
      </c>
      <c r="S32">
        <v>10</v>
      </c>
      <c r="T32">
        <v>0.420663130059373</v>
      </c>
      <c r="U32">
        <v>3.8613177130377298E-2</v>
      </c>
      <c r="V32">
        <v>10.894289497054499</v>
      </c>
      <c r="W32" s="1">
        <v>3.8471405769214502E-19</v>
      </c>
    </row>
    <row r="33" spans="1:23" x14ac:dyDescent="0.25">
      <c r="A33">
        <v>12</v>
      </c>
      <c r="B33">
        <v>0.47049902611364502</v>
      </c>
      <c r="C33">
        <v>1.58020296679715E-2</v>
      </c>
      <c r="D33">
        <v>29.7745945299216</v>
      </c>
      <c r="E33" s="1">
        <v>8.3334850224191699E-195</v>
      </c>
      <c r="G33">
        <v>10</v>
      </c>
      <c r="H33">
        <v>0.52592625158802297</v>
      </c>
      <c r="I33">
        <v>4.6787021635332701E-2</v>
      </c>
      <c r="J33">
        <v>11.240857682440099</v>
      </c>
      <c r="K33" s="1">
        <v>2.5687442926648098E-29</v>
      </c>
      <c r="M33">
        <v>12</v>
      </c>
      <c r="N33">
        <v>0.58858950652421704</v>
      </c>
      <c r="O33">
        <v>1.4952888144701099E-2</v>
      </c>
      <c r="P33">
        <v>39.3629311493779</v>
      </c>
      <c r="Q33" s="1">
        <v>1.18462913010222E-66</v>
      </c>
      <c r="S33">
        <v>11</v>
      </c>
      <c r="T33">
        <v>0.48188973056296402</v>
      </c>
      <c r="U33">
        <v>1.83371494212809E-2</v>
      </c>
      <c r="V33">
        <v>26.279424325556</v>
      </c>
      <c r="W33" s="1">
        <v>5.5766629351583002E-49</v>
      </c>
    </row>
    <row r="34" spans="1:23" x14ac:dyDescent="0.25">
      <c r="B34" t="s">
        <v>5</v>
      </c>
      <c r="C34">
        <v>0.96769450639379895</v>
      </c>
      <c r="G34">
        <v>11</v>
      </c>
      <c r="H34">
        <v>0.65143333878780596</v>
      </c>
      <c r="I34">
        <v>2.3961898357725199E-2</v>
      </c>
      <c r="J34">
        <v>27.1862157606468</v>
      </c>
      <c r="K34" s="1">
        <v>9.4532308653802001E-163</v>
      </c>
      <c r="N34" t="s">
        <v>5</v>
      </c>
      <c r="O34">
        <v>1.11528717003367</v>
      </c>
      <c r="S34">
        <v>12</v>
      </c>
      <c r="T34">
        <v>0.54952361898075097</v>
      </c>
      <c r="U34">
        <v>1.3113870954799101E-2</v>
      </c>
      <c r="V34">
        <v>41.903997749775698</v>
      </c>
      <c r="W34" s="1">
        <v>4.8251520426441702E-69</v>
      </c>
    </row>
    <row r="35" spans="1:23" x14ac:dyDescent="0.25">
      <c r="B35" t="s">
        <v>23</v>
      </c>
      <c r="C35">
        <v>0.71600832421476202</v>
      </c>
      <c r="G35">
        <v>12</v>
      </c>
      <c r="H35">
        <v>0.62555510624833599</v>
      </c>
      <c r="I35">
        <v>1.8238674703440299E-2</v>
      </c>
      <c r="J35">
        <v>34.298276405485701</v>
      </c>
      <c r="K35" s="1">
        <v>8.3256163698624204E-258</v>
      </c>
      <c r="N35" t="s">
        <v>6</v>
      </c>
      <c r="O35">
        <v>0.97093102338044202</v>
      </c>
      <c r="T35" t="s">
        <v>5</v>
      </c>
      <c r="U35">
        <v>1.14383466298704</v>
      </c>
    </row>
    <row r="36" spans="1:23" x14ac:dyDescent="0.25">
      <c r="B36" t="s">
        <v>24</v>
      </c>
      <c r="C36" s="1">
        <v>1.05437805548314E-7</v>
      </c>
      <c r="H36" t="s">
        <v>5</v>
      </c>
      <c r="I36">
        <v>1.0236883537085499</v>
      </c>
      <c r="N36" t="s">
        <v>7</v>
      </c>
      <c r="O36">
        <v>0.968552652566114</v>
      </c>
      <c r="T36" t="s">
        <v>6</v>
      </c>
      <c r="U36">
        <v>0.97473011590901304</v>
      </c>
    </row>
    <row r="37" spans="1:23" x14ac:dyDescent="0.25">
      <c r="B37" t="s">
        <v>9</v>
      </c>
      <c r="C37">
        <v>354.71495829175001</v>
      </c>
      <c r="H37" t="s">
        <v>23</v>
      </c>
      <c r="I37">
        <v>0.66699298150333597</v>
      </c>
      <c r="N37" t="s">
        <v>8</v>
      </c>
      <c r="O37">
        <v>5.80000000000001E-2</v>
      </c>
      <c r="T37" t="s">
        <v>7</v>
      </c>
      <c r="U37">
        <v>0.97241177791901401</v>
      </c>
    </row>
    <row r="38" spans="1:23" x14ac:dyDescent="0.25">
      <c r="B38" t="s">
        <v>10</v>
      </c>
      <c r="C38">
        <v>9.8177507256588594</v>
      </c>
      <c r="H38" t="s">
        <v>24</v>
      </c>
      <c r="I38">
        <v>8.5789592186776203E-2</v>
      </c>
      <c r="N38" t="s">
        <v>9</v>
      </c>
      <c r="O38">
        <v>378.29074433462102</v>
      </c>
      <c r="T38" t="s">
        <v>8</v>
      </c>
      <c r="U38">
        <v>0.96199999999999997</v>
      </c>
    </row>
    <row r="39" spans="1:23" x14ac:dyDescent="0.25">
      <c r="B39" t="s">
        <v>25</v>
      </c>
      <c r="C39">
        <v>0.30496771853304</v>
      </c>
      <c r="H39" t="s">
        <v>9</v>
      </c>
      <c r="I39">
        <v>372.24608129250799</v>
      </c>
      <c r="N39" t="s">
        <v>10</v>
      </c>
      <c r="O39">
        <v>1.01243052968035</v>
      </c>
      <c r="T39" t="s">
        <v>9</v>
      </c>
      <c r="U39">
        <v>385.26071041921199</v>
      </c>
    </row>
    <row r="40" spans="1:23" x14ac:dyDescent="0.25">
      <c r="H40" t="s">
        <v>10</v>
      </c>
      <c r="I40">
        <v>8.1740550407352508</v>
      </c>
      <c r="T40" t="s">
        <v>10</v>
      </c>
      <c r="U40">
        <v>1.0161890460551699</v>
      </c>
    </row>
    <row r="41" spans="1:23" x14ac:dyDescent="0.25">
      <c r="H41" t="s">
        <v>25</v>
      </c>
      <c r="I41">
        <v>0.2784961117434</v>
      </c>
    </row>
  </sheetData>
  <mergeCells count="8">
    <mergeCell ref="A1:E1"/>
    <mergeCell ref="G1:K1"/>
    <mergeCell ref="M1:Q1"/>
    <mergeCell ref="S1:W1"/>
    <mergeCell ref="A22:E22"/>
    <mergeCell ref="G22:K22"/>
    <mergeCell ref="M22:Q22"/>
    <mergeCell ref="S22:W22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EC90-5C22-430D-BB90-CC57851CD192}">
  <dimension ref="A1:W41"/>
  <sheetViews>
    <sheetView tabSelected="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20</v>
      </c>
      <c r="E2" t="s">
        <v>21</v>
      </c>
      <c r="H2" t="s">
        <v>0</v>
      </c>
      <c r="I2" t="s">
        <v>1</v>
      </c>
      <c r="J2" t="s">
        <v>20</v>
      </c>
      <c r="K2" t="s">
        <v>21</v>
      </c>
      <c r="N2" t="s">
        <v>0</v>
      </c>
      <c r="O2" t="s">
        <v>1</v>
      </c>
      <c r="P2" t="s">
        <v>20</v>
      </c>
      <c r="Q2" t="s">
        <v>21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22</v>
      </c>
      <c r="B3">
        <v>-0.40955271941489702</v>
      </c>
      <c r="C3">
        <v>9.39301179816069E-2</v>
      </c>
      <c r="D3">
        <v>-4.36018529748993</v>
      </c>
      <c r="E3" s="1">
        <v>1.2995235297769401E-5</v>
      </c>
      <c r="G3" t="s">
        <v>22</v>
      </c>
      <c r="H3">
        <v>-0.274108282661851</v>
      </c>
      <c r="I3">
        <v>9.58465214691617E-2</v>
      </c>
      <c r="J3">
        <v>-2.8598667793076298</v>
      </c>
      <c r="K3">
        <v>4.23819006814614E-3</v>
      </c>
      <c r="M3" t="s">
        <v>22</v>
      </c>
      <c r="N3">
        <v>5.3587876113296801E-4</v>
      </c>
      <c r="O3">
        <v>9.5024958956496597E-2</v>
      </c>
      <c r="P3">
        <v>5.6393474621578002E-3</v>
      </c>
      <c r="Q3">
        <v>0.99550047557611299</v>
      </c>
      <c r="S3" t="s">
        <v>4</v>
      </c>
      <c r="T3">
        <v>0.37482340006834902</v>
      </c>
      <c r="U3">
        <v>4.10576211435063E-2</v>
      </c>
      <c r="V3">
        <v>9.1292040217880697</v>
      </c>
      <c r="W3" s="1">
        <v>3.8602943348140097E-15</v>
      </c>
    </row>
    <row r="4" spans="1:23" x14ac:dyDescent="0.25">
      <c r="A4" t="s">
        <v>4</v>
      </c>
      <c r="B4">
        <v>0.63292407617258695</v>
      </c>
      <c r="C4">
        <v>3.0943201599788799E-2</v>
      </c>
      <c r="D4">
        <v>20.454382334402901</v>
      </c>
      <c r="E4" s="1">
        <v>5.49133148487164E-93</v>
      </c>
      <c r="G4" t="s">
        <v>4</v>
      </c>
      <c r="H4">
        <v>0.60539108260784802</v>
      </c>
      <c r="I4">
        <v>3.46061865549981E-2</v>
      </c>
      <c r="J4">
        <v>17.493724182689899</v>
      </c>
      <c r="K4" s="1">
        <v>1.5995438684161501E-68</v>
      </c>
      <c r="M4" t="s">
        <v>4</v>
      </c>
      <c r="N4">
        <v>0.48768157281652502</v>
      </c>
      <c r="O4">
        <v>2.6661183727769301E-2</v>
      </c>
      <c r="P4">
        <v>18.2918199655394</v>
      </c>
      <c r="Q4" s="1">
        <v>9.6150647658987396E-75</v>
      </c>
      <c r="S4" t="s">
        <v>11</v>
      </c>
      <c r="T4">
        <v>1.2674311972648599E-3</v>
      </c>
      <c r="U4">
        <v>4.86758467003686E-4</v>
      </c>
      <c r="V4">
        <v>2.6038195186756901</v>
      </c>
      <c r="W4">
        <v>1.04916251525117E-2</v>
      </c>
    </row>
    <row r="5" spans="1:23" x14ac:dyDescent="0.25">
      <c r="A5">
        <v>1</v>
      </c>
      <c r="B5">
        <v>0.145931396964495</v>
      </c>
      <c r="C5">
        <v>3.5518515539340301E-3</v>
      </c>
      <c r="D5">
        <v>41.086006762546702</v>
      </c>
      <c r="E5">
        <v>0</v>
      </c>
      <c r="G5">
        <v>1</v>
      </c>
      <c r="H5">
        <v>0.150822590175268</v>
      </c>
      <c r="I5">
        <v>3.7484202779351698E-3</v>
      </c>
      <c r="J5">
        <v>40.236307295389402</v>
      </c>
      <c r="K5">
        <v>0</v>
      </c>
      <c r="M5">
        <v>1</v>
      </c>
      <c r="N5">
        <v>0.12952447075392401</v>
      </c>
      <c r="O5">
        <v>2.4866690505190399E-3</v>
      </c>
      <c r="P5">
        <v>52.087538841120697</v>
      </c>
      <c r="Q5">
        <v>0</v>
      </c>
      <c r="S5">
        <v>1</v>
      </c>
      <c r="T5">
        <v>0.120030203347229</v>
      </c>
      <c r="U5">
        <v>2.2030441681349898E-3</v>
      </c>
      <c r="V5">
        <v>54.483793417924304</v>
      </c>
      <c r="W5" s="1">
        <v>2.02341209132936E-81</v>
      </c>
    </row>
    <row r="6" spans="1:23" x14ac:dyDescent="0.25">
      <c r="A6">
        <v>2</v>
      </c>
      <c r="B6">
        <v>0.128028093315567</v>
      </c>
      <c r="C6">
        <v>3.9312585487566998E-3</v>
      </c>
      <c r="D6">
        <v>32.566693776998399</v>
      </c>
      <c r="E6" s="1">
        <v>1.21524739963995E-232</v>
      </c>
      <c r="G6">
        <v>2</v>
      </c>
      <c r="H6">
        <v>0.13297463956033301</v>
      </c>
      <c r="I6">
        <v>4.16772142186161E-3</v>
      </c>
      <c r="J6">
        <v>31.905836811169699</v>
      </c>
      <c r="K6" s="1">
        <v>2.2160008998537602E-223</v>
      </c>
      <c r="M6">
        <v>2</v>
      </c>
      <c r="N6">
        <v>0.12295296066304</v>
      </c>
      <c r="O6">
        <v>3.0460528554167102E-3</v>
      </c>
      <c r="P6">
        <v>40.364683903759797</v>
      </c>
      <c r="Q6">
        <v>0</v>
      </c>
      <c r="S6">
        <v>2</v>
      </c>
      <c r="T6">
        <v>0.122595421513577</v>
      </c>
      <c r="U6">
        <v>2.79690320623445E-3</v>
      </c>
      <c r="V6">
        <v>43.8325578233475</v>
      </c>
      <c r="W6" s="1">
        <v>1.7427264003769601E-71</v>
      </c>
    </row>
    <row r="7" spans="1:23" x14ac:dyDescent="0.25">
      <c r="A7">
        <v>3</v>
      </c>
      <c r="B7">
        <v>0.11974240863737801</v>
      </c>
      <c r="C7">
        <v>4.6349271879512896E-3</v>
      </c>
      <c r="D7">
        <v>25.834798214016001</v>
      </c>
      <c r="E7" s="1">
        <v>3.6060135725673401E-147</v>
      </c>
      <c r="G7">
        <v>3</v>
      </c>
      <c r="H7">
        <v>0.128388490898832</v>
      </c>
      <c r="I7">
        <v>4.9738049037953E-3</v>
      </c>
      <c r="J7">
        <v>25.812932630482599</v>
      </c>
      <c r="K7" s="1">
        <v>6.3477535249609804E-147</v>
      </c>
      <c r="M7">
        <v>3</v>
      </c>
      <c r="N7">
        <v>0.12681269420795099</v>
      </c>
      <c r="O7">
        <v>4.6211460833466703E-3</v>
      </c>
      <c r="P7">
        <v>27.441827616086201</v>
      </c>
      <c r="Q7" s="1">
        <v>8.6971090541945903E-166</v>
      </c>
      <c r="S7">
        <v>3</v>
      </c>
      <c r="T7">
        <v>0.111230584146798</v>
      </c>
      <c r="U7">
        <v>3.78168451241011E-3</v>
      </c>
      <c r="V7">
        <v>29.4129729176985</v>
      </c>
      <c r="W7" s="1">
        <v>6.0825692364785202E-54</v>
      </c>
    </row>
    <row r="8" spans="1:23" x14ac:dyDescent="0.25">
      <c r="A8">
        <v>4</v>
      </c>
      <c r="B8">
        <v>0.107380437785077</v>
      </c>
      <c r="C8">
        <v>6.0858767816974399E-3</v>
      </c>
      <c r="D8">
        <v>17.644201753806598</v>
      </c>
      <c r="E8" s="1">
        <v>1.12756261653344E-69</v>
      </c>
      <c r="G8">
        <v>4</v>
      </c>
      <c r="H8">
        <v>0.120488957626442</v>
      </c>
      <c r="I8">
        <v>6.6784481630220499E-3</v>
      </c>
      <c r="J8">
        <v>18.041460334090601</v>
      </c>
      <c r="K8" s="1">
        <v>9.2078232668670206E-73</v>
      </c>
      <c r="M8">
        <v>4</v>
      </c>
      <c r="N8">
        <v>0.10216215107480001</v>
      </c>
      <c r="O8">
        <v>6.9277108811079098E-3</v>
      </c>
      <c r="P8">
        <v>14.746884335690099</v>
      </c>
      <c r="Q8" s="1">
        <v>3.2219956907799101E-49</v>
      </c>
      <c r="S8">
        <v>4</v>
      </c>
      <c r="T8">
        <v>9.4381581932859601E-2</v>
      </c>
      <c r="U8">
        <v>5.5603849494419997E-3</v>
      </c>
      <c r="V8">
        <v>16.9739294655006</v>
      </c>
      <c r="W8" s="1">
        <v>1.6795035423153999E-32</v>
      </c>
    </row>
    <row r="9" spans="1:23" x14ac:dyDescent="0.25">
      <c r="A9">
        <v>5</v>
      </c>
      <c r="B9">
        <v>7.4825389180150706E-2</v>
      </c>
      <c r="C9">
        <v>1.0987602289757301E-2</v>
      </c>
      <c r="D9">
        <v>6.8099833982800302</v>
      </c>
      <c r="E9" s="1">
        <v>9.7610009179704001E-12</v>
      </c>
      <c r="G9">
        <v>5</v>
      </c>
      <c r="H9">
        <v>9.3667454633880307E-2</v>
      </c>
      <c r="I9">
        <v>1.3170760225078E-2</v>
      </c>
      <c r="J9">
        <v>7.1117728235255004</v>
      </c>
      <c r="K9" s="1">
        <v>1.14561726062933E-12</v>
      </c>
      <c r="M9">
        <v>5</v>
      </c>
      <c r="N9">
        <v>7.1672049816038197E-2</v>
      </c>
      <c r="O9">
        <v>1.8652610584798401E-2</v>
      </c>
      <c r="P9">
        <v>3.8424674921616599</v>
      </c>
      <c r="Q9">
        <v>1.21803550956342E-4</v>
      </c>
      <c r="S9">
        <v>5</v>
      </c>
      <c r="T9">
        <v>7.3953169147082207E-2</v>
      </c>
      <c r="U9">
        <v>1.4550594729428001E-2</v>
      </c>
      <c r="V9">
        <v>5.0824842916911797</v>
      </c>
      <c r="W9" s="1">
        <v>1.53825061560887E-6</v>
      </c>
    </row>
    <row r="10" spans="1:23" x14ac:dyDescent="0.25">
      <c r="A10">
        <v>6</v>
      </c>
      <c r="B10">
        <v>6.9858719082833406E-2</v>
      </c>
      <c r="C10">
        <v>2.4468620295297901E-2</v>
      </c>
      <c r="D10">
        <v>2.8550330275981302</v>
      </c>
      <c r="E10">
        <v>4.3032353612385502E-3</v>
      </c>
      <c r="G10">
        <v>6</v>
      </c>
      <c r="H10">
        <v>0.101898491074719</v>
      </c>
      <c r="I10">
        <v>3.1509579712585299E-2</v>
      </c>
      <c r="J10">
        <v>3.23388924905335</v>
      </c>
      <c r="K10">
        <v>1.2211680072890801E-3</v>
      </c>
      <c r="M10">
        <v>10</v>
      </c>
      <c r="N10">
        <v>7.2586796979731097E-2</v>
      </c>
      <c r="O10">
        <v>8.4491339540600906E-3</v>
      </c>
      <c r="P10">
        <v>8.5910339893298495</v>
      </c>
      <c r="Q10" s="1">
        <v>8.6190129848438295E-18</v>
      </c>
      <c r="S10">
        <v>10</v>
      </c>
      <c r="T10">
        <v>5.0744184874567701E-2</v>
      </c>
      <c r="U10">
        <v>5.9559600758548603E-3</v>
      </c>
      <c r="V10">
        <v>8.5199001048180207</v>
      </c>
      <c r="W10" s="1">
        <v>9.3411383969695895E-14</v>
      </c>
    </row>
    <row r="11" spans="1:23" x14ac:dyDescent="0.25">
      <c r="A11">
        <v>9</v>
      </c>
      <c r="B11">
        <v>6.3480755167954206E-2</v>
      </c>
      <c r="C11">
        <v>2.2257625311931699E-2</v>
      </c>
      <c r="D11">
        <v>2.8520902063134299</v>
      </c>
      <c r="E11">
        <v>4.3432773368724201E-3</v>
      </c>
      <c r="G11">
        <v>9</v>
      </c>
      <c r="H11">
        <v>0.109127085488709</v>
      </c>
      <c r="I11">
        <v>4.8904414724251499E-2</v>
      </c>
      <c r="J11">
        <v>2.2314362845159201</v>
      </c>
      <c r="K11">
        <v>2.5652243620421102E-2</v>
      </c>
      <c r="M11">
        <v>11</v>
      </c>
      <c r="N11">
        <v>0.100617921992526</v>
      </c>
      <c r="O11">
        <v>3.4968375733010599E-3</v>
      </c>
      <c r="P11">
        <v>28.773976452541</v>
      </c>
      <c r="Q11" s="1">
        <v>4.5410558647273999E-182</v>
      </c>
      <c r="S11">
        <v>11</v>
      </c>
      <c r="T11">
        <v>9.0734934507855899E-2</v>
      </c>
      <c r="U11">
        <v>2.8856911767421701E-3</v>
      </c>
      <c r="V11">
        <v>31.443050884707599</v>
      </c>
      <c r="W11" s="1">
        <v>8.5453798226255899E-57</v>
      </c>
    </row>
    <row r="12" spans="1:23" x14ac:dyDescent="0.25">
      <c r="A12">
        <v>10</v>
      </c>
      <c r="B12">
        <v>0.10604160141883499</v>
      </c>
      <c r="C12">
        <v>7.0813826941490098E-3</v>
      </c>
      <c r="D12">
        <v>14.9747028227202</v>
      </c>
      <c r="E12" s="1">
        <v>1.07447037675033E-50</v>
      </c>
      <c r="G12">
        <v>10</v>
      </c>
      <c r="H12">
        <v>0.12989246992554401</v>
      </c>
      <c r="I12">
        <v>9.06901750033293E-3</v>
      </c>
      <c r="J12">
        <v>14.322661734942701</v>
      </c>
      <c r="K12" s="1">
        <v>1.5795556821655499E-46</v>
      </c>
      <c r="M12">
        <v>12</v>
      </c>
      <c r="N12">
        <v>0.11786707091434399</v>
      </c>
      <c r="O12">
        <v>2.3347198229605702E-3</v>
      </c>
      <c r="P12">
        <v>50.484460600022302</v>
      </c>
      <c r="Q12">
        <v>0</v>
      </c>
      <c r="S12">
        <v>12</v>
      </c>
      <c r="T12">
        <v>0.110770488855501</v>
      </c>
      <c r="U12">
        <v>2.0578378521766698E-3</v>
      </c>
      <c r="V12">
        <v>53.828579709685798</v>
      </c>
      <c r="W12" s="1">
        <v>7.3006468981285304E-81</v>
      </c>
    </row>
    <row r="13" spans="1:23" x14ac:dyDescent="0.25">
      <c r="A13">
        <v>11</v>
      </c>
      <c r="B13">
        <v>0.154164438226083</v>
      </c>
      <c r="C13">
        <v>4.5622162795888599E-3</v>
      </c>
      <c r="D13">
        <v>33.791567251164103</v>
      </c>
      <c r="E13" s="1">
        <v>2.6231820975418599E-250</v>
      </c>
      <c r="G13">
        <v>11</v>
      </c>
      <c r="H13">
        <v>0.16265125230792599</v>
      </c>
      <c r="I13">
        <v>4.73966590022007E-3</v>
      </c>
      <c r="J13">
        <v>34.317029033707698</v>
      </c>
      <c r="K13" s="1">
        <v>4.3729276950300099E-258</v>
      </c>
      <c r="N13" t="s">
        <v>5</v>
      </c>
      <c r="O13">
        <v>0.1740154363194</v>
      </c>
      <c r="T13" t="s">
        <v>5</v>
      </c>
      <c r="U13">
        <v>0.18379125585966899</v>
      </c>
    </row>
    <row r="14" spans="1:23" x14ac:dyDescent="0.25">
      <c r="A14">
        <v>12</v>
      </c>
      <c r="B14">
        <v>0.148833166586436</v>
      </c>
      <c r="C14">
        <v>3.48369996242458E-3</v>
      </c>
      <c r="D14">
        <v>42.7227281889257</v>
      </c>
      <c r="E14">
        <v>0</v>
      </c>
      <c r="G14">
        <v>12</v>
      </c>
      <c r="H14">
        <v>0.15376493362590399</v>
      </c>
      <c r="I14">
        <v>3.6617255081060102E-3</v>
      </c>
      <c r="J14">
        <v>41.992479579780898</v>
      </c>
      <c r="K14">
        <v>0</v>
      </c>
      <c r="N14" t="s">
        <v>23</v>
      </c>
      <c r="O14">
        <v>0.99884055509067604</v>
      </c>
      <c r="T14" t="s">
        <v>6</v>
      </c>
      <c r="U14">
        <v>0.983051825493649</v>
      </c>
    </row>
    <row r="15" spans="1:23" x14ac:dyDescent="0.25">
      <c r="B15" t="s">
        <v>5</v>
      </c>
      <c r="C15">
        <v>0.19408250568206301</v>
      </c>
      <c r="H15" t="s">
        <v>5</v>
      </c>
      <c r="I15">
        <v>0.20285466828773699</v>
      </c>
      <c r="N15" t="s">
        <v>24</v>
      </c>
      <c r="O15" s="1">
        <v>2.2989201124850501E-5</v>
      </c>
      <c r="T15" t="s">
        <v>7</v>
      </c>
      <c r="U15">
        <v>0.98166515667040299</v>
      </c>
    </row>
    <row r="16" spans="1:23" x14ac:dyDescent="0.25">
      <c r="B16" t="s">
        <v>23</v>
      </c>
      <c r="C16">
        <v>0.87090915126929402</v>
      </c>
      <c r="H16" t="s">
        <v>23</v>
      </c>
      <c r="I16">
        <v>0.72449258856062004</v>
      </c>
      <c r="N16" t="s">
        <v>9</v>
      </c>
      <c r="O16">
        <v>-57.121456357278497</v>
      </c>
      <c r="T16" t="s">
        <v>8</v>
      </c>
      <c r="U16">
        <v>0.44800000000000001</v>
      </c>
    </row>
    <row r="17" spans="1:23" x14ac:dyDescent="0.25">
      <c r="B17" t="s">
        <v>24</v>
      </c>
      <c r="C17" s="1">
        <v>2.61980323063674E-6</v>
      </c>
      <c r="H17" t="s">
        <v>24</v>
      </c>
      <c r="I17" s="1">
        <v>1.4223217675309099E-7</v>
      </c>
      <c r="N17" t="s">
        <v>10</v>
      </c>
      <c r="O17">
        <v>9.8484457302966</v>
      </c>
      <c r="T17" t="s">
        <v>9</v>
      </c>
      <c r="U17">
        <v>-54.445231926867898</v>
      </c>
    </row>
    <row r="18" spans="1:23" x14ac:dyDescent="0.25">
      <c r="B18" t="s">
        <v>9</v>
      </c>
      <c r="C18">
        <v>-26.7444111316826</v>
      </c>
      <c r="H18" t="s">
        <v>9</v>
      </c>
      <c r="I18">
        <v>-16.240358417253201</v>
      </c>
      <c r="N18" t="s">
        <v>25</v>
      </c>
      <c r="O18">
        <v>0.200896537508199</v>
      </c>
      <c r="T18" t="s">
        <v>10</v>
      </c>
      <c r="U18">
        <v>1.0181869867578399</v>
      </c>
    </row>
    <row r="19" spans="1:23" x14ac:dyDescent="0.25">
      <c r="B19" t="s">
        <v>10</v>
      </c>
      <c r="C19">
        <v>6.9264344062117296</v>
      </c>
      <c r="H19" t="s">
        <v>10</v>
      </c>
      <c r="I19">
        <v>7.5091361048314704</v>
      </c>
    </row>
    <row r="20" spans="1:23" x14ac:dyDescent="0.25">
      <c r="B20" t="s">
        <v>25</v>
      </c>
      <c r="C20">
        <v>0.21062037645109599</v>
      </c>
      <c r="H20" t="s">
        <v>25</v>
      </c>
      <c r="I20">
        <v>0.21750592731527599</v>
      </c>
    </row>
    <row r="22" spans="1:23" x14ac:dyDescent="0.25">
      <c r="A22" s="30" t="s">
        <v>16</v>
      </c>
      <c r="B22" s="30"/>
      <c r="C22" s="30"/>
      <c r="D22" s="30"/>
      <c r="E22" s="30"/>
      <c r="G22" s="30" t="s">
        <v>17</v>
      </c>
      <c r="H22" s="30"/>
      <c r="I22" s="30"/>
      <c r="J22" s="30"/>
      <c r="K22" s="30"/>
      <c r="M22" s="30" t="s">
        <v>18</v>
      </c>
      <c r="N22" s="30"/>
      <c r="O22" s="30"/>
      <c r="P22" s="30"/>
      <c r="Q22" s="30"/>
      <c r="S22" s="30" t="s">
        <v>19</v>
      </c>
      <c r="T22" s="30"/>
      <c r="U22" s="30"/>
      <c r="V22" s="30"/>
      <c r="W22" s="30"/>
    </row>
    <row r="23" spans="1:23" x14ac:dyDescent="0.25">
      <c r="B23" t="s">
        <v>0</v>
      </c>
      <c r="C23" t="s">
        <v>1</v>
      </c>
      <c r="D23" t="s">
        <v>2</v>
      </c>
      <c r="E23" t="s">
        <v>3</v>
      </c>
      <c r="H23" t="s">
        <v>0</v>
      </c>
      <c r="I23" t="s">
        <v>1</v>
      </c>
      <c r="J23" t="s">
        <v>20</v>
      </c>
      <c r="K23" t="s">
        <v>21</v>
      </c>
      <c r="N23" t="s">
        <v>0</v>
      </c>
      <c r="O23" t="s">
        <v>1</v>
      </c>
      <c r="P23" t="s">
        <v>20</v>
      </c>
      <c r="Q23" t="s">
        <v>21</v>
      </c>
      <c r="T23" t="s">
        <v>0</v>
      </c>
      <c r="U23" t="s">
        <v>1</v>
      </c>
      <c r="V23" t="s">
        <v>2</v>
      </c>
      <c r="W23" t="s">
        <v>3</v>
      </c>
    </row>
    <row r="24" spans="1:23" x14ac:dyDescent="0.25">
      <c r="A24" t="s">
        <v>4</v>
      </c>
      <c r="B24">
        <v>3.84846926961694</v>
      </c>
      <c r="C24">
        <v>0.16113867749729599</v>
      </c>
      <c r="D24">
        <v>23.8829642230465</v>
      </c>
      <c r="E24" s="1">
        <v>1.5063176352028301E-45</v>
      </c>
      <c r="G24" t="s">
        <v>22</v>
      </c>
      <c r="H24">
        <v>-0.245261375577636</v>
      </c>
      <c r="I24">
        <v>9.5133359298003595E-2</v>
      </c>
      <c r="J24">
        <v>-2.57807962829694</v>
      </c>
      <c r="K24">
        <v>9.9351100670686705E-3</v>
      </c>
      <c r="M24" t="s">
        <v>22</v>
      </c>
      <c r="N24">
        <v>0.52827095801177404</v>
      </c>
      <c r="O24">
        <v>8.4358597948237996E-2</v>
      </c>
      <c r="P24">
        <v>6.2622064716618304</v>
      </c>
      <c r="Q24" s="1">
        <v>3.7956789988083798E-10</v>
      </c>
      <c r="S24" t="s">
        <v>4</v>
      </c>
      <c r="T24">
        <v>3.2065843319130201</v>
      </c>
      <c r="U24">
        <v>0.25517501373927098</v>
      </c>
      <c r="V24">
        <v>12.566215966542099</v>
      </c>
      <c r="W24" s="1">
        <v>6.2578756719373298E-23</v>
      </c>
    </row>
    <row r="25" spans="1:23" x14ac:dyDescent="0.25">
      <c r="A25">
        <v>1</v>
      </c>
      <c r="B25">
        <v>0.49889262979346299</v>
      </c>
      <c r="C25">
        <v>1.75041648183215E-2</v>
      </c>
      <c r="D25">
        <v>28.501367244398601</v>
      </c>
      <c r="E25" s="1">
        <v>6.9784315136410696E-53</v>
      </c>
      <c r="G25" t="s">
        <v>4</v>
      </c>
      <c r="H25">
        <v>4.6354739733986898</v>
      </c>
      <c r="I25">
        <v>0.17380588725867199</v>
      </c>
      <c r="J25">
        <v>26.670408272763499</v>
      </c>
      <c r="K25" s="1">
        <v>1.0378889991312E-156</v>
      </c>
      <c r="M25" t="s">
        <v>4</v>
      </c>
      <c r="N25">
        <v>3.9756533948920301</v>
      </c>
      <c r="O25">
        <v>0.29908614112023402</v>
      </c>
      <c r="P25">
        <v>13.292670064888799</v>
      </c>
      <c r="Q25" s="1">
        <v>2.5530260371765002E-40</v>
      </c>
      <c r="S25" t="s">
        <v>11</v>
      </c>
      <c r="T25">
        <v>8.1487732998891307E-3</v>
      </c>
      <c r="U25">
        <v>2.8151247730611299E-3</v>
      </c>
      <c r="V25">
        <v>2.8946401871304199</v>
      </c>
      <c r="W25">
        <v>4.5862142334002999E-3</v>
      </c>
    </row>
    <row r="26" spans="1:23" x14ac:dyDescent="0.25">
      <c r="A26">
        <v>2</v>
      </c>
      <c r="B26">
        <v>0.44411393535891502</v>
      </c>
      <c r="C26">
        <v>1.94168023477524E-2</v>
      </c>
      <c r="D26">
        <v>22.872660874066302</v>
      </c>
      <c r="E26" s="1">
        <v>8.1792410902095798E-44</v>
      </c>
      <c r="G26">
        <v>1</v>
      </c>
      <c r="H26">
        <v>0.66272685521633301</v>
      </c>
      <c r="I26">
        <v>1.8539761612754699E-2</v>
      </c>
      <c r="J26">
        <v>35.746244696070001</v>
      </c>
      <c r="K26" s="1">
        <v>7.5670512188014299E-280</v>
      </c>
      <c r="M26">
        <v>1</v>
      </c>
      <c r="N26">
        <v>0.67473094169389103</v>
      </c>
      <c r="O26">
        <v>1.9358285199799301E-2</v>
      </c>
      <c r="P26">
        <v>34.854892090384503</v>
      </c>
      <c r="Q26" s="1">
        <v>3.5897304421564399E-266</v>
      </c>
      <c r="S26">
        <v>1</v>
      </c>
      <c r="T26">
        <v>0.62869677709015104</v>
      </c>
      <c r="U26">
        <v>1.30317040575431E-2</v>
      </c>
      <c r="V26">
        <v>48.243635238650398</v>
      </c>
      <c r="W26" s="1">
        <v>2.2566416079488298E-75</v>
      </c>
    </row>
    <row r="27" spans="1:23" x14ac:dyDescent="0.25">
      <c r="A27">
        <v>3</v>
      </c>
      <c r="B27">
        <v>0.36957567138710401</v>
      </c>
      <c r="C27">
        <v>2.2921107790496501E-2</v>
      </c>
      <c r="D27">
        <v>16.123813681480801</v>
      </c>
      <c r="E27" s="1">
        <v>7.42205429155404E-31</v>
      </c>
      <c r="G27">
        <v>2</v>
      </c>
      <c r="H27">
        <v>0.57080541473157798</v>
      </c>
      <c r="I27">
        <v>2.06108673329412E-2</v>
      </c>
      <c r="J27">
        <v>27.6943908041799</v>
      </c>
      <c r="K27" s="1">
        <v>8.1573459753921704E-169</v>
      </c>
      <c r="M27">
        <v>2</v>
      </c>
      <c r="N27">
        <v>0.64785921793988299</v>
      </c>
      <c r="O27">
        <v>2.37263648598601E-2</v>
      </c>
      <c r="P27">
        <v>27.3054562621146</v>
      </c>
      <c r="Q27" s="1">
        <v>3.65380743310657E-164</v>
      </c>
      <c r="S27">
        <v>2</v>
      </c>
      <c r="T27">
        <v>0.62102616337043604</v>
      </c>
      <c r="U27">
        <v>1.6544466161489201E-2</v>
      </c>
      <c r="V27">
        <v>37.536790689324803</v>
      </c>
      <c r="W27" s="1">
        <v>3.6172231360113901E-64</v>
      </c>
    </row>
    <row r="28" spans="1:23" x14ac:dyDescent="0.25">
      <c r="A28">
        <v>4</v>
      </c>
      <c r="B28">
        <v>0.29728740421988897</v>
      </c>
      <c r="C28">
        <v>3.0227648706954099E-2</v>
      </c>
      <c r="D28">
        <v>9.8349496880151204</v>
      </c>
      <c r="E28" s="1">
        <v>8.6024780263469798E-17</v>
      </c>
      <c r="G28">
        <v>3</v>
      </c>
      <c r="H28">
        <v>0.51446001418933096</v>
      </c>
      <c r="I28">
        <v>2.4563539972886801E-2</v>
      </c>
      <c r="J28">
        <v>20.944050196233601</v>
      </c>
      <c r="K28" s="1">
        <v>2.12595666115934E-97</v>
      </c>
      <c r="M28">
        <v>3</v>
      </c>
      <c r="N28">
        <v>0.60791347069462298</v>
      </c>
      <c r="O28">
        <v>3.51275840890128E-2</v>
      </c>
      <c r="P28">
        <v>17.305871908360601</v>
      </c>
      <c r="Q28" s="1">
        <v>4.2480124406775499E-67</v>
      </c>
      <c r="S28">
        <v>3</v>
      </c>
      <c r="T28">
        <v>0.51185877149957804</v>
      </c>
      <c r="U28">
        <v>2.2358665089050898E-2</v>
      </c>
      <c r="V28">
        <v>22.893082814243598</v>
      </c>
      <c r="W28" s="1">
        <v>1.9151642261556301E-43</v>
      </c>
    </row>
    <row r="29" spans="1:23" x14ac:dyDescent="0.25">
      <c r="A29">
        <v>5</v>
      </c>
      <c r="B29">
        <v>0.16277737440457099</v>
      </c>
      <c r="C29">
        <v>5.6103954725882102E-2</v>
      </c>
      <c r="D29">
        <v>2.9013529473970898</v>
      </c>
      <c r="E29">
        <v>4.4813608226350098E-3</v>
      </c>
      <c r="G29">
        <v>4</v>
      </c>
      <c r="H29">
        <v>0.436364055317497</v>
      </c>
      <c r="I29">
        <v>3.29538195456896E-2</v>
      </c>
      <c r="J29">
        <v>13.2416837056624</v>
      </c>
      <c r="K29" s="1">
        <v>5.04059916718333E-40</v>
      </c>
      <c r="M29">
        <v>4</v>
      </c>
      <c r="N29">
        <v>0.44041200653235302</v>
      </c>
      <c r="O29">
        <v>4.9205135015763998E-2</v>
      </c>
      <c r="P29">
        <v>8.9505293785141902</v>
      </c>
      <c r="Q29" s="1">
        <v>3.5378160455755101E-19</v>
      </c>
      <c r="S29">
        <v>4</v>
      </c>
      <c r="T29">
        <v>0.395186910511376</v>
      </c>
      <c r="U29">
        <v>3.2854681026554998E-2</v>
      </c>
      <c r="V29">
        <v>12.0283289371144</v>
      </c>
      <c r="W29" s="1">
        <v>1.0170646566640301E-21</v>
      </c>
    </row>
    <row r="30" spans="1:23" x14ac:dyDescent="0.25">
      <c r="A30">
        <v>10</v>
      </c>
      <c r="B30">
        <v>0.31047801258239899</v>
      </c>
      <c r="C30">
        <v>3.5918219088820001E-2</v>
      </c>
      <c r="D30">
        <v>8.6440258024663308</v>
      </c>
      <c r="E30" s="1">
        <v>4.6169108527754897E-14</v>
      </c>
      <c r="G30">
        <v>5</v>
      </c>
      <c r="H30">
        <v>0.31755645095676499</v>
      </c>
      <c r="I30">
        <v>6.5206053955332396E-2</v>
      </c>
      <c r="J30">
        <v>4.87004552022574</v>
      </c>
      <c r="K30" s="1">
        <v>1.1157254249816799E-6</v>
      </c>
      <c r="M30">
        <v>5</v>
      </c>
      <c r="N30">
        <v>0.29249575172989101</v>
      </c>
      <c r="O30">
        <v>0.113227380792845</v>
      </c>
      <c r="P30">
        <v>2.5832598942214</v>
      </c>
      <c r="Q30">
        <v>9.7871565074494401E-3</v>
      </c>
      <c r="S30">
        <v>5</v>
      </c>
      <c r="T30">
        <v>0.27312338547580101</v>
      </c>
      <c r="U30">
        <v>8.5871532291396699E-2</v>
      </c>
      <c r="V30">
        <v>3.1806045401517098</v>
      </c>
      <c r="W30">
        <v>1.9142244561691701E-3</v>
      </c>
    </row>
    <row r="31" spans="1:23" x14ac:dyDescent="0.25">
      <c r="A31">
        <v>11</v>
      </c>
      <c r="B31">
        <v>0.466271718782513</v>
      </c>
      <c r="C31">
        <v>2.1872535237184999E-2</v>
      </c>
      <c r="D31">
        <v>21.317680539831301</v>
      </c>
      <c r="E31" s="1">
        <v>4.8155395271389602E-41</v>
      </c>
      <c r="G31">
        <v>6</v>
      </c>
      <c r="H31">
        <v>0.38464116506584001</v>
      </c>
      <c r="I31">
        <v>0.15603589358822001</v>
      </c>
      <c r="J31">
        <v>2.46508131059199</v>
      </c>
      <c r="K31">
        <v>1.36982162442139E-2</v>
      </c>
      <c r="M31">
        <v>9</v>
      </c>
      <c r="N31">
        <v>1.2515991082793101</v>
      </c>
      <c r="O31">
        <v>0.58088263112197402</v>
      </c>
      <c r="P31">
        <v>2.1546505975946402</v>
      </c>
      <c r="Q31">
        <v>3.1189186417243098E-2</v>
      </c>
      <c r="S31">
        <v>9</v>
      </c>
      <c r="T31">
        <v>0.57685978850396402</v>
      </c>
      <c r="U31">
        <v>0.19443219912277901</v>
      </c>
      <c r="V31">
        <v>2.9668943266937502</v>
      </c>
      <c r="W31">
        <v>3.6977305189009099E-3</v>
      </c>
    </row>
    <row r="32" spans="1:23" x14ac:dyDescent="0.25">
      <c r="A32">
        <v>12</v>
      </c>
      <c r="B32">
        <v>0.47931371109863002</v>
      </c>
      <c r="C32">
        <v>1.6981688924529999E-2</v>
      </c>
      <c r="D32">
        <v>28.225326304632802</v>
      </c>
      <c r="E32" s="1">
        <v>1.8052570962835698E-52</v>
      </c>
      <c r="G32">
        <v>9</v>
      </c>
      <c r="H32">
        <v>0.71431437724165103</v>
      </c>
      <c r="I32">
        <v>0.24244346284922</v>
      </c>
      <c r="J32">
        <v>2.94631320987977</v>
      </c>
      <c r="K32">
        <v>3.21586584100829E-3</v>
      </c>
      <c r="M32">
        <v>10</v>
      </c>
      <c r="N32">
        <v>0.41826953104096598</v>
      </c>
      <c r="O32">
        <v>5.72852119364946E-2</v>
      </c>
      <c r="P32">
        <v>7.3015271638455701</v>
      </c>
      <c r="Q32" s="1">
        <v>2.84519619460526E-13</v>
      </c>
      <c r="S32">
        <v>10</v>
      </c>
      <c r="T32">
        <v>0.40789167426835898</v>
      </c>
      <c r="U32">
        <v>3.5189489939072401E-2</v>
      </c>
      <c r="V32">
        <v>11.5912925982897</v>
      </c>
      <c r="W32" s="1">
        <v>9.9415409497511995E-21</v>
      </c>
    </row>
    <row r="33" spans="2:23" x14ac:dyDescent="0.25">
      <c r="B33" t="s">
        <v>5</v>
      </c>
      <c r="C33">
        <v>1.03907792444688</v>
      </c>
      <c r="G33">
        <v>10</v>
      </c>
      <c r="H33">
        <v>0.525677273184748</v>
      </c>
      <c r="I33">
        <v>4.48614626121406E-2</v>
      </c>
      <c r="J33">
        <v>11.7177916763348</v>
      </c>
      <c r="K33" s="1">
        <v>1.03330500295049E-31</v>
      </c>
      <c r="M33">
        <v>11</v>
      </c>
      <c r="N33">
        <v>0.50291936207622001</v>
      </c>
      <c r="O33">
        <v>2.59562035073693E-2</v>
      </c>
      <c r="P33">
        <v>19.3756903598569</v>
      </c>
      <c r="Q33" s="1">
        <v>1.23790137562362E-83</v>
      </c>
      <c r="S33">
        <v>11</v>
      </c>
      <c r="T33">
        <v>0.45935792378231799</v>
      </c>
      <c r="U33">
        <v>1.7053506502271901E-2</v>
      </c>
      <c r="V33">
        <v>26.936273998612599</v>
      </c>
      <c r="W33" s="1">
        <v>5.3983706418652502E-50</v>
      </c>
    </row>
    <row r="34" spans="2:23" x14ac:dyDescent="0.25">
      <c r="B34" t="s">
        <v>6</v>
      </c>
      <c r="C34">
        <v>0.941987962019042</v>
      </c>
      <c r="G34">
        <v>11</v>
      </c>
      <c r="H34">
        <v>0.63644724828633703</v>
      </c>
      <c r="I34">
        <v>2.3325262981966601E-2</v>
      </c>
      <c r="J34">
        <v>27.285748022579199</v>
      </c>
      <c r="K34" s="1">
        <v>6.2616149188958897E-164</v>
      </c>
      <c r="M34">
        <v>12</v>
      </c>
      <c r="N34">
        <v>0.59090426270515495</v>
      </c>
      <c r="O34">
        <v>1.77585221860708E-2</v>
      </c>
      <c r="P34">
        <v>33.274405184945003</v>
      </c>
      <c r="Q34" s="1">
        <v>9.0582540371143296E-243</v>
      </c>
      <c r="S34">
        <v>12</v>
      </c>
      <c r="T34">
        <v>0.55219975857543502</v>
      </c>
      <c r="U34">
        <v>1.21572278186997E-2</v>
      </c>
      <c r="V34">
        <v>45.421519347203997</v>
      </c>
      <c r="W34" s="1">
        <v>1.1826085561000199E-72</v>
      </c>
    </row>
    <row r="35" spans="2:23" x14ac:dyDescent="0.25">
      <c r="B35" t="s">
        <v>7</v>
      </c>
      <c r="C35">
        <v>0.93780691423662998</v>
      </c>
      <c r="G35">
        <v>12</v>
      </c>
      <c r="H35">
        <v>0.63588037296594702</v>
      </c>
      <c r="I35">
        <v>1.7916081360410899E-2</v>
      </c>
      <c r="J35">
        <v>35.492157027766801</v>
      </c>
      <c r="K35" s="1">
        <v>6.4946908696384904E-276</v>
      </c>
      <c r="N35" t="s">
        <v>5</v>
      </c>
      <c r="O35">
        <v>1.1188208032276199</v>
      </c>
      <c r="T35" t="s">
        <v>5</v>
      </c>
      <c r="U35">
        <v>1.06056113765433</v>
      </c>
    </row>
    <row r="36" spans="2:23" x14ac:dyDescent="0.25">
      <c r="B36" t="s">
        <v>8</v>
      </c>
      <c r="C36">
        <v>0.83199999999999996</v>
      </c>
      <c r="H36" t="s">
        <v>5</v>
      </c>
      <c r="I36">
        <v>1.00400038484762</v>
      </c>
      <c r="N36" t="s">
        <v>23</v>
      </c>
      <c r="O36">
        <v>0.15075934797998</v>
      </c>
      <c r="T36" t="s">
        <v>6</v>
      </c>
      <c r="U36">
        <v>0.977849397642784</v>
      </c>
    </row>
    <row r="37" spans="2:23" x14ac:dyDescent="0.25">
      <c r="B37" t="s">
        <v>9</v>
      </c>
      <c r="C37">
        <v>360.38995309813498</v>
      </c>
      <c r="H37" t="s">
        <v>23</v>
      </c>
      <c r="I37">
        <v>0.96578932032342601</v>
      </c>
      <c r="N37" t="s">
        <v>24</v>
      </c>
      <c r="O37">
        <v>2.0872643600260501E-2</v>
      </c>
      <c r="T37" t="s">
        <v>7</v>
      </c>
      <c r="U37">
        <v>0.97581723228891104</v>
      </c>
    </row>
    <row r="38" spans="2:23" x14ac:dyDescent="0.25">
      <c r="B38" t="s">
        <v>10</v>
      </c>
      <c r="C38">
        <v>1.01535442238101</v>
      </c>
      <c r="H38" t="s">
        <v>24</v>
      </c>
      <c r="I38">
        <v>2.13459528594338E-2</v>
      </c>
      <c r="N38" t="s">
        <v>9</v>
      </c>
      <c r="O38">
        <v>391.818527824711</v>
      </c>
      <c r="T38" t="s">
        <v>8</v>
      </c>
      <c r="U38">
        <v>0.57999999999999996</v>
      </c>
    </row>
    <row r="39" spans="2:23" x14ac:dyDescent="0.25">
      <c r="H39" t="s">
        <v>9</v>
      </c>
      <c r="I39">
        <v>367.56546340362502</v>
      </c>
      <c r="N39" t="s">
        <v>10</v>
      </c>
      <c r="O39">
        <v>9.8957536229307994</v>
      </c>
      <c r="T39" t="s">
        <v>9</v>
      </c>
      <c r="U39">
        <v>367.11953907076798</v>
      </c>
    </row>
    <row r="40" spans="2:23" x14ac:dyDescent="0.25">
      <c r="H40" t="s">
        <v>10</v>
      </c>
      <c r="I40">
        <v>7.5240939942280898</v>
      </c>
      <c r="N40" t="s">
        <v>25</v>
      </c>
      <c r="O40">
        <v>0.25852854720101498</v>
      </c>
      <c r="T40" t="s">
        <v>10</v>
      </c>
      <c r="U40">
        <v>1.0147831620701</v>
      </c>
    </row>
    <row r="41" spans="2:23" x14ac:dyDescent="0.25">
      <c r="H41" t="s">
        <v>25</v>
      </c>
      <c r="I41">
        <v>0.27235069815618901</v>
      </c>
    </row>
  </sheetData>
  <mergeCells count="8">
    <mergeCell ref="A1:E1"/>
    <mergeCell ref="G1:K1"/>
    <mergeCell ref="M1:Q1"/>
    <mergeCell ref="S1:W1"/>
    <mergeCell ref="A22:E22"/>
    <mergeCell ref="G22:K22"/>
    <mergeCell ref="M22:Q22"/>
    <mergeCell ref="S22:W22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F671-38E0-40E5-8B5A-7FE4C9944DA8}">
  <dimension ref="A1:W41"/>
  <sheetViews>
    <sheetView tabSelected="1" topLeftCell="A2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20</v>
      </c>
      <c r="E2" t="s">
        <v>21</v>
      </c>
      <c r="H2" t="s">
        <v>0</v>
      </c>
      <c r="I2" t="s">
        <v>1</v>
      </c>
      <c r="J2" t="s">
        <v>20</v>
      </c>
      <c r="K2" t="s">
        <v>21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22</v>
      </c>
      <c r="B3">
        <v>-0.29079597594592299</v>
      </c>
      <c r="C3">
        <v>9.07099571980578E-2</v>
      </c>
      <c r="D3">
        <v>-3.2057778983512701</v>
      </c>
      <c r="E3">
        <v>1.34697911609905E-3</v>
      </c>
      <c r="G3" t="s">
        <v>22</v>
      </c>
      <c r="H3">
        <v>-0.12644692375406699</v>
      </c>
      <c r="I3">
        <v>9.3388052245123601E-2</v>
      </c>
      <c r="J3">
        <v>-1.3539946568557899</v>
      </c>
      <c r="K3">
        <v>0.175738082381213</v>
      </c>
      <c r="M3" t="s">
        <v>4</v>
      </c>
      <c r="N3">
        <v>0.60605266275651404</v>
      </c>
      <c r="O3">
        <v>3.4523129053664101E-2</v>
      </c>
      <c r="P3">
        <v>17.554974863791799</v>
      </c>
      <c r="Q3" s="1">
        <v>1.1141531590978599E-33</v>
      </c>
      <c r="S3" t="s">
        <v>4</v>
      </c>
      <c r="T3">
        <v>0.44838112100473998</v>
      </c>
      <c r="U3">
        <v>2.9061266291030601E-2</v>
      </c>
      <c r="V3">
        <v>15.428822561084599</v>
      </c>
      <c r="W3" s="1">
        <v>2.2125671702204099E-29</v>
      </c>
    </row>
    <row r="4" spans="1:23" x14ac:dyDescent="0.25">
      <c r="A4" t="s">
        <v>4</v>
      </c>
      <c r="B4">
        <v>0.64007520060271395</v>
      </c>
      <c r="C4">
        <v>3.4683463813916897E-2</v>
      </c>
      <c r="D4">
        <v>18.454765764943001</v>
      </c>
      <c r="E4" s="1">
        <v>4.7743050147159902E-76</v>
      </c>
      <c r="G4" t="s">
        <v>4</v>
      </c>
      <c r="H4">
        <v>0.61465157845543505</v>
      </c>
      <c r="I4">
        <v>4.0715786386592401E-2</v>
      </c>
      <c r="J4">
        <v>15.0961490125569</v>
      </c>
      <c r="K4" s="1">
        <v>1.71671112193131E-51</v>
      </c>
      <c r="M4" t="s">
        <v>11</v>
      </c>
      <c r="N4">
        <v>-2.01002245511248E-3</v>
      </c>
      <c r="O4">
        <v>4.2177084113949201E-4</v>
      </c>
      <c r="P4">
        <v>-4.7656742928980798</v>
      </c>
      <c r="Q4" s="1">
        <v>5.7952736314366497E-6</v>
      </c>
      <c r="S4">
        <v>1</v>
      </c>
      <c r="T4">
        <v>0.11998546463328499</v>
      </c>
      <c r="U4">
        <v>2.2979219787935701E-3</v>
      </c>
      <c r="V4">
        <v>52.214768708674299</v>
      </c>
      <c r="W4" s="1">
        <v>5.8250004179964102E-80</v>
      </c>
    </row>
    <row r="5" spans="1:23" x14ac:dyDescent="0.25">
      <c r="A5">
        <v>1</v>
      </c>
      <c r="B5">
        <v>0.14707345963947299</v>
      </c>
      <c r="C5">
        <v>3.6985524683595498E-3</v>
      </c>
      <c r="D5">
        <v>39.765140794313503</v>
      </c>
      <c r="E5">
        <v>0</v>
      </c>
      <c r="G5">
        <v>1</v>
      </c>
      <c r="H5">
        <v>0.151820482504017</v>
      </c>
      <c r="I5">
        <v>4.1757212167742898E-3</v>
      </c>
      <c r="J5">
        <v>36.357906723786797</v>
      </c>
      <c r="K5" s="1">
        <v>1.97080698326649E-289</v>
      </c>
      <c r="M5">
        <v>1</v>
      </c>
      <c r="N5">
        <v>0.13348758436921901</v>
      </c>
      <c r="O5">
        <v>2.33937482251777E-3</v>
      </c>
      <c r="P5">
        <v>57.061221264898599</v>
      </c>
      <c r="Q5" s="1">
        <v>1.4886173192411601E-83</v>
      </c>
      <c r="S5">
        <v>2</v>
      </c>
      <c r="T5">
        <v>0.120972371049674</v>
      </c>
      <c r="U5">
        <v>2.8452896826001999E-3</v>
      </c>
      <c r="V5">
        <v>42.5167151835035</v>
      </c>
      <c r="W5" s="1">
        <v>1.58453333196535E-70</v>
      </c>
    </row>
    <row r="6" spans="1:23" x14ac:dyDescent="0.25">
      <c r="A6">
        <v>2</v>
      </c>
      <c r="B6">
        <v>0.12646285328920701</v>
      </c>
      <c r="C6">
        <v>3.9127731606193603E-3</v>
      </c>
      <c r="D6">
        <v>32.320517468788999</v>
      </c>
      <c r="E6" s="1">
        <v>3.6024456573935596E-229</v>
      </c>
      <c r="G6">
        <v>2</v>
      </c>
      <c r="H6">
        <v>0.13324441323088301</v>
      </c>
      <c r="I6">
        <v>4.44618978175545E-3</v>
      </c>
      <c r="J6">
        <v>29.968224428394699</v>
      </c>
      <c r="K6" s="1">
        <v>2.5471784370891199E-197</v>
      </c>
      <c r="M6">
        <v>2</v>
      </c>
      <c r="N6">
        <v>0.122090814952082</v>
      </c>
      <c r="O6">
        <v>2.7458976373985399E-3</v>
      </c>
      <c r="P6">
        <v>44.462988455662597</v>
      </c>
      <c r="Q6" s="1">
        <v>3.9368653286088902E-72</v>
      </c>
      <c r="S6">
        <v>3</v>
      </c>
      <c r="T6">
        <v>0.110098737473112</v>
      </c>
      <c r="U6">
        <v>3.8801653041694501E-3</v>
      </c>
      <c r="V6">
        <v>28.374754383480902</v>
      </c>
      <c r="W6" s="1">
        <v>1.0782289525461599E-52</v>
      </c>
    </row>
    <row r="7" spans="1:23" x14ac:dyDescent="0.25">
      <c r="A7">
        <v>3</v>
      </c>
      <c r="B7">
        <v>0.120072192603688</v>
      </c>
      <c r="C7">
        <v>4.7314009463745596E-3</v>
      </c>
      <c r="D7">
        <v>25.377725110296002</v>
      </c>
      <c r="E7" s="1">
        <v>4.4433446703233903E-142</v>
      </c>
      <c r="G7">
        <v>3</v>
      </c>
      <c r="H7">
        <v>0.12930259603574501</v>
      </c>
      <c r="I7">
        <v>5.3996109549251797E-3</v>
      </c>
      <c r="J7">
        <v>23.946650437436301</v>
      </c>
      <c r="K7" s="1">
        <v>1.00133289078477E-126</v>
      </c>
      <c r="M7">
        <v>3</v>
      </c>
      <c r="N7">
        <v>0.12859214560981699</v>
      </c>
      <c r="O7">
        <v>4.2430668949699404E-3</v>
      </c>
      <c r="P7">
        <v>30.3064148628578</v>
      </c>
      <c r="Q7" s="1">
        <v>3.23750762265858E-55</v>
      </c>
      <c r="S7">
        <v>4</v>
      </c>
      <c r="T7">
        <v>9.31603481493785E-2</v>
      </c>
      <c r="U7">
        <v>5.6107988775143296E-3</v>
      </c>
      <c r="V7">
        <v>16.603758249600599</v>
      </c>
      <c r="W7" s="1">
        <v>7.3679281204851198E-32</v>
      </c>
    </row>
    <row r="8" spans="1:23" x14ac:dyDescent="0.25">
      <c r="A8">
        <v>4</v>
      </c>
      <c r="B8">
        <v>0.11102681754375</v>
      </c>
      <c r="C8">
        <v>6.2412616628612196E-3</v>
      </c>
      <c r="D8">
        <v>17.789162438809001</v>
      </c>
      <c r="E8" s="1">
        <v>8.5752081113284606E-71</v>
      </c>
      <c r="G8">
        <v>4</v>
      </c>
      <c r="H8">
        <v>0.122808169893023</v>
      </c>
      <c r="I8">
        <v>7.1392199908918604E-3</v>
      </c>
      <c r="J8">
        <v>17.201903015973802</v>
      </c>
      <c r="K8" s="1">
        <v>2.56952154067931E-66</v>
      </c>
      <c r="M8">
        <v>4</v>
      </c>
      <c r="N8">
        <v>0.10381783379472299</v>
      </c>
      <c r="O8">
        <v>6.2603823772198397E-3</v>
      </c>
      <c r="P8">
        <v>16.583305545759199</v>
      </c>
      <c r="Q8" s="1">
        <v>1.0657750969983901E-31</v>
      </c>
      <c r="S8">
        <v>5</v>
      </c>
      <c r="T8">
        <v>7.2268304888647397E-2</v>
      </c>
      <c r="U8">
        <v>1.41719341914897E-2</v>
      </c>
      <c r="V8">
        <v>5.0993960254236104</v>
      </c>
      <c r="W8" s="1">
        <v>1.4151381958065401E-6</v>
      </c>
    </row>
    <row r="9" spans="1:23" x14ac:dyDescent="0.25">
      <c r="A9">
        <v>5</v>
      </c>
      <c r="B9">
        <v>7.3537410625388003E-2</v>
      </c>
      <c r="C9">
        <v>1.1060599193967501E-2</v>
      </c>
      <c r="D9">
        <v>6.6485919375413003</v>
      </c>
      <c r="E9" s="1">
        <v>2.95910123311339E-11</v>
      </c>
      <c r="G9">
        <v>5</v>
      </c>
      <c r="H9">
        <v>9.5452943536283905E-2</v>
      </c>
      <c r="I9">
        <v>1.41027676107498E-2</v>
      </c>
      <c r="J9">
        <v>6.7683837790480901</v>
      </c>
      <c r="K9" s="1">
        <v>1.30228937489142E-11</v>
      </c>
      <c r="M9">
        <v>5</v>
      </c>
      <c r="N9">
        <v>7.5821503550246597E-2</v>
      </c>
      <c r="O9">
        <v>1.6281375955880799E-2</v>
      </c>
      <c r="P9">
        <v>4.6569469162623296</v>
      </c>
      <c r="Q9" s="1">
        <v>9.0320324008806702E-6</v>
      </c>
      <c r="S9">
        <v>10</v>
      </c>
      <c r="T9">
        <v>5.0976354006886201E-2</v>
      </c>
      <c r="U9">
        <v>6.2700840148762404E-3</v>
      </c>
      <c r="V9">
        <v>8.1300910619285194</v>
      </c>
      <c r="W9" s="1">
        <v>6.69257839017617E-13</v>
      </c>
    </row>
    <row r="10" spans="1:23" x14ac:dyDescent="0.25">
      <c r="A10">
        <v>6</v>
      </c>
      <c r="B10">
        <v>6.9428787741384806E-2</v>
      </c>
      <c r="C10">
        <v>2.5550574674165299E-2</v>
      </c>
      <c r="D10">
        <v>2.7173082651477798</v>
      </c>
      <c r="E10">
        <v>6.5815276369230701E-3</v>
      </c>
      <c r="G10">
        <v>6</v>
      </c>
      <c r="H10">
        <v>9.9178175325403101E-2</v>
      </c>
      <c r="I10">
        <v>3.37783280955508E-2</v>
      </c>
      <c r="J10">
        <v>2.9361481434146701</v>
      </c>
      <c r="K10">
        <v>3.3231557826358402E-3</v>
      </c>
      <c r="M10">
        <v>10</v>
      </c>
      <c r="N10">
        <v>7.7351965186951505E-2</v>
      </c>
      <c r="O10">
        <v>7.9710466922447397E-3</v>
      </c>
      <c r="P10">
        <v>9.7041164320627402</v>
      </c>
      <c r="Q10" s="1">
        <v>1.8660937988007101E-16</v>
      </c>
      <c r="S10">
        <v>11</v>
      </c>
      <c r="T10">
        <v>9.3035870288223202E-2</v>
      </c>
      <c r="U10">
        <v>2.8952750242687599E-3</v>
      </c>
      <c r="V10">
        <v>32.133690066877399</v>
      </c>
      <c r="W10" s="1">
        <v>4.8063699043827999E-58</v>
      </c>
    </row>
    <row r="11" spans="1:23" x14ac:dyDescent="0.25">
      <c r="A11">
        <v>9</v>
      </c>
      <c r="B11">
        <v>5.9171040220242298E-2</v>
      </c>
      <c r="C11">
        <v>2.2929920524093199E-2</v>
      </c>
      <c r="D11">
        <v>2.5805165856580001</v>
      </c>
      <c r="E11">
        <v>9.8652617326165405E-3</v>
      </c>
      <c r="G11">
        <v>9</v>
      </c>
      <c r="H11">
        <v>0.112023790722638</v>
      </c>
      <c r="I11">
        <v>5.50782294713726E-2</v>
      </c>
      <c r="J11">
        <v>2.0339032644624702</v>
      </c>
      <c r="K11">
        <v>4.1961349768485E-2</v>
      </c>
      <c r="M11">
        <v>11</v>
      </c>
      <c r="N11">
        <v>0.10642312193522201</v>
      </c>
      <c r="O11">
        <v>3.1691513449743701E-3</v>
      </c>
      <c r="P11">
        <v>33.580952864238299</v>
      </c>
      <c r="Q11" s="1">
        <v>1.2112116301358799E-59</v>
      </c>
      <c r="S11">
        <v>12</v>
      </c>
      <c r="T11">
        <v>0.110630445501033</v>
      </c>
      <c r="U11">
        <v>2.12454569960057E-3</v>
      </c>
      <c r="V11">
        <v>52.072518619783899</v>
      </c>
      <c r="W11" s="1">
        <v>7.7927960229069999E-80</v>
      </c>
    </row>
    <row r="12" spans="1:23" x14ac:dyDescent="0.25">
      <c r="A12">
        <v>10</v>
      </c>
      <c r="B12">
        <v>0.107934898257476</v>
      </c>
      <c r="C12">
        <v>7.5228065114738996E-3</v>
      </c>
      <c r="D12">
        <v>14.347690332438001</v>
      </c>
      <c r="E12" s="1">
        <v>1.10144711996307E-46</v>
      </c>
      <c r="G12">
        <v>10</v>
      </c>
      <c r="H12">
        <v>0.13197634339293601</v>
      </c>
      <c r="I12">
        <v>1.0281161772058499E-2</v>
      </c>
      <c r="J12">
        <v>12.836714986006101</v>
      </c>
      <c r="K12" s="1">
        <v>1.02116346123357E-37</v>
      </c>
      <c r="M12">
        <v>12</v>
      </c>
      <c r="N12">
        <v>0.11897797836464601</v>
      </c>
      <c r="O12">
        <v>2.1675775649514601E-3</v>
      </c>
      <c r="P12">
        <v>54.889836603060701</v>
      </c>
      <c r="Q12" s="1">
        <v>9.2013171047508602E-82</v>
      </c>
      <c r="T12" t="s">
        <v>5</v>
      </c>
      <c r="U12">
        <v>0.18843020395813301</v>
      </c>
    </row>
    <row r="13" spans="1:23" x14ac:dyDescent="0.25">
      <c r="A13">
        <v>11</v>
      </c>
      <c r="B13">
        <v>0.15394227080284101</v>
      </c>
      <c r="C13">
        <v>4.4744400158442596E-3</v>
      </c>
      <c r="D13">
        <v>34.404812726893802</v>
      </c>
      <c r="E13" s="1">
        <v>2.13643563434351E-259</v>
      </c>
      <c r="G13">
        <v>11</v>
      </c>
      <c r="H13">
        <v>0.162843652660765</v>
      </c>
      <c r="I13">
        <v>4.9930448847711698E-3</v>
      </c>
      <c r="J13">
        <v>32.614097493383099</v>
      </c>
      <c r="K13" s="1">
        <v>2.58874989761443E-233</v>
      </c>
      <c r="N13" t="s">
        <v>5</v>
      </c>
      <c r="O13">
        <v>0.15917344790969201</v>
      </c>
      <c r="T13" t="s">
        <v>6</v>
      </c>
      <c r="U13">
        <v>0.98177203219639497</v>
      </c>
    </row>
    <row r="14" spans="1:23" x14ac:dyDescent="0.25">
      <c r="A14">
        <v>12</v>
      </c>
      <c r="B14">
        <v>0.151739047007585</v>
      </c>
      <c r="C14">
        <v>3.59619048764856E-3</v>
      </c>
      <c r="D14">
        <v>42.194385288751199</v>
      </c>
      <c r="E14">
        <v>0</v>
      </c>
      <c r="G14">
        <v>12</v>
      </c>
      <c r="H14">
        <v>0.155572894652377</v>
      </c>
      <c r="I14">
        <v>3.98956003886478E-3</v>
      </c>
      <c r="J14">
        <v>38.995000234823998</v>
      </c>
      <c r="K14">
        <v>0</v>
      </c>
      <c r="N14" t="s">
        <v>6</v>
      </c>
      <c r="O14">
        <v>0.98422089651433398</v>
      </c>
      <c r="T14" t="s">
        <v>7</v>
      </c>
      <c r="U14">
        <v>0.98045830478712603</v>
      </c>
    </row>
    <row r="15" spans="1:23" x14ac:dyDescent="0.25">
      <c r="B15" t="s">
        <v>5</v>
      </c>
      <c r="C15">
        <v>0.202710493440551</v>
      </c>
      <c r="H15" t="s">
        <v>5</v>
      </c>
      <c r="I15">
        <v>0.219119361559277</v>
      </c>
      <c r="N15" t="s">
        <v>7</v>
      </c>
      <c r="O15">
        <v>0.98292987895641604</v>
      </c>
      <c r="T15" t="s">
        <v>8</v>
      </c>
      <c r="U15">
        <v>0.24199999999999999</v>
      </c>
    </row>
    <row r="16" spans="1:23" x14ac:dyDescent="0.25">
      <c r="B16" t="s">
        <v>23</v>
      </c>
      <c r="C16">
        <v>0.94023364604092796</v>
      </c>
      <c r="H16" t="s">
        <v>23</v>
      </c>
      <c r="I16">
        <v>0.81795288249536002</v>
      </c>
      <c r="N16" t="s">
        <v>8</v>
      </c>
      <c r="O16">
        <v>0.13400000000000001</v>
      </c>
      <c r="T16" t="s">
        <v>9</v>
      </c>
      <c r="U16">
        <v>-49.376763752930501</v>
      </c>
    </row>
    <row r="17" spans="1:23" x14ac:dyDescent="0.25">
      <c r="B17" t="s">
        <v>24</v>
      </c>
      <c r="C17" s="1">
        <v>9.1267324661361199E-6</v>
      </c>
      <c r="H17" t="s">
        <v>24</v>
      </c>
      <c r="I17" s="1">
        <v>6.6806968684219803E-7</v>
      </c>
      <c r="N17" t="s">
        <v>9</v>
      </c>
      <c r="O17">
        <v>-88.958710222144902</v>
      </c>
      <c r="T17" t="s">
        <v>10</v>
      </c>
      <c r="U17">
        <v>1.0174714335372601</v>
      </c>
    </row>
    <row r="18" spans="1:23" x14ac:dyDescent="0.25">
      <c r="B18" t="s">
        <v>9</v>
      </c>
      <c r="C18">
        <v>-16.4007491119748</v>
      </c>
      <c r="H18" t="s">
        <v>9</v>
      </c>
      <c r="I18">
        <v>2.2080857484526502</v>
      </c>
      <c r="N18" t="s">
        <v>10</v>
      </c>
      <c r="O18">
        <v>1.0150430998956299</v>
      </c>
    </row>
    <row r="19" spans="1:23" x14ac:dyDescent="0.25">
      <c r="B19" t="s">
        <v>10</v>
      </c>
      <c r="C19">
        <v>7.1740956215444696</v>
      </c>
      <c r="H19" t="s">
        <v>10</v>
      </c>
      <c r="I19">
        <v>7.6181124644154803</v>
      </c>
    </row>
    <row r="20" spans="1:23" x14ac:dyDescent="0.25">
      <c r="B20" t="s">
        <v>25</v>
      </c>
      <c r="C20">
        <v>0.223338060005358</v>
      </c>
      <c r="H20" t="s">
        <v>25</v>
      </c>
      <c r="I20">
        <v>0.233606190101314</v>
      </c>
    </row>
    <row r="22" spans="1:23" x14ac:dyDescent="0.25">
      <c r="A22" s="30" t="s">
        <v>16</v>
      </c>
      <c r="B22" s="30"/>
      <c r="C22" s="30"/>
      <c r="D22" s="30"/>
      <c r="E22" s="30"/>
      <c r="G22" s="30" t="s">
        <v>17</v>
      </c>
      <c r="H22" s="30"/>
      <c r="I22" s="30"/>
      <c r="J22" s="30"/>
      <c r="K22" s="30"/>
      <c r="M22" s="30" t="s">
        <v>18</v>
      </c>
      <c r="N22" s="30"/>
      <c r="O22" s="30"/>
      <c r="P22" s="30"/>
      <c r="Q22" s="30"/>
      <c r="S22" s="30" t="s">
        <v>19</v>
      </c>
      <c r="T22" s="30"/>
      <c r="U22" s="30"/>
      <c r="V22" s="30"/>
      <c r="W22" s="30"/>
    </row>
    <row r="23" spans="1:23" x14ac:dyDescent="0.25">
      <c r="B23" t="s">
        <v>0</v>
      </c>
      <c r="C23" t="s">
        <v>1</v>
      </c>
      <c r="D23" t="s">
        <v>2</v>
      </c>
      <c r="E23" t="s">
        <v>3</v>
      </c>
      <c r="H23" t="s">
        <v>0</v>
      </c>
      <c r="I23" t="s">
        <v>1</v>
      </c>
      <c r="J23" t="s">
        <v>20</v>
      </c>
      <c r="K23" t="s">
        <v>21</v>
      </c>
      <c r="N23" t="s">
        <v>0</v>
      </c>
      <c r="O23" t="s">
        <v>1</v>
      </c>
      <c r="P23" t="s">
        <v>20</v>
      </c>
      <c r="Q23" t="s">
        <v>21</v>
      </c>
      <c r="T23" t="s">
        <v>0</v>
      </c>
      <c r="U23" t="s">
        <v>1</v>
      </c>
      <c r="V23" t="s">
        <v>2</v>
      </c>
      <c r="W23" t="s">
        <v>3</v>
      </c>
    </row>
    <row r="24" spans="1:23" x14ac:dyDescent="0.25">
      <c r="A24" t="s">
        <v>4</v>
      </c>
      <c r="B24">
        <v>3.71700400473159</v>
      </c>
      <c r="C24">
        <v>0.146687388208392</v>
      </c>
      <c r="D24">
        <v>25.339629058300499</v>
      </c>
      <c r="E24" s="1">
        <v>9.8963126119379301E-48</v>
      </c>
      <c r="G24" t="s">
        <v>22</v>
      </c>
      <c r="H24">
        <v>-0.220902034773371</v>
      </c>
      <c r="I24">
        <v>9.3322420436848394E-2</v>
      </c>
      <c r="J24">
        <v>-2.36708428413358</v>
      </c>
      <c r="K24">
        <v>1.79288492973597E-2</v>
      </c>
      <c r="M24" t="s">
        <v>22</v>
      </c>
      <c r="N24">
        <v>0.40489124988167402</v>
      </c>
      <c r="O24">
        <v>8.5169843138643106E-2</v>
      </c>
      <c r="P24">
        <v>4.7539273874506804</v>
      </c>
      <c r="Q24" s="1">
        <v>1.99502714761974E-6</v>
      </c>
      <c r="S24" t="s">
        <v>4</v>
      </c>
      <c r="T24">
        <v>3.19065185499732</v>
      </c>
      <c r="U24">
        <v>0.23401332472821301</v>
      </c>
      <c r="V24">
        <v>13.634487945090299</v>
      </c>
      <c r="W24" s="1">
        <v>2.6466218823648598E-25</v>
      </c>
    </row>
    <row r="25" spans="1:23" x14ac:dyDescent="0.25">
      <c r="A25">
        <v>1</v>
      </c>
      <c r="B25">
        <v>0.51193241836617498</v>
      </c>
      <c r="C25">
        <v>1.49239234111642E-2</v>
      </c>
      <c r="D25">
        <v>34.302803911685302</v>
      </c>
      <c r="E25" s="1">
        <v>1.4288106129683299E-60</v>
      </c>
      <c r="G25" t="s">
        <v>4</v>
      </c>
      <c r="H25">
        <v>4.7081771167802202</v>
      </c>
      <c r="I25">
        <v>0.17192557020437099</v>
      </c>
      <c r="J25">
        <v>27.3849731089072</v>
      </c>
      <c r="K25" s="1">
        <v>4.14146436960945E-165</v>
      </c>
      <c r="M25" t="s">
        <v>4</v>
      </c>
      <c r="N25">
        <v>3.9483886200655798</v>
      </c>
      <c r="O25">
        <v>0.235976416264886</v>
      </c>
      <c r="P25">
        <v>16.7321323145846</v>
      </c>
      <c r="Q25" s="1">
        <v>7.6451549806277604E-63</v>
      </c>
      <c r="S25" t="s">
        <v>11</v>
      </c>
      <c r="T25">
        <v>7.9806438932158007E-3</v>
      </c>
      <c r="U25">
        <v>2.6179516479829502E-3</v>
      </c>
      <c r="V25">
        <v>3.0484305924307802</v>
      </c>
      <c r="W25">
        <v>2.8871900105987302E-3</v>
      </c>
    </row>
    <row r="26" spans="1:23" x14ac:dyDescent="0.25">
      <c r="A26">
        <v>2</v>
      </c>
      <c r="B26">
        <v>0.44504863705588299</v>
      </c>
      <c r="C26">
        <v>1.57529914224603E-2</v>
      </c>
      <c r="D26">
        <v>28.2516904326719</v>
      </c>
      <c r="E26" s="1">
        <v>3.05829806639015E-52</v>
      </c>
      <c r="G26">
        <v>1</v>
      </c>
      <c r="H26">
        <v>0.65852901549296605</v>
      </c>
      <c r="I26">
        <v>1.8526379501429699E-2</v>
      </c>
      <c r="J26">
        <v>35.545478027271699</v>
      </c>
      <c r="K26" s="1">
        <v>9.7588294616433406E-277</v>
      </c>
      <c r="M26">
        <v>1</v>
      </c>
      <c r="N26">
        <v>0.70708365272560403</v>
      </c>
      <c r="O26">
        <v>1.7278297517636501E-2</v>
      </c>
      <c r="P26">
        <v>40.923224756597598</v>
      </c>
      <c r="Q26">
        <v>0</v>
      </c>
      <c r="S26">
        <v>1</v>
      </c>
      <c r="T26">
        <v>0.62187857024467696</v>
      </c>
      <c r="U26">
        <v>1.23518355838094E-2</v>
      </c>
      <c r="V26">
        <v>50.347057004209802</v>
      </c>
      <c r="W26" s="1">
        <v>2.62576854986222E-77</v>
      </c>
    </row>
    <row r="27" spans="1:23" x14ac:dyDescent="0.25">
      <c r="A27">
        <v>3</v>
      </c>
      <c r="B27">
        <v>0.38340278022614399</v>
      </c>
      <c r="C27">
        <v>1.9059250101624799E-2</v>
      </c>
      <c r="D27">
        <v>20.116362300815702</v>
      </c>
      <c r="E27" s="1">
        <v>1.1858370823992699E-38</v>
      </c>
      <c r="G27">
        <v>2</v>
      </c>
      <c r="H27">
        <v>0.56410721509658102</v>
      </c>
      <c r="I27">
        <v>1.9828862804397399E-2</v>
      </c>
      <c r="J27">
        <v>28.448793088198801</v>
      </c>
      <c r="K27" s="1">
        <v>5.0435166398713805E-178</v>
      </c>
      <c r="M27">
        <v>2</v>
      </c>
      <c r="N27">
        <v>0.66030510111323304</v>
      </c>
      <c r="O27">
        <v>2.0255294047500001E-2</v>
      </c>
      <c r="P27">
        <v>32.599136777021101</v>
      </c>
      <c r="Q27" s="1">
        <v>4.2183810210748399E-233</v>
      </c>
      <c r="S27">
        <v>2</v>
      </c>
      <c r="T27">
        <v>0.61408062357885596</v>
      </c>
      <c r="U27">
        <v>1.52946963446326E-2</v>
      </c>
      <c r="V27">
        <v>40.1499061989783</v>
      </c>
      <c r="W27" s="1">
        <v>3.8517245006336703E-67</v>
      </c>
    </row>
    <row r="28" spans="1:23" x14ac:dyDescent="0.25">
      <c r="A28">
        <v>4</v>
      </c>
      <c r="B28">
        <v>0.31873936725116297</v>
      </c>
      <c r="C28">
        <v>2.51590597565358E-2</v>
      </c>
      <c r="D28">
        <v>12.6689697602217</v>
      </c>
      <c r="E28" s="1">
        <v>3.14871623188525E-23</v>
      </c>
      <c r="G28">
        <v>3</v>
      </c>
      <c r="H28">
        <v>0.51015928800541599</v>
      </c>
      <c r="I28">
        <v>2.3950916834737501E-2</v>
      </c>
      <c r="J28">
        <v>21.300198715796199</v>
      </c>
      <c r="K28" s="1">
        <v>1.1304059167950499E-100</v>
      </c>
      <c r="M28">
        <v>3</v>
      </c>
      <c r="N28">
        <v>0.62531863200051696</v>
      </c>
      <c r="O28">
        <v>3.0949044621391902E-2</v>
      </c>
      <c r="P28">
        <v>20.204779813083402</v>
      </c>
      <c r="Q28" s="1">
        <v>8.8865109516575405E-91</v>
      </c>
      <c r="S28">
        <v>3</v>
      </c>
      <c r="T28">
        <v>0.50856125655028905</v>
      </c>
      <c r="U28">
        <v>2.0838097408409698E-2</v>
      </c>
      <c r="V28">
        <v>24.405359404119402</v>
      </c>
      <c r="W28" s="1">
        <v>5.5482520618994602E-46</v>
      </c>
    </row>
    <row r="29" spans="1:23" x14ac:dyDescent="0.25">
      <c r="A29">
        <v>5</v>
      </c>
      <c r="B29">
        <v>0.18559839876871401</v>
      </c>
      <c r="C29">
        <v>4.4995001745791498E-2</v>
      </c>
      <c r="D29">
        <v>4.1248670200590301</v>
      </c>
      <c r="E29" s="1">
        <v>7.2309454322248403E-5</v>
      </c>
      <c r="G29">
        <v>4</v>
      </c>
      <c r="H29">
        <v>0.43859851064350203</v>
      </c>
      <c r="I29">
        <v>3.17358860373455E-2</v>
      </c>
      <c r="J29">
        <v>13.8202699028909</v>
      </c>
      <c r="K29" s="1">
        <v>1.9234730264266599E-43</v>
      </c>
      <c r="M29">
        <v>4</v>
      </c>
      <c r="N29">
        <v>0.45473034969687098</v>
      </c>
      <c r="O29">
        <v>4.3835462782527701E-2</v>
      </c>
      <c r="P29">
        <v>10.373572464669399</v>
      </c>
      <c r="Q29" s="1">
        <v>3.2706395158135902E-25</v>
      </c>
      <c r="S29">
        <v>4</v>
      </c>
      <c r="T29">
        <v>0.38570798772415699</v>
      </c>
      <c r="U29">
        <v>3.01191080380592E-2</v>
      </c>
      <c r="V29">
        <v>12.8060893183413</v>
      </c>
      <c r="W29" s="1">
        <v>1.81786724050113E-23</v>
      </c>
    </row>
    <row r="30" spans="1:23" x14ac:dyDescent="0.25">
      <c r="A30">
        <v>9</v>
      </c>
      <c r="B30">
        <v>0.20502901456970701</v>
      </c>
      <c r="C30">
        <v>9.0137636879728394E-2</v>
      </c>
      <c r="D30">
        <v>2.2746215861336601</v>
      </c>
      <c r="E30">
        <v>2.4867785547441901E-2</v>
      </c>
      <c r="G30">
        <v>5</v>
      </c>
      <c r="H30">
        <v>0.318548824960246</v>
      </c>
      <c r="I30">
        <v>6.2280362246847298E-2</v>
      </c>
      <c r="J30">
        <v>5.1147554938374098</v>
      </c>
      <c r="K30" s="1">
        <v>3.1414761415431301E-7</v>
      </c>
      <c r="M30">
        <v>5</v>
      </c>
      <c r="N30">
        <v>0.30218630219989601</v>
      </c>
      <c r="O30">
        <v>0.101554032458682</v>
      </c>
      <c r="P30">
        <v>2.9756209072529098</v>
      </c>
      <c r="Q30">
        <v>2.9239606345313899E-3</v>
      </c>
      <c r="S30">
        <v>5</v>
      </c>
      <c r="T30">
        <v>0.266982622892873</v>
      </c>
      <c r="U30">
        <v>7.6022430502035998E-2</v>
      </c>
      <c r="V30">
        <v>3.51189275493793</v>
      </c>
      <c r="W30">
        <v>6.4855761082355202E-4</v>
      </c>
    </row>
    <row r="31" spans="1:23" x14ac:dyDescent="0.25">
      <c r="A31">
        <v>10</v>
      </c>
      <c r="B31">
        <v>0.33071265073303102</v>
      </c>
      <c r="C31">
        <v>3.0646285642782101E-2</v>
      </c>
      <c r="D31">
        <v>10.791280045740899</v>
      </c>
      <c r="E31" s="1">
        <v>5.9431862943649099E-19</v>
      </c>
      <c r="G31">
        <v>6</v>
      </c>
      <c r="H31">
        <v>0.36506980321885202</v>
      </c>
      <c r="I31">
        <v>0.150739858714973</v>
      </c>
      <c r="J31">
        <v>2.42185316034523</v>
      </c>
      <c r="K31">
        <v>1.54415887060256E-2</v>
      </c>
      <c r="M31">
        <v>9</v>
      </c>
      <c r="N31">
        <v>1.62025196363518</v>
      </c>
      <c r="O31">
        <v>0.60301297025115397</v>
      </c>
      <c r="P31">
        <v>2.6869272197583798</v>
      </c>
      <c r="Q31">
        <v>7.2112663596144303E-3</v>
      </c>
      <c r="S31">
        <v>9</v>
      </c>
      <c r="T31">
        <v>0.55529787846285095</v>
      </c>
      <c r="U31">
        <v>0.184106135074073</v>
      </c>
      <c r="V31">
        <v>3.0161834543940298</v>
      </c>
      <c r="W31">
        <v>3.1857969507087902E-3</v>
      </c>
    </row>
    <row r="32" spans="1:23" x14ac:dyDescent="0.25">
      <c r="A32">
        <v>11</v>
      </c>
      <c r="B32">
        <v>0.47694542617533198</v>
      </c>
      <c r="C32">
        <v>1.77251119371994E-2</v>
      </c>
      <c r="D32">
        <v>26.907893606830999</v>
      </c>
      <c r="E32" s="1">
        <v>3.3254612476461298E-50</v>
      </c>
      <c r="G32">
        <v>9</v>
      </c>
      <c r="H32">
        <v>0.73259322773944602</v>
      </c>
      <c r="I32">
        <v>0.24695735376956801</v>
      </c>
      <c r="J32">
        <v>2.9664766671537102</v>
      </c>
      <c r="K32">
        <v>3.01233217097865E-3</v>
      </c>
      <c r="M32">
        <v>10</v>
      </c>
      <c r="N32">
        <v>0.46523481834020602</v>
      </c>
      <c r="O32">
        <v>5.4040377608269199E-2</v>
      </c>
      <c r="P32">
        <v>8.6090223445999108</v>
      </c>
      <c r="Q32" s="1">
        <v>7.3686287297509194E-18</v>
      </c>
      <c r="S32">
        <v>10</v>
      </c>
      <c r="T32">
        <v>0.39685739085831201</v>
      </c>
      <c r="U32">
        <v>3.3683489011121601E-2</v>
      </c>
      <c r="V32">
        <v>11.7819561603989</v>
      </c>
      <c r="W32" s="1">
        <v>3.6719353123548701E-21</v>
      </c>
    </row>
    <row r="33" spans="1:23" x14ac:dyDescent="0.25">
      <c r="A33">
        <v>12</v>
      </c>
      <c r="B33">
        <v>0.52084589819684601</v>
      </c>
      <c r="C33">
        <v>1.4394608912121E-2</v>
      </c>
      <c r="D33">
        <v>36.183400422797703</v>
      </c>
      <c r="E33" s="1">
        <v>6.4714552692404799E-63</v>
      </c>
      <c r="G33">
        <v>10</v>
      </c>
      <c r="H33">
        <v>0.53128574712965204</v>
      </c>
      <c r="I33">
        <v>4.5399746383483597E-2</v>
      </c>
      <c r="J33">
        <v>11.702394604630101</v>
      </c>
      <c r="K33" s="1">
        <v>1.23906850453111E-31</v>
      </c>
      <c r="M33">
        <v>11</v>
      </c>
      <c r="N33">
        <v>0.536196241840318</v>
      </c>
      <c r="O33">
        <v>2.2792560722265199E-2</v>
      </c>
      <c r="P33">
        <v>23.525054879705898</v>
      </c>
      <c r="Q33" s="1">
        <v>2.2605804106874199E-122</v>
      </c>
      <c r="S33">
        <v>11</v>
      </c>
      <c r="T33">
        <v>0.46824393673185999</v>
      </c>
      <c r="U33">
        <v>1.55525833160287E-2</v>
      </c>
      <c r="V33">
        <v>30.107148582144699</v>
      </c>
      <c r="W33" s="1">
        <v>1.21198276136984E-54</v>
      </c>
    </row>
    <row r="34" spans="1:23" x14ac:dyDescent="0.25">
      <c r="B34" t="s">
        <v>5</v>
      </c>
      <c r="C34">
        <v>0.84113039817532598</v>
      </c>
      <c r="G34">
        <v>11</v>
      </c>
      <c r="H34">
        <v>0.63240546077043402</v>
      </c>
      <c r="I34">
        <v>2.2208369426930399E-2</v>
      </c>
      <c r="J34">
        <v>28.475996981730798</v>
      </c>
      <c r="K34" s="1">
        <v>2.32300633766916E-178</v>
      </c>
      <c r="M34">
        <v>12</v>
      </c>
      <c r="N34">
        <v>0.61145871819784303</v>
      </c>
      <c r="O34">
        <v>1.5872764159389201E-2</v>
      </c>
      <c r="P34">
        <v>38.522510134830299</v>
      </c>
      <c r="Q34">
        <v>0</v>
      </c>
      <c r="S34">
        <v>12</v>
      </c>
      <c r="T34">
        <v>0.55812924451675805</v>
      </c>
      <c r="U34">
        <v>1.1416880226587E-2</v>
      </c>
      <c r="V34">
        <v>48.886318629937001</v>
      </c>
      <c r="W34" s="1">
        <v>5.6810850372065697E-76</v>
      </c>
    </row>
    <row r="35" spans="1:23" x14ac:dyDescent="0.25">
      <c r="B35" t="s">
        <v>6</v>
      </c>
      <c r="C35">
        <v>0.96281597595600099</v>
      </c>
      <c r="G35">
        <v>12</v>
      </c>
      <c r="H35">
        <v>0.64833123034991602</v>
      </c>
      <c r="I35">
        <v>1.7596131322652701E-2</v>
      </c>
      <c r="J35">
        <v>36.845100690699802</v>
      </c>
      <c r="K35" s="1">
        <v>3.5036346193673703E-297</v>
      </c>
      <c r="N35" t="s">
        <v>5</v>
      </c>
      <c r="O35">
        <v>1.02461657412102</v>
      </c>
      <c r="T35" t="s">
        <v>5</v>
      </c>
      <c r="U35">
        <v>0.98822189798386195</v>
      </c>
    </row>
    <row r="36" spans="1:23" x14ac:dyDescent="0.25">
      <c r="B36" t="s">
        <v>7</v>
      </c>
      <c r="C36">
        <v>0.95977364671603704</v>
      </c>
      <c r="H36" t="s">
        <v>5</v>
      </c>
      <c r="I36">
        <v>0.97237717660656997</v>
      </c>
      <c r="N36" t="s">
        <v>23</v>
      </c>
      <c r="O36">
        <v>0.26185313195266002</v>
      </c>
      <c r="T36" t="s">
        <v>6</v>
      </c>
      <c r="U36">
        <v>0.98048698761606701</v>
      </c>
    </row>
    <row r="37" spans="1:23" x14ac:dyDescent="0.25">
      <c r="B37" t="s">
        <v>8</v>
      </c>
      <c r="C37">
        <v>5.8000000000000003E-2</v>
      </c>
      <c r="H37" t="s">
        <v>23</v>
      </c>
      <c r="I37">
        <v>0.99403498006697799</v>
      </c>
      <c r="N37" t="s">
        <v>24</v>
      </c>
      <c r="O37">
        <v>7.8640380004936505E-2</v>
      </c>
      <c r="T37" t="s">
        <v>7</v>
      </c>
      <c r="U37">
        <v>0.978696802993688</v>
      </c>
    </row>
    <row r="38" spans="1:23" x14ac:dyDescent="0.25">
      <c r="B38" t="s">
        <v>9</v>
      </c>
      <c r="C38">
        <v>310.581823604688</v>
      </c>
      <c r="H38" t="s">
        <v>24</v>
      </c>
      <c r="I38">
        <v>4.0707750892793899E-3</v>
      </c>
      <c r="N38" t="s">
        <v>9</v>
      </c>
      <c r="O38">
        <v>370.56073164732999</v>
      </c>
      <c r="T38" t="s">
        <v>8</v>
      </c>
      <c r="U38">
        <v>0.92800000000000005</v>
      </c>
    </row>
    <row r="39" spans="1:23" x14ac:dyDescent="0.25">
      <c r="B39" t="s">
        <v>10</v>
      </c>
      <c r="C39">
        <v>1.0099886485987799</v>
      </c>
      <c r="H39" t="s">
        <v>9</v>
      </c>
      <c r="I39">
        <v>359.87251457076701</v>
      </c>
      <c r="N39" t="s">
        <v>10</v>
      </c>
      <c r="O39">
        <v>8.8507607089775799</v>
      </c>
      <c r="T39" t="s">
        <v>9</v>
      </c>
      <c r="U39">
        <v>350.16446149866499</v>
      </c>
    </row>
    <row r="40" spans="1:23" x14ac:dyDescent="0.25">
      <c r="H40" t="s">
        <v>10</v>
      </c>
      <c r="I40">
        <v>6.9233785716964</v>
      </c>
      <c r="N40" t="s">
        <v>25</v>
      </c>
      <c r="O40">
        <v>0.23690499543421401</v>
      </c>
      <c r="T40" t="s">
        <v>10</v>
      </c>
      <c r="U40">
        <v>1.01322426207088</v>
      </c>
    </row>
    <row r="41" spans="1:23" x14ac:dyDescent="0.25">
      <c r="H41" t="s">
        <v>25</v>
      </c>
      <c r="I41">
        <v>0.26234289400263999</v>
      </c>
    </row>
  </sheetData>
  <mergeCells count="8">
    <mergeCell ref="A22:E22"/>
    <mergeCell ref="G22:K22"/>
    <mergeCell ref="M22:Q22"/>
    <mergeCell ref="S22:W22"/>
    <mergeCell ref="A1:E1"/>
    <mergeCell ref="G1:K1"/>
    <mergeCell ref="M1:Q1"/>
    <mergeCell ref="S1:W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E8604-A6AE-4F50-AFE5-708320460BF3}">
  <dimension ref="A1:W41"/>
  <sheetViews>
    <sheetView tabSelected="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20</v>
      </c>
      <c r="E2" t="s">
        <v>21</v>
      </c>
      <c r="H2" t="s">
        <v>0</v>
      </c>
      <c r="I2" t="s">
        <v>1</v>
      </c>
      <c r="J2" t="s">
        <v>20</v>
      </c>
      <c r="K2" t="s">
        <v>21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22</v>
      </c>
      <c r="B3">
        <v>-0.23032700902266101</v>
      </c>
      <c r="C3">
        <v>8.9603453665737506E-2</v>
      </c>
      <c r="D3">
        <v>-2.5705148585219399</v>
      </c>
      <c r="E3">
        <v>1.0154747050568E-2</v>
      </c>
      <c r="G3" t="s">
        <v>22</v>
      </c>
      <c r="H3">
        <v>-4.8194626122539802E-2</v>
      </c>
      <c r="I3">
        <v>9.1526674829605401E-2</v>
      </c>
      <c r="J3">
        <v>-0.52656371721428097</v>
      </c>
      <c r="K3">
        <v>0.59849659359567597</v>
      </c>
      <c r="M3" t="s">
        <v>4</v>
      </c>
      <c r="N3">
        <v>0.62266700269380404</v>
      </c>
      <c r="O3">
        <v>3.6578998598016998E-2</v>
      </c>
      <c r="P3">
        <v>17.0225273123677</v>
      </c>
      <c r="Q3" s="1">
        <v>1.3363660978690799E-32</v>
      </c>
      <c r="S3" t="s">
        <v>4</v>
      </c>
      <c r="T3">
        <v>0.44572294369300602</v>
      </c>
      <c r="U3">
        <v>3.0700059896703099E-2</v>
      </c>
      <c r="V3">
        <v>14.51863433468</v>
      </c>
      <c r="W3" s="1">
        <v>2.05709188278625E-27</v>
      </c>
    </row>
    <row r="4" spans="1:23" x14ac:dyDescent="0.25">
      <c r="A4" t="s">
        <v>4</v>
      </c>
      <c r="B4">
        <v>0.63193248293360704</v>
      </c>
      <c r="C4">
        <v>3.8073109653537399E-2</v>
      </c>
      <c r="D4">
        <v>16.597868907587198</v>
      </c>
      <c r="E4" s="1">
        <v>7.2209493126474001E-62</v>
      </c>
      <c r="G4" t="s">
        <v>4</v>
      </c>
      <c r="H4">
        <v>0.62041754289747797</v>
      </c>
      <c r="I4">
        <v>4.5365015323687599E-2</v>
      </c>
      <c r="J4">
        <v>13.6761232961278</v>
      </c>
      <c r="K4" s="1">
        <v>1.41012725764904E-42</v>
      </c>
      <c r="M4" t="s">
        <v>11</v>
      </c>
      <c r="N4">
        <v>-2.1568261148954999E-3</v>
      </c>
      <c r="O4">
        <v>4.4319884656846697E-4</v>
      </c>
      <c r="P4">
        <v>-4.8664975813792104</v>
      </c>
      <c r="Q4" s="1">
        <v>3.8199233804625403E-6</v>
      </c>
      <c r="S4">
        <v>1</v>
      </c>
      <c r="T4">
        <v>0.121076841412652</v>
      </c>
      <c r="U4">
        <v>2.4703593954530402E-3</v>
      </c>
      <c r="V4">
        <v>49.011832705600298</v>
      </c>
      <c r="W4" s="1">
        <v>4.9106863736029301E-77</v>
      </c>
    </row>
    <row r="5" spans="1:23" x14ac:dyDescent="0.25">
      <c r="A5">
        <v>1</v>
      </c>
      <c r="B5">
        <v>0.14945168428862399</v>
      </c>
      <c r="C5">
        <v>3.9236184137098496E-3</v>
      </c>
      <c r="D5">
        <v>38.090269881090499</v>
      </c>
      <c r="E5">
        <v>0</v>
      </c>
      <c r="G5">
        <v>1</v>
      </c>
      <c r="H5">
        <v>0.15509862531008201</v>
      </c>
      <c r="I5">
        <v>4.5409984635644803E-3</v>
      </c>
      <c r="J5">
        <v>34.155181190776403</v>
      </c>
      <c r="K5" s="1">
        <v>1.1201208714786599E-255</v>
      </c>
      <c r="M5">
        <v>1</v>
      </c>
      <c r="N5">
        <v>0.13439917406183099</v>
      </c>
      <c r="O5">
        <v>2.4692904860129298E-3</v>
      </c>
      <c r="P5">
        <v>54.428255737072298</v>
      </c>
      <c r="Q5" s="1">
        <v>2.2546470751125401E-81</v>
      </c>
      <c r="S5">
        <v>2</v>
      </c>
      <c r="T5">
        <v>0.119743314867893</v>
      </c>
      <c r="U5">
        <v>2.9943253509178598E-3</v>
      </c>
      <c r="V5">
        <v>39.990081515753801</v>
      </c>
      <c r="W5" s="1">
        <v>9.4153191223652501E-68</v>
      </c>
    </row>
    <row r="6" spans="1:23" x14ac:dyDescent="0.25">
      <c r="A6">
        <v>2</v>
      </c>
      <c r="B6">
        <v>0.12726203385844401</v>
      </c>
      <c r="C6">
        <v>4.08468109382588E-3</v>
      </c>
      <c r="D6">
        <v>31.155928929385599</v>
      </c>
      <c r="E6" s="1">
        <v>4.2158347458093197E-213</v>
      </c>
      <c r="G6">
        <v>2</v>
      </c>
      <c r="H6">
        <v>0.13499887362413701</v>
      </c>
      <c r="I6">
        <v>4.7739794184998002E-3</v>
      </c>
      <c r="J6">
        <v>28.278059411190299</v>
      </c>
      <c r="K6" s="1">
        <v>6.4335732629593098E-176</v>
      </c>
      <c r="M6">
        <v>2</v>
      </c>
      <c r="N6">
        <v>0.124338946887997</v>
      </c>
      <c r="O6">
        <v>2.9117401249021098E-3</v>
      </c>
      <c r="P6">
        <v>42.702625081342902</v>
      </c>
      <c r="Q6" s="1">
        <v>2.6316910269502801E-70</v>
      </c>
      <c r="S6">
        <v>3</v>
      </c>
      <c r="T6">
        <v>0.107666171979619</v>
      </c>
      <c r="U6">
        <v>4.0106423828294704E-3</v>
      </c>
      <c r="V6">
        <v>26.8451189865653</v>
      </c>
      <c r="W6" s="1">
        <v>2.3293716753866201E-50</v>
      </c>
    </row>
    <row r="7" spans="1:23" x14ac:dyDescent="0.25">
      <c r="A7">
        <v>3</v>
      </c>
      <c r="B7">
        <v>0.12100679494722701</v>
      </c>
      <c r="C7">
        <v>4.8597517160324302E-3</v>
      </c>
      <c r="D7">
        <v>24.899789540281098</v>
      </c>
      <c r="E7" s="1">
        <v>7.4793134960397299E-137</v>
      </c>
      <c r="G7">
        <v>3</v>
      </c>
      <c r="H7">
        <v>0.13163054212133901</v>
      </c>
      <c r="I7">
        <v>5.80386347988536E-3</v>
      </c>
      <c r="J7">
        <v>22.679813640953999</v>
      </c>
      <c r="K7" s="1">
        <v>7.0888692395708507E-114</v>
      </c>
      <c r="M7">
        <v>3</v>
      </c>
      <c r="N7">
        <v>0.12801556704422001</v>
      </c>
      <c r="O7">
        <v>4.3213715434521904E-3</v>
      </c>
      <c r="P7">
        <v>29.623827934487799</v>
      </c>
      <c r="Q7" s="1">
        <v>3.02517315794778E-54</v>
      </c>
      <c r="S7">
        <v>4</v>
      </c>
      <c r="T7">
        <v>9.52587275652656E-2</v>
      </c>
      <c r="U7">
        <v>5.8331454765244697E-3</v>
      </c>
      <c r="V7">
        <v>16.3305934934479</v>
      </c>
      <c r="W7" s="1">
        <v>2.7339786265333002E-31</v>
      </c>
    </row>
    <row r="8" spans="1:23" x14ac:dyDescent="0.25">
      <c r="A8">
        <v>4</v>
      </c>
      <c r="B8">
        <v>0.117508616107625</v>
      </c>
      <c r="C8">
        <v>6.4891874895932301E-3</v>
      </c>
      <c r="D8">
        <v>18.108371240016499</v>
      </c>
      <c r="E8" s="1">
        <v>2.73728058749462E-73</v>
      </c>
      <c r="G8">
        <v>4</v>
      </c>
      <c r="H8">
        <v>0.12750791246742099</v>
      </c>
      <c r="I8">
        <v>7.5382414948478704E-3</v>
      </c>
      <c r="J8">
        <v>16.9148086532607</v>
      </c>
      <c r="K8" s="1">
        <v>3.4995139841203098E-64</v>
      </c>
      <c r="M8">
        <v>4</v>
      </c>
      <c r="N8">
        <v>0.108768593342911</v>
      </c>
      <c r="O8">
        <v>6.5130029550909997E-3</v>
      </c>
      <c r="P8">
        <v>16.700221709233201</v>
      </c>
      <c r="Q8" s="1">
        <v>6.1179477226426198E-32</v>
      </c>
      <c r="S8">
        <v>5</v>
      </c>
      <c r="T8">
        <v>7.4097196868607093E-2</v>
      </c>
      <c r="U8">
        <v>1.44865121848017E-2</v>
      </c>
      <c r="V8">
        <v>5.1149093669589298</v>
      </c>
      <c r="W8" s="1">
        <v>1.3242003694343701E-6</v>
      </c>
    </row>
    <row r="9" spans="1:23" x14ac:dyDescent="0.25">
      <c r="A9">
        <v>5</v>
      </c>
      <c r="B9">
        <v>8.0324217753149102E-2</v>
      </c>
      <c r="C9">
        <v>1.1385876112715999E-2</v>
      </c>
      <c r="D9">
        <v>7.0547243758818903</v>
      </c>
      <c r="E9" s="1">
        <v>1.72943178674176E-12</v>
      </c>
      <c r="G9">
        <v>5</v>
      </c>
      <c r="H9">
        <v>0.103069567973593</v>
      </c>
      <c r="I9">
        <v>1.4970695865233001E-2</v>
      </c>
      <c r="J9">
        <v>6.8847546501131696</v>
      </c>
      <c r="K9" s="1">
        <v>5.7887216167862998E-12</v>
      </c>
      <c r="M9">
        <v>5</v>
      </c>
      <c r="N9">
        <v>8.0006648447477402E-2</v>
      </c>
      <c r="O9">
        <v>1.66775940585248E-2</v>
      </c>
      <c r="P9">
        <v>4.7972536186406298</v>
      </c>
      <c r="Q9" s="1">
        <v>5.0887735319800198E-6</v>
      </c>
      <c r="S9">
        <v>10</v>
      </c>
      <c r="T9">
        <v>5.3539509692679101E-2</v>
      </c>
      <c r="U9">
        <v>6.3897593709106998E-3</v>
      </c>
      <c r="V9">
        <v>8.37895554195938</v>
      </c>
      <c r="W9" s="1">
        <v>1.84096377589387E-13</v>
      </c>
    </row>
    <row r="10" spans="1:23" x14ac:dyDescent="0.25">
      <c r="A10">
        <v>6</v>
      </c>
      <c r="B10">
        <v>6.8914781209128695E-2</v>
      </c>
      <c r="C10">
        <v>2.9768448255858899E-2</v>
      </c>
      <c r="D10">
        <v>2.3150276634108802</v>
      </c>
      <c r="E10">
        <v>2.0611418191163699E-2</v>
      </c>
      <c r="G10">
        <v>6</v>
      </c>
      <c r="H10">
        <v>9.6020047375209E-2</v>
      </c>
      <c r="I10">
        <v>3.9766922382591101E-2</v>
      </c>
      <c r="J10">
        <v>2.4145707442837998</v>
      </c>
      <c r="K10">
        <v>1.5753763353603099E-2</v>
      </c>
      <c r="M10">
        <v>10</v>
      </c>
      <c r="N10">
        <v>7.9077686275832101E-2</v>
      </c>
      <c r="O10">
        <v>7.8988016794283699E-3</v>
      </c>
      <c r="P10">
        <v>10.011352289269601</v>
      </c>
      <c r="Q10" s="1">
        <v>3.6784172993602099E-17</v>
      </c>
      <c r="S10">
        <v>11</v>
      </c>
      <c r="T10">
        <v>9.6330471947589397E-2</v>
      </c>
      <c r="U10">
        <v>3.01732947756403E-3</v>
      </c>
      <c r="V10">
        <v>31.9257385260291</v>
      </c>
      <c r="W10" s="1">
        <v>9.2153137052277303E-58</v>
      </c>
    </row>
    <row r="11" spans="1:23" x14ac:dyDescent="0.25">
      <c r="A11">
        <v>9</v>
      </c>
      <c r="B11">
        <v>6.3381056606932398E-2</v>
      </c>
      <c r="C11">
        <v>2.3334748084261302E-2</v>
      </c>
      <c r="D11">
        <v>2.7161663103481799</v>
      </c>
      <c r="E11">
        <v>6.6042733128487199E-3</v>
      </c>
      <c r="G11">
        <v>9</v>
      </c>
      <c r="H11">
        <v>0.117053407731493</v>
      </c>
      <c r="I11">
        <v>5.7862984997396297E-2</v>
      </c>
      <c r="J11">
        <v>2.0229410518098998</v>
      </c>
      <c r="K11">
        <v>4.30792254389466E-2</v>
      </c>
      <c r="M11">
        <v>11</v>
      </c>
      <c r="N11">
        <v>0.112130225943793</v>
      </c>
      <c r="O11">
        <v>3.2701472281746599E-3</v>
      </c>
      <c r="P11">
        <v>34.289045146870102</v>
      </c>
      <c r="Q11" s="1">
        <v>1.48770027955526E-60</v>
      </c>
      <c r="S11">
        <v>12</v>
      </c>
      <c r="T11">
        <v>0.110397988620723</v>
      </c>
      <c r="U11">
        <v>2.2557078521963998E-3</v>
      </c>
      <c r="V11">
        <v>48.941616492236598</v>
      </c>
      <c r="W11" s="1">
        <v>5.7177448952409697E-77</v>
      </c>
    </row>
    <row r="12" spans="1:23" x14ac:dyDescent="0.25">
      <c r="A12">
        <v>10</v>
      </c>
      <c r="B12">
        <v>0.112015531218815</v>
      </c>
      <c r="C12">
        <v>7.7465594072558402E-3</v>
      </c>
      <c r="D12">
        <v>14.460036427771501</v>
      </c>
      <c r="E12" s="1">
        <v>2.1668312450091799E-47</v>
      </c>
      <c r="G12">
        <v>10</v>
      </c>
      <c r="H12">
        <v>0.13727890572144699</v>
      </c>
      <c r="I12">
        <v>1.0984199391367799E-2</v>
      </c>
      <c r="J12">
        <v>12.497852672752</v>
      </c>
      <c r="K12" s="1">
        <v>7.66950143607602E-36</v>
      </c>
      <c r="M12">
        <v>12</v>
      </c>
      <c r="N12">
        <v>0.119535470649191</v>
      </c>
      <c r="O12">
        <v>2.2756450978863498E-3</v>
      </c>
      <c r="P12">
        <v>52.528169159689099</v>
      </c>
      <c r="Q12" s="1">
        <v>9.7335728347376597E-80</v>
      </c>
      <c r="T12" t="s">
        <v>5</v>
      </c>
      <c r="U12">
        <v>0.19907637287716301</v>
      </c>
    </row>
    <row r="13" spans="1:23" x14ac:dyDescent="0.25">
      <c r="A13">
        <v>11</v>
      </c>
      <c r="B13">
        <v>0.155986635977268</v>
      </c>
      <c r="C13">
        <v>4.6937604171798904E-3</v>
      </c>
      <c r="D13">
        <v>33.232764801188701</v>
      </c>
      <c r="E13" s="1">
        <v>3.6220251047937502E-242</v>
      </c>
      <c r="G13">
        <v>11</v>
      </c>
      <c r="H13">
        <v>0.166611062767098</v>
      </c>
      <c r="I13">
        <v>5.3951917580729297E-3</v>
      </c>
      <c r="J13">
        <v>30.881397777529401</v>
      </c>
      <c r="K13" s="1">
        <v>2.12320956794814E-209</v>
      </c>
      <c r="N13" t="s">
        <v>5</v>
      </c>
      <c r="O13">
        <v>0.16734394535927299</v>
      </c>
      <c r="T13" t="s">
        <v>6</v>
      </c>
      <c r="U13">
        <v>0.97949709173087496</v>
      </c>
    </row>
    <row r="14" spans="1:23" x14ac:dyDescent="0.25">
      <c r="A14">
        <v>12</v>
      </c>
      <c r="B14">
        <v>0.15119685847144701</v>
      </c>
      <c r="C14">
        <v>3.8101928326219501E-3</v>
      </c>
      <c r="D14">
        <v>39.682206416676898</v>
      </c>
      <c r="E14">
        <v>0</v>
      </c>
      <c r="G14">
        <v>12</v>
      </c>
      <c r="H14">
        <v>0.15575516438533399</v>
      </c>
      <c r="I14">
        <v>4.3011859549213997E-3</v>
      </c>
      <c r="J14">
        <v>36.212143817478903</v>
      </c>
      <c r="K14" s="1">
        <v>3.9207961720523901E-287</v>
      </c>
      <c r="N14" t="s">
        <v>6</v>
      </c>
      <c r="O14">
        <v>0.98292114195240499</v>
      </c>
      <c r="T14" t="s">
        <v>7</v>
      </c>
      <c r="U14">
        <v>0.97801940464841597</v>
      </c>
    </row>
    <row r="15" spans="1:23" x14ac:dyDescent="0.25">
      <c r="B15" t="s">
        <v>5</v>
      </c>
      <c r="C15">
        <v>0.21646579493804199</v>
      </c>
      <c r="H15" t="s">
        <v>5</v>
      </c>
      <c r="I15">
        <v>0.23370063523175399</v>
      </c>
      <c r="N15" t="s">
        <v>7</v>
      </c>
      <c r="O15">
        <v>0.98152378083942005</v>
      </c>
      <c r="T15" t="s">
        <v>8</v>
      </c>
      <c r="U15">
        <v>0.51400000000000001</v>
      </c>
    </row>
    <row r="16" spans="1:23" x14ac:dyDescent="0.25">
      <c r="B16" t="s">
        <v>23</v>
      </c>
      <c r="C16">
        <v>0.96789346269439303</v>
      </c>
      <c r="H16" t="s">
        <v>23</v>
      </c>
      <c r="I16">
        <v>0.923637803045673</v>
      </c>
      <c r="N16" t="s">
        <v>8</v>
      </c>
      <c r="O16">
        <v>0.496</v>
      </c>
      <c r="T16" t="s">
        <v>9</v>
      </c>
      <c r="U16">
        <v>-36.1861557067541</v>
      </c>
    </row>
    <row r="17" spans="1:23" x14ac:dyDescent="0.25">
      <c r="B17" t="s">
        <v>24</v>
      </c>
      <c r="C17" s="1">
        <v>5.6249093925525299E-5</v>
      </c>
      <c r="H17" t="s">
        <v>24</v>
      </c>
      <c r="I17" s="1">
        <v>6.3612991866791296E-6</v>
      </c>
      <c r="N17" t="s">
        <v>9</v>
      </c>
      <c r="O17">
        <v>-76.945084826675</v>
      </c>
      <c r="T17" t="s">
        <v>10</v>
      </c>
      <c r="U17">
        <v>1.0184254258187599</v>
      </c>
    </row>
    <row r="18" spans="1:23" x14ac:dyDescent="0.25">
      <c r="B18" t="s">
        <v>9</v>
      </c>
      <c r="C18">
        <v>-0.67769890129190502</v>
      </c>
      <c r="H18" t="s">
        <v>9</v>
      </c>
      <c r="I18">
        <v>17.656136763069</v>
      </c>
      <c r="N18" t="s">
        <v>10</v>
      </c>
      <c r="O18">
        <v>1.01617615132171</v>
      </c>
    </row>
    <row r="19" spans="1:23" x14ac:dyDescent="0.25">
      <c r="B19" t="s">
        <v>10</v>
      </c>
      <c r="C19">
        <v>7.5079464387476902</v>
      </c>
      <c r="H19" t="s">
        <v>10</v>
      </c>
      <c r="I19">
        <v>8.2336460250289196</v>
      </c>
    </row>
    <row r="20" spans="1:23" x14ac:dyDescent="0.25">
      <c r="B20" t="s">
        <v>25</v>
      </c>
      <c r="C20">
        <v>0.24328613736018201</v>
      </c>
      <c r="H20" t="s">
        <v>25</v>
      </c>
      <c r="I20">
        <v>0.25528478943162197</v>
      </c>
    </row>
    <row r="22" spans="1:23" x14ac:dyDescent="0.25">
      <c r="A22" s="30" t="s">
        <v>16</v>
      </c>
      <c r="B22" s="30"/>
      <c r="C22" s="30"/>
      <c r="D22" s="30"/>
      <c r="E22" s="30"/>
      <c r="G22" s="30" t="s">
        <v>17</v>
      </c>
      <c r="H22" s="30"/>
      <c r="I22" s="30"/>
      <c r="J22" s="30"/>
      <c r="K22" s="30"/>
      <c r="M22" s="30" t="s">
        <v>18</v>
      </c>
      <c r="N22" s="30"/>
      <c r="O22" s="30"/>
      <c r="P22" s="30"/>
      <c r="Q22" s="30"/>
      <c r="S22" s="30" t="s">
        <v>19</v>
      </c>
      <c r="T22" s="30"/>
      <c r="U22" s="30"/>
      <c r="V22" s="30"/>
      <c r="W22" s="30"/>
    </row>
    <row r="23" spans="1:23" x14ac:dyDescent="0.25">
      <c r="B23" t="s">
        <v>0</v>
      </c>
      <c r="C23" t="s">
        <v>1</v>
      </c>
      <c r="D23" t="s">
        <v>2</v>
      </c>
      <c r="E23" t="s">
        <v>3</v>
      </c>
      <c r="H23" t="s">
        <v>0</v>
      </c>
      <c r="I23" t="s">
        <v>1</v>
      </c>
      <c r="J23" t="s">
        <v>20</v>
      </c>
      <c r="K23" t="s">
        <v>21</v>
      </c>
      <c r="N23" t="s">
        <v>0</v>
      </c>
      <c r="O23" t="s">
        <v>1</v>
      </c>
      <c r="P23" t="s">
        <v>2</v>
      </c>
      <c r="Q23" t="s">
        <v>3</v>
      </c>
      <c r="T23" t="s">
        <v>0</v>
      </c>
      <c r="U23" t="s">
        <v>1</v>
      </c>
      <c r="V23" t="s">
        <v>2</v>
      </c>
      <c r="W23" t="s">
        <v>3</v>
      </c>
    </row>
    <row r="24" spans="1:23" x14ac:dyDescent="0.25">
      <c r="A24" t="s">
        <v>4</v>
      </c>
      <c r="B24">
        <v>3.9595755238088999</v>
      </c>
      <c r="C24">
        <v>0.20499133612585499</v>
      </c>
      <c r="D24">
        <v>19.315818895769901</v>
      </c>
      <c r="E24" s="1">
        <v>5.5651780756094402E-37</v>
      </c>
      <c r="G24" t="s">
        <v>22</v>
      </c>
      <c r="H24">
        <v>-0.14773940199265001</v>
      </c>
      <c r="I24">
        <v>9.0750726890626798E-2</v>
      </c>
      <c r="J24">
        <v>-1.6279693513717599</v>
      </c>
      <c r="K24">
        <v>0.103531384648008</v>
      </c>
      <c r="M24" t="s">
        <v>4</v>
      </c>
      <c r="N24">
        <v>4.7887742626834298</v>
      </c>
      <c r="O24">
        <v>0.23619443157655101</v>
      </c>
      <c r="P24">
        <v>20.274712789456199</v>
      </c>
      <c r="Q24" s="1">
        <v>8.8495844768144496E-39</v>
      </c>
      <c r="S24" t="s">
        <v>4</v>
      </c>
      <c r="T24">
        <v>3.6181667886808002</v>
      </c>
      <c r="U24">
        <v>0.177446762977125</v>
      </c>
      <c r="V24">
        <v>20.390153801493899</v>
      </c>
      <c r="W24" s="1">
        <v>3.66071635647801E-39</v>
      </c>
    </row>
    <row r="25" spans="1:23" x14ac:dyDescent="0.25">
      <c r="A25" t="s">
        <v>11</v>
      </c>
      <c r="B25">
        <v>-4.5693737220751998E-3</v>
      </c>
      <c r="C25">
        <v>2.2627555619606902E-3</v>
      </c>
      <c r="D25">
        <v>-2.0193845941166599</v>
      </c>
      <c r="E25">
        <v>4.59011821231574E-2</v>
      </c>
      <c r="G25" t="s">
        <v>4</v>
      </c>
      <c r="H25">
        <v>4.7101657805363804</v>
      </c>
      <c r="I25">
        <v>0.18213727073458499</v>
      </c>
      <c r="J25">
        <v>25.8605268517511</v>
      </c>
      <c r="K25" s="1">
        <v>1.85259119591821E-147</v>
      </c>
      <c r="M25" t="s">
        <v>11</v>
      </c>
      <c r="N25">
        <v>-1.26278248154646E-2</v>
      </c>
      <c r="O25">
        <v>2.6964708721724201E-3</v>
      </c>
      <c r="P25">
        <v>-4.6830933520490801</v>
      </c>
      <c r="Q25" s="1">
        <v>8.1924827921051703E-6</v>
      </c>
      <c r="S25">
        <v>1</v>
      </c>
      <c r="T25">
        <v>0.61994222743494898</v>
      </c>
      <c r="U25">
        <v>1.2962922253377E-2</v>
      </c>
      <c r="V25">
        <v>47.824264877732098</v>
      </c>
      <c r="W25" s="1">
        <v>1.9210072219673499E-75</v>
      </c>
    </row>
    <row r="26" spans="1:23" x14ac:dyDescent="0.25">
      <c r="A26">
        <v>1</v>
      </c>
      <c r="B26">
        <v>0.51663446610541197</v>
      </c>
      <c r="C26">
        <v>1.5138027257952101E-2</v>
      </c>
      <c r="D26">
        <v>34.128255769523903</v>
      </c>
      <c r="E26" s="1">
        <v>5.17812582235916E-60</v>
      </c>
      <c r="G26">
        <v>1</v>
      </c>
      <c r="H26">
        <v>0.66329010050039805</v>
      </c>
      <c r="I26">
        <v>1.90919261492772E-2</v>
      </c>
      <c r="J26">
        <v>34.741916311336198</v>
      </c>
      <c r="K26" s="1">
        <v>1.8358819526387101E-264</v>
      </c>
      <c r="M26">
        <v>1</v>
      </c>
      <c r="N26">
        <v>0.71413712442703903</v>
      </c>
      <c r="O26">
        <v>1.5279241744428899E-2</v>
      </c>
      <c r="P26">
        <v>46.739042183649403</v>
      </c>
      <c r="Q26" s="1">
        <v>6.09226296700267E-74</v>
      </c>
      <c r="S26">
        <v>2</v>
      </c>
      <c r="T26">
        <v>0.60392858393492299</v>
      </c>
      <c r="U26">
        <v>1.5715069444346402E-2</v>
      </c>
      <c r="V26">
        <v>38.429902335060397</v>
      </c>
      <c r="W26" s="1">
        <v>1.3886129926436999E-65</v>
      </c>
    </row>
    <row r="27" spans="1:23" x14ac:dyDescent="0.25">
      <c r="A27">
        <v>2</v>
      </c>
      <c r="B27">
        <v>0.44706330833234698</v>
      </c>
      <c r="C27">
        <v>1.5719960251750702E-2</v>
      </c>
      <c r="D27">
        <v>28.439213660388099</v>
      </c>
      <c r="E27" s="1">
        <v>3.0159280788463001E-52</v>
      </c>
      <c r="G27">
        <v>2</v>
      </c>
      <c r="H27">
        <v>0.564975322339757</v>
      </c>
      <c r="I27">
        <v>2.0127246790895899E-2</v>
      </c>
      <c r="J27">
        <v>28.070174138040102</v>
      </c>
      <c r="K27" s="1">
        <v>2.2662328882811801E-173</v>
      </c>
      <c r="M27">
        <v>2</v>
      </c>
      <c r="N27">
        <v>0.67038190709435497</v>
      </c>
      <c r="O27">
        <v>1.8021760951738901E-2</v>
      </c>
      <c r="P27">
        <v>37.198468500919198</v>
      </c>
      <c r="Q27" s="1">
        <v>9.0409895163496801E-64</v>
      </c>
      <c r="S27">
        <v>3</v>
      </c>
      <c r="T27">
        <v>0.498003274738827</v>
      </c>
      <c r="U27">
        <v>2.1042448520710799E-2</v>
      </c>
      <c r="V27">
        <v>23.6666029739207</v>
      </c>
      <c r="W27" s="1">
        <v>5.7156419830299197E-45</v>
      </c>
    </row>
    <row r="28" spans="1:23" x14ac:dyDescent="0.25">
      <c r="A28">
        <v>3</v>
      </c>
      <c r="B28">
        <v>0.38882200389045801</v>
      </c>
      <c r="C28">
        <v>1.8697776580662701E-2</v>
      </c>
      <c r="D28">
        <v>20.795093053608198</v>
      </c>
      <c r="E28" s="1">
        <v>9.8060211940390104E-40</v>
      </c>
      <c r="G28">
        <v>3</v>
      </c>
      <c r="H28">
        <v>0.51138419921650602</v>
      </c>
      <c r="I28">
        <v>2.4434734077740598E-2</v>
      </c>
      <c r="J28">
        <v>20.9285764105108</v>
      </c>
      <c r="K28" s="1">
        <v>2.9415059390550602E-97</v>
      </c>
      <c r="M28">
        <v>3</v>
      </c>
      <c r="N28">
        <v>0.62087098828592602</v>
      </c>
      <c r="O28">
        <v>2.6722378106848899E-2</v>
      </c>
      <c r="P28">
        <v>23.2341218211712</v>
      </c>
      <c r="Q28" s="1">
        <v>5.0141127226389101E-44</v>
      </c>
      <c r="S28">
        <v>4</v>
      </c>
      <c r="T28">
        <v>0.404253727837669</v>
      </c>
      <c r="U28">
        <v>3.0597145867090201E-2</v>
      </c>
      <c r="V28">
        <v>13.212138465257199</v>
      </c>
      <c r="W28" s="1">
        <v>1.9096134289437799E-24</v>
      </c>
    </row>
    <row r="29" spans="1:23" x14ac:dyDescent="0.25">
      <c r="A29">
        <v>4</v>
      </c>
      <c r="B29">
        <v>0.34825922023134798</v>
      </c>
      <c r="C29">
        <v>2.4977046240587199E-2</v>
      </c>
      <c r="D29">
        <v>13.943170736715601</v>
      </c>
      <c r="E29" s="1">
        <v>5.5677114006417597E-26</v>
      </c>
      <c r="G29">
        <v>4</v>
      </c>
      <c r="H29">
        <v>0.45816727486798903</v>
      </c>
      <c r="I29">
        <v>3.1762873459273901E-2</v>
      </c>
      <c r="J29">
        <v>14.4246166977131</v>
      </c>
      <c r="K29" s="1">
        <v>3.6227690969600001E-47</v>
      </c>
      <c r="M29">
        <v>4</v>
      </c>
      <c r="N29">
        <v>0.48314079321091302</v>
      </c>
      <c r="O29">
        <v>4.0258907226850001E-2</v>
      </c>
      <c r="P29">
        <v>12.0008422108559</v>
      </c>
      <c r="Q29" s="1">
        <v>1.1734593762062801E-21</v>
      </c>
      <c r="S29">
        <v>5</v>
      </c>
      <c r="T29">
        <v>0.28571911282508999</v>
      </c>
      <c r="U29">
        <v>7.5922262122857603E-2</v>
      </c>
      <c r="V29">
        <v>3.7633113771391402</v>
      </c>
      <c r="W29">
        <v>2.7078337120018802E-4</v>
      </c>
    </row>
    <row r="30" spans="1:23" x14ac:dyDescent="0.25">
      <c r="A30">
        <v>5</v>
      </c>
      <c r="B30">
        <v>0.21111333395614101</v>
      </c>
      <c r="C30">
        <v>4.3962898478467703E-2</v>
      </c>
      <c r="D30">
        <v>4.8020795093740398</v>
      </c>
      <c r="E30" s="1">
        <v>5.0353365787223499E-6</v>
      </c>
      <c r="G30">
        <v>5</v>
      </c>
      <c r="H30">
        <v>0.34258837283792998</v>
      </c>
      <c r="I30">
        <v>6.3006713579767407E-2</v>
      </c>
      <c r="J30">
        <v>5.4373312520769499</v>
      </c>
      <c r="K30" s="1">
        <v>5.4084532001791899E-8</v>
      </c>
      <c r="M30">
        <v>5</v>
      </c>
      <c r="N30">
        <v>0.32273537108601402</v>
      </c>
      <c r="O30">
        <v>0.102979588333125</v>
      </c>
      <c r="P30">
        <v>3.1339741817767601</v>
      </c>
      <c r="Q30">
        <v>2.21595596673729E-3</v>
      </c>
      <c r="S30">
        <v>9</v>
      </c>
      <c r="T30">
        <v>0.58181228150386499</v>
      </c>
      <c r="U30">
        <v>0.176582897594318</v>
      </c>
      <c r="V30">
        <v>3.2948393611737101</v>
      </c>
      <c r="W30">
        <v>1.3256108768764799E-3</v>
      </c>
    </row>
    <row r="31" spans="1:23" x14ac:dyDescent="0.25">
      <c r="A31">
        <v>9</v>
      </c>
      <c r="B31">
        <v>0.221146335063826</v>
      </c>
      <c r="C31">
        <v>8.7517162553084199E-2</v>
      </c>
      <c r="D31">
        <v>2.5268910532798401</v>
      </c>
      <c r="E31">
        <v>1.29429465828193E-2</v>
      </c>
      <c r="G31">
        <v>6</v>
      </c>
      <c r="H31">
        <v>0.367449743367816</v>
      </c>
      <c r="I31">
        <v>0.16973838028291099</v>
      </c>
      <c r="J31">
        <v>2.1648005757764901</v>
      </c>
      <c r="K31">
        <v>3.0402960712765398E-2</v>
      </c>
      <c r="M31">
        <v>9</v>
      </c>
      <c r="N31">
        <v>1.61941871788936</v>
      </c>
      <c r="O31">
        <v>0.60163410028867104</v>
      </c>
      <c r="P31">
        <v>2.6917003492859601</v>
      </c>
      <c r="Q31">
        <v>8.2301853390092106E-3</v>
      </c>
      <c r="S31">
        <v>10</v>
      </c>
      <c r="T31">
        <v>0.39987732194926601</v>
      </c>
      <c r="U31">
        <v>3.3517851639927501E-2</v>
      </c>
      <c r="V31">
        <v>11.930279012062901</v>
      </c>
      <c r="W31" s="1">
        <v>1.4784462855531699E-21</v>
      </c>
    </row>
    <row r="32" spans="1:23" x14ac:dyDescent="0.25">
      <c r="A32">
        <v>10</v>
      </c>
      <c r="B32">
        <v>0.34914256134076599</v>
      </c>
      <c r="C32">
        <v>3.0065851179393699E-2</v>
      </c>
      <c r="D32">
        <v>11.6125952748698</v>
      </c>
      <c r="E32" s="1">
        <v>8.8936639773436294E-21</v>
      </c>
      <c r="G32">
        <v>9</v>
      </c>
      <c r="H32">
        <v>0.756789213010994</v>
      </c>
      <c r="I32">
        <v>0.24781068494950101</v>
      </c>
      <c r="J32">
        <v>3.0539006547083098</v>
      </c>
      <c r="K32">
        <v>2.2588687008910499E-3</v>
      </c>
      <c r="M32">
        <v>10</v>
      </c>
      <c r="N32">
        <v>0.51704614354331202</v>
      </c>
      <c r="O32">
        <v>4.8820547480773802E-2</v>
      </c>
      <c r="P32">
        <v>10.5907485725541</v>
      </c>
      <c r="Q32" s="1">
        <v>1.8999819198464899E-18</v>
      </c>
      <c r="S32">
        <v>11</v>
      </c>
      <c r="T32">
        <v>0.47302982040757502</v>
      </c>
      <c r="U32">
        <v>1.5836083643993599E-2</v>
      </c>
      <c r="V32">
        <v>29.870379005417</v>
      </c>
      <c r="W32" s="1">
        <v>1.3433473307375099E-54</v>
      </c>
    </row>
    <row r="33" spans="1:23" x14ac:dyDescent="0.25">
      <c r="A33">
        <v>11</v>
      </c>
      <c r="B33">
        <v>0.477840858056224</v>
      </c>
      <c r="C33">
        <v>1.7919448503166201E-2</v>
      </c>
      <c r="D33">
        <v>26.666047114775601</v>
      </c>
      <c r="E33" s="1">
        <v>1.4035820911131399E-49</v>
      </c>
      <c r="G33">
        <v>10</v>
      </c>
      <c r="H33">
        <v>0.55325625810072598</v>
      </c>
      <c r="I33">
        <v>4.6128757778421202E-2</v>
      </c>
      <c r="J33">
        <v>11.9937384994906</v>
      </c>
      <c r="K33" s="1">
        <v>3.8321100011167703E-33</v>
      </c>
      <c r="M33">
        <v>11</v>
      </c>
      <c r="N33">
        <v>0.56018210903377097</v>
      </c>
      <c r="O33">
        <v>2.02253784615322E-2</v>
      </c>
      <c r="P33">
        <v>27.696990199674701</v>
      </c>
      <c r="Q33" s="1">
        <v>3.8059805693154001E-51</v>
      </c>
      <c r="S33">
        <v>12</v>
      </c>
      <c r="T33">
        <v>0.56307671052470498</v>
      </c>
      <c r="U33">
        <v>1.1836464676870301E-2</v>
      </c>
      <c r="V33">
        <v>47.571359007644901</v>
      </c>
      <c r="W33" s="1">
        <v>3.3516041011910602E-75</v>
      </c>
    </row>
    <row r="34" spans="1:23" x14ac:dyDescent="0.25">
      <c r="A34">
        <v>12</v>
      </c>
      <c r="B34">
        <v>0.52566896427610899</v>
      </c>
      <c r="C34">
        <v>1.46713763322268E-2</v>
      </c>
      <c r="D34">
        <v>35.829560388375903</v>
      </c>
      <c r="E34" s="1">
        <v>3.9639322384023297E-62</v>
      </c>
      <c r="G34">
        <v>11</v>
      </c>
      <c r="H34">
        <v>0.631882212470945</v>
      </c>
      <c r="I34">
        <v>2.2735837024554301E-2</v>
      </c>
      <c r="J34">
        <v>27.792344385145</v>
      </c>
      <c r="K34" s="1">
        <v>5.3678108692396497E-170</v>
      </c>
      <c r="M34">
        <v>12</v>
      </c>
      <c r="N34">
        <v>0.62446661461897002</v>
      </c>
      <c r="O34">
        <v>1.40664537985065E-2</v>
      </c>
      <c r="P34">
        <v>44.394033035196998</v>
      </c>
      <c r="Q34" s="1">
        <v>1.26162118450715E-71</v>
      </c>
      <c r="T34" t="s">
        <v>5</v>
      </c>
      <c r="U34">
        <v>1.0181990532731899</v>
      </c>
    </row>
    <row r="35" spans="1:23" x14ac:dyDescent="0.25">
      <c r="B35" t="s">
        <v>5</v>
      </c>
      <c r="C35">
        <v>0.85263669507378403</v>
      </c>
      <c r="G35">
        <v>12</v>
      </c>
      <c r="H35">
        <v>0.65353074376184095</v>
      </c>
      <c r="I35">
        <v>1.80598834770864E-2</v>
      </c>
      <c r="J35">
        <v>36.1868748816132</v>
      </c>
      <c r="K35" s="1">
        <v>9.7934598775569702E-287</v>
      </c>
      <c r="N35" t="s">
        <v>5</v>
      </c>
      <c r="O35">
        <v>1.0160604502272299</v>
      </c>
      <c r="T35" t="s">
        <v>6</v>
      </c>
      <c r="U35">
        <v>0.97863120498656397</v>
      </c>
    </row>
    <row r="36" spans="1:23" x14ac:dyDescent="0.25">
      <c r="B36" t="s">
        <v>6</v>
      </c>
      <c r="C36">
        <v>0.96261122707289404</v>
      </c>
      <c r="H36" t="s">
        <v>5</v>
      </c>
      <c r="I36">
        <v>0.99063540221665902</v>
      </c>
      <c r="N36" t="s">
        <v>6</v>
      </c>
      <c r="O36">
        <v>0.97714544803464198</v>
      </c>
      <c r="T36" t="s">
        <v>7</v>
      </c>
      <c r="U36">
        <v>0.97688284903091904</v>
      </c>
    </row>
    <row r="37" spans="1:23" x14ac:dyDescent="0.25">
      <c r="B37" t="s">
        <v>7</v>
      </c>
      <c r="C37">
        <v>0.95918106441903095</v>
      </c>
      <c r="H37" t="s">
        <v>23</v>
      </c>
      <c r="I37">
        <v>0.97345127487404604</v>
      </c>
      <c r="N37" t="s">
        <v>7</v>
      </c>
      <c r="O37">
        <v>0.97504870014791201</v>
      </c>
      <c r="T37" t="s">
        <v>8</v>
      </c>
      <c r="U37">
        <v>0.84599999999999997</v>
      </c>
    </row>
    <row r="38" spans="1:23" x14ac:dyDescent="0.25">
      <c r="B38" t="s">
        <v>8</v>
      </c>
      <c r="C38">
        <v>0.17799999999999999</v>
      </c>
      <c r="H38" t="s">
        <v>24</v>
      </c>
      <c r="I38">
        <v>2.4842855445784701E-3</v>
      </c>
      <c r="N38" t="s">
        <v>8</v>
      </c>
      <c r="O38">
        <v>8.2000000000000101E-2</v>
      </c>
      <c r="T38" t="s">
        <v>9</v>
      </c>
      <c r="U38">
        <v>356.43238657387798</v>
      </c>
    </row>
    <row r="39" spans="1:23" x14ac:dyDescent="0.25">
      <c r="B39" t="s">
        <v>9</v>
      </c>
      <c r="C39">
        <v>314.74676793055102</v>
      </c>
      <c r="H39" t="s">
        <v>9</v>
      </c>
      <c r="I39">
        <v>364.30922351675002</v>
      </c>
      <c r="N39" t="s">
        <v>9</v>
      </c>
      <c r="O39">
        <v>356.83186765673099</v>
      </c>
      <c r="T39" t="s">
        <v>10</v>
      </c>
      <c r="U39">
        <v>1.0125611113439701</v>
      </c>
    </row>
    <row r="40" spans="1:23" x14ac:dyDescent="0.25">
      <c r="B40" t="s">
        <v>10</v>
      </c>
      <c r="C40">
        <v>1.00895949958251</v>
      </c>
      <c r="H40" t="s">
        <v>10</v>
      </c>
      <c r="I40">
        <v>6.9688641490669401</v>
      </c>
      <c r="N40" t="s">
        <v>10</v>
      </c>
      <c r="O40">
        <v>1.00811889734935</v>
      </c>
    </row>
    <row r="41" spans="1:23" x14ac:dyDescent="0.25">
      <c r="H41" t="s">
        <v>25</v>
      </c>
      <c r="I41">
        <v>0.27032280852948498</v>
      </c>
    </row>
  </sheetData>
  <mergeCells count="8">
    <mergeCell ref="A1:E1"/>
    <mergeCell ref="G1:K1"/>
    <mergeCell ref="M1:Q1"/>
    <mergeCell ref="S1:W1"/>
    <mergeCell ref="A22:E22"/>
    <mergeCell ref="G22:K22"/>
    <mergeCell ref="M22:Q22"/>
    <mergeCell ref="S22:W22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A6FA-6394-46DF-9DEA-B9E9F488AAF9}">
  <dimension ref="A1:W41"/>
  <sheetViews>
    <sheetView tabSelected="1" topLeftCell="D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20</v>
      </c>
      <c r="E2" t="s">
        <v>21</v>
      </c>
      <c r="H2" t="s">
        <v>0</v>
      </c>
      <c r="I2" t="s">
        <v>1</v>
      </c>
      <c r="J2" t="s">
        <v>20</v>
      </c>
      <c r="K2" t="s">
        <v>21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22</v>
      </c>
      <c r="B3">
        <v>-0.178254463429978</v>
      </c>
      <c r="C3">
        <v>9.1098195904402907E-2</v>
      </c>
      <c r="D3">
        <v>-1.95672879863654</v>
      </c>
      <c r="E3">
        <v>5.0379362138954303E-2</v>
      </c>
      <c r="G3" t="s">
        <v>22</v>
      </c>
      <c r="H3">
        <v>-6.69012807209977E-2</v>
      </c>
      <c r="I3">
        <v>9.1312428352674696E-2</v>
      </c>
      <c r="J3">
        <v>-0.73266347120466302</v>
      </c>
      <c r="K3">
        <v>0.463763708632491</v>
      </c>
      <c r="M3" t="s">
        <v>4</v>
      </c>
      <c r="N3">
        <v>0.59509871288378802</v>
      </c>
      <c r="O3">
        <v>3.5959882803837301E-2</v>
      </c>
      <c r="P3">
        <v>16.548961411528399</v>
      </c>
      <c r="Q3" s="1">
        <v>1.25492535230223E-31</v>
      </c>
      <c r="S3" t="s">
        <v>4</v>
      </c>
      <c r="T3">
        <v>0.545804192072322</v>
      </c>
      <c r="U3">
        <v>4.3449212144772799E-2</v>
      </c>
      <c r="V3">
        <v>12.5618892755455</v>
      </c>
      <c r="W3" s="1">
        <v>5.4873962262120904E-23</v>
      </c>
    </row>
    <row r="4" spans="1:23" x14ac:dyDescent="0.25">
      <c r="A4" t="s">
        <v>4</v>
      </c>
      <c r="B4">
        <v>0.62981991347168897</v>
      </c>
      <c r="C4">
        <v>4.14178708822356E-2</v>
      </c>
      <c r="D4">
        <v>15.2064773020919</v>
      </c>
      <c r="E4" s="1">
        <v>3.2032222514410498E-52</v>
      </c>
      <c r="G4" t="s">
        <v>4</v>
      </c>
      <c r="H4">
        <v>0.61703528647037997</v>
      </c>
      <c r="I4">
        <v>4.5996990437212802E-2</v>
      </c>
      <c r="J4">
        <v>13.414688235149899</v>
      </c>
      <c r="K4" s="1">
        <v>4.9601460067957303E-41</v>
      </c>
      <c r="M4" t="s">
        <v>11</v>
      </c>
      <c r="N4">
        <v>-1.6406764743435299E-3</v>
      </c>
      <c r="O4">
        <v>4.29164826774258E-4</v>
      </c>
      <c r="P4">
        <v>-3.8229518636822899</v>
      </c>
      <c r="Q4">
        <v>2.1898633821699001E-4</v>
      </c>
      <c r="S4" t="s">
        <v>11</v>
      </c>
      <c r="T4">
        <v>-1.6903325098857099E-3</v>
      </c>
      <c r="U4">
        <v>5.1992020956581999E-4</v>
      </c>
      <c r="V4">
        <v>-3.25113830696692</v>
      </c>
      <c r="W4">
        <v>1.52595889644339E-3</v>
      </c>
    </row>
    <row r="5" spans="1:23" x14ac:dyDescent="0.25">
      <c r="A5">
        <v>1</v>
      </c>
      <c r="B5">
        <v>0.151637043442228</v>
      </c>
      <c r="C5">
        <v>4.0967682165104803E-3</v>
      </c>
      <c r="D5">
        <v>37.013820511278098</v>
      </c>
      <c r="E5" s="1">
        <v>6.8638064719930801E-300</v>
      </c>
      <c r="G5">
        <v>1</v>
      </c>
      <c r="H5">
        <v>0.15723630559344501</v>
      </c>
      <c r="I5">
        <v>4.6119030477060801E-3</v>
      </c>
      <c r="J5">
        <v>34.093584354869101</v>
      </c>
      <c r="K5" s="1">
        <v>9.18151834632686E-255</v>
      </c>
      <c r="M5">
        <v>1</v>
      </c>
      <c r="N5">
        <v>0.135884000840025</v>
      </c>
      <c r="O5">
        <v>2.3465083363388502E-3</v>
      </c>
      <c r="P5">
        <v>57.909021133945402</v>
      </c>
      <c r="Q5" s="1">
        <v>3.0953693178204402E-84</v>
      </c>
      <c r="S5">
        <v>1</v>
      </c>
      <c r="T5">
        <v>0.121988892833264</v>
      </c>
      <c r="U5">
        <v>2.4334642310550598E-3</v>
      </c>
      <c r="V5">
        <v>50.129725054711301</v>
      </c>
      <c r="W5" s="1">
        <v>1.35574776659955E-77</v>
      </c>
    </row>
    <row r="6" spans="1:23" x14ac:dyDescent="0.25">
      <c r="A6">
        <v>2</v>
      </c>
      <c r="B6">
        <v>0.12742494525665299</v>
      </c>
      <c r="C6">
        <v>4.2653609368345901E-3</v>
      </c>
      <c r="D6">
        <v>29.8743640089736</v>
      </c>
      <c r="E6" s="1">
        <v>4.2374273474813098E-196</v>
      </c>
      <c r="G6">
        <v>2</v>
      </c>
      <c r="H6">
        <v>0.13635759821343901</v>
      </c>
      <c r="I6">
        <v>4.87596147816076E-3</v>
      </c>
      <c r="J6">
        <v>27.965273889914599</v>
      </c>
      <c r="K6" s="1">
        <v>4.2987944941315498E-172</v>
      </c>
      <c r="M6">
        <v>2</v>
      </c>
      <c r="N6">
        <v>0.12439086324326599</v>
      </c>
      <c r="O6">
        <v>2.7906916527252802E-3</v>
      </c>
      <c r="P6">
        <v>44.573488841660698</v>
      </c>
      <c r="Q6" s="1">
        <v>3.0391531876055E-72</v>
      </c>
      <c r="S6">
        <v>2</v>
      </c>
      <c r="T6">
        <v>0.11770615101960399</v>
      </c>
      <c r="U6">
        <v>2.9514045295506398E-3</v>
      </c>
      <c r="V6">
        <v>39.881402173467997</v>
      </c>
      <c r="W6" s="1">
        <v>3.0833604517007402E-67</v>
      </c>
    </row>
    <row r="7" spans="1:23" x14ac:dyDescent="0.25">
      <c r="A7">
        <v>3</v>
      </c>
      <c r="B7">
        <v>0.12029485207145001</v>
      </c>
      <c r="C7">
        <v>5.0407795668909903E-3</v>
      </c>
      <c r="D7">
        <v>23.864334965483199</v>
      </c>
      <c r="E7" s="1">
        <v>7.1890234683351097E-126</v>
      </c>
      <c r="G7">
        <v>3</v>
      </c>
      <c r="H7">
        <v>0.13290160216018199</v>
      </c>
      <c r="I7">
        <v>5.9331533424865999E-3</v>
      </c>
      <c r="J7">
        <v>22.3998259422169</v>
      </c>
      <c r="K7" s="1">
        <v>3.95118873353583E-111</v>
      </c>
      <c r="M7">
        <v>3</v>
      </c>
      <c r="N7">
        <v>0.12894862512472699</v>
      </c>
      <c r="O7">
        <v>4.1501086296438497E-3</v>
      </c>
      <c r="P7">
        <v>31.071144548761598</v>
      </c>
      <c r="Q7" s="1">
        <v>2.7741950165694099E-56</v>
      </c>
      <c r="S7">
        <v>3</v>
      </c>
      <c r="T7">
        <v>0.107741008765962</v>
      </c>
      <c r="U7">
        <v>3.98556790295193E-3</v>
      </c>
      <c r="V7">
        <v>27.032787143373799</v>
      </c>
      <c r="W7" s="1">
        <v>2.13515546250067E-50</v>
      </c>
    </row>
    <row r="8" spans="1:23" x14ac:dyDescent="0.25">
      <c r="A8">
        <v>4</v>
      </c>
      <c r="B8">
        <v>0.121715324435076</v>
      </c>
      <c r="C8">
        <v>6.9184696455915403E-3</v>
      </c>
      <c r="D8">
        <v>17.5928103569311</v>
      </c>
      <c r="E8" s="1">
        <v>2.7965775507852E-69</v>
      </c>
      <c r="G8">
        <v>4</v>
      </c>
      <c r="H8">
        <v>0.13252266573309401</v>
      </c>
      <c r="I8">
        <v>7.8976743870803699E-3</v>
      </c>
      <c r="J8">
        <v>16.7799606868934</v>
      </c>
      <c r="K8" s="1">
        <v>3.4206249363220298E-63</v>
      </c>
      <c r="M8">
        <v>4</v>
      </c>
      <c r="N8">
        <v>0.113320970024121</v>
      </c>
      <c r="O8">
        <v>6.4104907060556198E-3</v>
      </c>
      <c r="P8">
        <v>17.677425211313899</v>
      </c>
      <c r="Q8" s="1">
        <v>6.3242465945961096E-34</v>
      </c>
      <c r="S8">
        <v>4</v>
      </c>
      <c r="T8">
        <v>9.6109815040523294E-2</v>
      </c>
      <c r="U8">
        <v>5.8998772486500697E-3</v>
      </c>
      <c r="V8">
        <v>16.290138080841199</v>
      </c>
      <c r="W8" s="1">
        <v>4.3189572105258304E-31</v>
      </c>
    </row>
    <row r="9" spans="1:23" x14ac:dyDescent="0.25">
      <c r="A9">
        <v>5</v>
      </c>
      <c r="B9">
        <v>8.0259605732637601E-2</v>
      </c>
      <c r="C9">
        <v>1.2023461811678E-2</v>
      </c>
      <c r="D9">
        <v>6.6752493574424898</v>
      </c>
      <c r="E9" s="1">
        <v>2.4681214524619899E-11</v>
      </c>
      <c r="G9">
        <v>5</v>
      </c>
      <c r="H9">
        <v>0.108458692093758</v>
      </c>
      <c r="I9">
        <v>1.6077596892209899E-2</v>
      </c>
      <c r="J9">
        <v>6.7459517004253904</v>
      </c>
      <c r="K9" s="1">
        <v>1.5202719020771499E-11</v>
      </c>
      <c r="M9">
        <v>5</v>
      </c>
      <c r="N9">
        <v>8.0084131493929497E-2</v>
      </c>
      <c r="O9">
        <v>1.7010751401349701E-2</v>
      </c>
      <c r="P9">
        <v>4.7078538510400803</v>
      </c>
      <c r="Q9" s="1">
        <v>7.34317026795046E-6</v>
      </c>
      <c r="S9">
        <v>5</v>
      </c>
      <c r="T9">
        <v>7.0584716667119796E-2</v>
      </c>
      <c r="U9">
        <v>1.47410684900629E-2</v>
      </c>
      <c r="V9">
        <v>4.7883039628166397</v>
      </c>
      <c r="W9" s="1">
        <v>5.2800295607539202E-6</v>
      </c>
    </row>
    <row r="10" spans="1:23" x14ac:dyDescent="0.25">
      <c r="A10">
        <v>6</v>
      </c>
      <c r="B10">
        <v>6.9856667103010098E-2</v>
      </c>
      <c r="C10">
        <v>2.8094574052213699E-2</v>
      </c>
      <c r="D10">
        <v>2.4864825134270299</v>
      </c>
      <c r="E10">
        <v>1.29012909807515E-2</v>
      </c>
      <c r="G10">
        <v>6</v>
      </c>
      <c r="H10">
        <v>9.3792474469015202E-2</v>
      </c>
      <c r="I10">
        <v>3.7672130530793199E-2</v>
      </c>
      <c r="J10">
        <v>2.4897045414606702</v>
      </c>
      <c r="K10">
        <v>1.27849328863959E-2</v>
      </c>
      <c r="M10">
        <v>10</v>
      </c>
      <c r="N10">
        <v>8.4339782713460903E-2</v>
      </c>
      <c r="O10">
        <v>7.4572097346177202E-3</v>
      </c>
      <c r="P10">
        <v>11.309831118459799</v>
      </c>
      <c r="Q10" s="1">
        <v>3.8495088464145399E-20</v>
      </c>
      <c r="S10">
        <v>10</v>
      </c>
      <c r="T10">
        <v>5.9038478697643199E-2</v>
      </c>
      <c r="U10">
        <v>6.2066182295011799E-3</v>
      </c>
      <c r="V10">
        <v>9.5121814351368794</v>
      </c>
      <c r="W10" s="1">
        <v>5.1394727032154897E-16</v>
      </c>
    </row>
    <row r="11" spans="1:23" x14ac:dyDescent="0.25">
      <c r="A11">
        <v>9</v>
      </c>
      <c r="B11">
        <v>6.10878307337719E-2</v>
      </c>
      <c r="C11">
        <v>2.3404258048258301E-2</v>
      </c>
      <c r="D11">
        <v>2.6101160997205</v>
      </c>
      <c r="E11">
        <v>9.0511498732932603E-3</v>
      </c>
      <c r="G11">
        <v>9</v>
      </c>
      <c r="H11">
        <v>0.11342844371953199</v>
      </c>
      <c r="I11">
        <v>5.5362059893810198E-2</v>
      </c>
      <c r="J11">
        <v>2.0488479644200099</v>
      </c>
      <c r="K11">
        <v>4.0476983923878503E-2</v>
      </c>
      <c r="M11">
        <v>11</v>
      </c>
      <c r="N11">
        <v>0.114272405713334</v>
      </c>
      <c r="O11">
        <v>3.1609147735752901E-3</v>
      </c>
      <c r="P11">
        <v>36.151688324098998</v>
      </c>
      <c r="Q11" s="1">
        <v>7.0740661667161597E-63</v>
      </c>
      <c r="S11">
        <v>11</v>
      </c>
      <c r="T11">
        <v>9.8489770734945803E-2</v>
      </c>
      <c r="U11">
        <v>3.0236330900910002E-3</v>
      </c>
      <c r="V11">
        <v>32.573320836352401</v>
      </c>
      <c r="W11" s="1">
        <v>2.5515926700825899E-58</v>
      </c>
    </row>
    <row r="12" spans="1:23" x14ac:dyDescent="0.25">
      <c r="A12">
        <v>10</v>
      </c>
      <c r="B12">
        <v>0.119638064291229</v>
      </c>
      <c r="C12">
        <v>7.9563926931463698E-3</v>
      </c>
      <c r="D12">
        <v>15.0367219046749</v>
      </c>
      <c r="E12" s="1">
        <v>4.2193257443386803E-51</v>
      </c>
      <c r="G12">
        <v>10</v>
      </c>
      <c r="H12">
        <v>0.14700678842249401</v>
      </c>
      <c r="I12">
        <v>1.09776705554534E-2</v>
      </c>
      <c r="J12">
        <v>13.3914374347357</v>
      </c>
      <c r="K12" s="1">
        <v>6.7854665817285701E-41</v>
      </c>
      <c r="M12">
        <v>12</v>
      </c>
      <c r="N12">
        <v>0.12110553684544</v>
      </c>
      <c r="O12">
        <v>2.2309345787121702E-3</v>
      </c>
      <c r="P12">
        <v>54.284665270350501</v>
      </c>
      <c r="Q12" s="1">
        <v>2.98391929140002E-81</v>
      </c>
      <c r="S12">
        <v>12</v>
      </c>
      <c r="T12">
        <v>0.11073471699946499</v>
      </c>
      <c r="U12">
        <v>2.2509719345311001E-3</v>
      </c>
      <c r="V12">
        <v>49.194179323489301</v>
      </c>
      <c r="W12" s="1">
        <v>9.8643113042632298E-77</v>
      </c>
    </row>
    <row r="13" spans="1:23" x14ac:dyDescent="0.25">
      <c r="A13">
        <v>11</v>
      </c>
      <c r="B13">
        <v>0.15799655073720301</v>
      </c>
      <c r="C13">
        <v>5.0213577536195302E-3</v>
      </c>
      <c r="D13">
        <v>31.464906204564802</v>
      </c>
      <c r="E13" s="1">
        <v>2.62513477627345E-217</v>
      </c>
      <c r="G13">
        <v>11</v>
      </c>
      <c r="H13">
        <v>0.17033308662569399</v>
      </c>
      <c r="I13">
        <v>5.6406933795091303E-3</v>
      </c>
      <c r="J13">
        <v>30.1971894527118</v>
      </c>
      <c r="K13" s="1">
        <v>2.57863273892849E-200</v>
      </c>
      <c r="N13" t="s">
        <v>5</v>
      </c>
      <c r="O13">
        <v>0.16182303683653301</v>
      </c>
      <c r="T13" t="s">
        <v>5</v>
      </c>
      <c r="U13">
        <v>0.19618893917837699</v>
      </c>
    </row>
    <row r="14" spans="1:23" x14ac:dyDescent="0.25">
      <c r="A14">
        <v>12</v>
      </c>
      <c r="B14">
        <v>0.14969937897859201</v>
      </c>
      <c r="C14">
        <v>3.9757912824510801E-3</v>
      </c>
      <c r="D14">
        <v>37.652725795581098</v>
      </c>
      <c r="E14">
        <v>0</v>
      </c>
      <c r="G14">
        <v>12</v>
      </c>
      <c r="H14">
        <v>0.15576124532581501</v>
      </c>
      <c r="I14">
        <v>4.3549475199044499E-3</v>
      </c>
      <c r="J14">
        <v>35.766503411097901</v>
      </c>
      <c r="K14" s="1">
        <v>3.66511447875507E-280</v>
      </c>
      <c r="N14" t="s">
        <v>6</v>
      </c>
      <c r="O14">
        <v>0.984443488583989</v>
      </c>
      <c r="T14" t="s">
        <v>6</v>
      </c>
      <c r="U14">
        <v>0.980148131086784</v>
      </c>
    </row>
    <row r="15" spans="1:23" x14ac:dyDescent="0.25">
      <c r="B15" t="s">
        <v>5</v>
      </c>
      <c r="C15">
        <v>0.226443739297296</v>
      </c>
      <c r="H15" t="s">
        <v>5</v>
      </c>
      <c r="I15">
        <v>0.236678431059891</v>
      </c>
      <c r="N15" t="s">
        <v>7</v>
      </c>
      <c r="O15">
        <v>0.98317068310449696</v>
      </c>
      <c r="T15" t="s">
        <v>7</v>
      </c>
      <c r="U15">
        <v>0.97852388726661199</v>
      </c>
    </row>
    <row r="16" spans="1:23" x14ac:dyDescent="0.25">
      <c r="B16" t="s">
        <v>23</v>
      </c>
      <c r="C16">
        <v>0.96924981940920596</v>
      </c>
      <c r="H16" t="s">
        <v>23</v>
      </c>
      <c r="I16">
        <v>0.90706047230827103</v>
      </c>
      <c r="N16" t="s">
        <v>8</v>
      </c>
      <c r="O16">
        <v>0.21199999999999999</v>
      </c>
      <c r="T16" t="s">
        <v>8</v>
      </c>
      <c r="U16">
        <v>0.23200000000000001</v>
      </c>
    </row>
    <row r="17" spans="1:23" x14ac:dyDescent="0.25">
      <c r="B17" t="s">
        <v>24</v>
      </c>
      <c r="C17">
        <v>7.4901821417278297E-4</v>
      </c>
      <c r="H17" t="s">
        <v>24</v>
      </c>
      <c r="I17" s="1">
        <v>5.2034043609334402E-5</v>
      </c>
      <c r="N17" t="s">
        <v>9</v>
      </c>
      <c r="O17">
        <v>-84.996574714928897</v>
      </c>
      <c r="T17" t="s">
        <v>9</v>
      </c>
      <c r="U17">
        <v>-38.778623352269499</v>
      </c>
    </row>
    <row r="18" spans="1:23" x14ac:dyDescent="0.25">
      <c r="B18" t="s">
        <v>9</v>
      </c>
      <c r="C18">
        <v>10.1154368233634</v>
      </c>
      <c r="H18" t="s">
        <v>9</v>
      </c>
      <c r="I18">
        <v>20.697040161606601</v>
      </c>
      <c r="N18" t="s">
        <v>10</v>
      </c>
      <c r="O18">
        <v>1.01696689703514</v>
      </c>
      <c r="T18" t="s">
        <v>10</v>
      </c>
      <c r="U18">
        <v>1.0194089603522101</v>
      </c>
    </row>
    <row r="19" spans="1:23" x14ac:dyDescent="0.25">
      <c r="B19" t="s">
        <v>10</v>
      </c>
      <c r="C19">
        <v>7.9313079124249004</v>
      </c>
      <c r="H19" t="s">
        <v>10</v>
      </c>
      <c r="I19">
        <v>8.4275184118392108</v>
      </c>
    </row>
    <row r="20" spans="1:23" x14ac:dyDescent="0.25">
      <c r="B20" t="s">
        <v>25</v>
      </c>
      <c r="C20">
        <v>0.26166346427443399</v>
      </c>
      <c r="H20" t="s">
        <v>25</v>
      </c>
      <c r="I20">
        <v>0.26031995891503301</v>
      </c>
    </row>
    <row r="22" spans="1:23" x14ac:dyDescent="0.25">
      <c r="A22" s="30" t="s">
        <v>16</v>
      </c>
      <c r="B22" s="30"/>
      <c r="C22" s="30"/>
      <c r="D22" s="30"/>
      <c r="E22" s="30"/>
      <c r="G22" s="30" t="s">
        <v>17</v>
      </c>
      <c r="H22" s="30"/>
      <c r="I22" s="30"/>
      <c r="J22" s="30"/>
      <c r="K22" s="30"/>
      <c r="M22" s="30" t="s">
        <v>18</v>
      </c>
      <c r="N22" s="30"/>
      <c r="O22" s="30"/>
      <c r="P22" s="30"/>
      <c r="Q22" s="30"/>
      <c r="S22" s="30" t="s">
        <v>19</v>
      </c>
      <c r="T22" s="30"/>
      <c r="U22" s="30"/>
      <c r="V22" s="30"/>
      <c r="W22" s="30"/>
    </row>
    <row r="23" spans="1:23" x14ac:dyDescent="0.25">
      <c r="B23" t="s">
        <v>0</v>
      </c>
      <c r="C23" t="s">
        <v>1</v>
      </c>
      <c r="D23" t="s">
        <v>2</v>
      </c>
      <c r="E23" t="s">
        <v>3</v>
      </c>
      <c r="H23" t="s">
        <v>0</v>
      </c>
      <c r="I23" t="s">
        <v>1</v>
      </c>
      <c r="J23" t="s">
        <v>2</v>
      </c>
      <c r="K23" t="s">
        <v>3</v>
      </c>
      <c r="N23" t="s">
        <v>0</v>
      </c>
      <c r="O23" t="s">
        <v>1</v>
      </c>
      <c r="P23" t="s">
        <v>2</v>
      </c>
      <c r="Q23" t="s">
        <v>3</v>
      </c>
      <c r="T23" t="s">
        <v>0</v>
      </c>
      <c r="U23" t="s">
        <v>1</v>
      </c>
      <c r="V23" t="s">
        <v>2</v>
      </c>
      <c r="W23" t="s">
        <v>3</v>
      </c>
    </row>
    <row r="24" spans="1:23" x14ac:dyDescent="0.25">
      <c r="A24" t="s">
        <v>4</v>
      </c>
      <c r="B24">
        <v>4.0119685377226002</v>
      </c>
      <c r="C24">
        <v>0.21152948236790101</v>
      </c>
      <c r="D24">
        <v>18.966474520770699</v>
      </c>
      <c r="E24" s="1">
        <v>2.58895397115856E-36</v>
      </c>
      <c r="G24" t="s">
        <v>4</v>
      </c>
      <c r="H24">
        <v>5.0627495746669604</v>
      </c>
      <c r="I24">
        <v>0.26749179095945103</v>
      </c>
      <c r="J24">
        <v>18.926747458333899</v>
      </c>
      <c r="K24" s="1">
        <v>4.3766914046569198E-36</v>
      </c>
      <c r="M24" t="s">
        <v>4</v>
      </c>
      <c r="N24">
        <v>4.3927222501823797</v>
      </c>
      <c r="O24">
        <v>0.22965844325312501</v>
      </c>
      <c r="P24">
        <v>19.127196840487201</v>
      </c>
      <c r="Q24" s="1">
        <v>1.27389716038664E-36</v>
      </c>
      <c r="S24" t="s">
        <v>4</v>
      </c>
      <c r="T24">
        <v>3.60787532144571</v>
      </c>
      <c r="U24">
        <v>0.16701562403331299</v>
      </c>
      <c r="V24">
        <v>21.602022818691999</v>
      </c>
      <c r="W24" s="1">
        <v>2.2482135341048701E-41</v>
      </c>
    </row>
    <row r="25" spans="1:23" x14ac:dyDescent="0.25">
      <c r="A25" t="s">
        <v>11</v>
      </c>
      <c r="B25">
        <v>-5.1262156659437497E-3</v>
      </c>
      <c r="C25">
        <v>2.3228854119986598E-3</v>
      </c>
      <c r="D25">
        <v>-2.2068310556623798</v>
      </c>
      <c r="E25">
        <v>2.9422583343128101E-2</v>
      </c>
      <c r="G25" t="s">
        <v>11</v>
      </c>
      <c r="H25">
        <v>-6.2265055508806903E-3</v>
      </c>
      <c r="I25">
        <v>2.8253586476071802E-3</v>
      </c>
      <c r="J25">
        <v>-2.2037929790449602</v>
      </c>
      <c r="K25">
        <v>2.96614530878378E-2</v>
      </c>
      <c r="M25" t="s">
        <v>11</v>
      </c>
      <c r="N25">
        <v>-5.2924968338553396E-3</v>
      </c>
      <c r="O25">
        <v>2.6106473647637099E-3</v>
      </c>
      <c r="P25">
        <v>-2.0272737349704699</v>
      </c>
      <c r="Q25">
        <v>4.50745967007605E-2</v>
      </c>
      <c r="S25">
        <v>1</v>
      </c>
      <c r="T25">
        <v>0.61783611481572698</v>
      </c>
      <c r="U25">
        <v>1.2172771835106899E-2</v>
      </c>
      <c r="V25">
        <v>50.755581652640103</v>
      </c>
      <c r="W25" s="1">
        <v>3.6626074287318001E-78</v>
      </c>
    </row>
    <row r="26" spans="1:23" x14ac:dyDescent="0.25">
      <c r="A26">
        <v>1</v>
      </c>
      <c r="B26">
        <v>0.52596255569272199</v>
      </c>
      <c r="C26">
        <v>1.55408276221081E-2</v>
      </c>
      <c r="D26">
        <v>33.843921860667002</v>
      </c>
      <c r="E26" s="1">
        <v>1.19225640501046E-59</v>
      </c>
      <c r="G26">
        <v>1</v>
      </c>
      <c r="H26">
        <v>0.67048445667650103</v>
      </c>
      <c r="I26">
        <v>2.0899793725939E-2</v>
      </c>
      <c r="J26">
        <v>32.080912638116303</v>
      </c>
      <c r="K26" s="1">
        <v>4.9599977028964797E-57</v>
      </c>
      <c r="M26">
        <v>1</v>
      </c>
      <c r="N26">
        <v>0.72290037471686597</v>
      </c>
      <c r="O26">
        <v>1.45485468823702E-2</v>
      </c>
      <c r="P26">
        <v>49.688837006317897</v>
      </c>
      <c r="Q26" s="1">
        <v>1.03858814075909E-76</v>
      </c>
      <c r="S26">
        <v>2</v>
      </c>
      <c r="T26">
        <v>0.58669859227225796</v>
      </c>
      <c r="U26">
        <v>1.4762028559857501E-2</v>
      </c>
      <c r="V26">
        <v>39.743764882535899</v>
      </c>
      <c r="W26" s="1">
        <v>4.4010630406147102E-67</v>
      </c>
    </row>
    <row r="27" spans="1:23" x14ac:dyDescent="0.25">
      <c r="A27">
        <v>2</v>
      </c>
      <c r="B27">
        <v>0.44137258631357101</v>
      </c>
      <c r="C27">
        <v>1.61426321375772E-2</v>
      </c>
      <c r="D27">
        <v>27.342045742722</v>
      </c>
      <c r="E27" s="1">
        <v>1.30287461388525E-50</v>
      </c>
      <c r="G27">
        <v>2</v>
      </c>
      <c r="H27">
        <v>0.56283024926964698</v>
      </c>
      <c r="I27">
        <v>2.2068621022383099E-2</v>
      </c>
      <c r="J27">
        <v>25.5036437799533</v>
      </c>
      <c r="K27" s="1">
        <v>1.6076509830157299E-47</v>
      </c>
      <c r="M27">
        <v>2</v>
      </c>
      <c r="N27">
        <v>0.67436896972606597</v>
      </c>
      <c r="O27">
        <v>1.7308638409095099E-2</v>
      </c>
      <c r="P27">
        <v>38.961410700665503</v>
      </c>
      <c r="Q27" s="1">
        <v>8.2462030125681903E-66</v>
      </c>
      <c r="S27">
        <v>3</v>
      </c>
      <c r="T27">
        <v>0.50054213708011297</v>
      </c>
      <c r="U27">
        <v>1.9941115048804602E-2</v>
      </c>
      <c r="V27">
        <v>25.101010442749502</v>
      </c>
      <c r="W27" s="1">
        <v>2.4066769948030602E-47</v>
      </c>
    </row>
    <row r="28" spans="1:23" x14ac:dyDescent="0.25">
      <c r="A28">
        <v>3</v>
      </c>
      <c r="B28">
        <v>0.38831967479713497</v>
      </c>
      <c r="C28">
        <v>1.9062691030554801E-2</v>
      </c>
      <c r="D28">
        <v>20.370664046052699</v>
      </c>
      <c r="E28" s="1">
        <v>5.8839866600872597E-39</v>
      </c>
      <c r="G28">
        <v>3</v>
      </c>
      <c r="H28">
        <v>0.51588500012047001</v>
      </c>
      <c r="I28">
        <v>2.68932718687168E-2</v>
      </c>
      <c r="J28">
        <v>19.182678948059301</v>
      </c>
      <c r="K28" s="1">
        <v>1.4265438376561201E-36</v>
      </c>
      <c r="M28">
        <v>3</v>
      </c>
      <c r="N28">
        <v>0.63025857640857297</v>
      </c>
      <c r="O28">
        <v>2.57232276111505E-2</v>
      </c>
      <c r="P28">
        <v>24.501535574616899</v>
      </c>
      <c r="Q28" s="1">
        <v>3.8585264009568003E-46</v>
      </c>
      <c r="S28">
        <v>4</v>
      </c>
      <c r="T28">
        <v>0.39912962113596301</v>
      </c>
      <c r="U28">
        <v>2.9518101307664898E-2</v>
      </c>
      <c r="V28">
        <v>13.521520811107299</v>
      </c>
      <c r="W28" s="1">
        <v>3.9161029490849401E-25</v>
      </c>
    </row>
    <row r="29" spans="1:23" x14ac:dyDescent="0.25">
      <c r="A29">
        <v>4</v>
      </c>
      <c r="B29">
        <v>0.35929209408982199</v>
      </c>
      <c r="C29">
        <v>2.6170064322846499E-2</v>
      </c>
      <c r="D29">
        <v>13.729125372311699</v>
      </c>
      <c r="E29" s="1">
        <v>1.63937208331014E-25</v>
      </c>
      <c r="G29">
        <v>4</v>
      </c>
      <c r="H29">
        <v>0.46885453017425499</v>
      </c>
      <c r="I29">
        <v>3.5773998908792203E-2</v>
      </c>
      <c r="J29">
        <v>13.106013989926799</v>
      </c>
      <c r="K29" s="1">
        <v>4.62939674707262E-24</v>
      </c>
      <c r="M29">
        <v>4</v>
      </c>
      <c r="N29">
        <v>0.50423721652329501</v>
      </c>
      <c r="O29">
        <v>3.9736873900466499E-2</v>
      </c>
      <c r="P29">
        <v>12.6894032425982</v>
      </c>
      <c r="Q29" s="1">
        <v>3.3148224839353E-23</v>
      </c>
      <c r="S29">
        <v>5</v>
      </c>
      <c r="T29">
        <v>0.26514008911479098</v>
      </c>
      <c r="U29">
        <v>7.3683879380418704E-2</v>
      </c>
      <c r="V29">
        <v>3.5983459522525001</v>
      </c>
      <c r="W29">
        <v>4.8149245038532699E-4</v>
      </c>
    </row>
    <row r="30" spans="1:23" x14ac:dyDescent="0.25">
      <c r="A30">
        <v>5</v>
      </c>
      <c r="B30">
        <v>0.20475665493932799</v>
      </c>
      <c r="C30">
        <v>4.5490490163990399E-2</v>
      </c>
      <c r="D30">
        <v>4.5010870228303297</v>
      </c>
      <c r="E30" s="1">
        <v>1.7007477629892998E-5</v>
      </c>
      <c r="G30">
        <v>5</v>
      </c>
      <c r="H30">
        <v>0.36259912628197699</v>
      </c>
      <c r="I30">
        <v>7.2704938102408995E-2</v>
      </c>
      <c r="J30">
        <v>4.9872695823113897</v>
      </c>
      <c r="K30" s="1">
        <v>2.35324462587608E-6</v>
      </c>
      <c r="M30">
        <v>5</v>
      </c>
      <c r="N30">
        <v>0.33079472588337</v>
      </c>
      <c r="O30">
        <v>0.105318996471835</v>
      </c>
      <c r="P30">
        <v>3.1408837623308798</v>
      </c>
      <c r="Q30">
        <v>2.1686170013849098E-3</v>
      </c>
      <c r="S30">
        <v>9</v>
      </c>
      <c r="T30">
        <v>0.59489680210732998</v>
      </c>
      <c r="U30">
        <v>0.16595132908782501</v>
      </c>
      <c r="V30">
        <v>3.5847667227328799</v>
      </c>
      <c r="W30">
        <v>5.0446278050740795E-4</v>
      </c>
    </row>
    <row r="31" spans="1:23" x14ac:dyDescent="0.25">
      <c r="A31">
        <v>9</v>
      </c>
      <c r="B31">
        <v>0.20305199343109501</v>
      </c>
      <c r="C31">
        <v>8.5937134105995294E-2</v>
      </c>
      <c r="D31">
        <v>2.3627968926756302</v>
      </c>
      <c r="E31">
        <v>1.99104841124297E-2</v>
      </c>
      <c r="G31">
        <v>6</v>
      </c>
      <c r="H31">
        <v>0.37014017656371501</v>
      </c>
      <c r="I31">
        <v>0.16816311621136801</v>
      </c>
      <c r="J31">
        <v>2.20107824416429</v>
      </c>
      <c r="K31">
        <v>2.98585911937406E-2</v>
      </c>
      <c r="M31">
        <v>9</v>
      </c>
      <c r="N31">
        <v>1.7266037974523001</v>
      </c>
      <c r="O31">
        <v>0.58172817183038406</v>
      </c>
      <c r="P31">
        <v>2.9680594495185</v>
      </c>
      <c r="Q31">
        <v>3.6848010078439201E-3</v>
      </c>
      <c r="S31">
        <v>10</v>
      </c>
      <c r="T31">
        <v>0.40688587027108403</v>
      </c>
      <c r="U31">
        <v>3.1031794152792901E-2</v>
      </c>
      <c r="V31">
        <v>13.1119028525285</v>
      </c>
      <c r="W31" s="1">
        <v>3.19678183782908E-24</v>
      </c>
    </row>
    <row r="32" spans="1:23" x14ac:dyDescent="0.25">
      <c r="A32">
        <v>10</v>
      </c>
      <c r="B32">
        <v>0.36901374194900999</v>
      </c>
      <c r="C32">
        <v>3.0257337550496401E-2</v>
      </c>
      <c r="D32">
        <v>12.1958431184886</v>
      </c>
      <c r="E32" s="1">
        <v>4.2584405063144998E-22</v>
      </c>
      <c r="G32">
        <v>9</v>
      </c>
      <c r="H32">
        <v>0.697442688462386</v>
      </c>
      <c r="I32">
        <v>0.247107081161379</v>
      </c>
      <c r="J32">
        <v>2.8224310091984202</v>
      </c>
      <c r="K32">
        <v>5.67494339666958E-3</v>
      </c>
      <c r="M32">
        <v>10</v>
      </c>
      <c r="N32">
        <v>0.53983853819352101</v>
      </c>
      <c r="O32">
        <v>4.6220192817872603E-2</v>
      </c>
      <c r="P32">
        <v>11.679711945831</v>
      </c>
      <c r="Q32" s="1">
        <v>6.2624753973760797E-21</v>
      </c>
      <c r="S32">
        <v>11</v>
      </c>
      <c r="T32">
        <v>0.46835467023323701</v>
      </c>
      <c r="U32">
        <v>1.5123058538048E-2</v>
      </c>
      <c r="V32">
        <v>30.969573321091399</v>
      </c>
      <c r="W32" s="1">
        <v>3.8340361057329299E-56</v>
      </c>
    </row>
    <row r="33" spans="1:23" x14ac:dyDescent="0.25">
      <c r="A33">
        <v>11</v>
      </c>
      <c r="B33">
        <v>0.48120485067632002</v>
      </c>
      <c r="C33">
        <v>1.8871197393522301E-2</v>
      </c>
      <c r="D33">
        <v>25.499433906695099</v>
      </c>
      <c r="E33" s="1">
        <v>9.4385091718763194E-48</v>
      </c>
      <c r="G33">
        <v>10</v>
      </c>
      <c r="H33">
        <v>0.599305177222069</v>
      </c>
      <c r="I33">
        <v>4.9869910351403202E-2</v>
      </c>
      <c r="J33">
        <v>12.0173702539091</v>
      </c>
      <c r="K33" s="1">
        <v>1.23887890264376E-21</v>
      </c>
      <c r="M33">
        <v>11</v>
      </c>
      <c r="N33">
        <v>0.56314703820337397</v>
      </c>
      <c r="O33">
        <v>1.9603854696028801E-2</v>
      </c>
      <c r="P33">
        <v>28.726342188072401</v>
      </c>
      <c r="Q33" s="1">
        <v>1.14645751820821E-52</v>
      </c>
      <c r="S33">
        <v>12</v>
      </c>
      <c r="T33">
        <v>0.556657948347556</v>
      </c>
      <c r="U33">
        <v>1.12410922045924E-2</v>
      </c>
      <c r="V33">
        <v>49.519916589612201</v>
      </c>
      <c r="W33" s="1">
        <v>4.9236393130455299E-77</v>
      </c>
    </row>
    <row r="34" spans="1:23" x14ac:dyDescent="0.25">
      <c r="A34">
        <v>12</v>
      </c>
      <c r="B34">
        <v>0.51384564318000703</v>
      </c>
      <c r="C34">
        <v>1.5037207092811099E-2</v>
      </c>
      <c r="D34">
        <v>34.171614449977497</v>
      </c>
      <c r="E34" s="1">
        <v>4.5620560933581999E-60</v>
      </c>
      <c r="G34">
        <v>11</v>
      </c>
      <c r="H34">
        <v>0.64500474581869105</v>
      </c>
      <c r="I34">
        <v>2.5607777810085702E-2</v>
      </c>
      <c r="J34">
        <v>25.187845294590701</v>
      </c>
      <c r="K34" s="1">
        <v>5.0962629914874704E-47</v>
      </c>
      <c r="M34">
        <v>12</v>
      </c>
      <c r="N34">
        <v>0.62808547453450803</v>
      </c>
      <c r="O34">
        <v>1.3833177474447501E-2</v>
      </c>
      <c r="P34">
        <v>45.404280809286199</v>
      </c>
      <c r="Q34" s="1">
        <v>1.2300320203175899E-72</v>
      </c>
      <c r="T34" t="s">
        <v>5</v>
      </c>
      <c r="U34">
        <v>0.95682890087872297</v>
      </c>
    </row>
    <row r="35" spans="1:23" x14ac:dyDescent="0.25">
      <c r="B35" t="s">
        <v>5</v>
      </c>
      <c r="C35">
        <v>0.87566272027854497</v>
      </c>
      <c r="G35">
        <v>12</v>
      </c>
      <c r="H35">
        <v>0.64658755841298399</v>
      </c>
      <c r="I35">
        <v>1.97571071924302E-2</v>
      </c>
      <c r="J35">
        <v>32.7268335447772</v>
      </c>
      <c r="K35" s="1">
        <v>7.0293731940468694E-58</v>
      </c>
      <c r="N35" t="s">
        <v>5</v>
      </c>
      <c r="O35">
        <v>0.98436542877226196</v>
      </c>
      <c r="T35" t="s">
        <v>6</v>
      </c>
      <c r="U35">
        <v>0.980491571465821</v>
      </c>
    </row>
    <row r="36" spans="1:23" x14ac:dyDescent="0.25">
      <c r="B36" t="s">
        <v>6</v>
      </c>
      <c r="C36">
        <v>0.96034960423855298</v>
      </c>
      <c r="H36" t="s">
        <v>5</v>
      </c>
      <c r="I36">
        <v>1.06400747920978</v>
      </c>
      <c r="N36" t="s">
        <v>6</v>
      </c>
      <c r="O36">
        <v>0.97894845168868905</v>
      </c>
      <c r="T36" t="s">
        <v>7</v>
      </c>
      <c r="U36">
        <v>0.97889542731302404</v>
      </c>
    </row>
    <row r="37" spans="1:23" x14ac:dyDescent="0.25">
      <c r="B37" t="s">
        <v>7</v>
      </c>
      <c r="C37">
        <v>0.95671195325126401</v>
      </c>
      <c r="H37" t="s">
        <v>6</v>
      </c>
      <c r="I37">
        <v>0.95804553617006005</v>
      </c>
      <c r="N37" t="s">
        <v>7</v>
      </c>
      <c r="O37">
        <v>0.97701711698122895</v>
      </c>
      <c r="T37" t="s">
        <v>8</v>
      </c>
      <c r="U37">
        <v>9.8000000000000004E-2</v>
      </c>
    </row>
    <row r="38" spans="1:23" x14ac:dyDescent="0.25">
      <c r="B38" t="s">
        <v>8</v>
      </c>
      <c r="C38">
        <v>0.23200000000000001</v>
      </c>
      <c r="H38" t="s">
        <v>7</v>
      </c>
      <c r="I38">
        <v>0.95377239633553001</v>
      </c>
      <c r="N38" t="s">
        <v>8</v>
      </c>
      <c r="O38">
        <v>0.47599999999999998</v>
      </c>
      <c r="T38" t="s">
        <v>9</v>
      </c>
      <c r="U38">
        <v>341.51251701659203</v>
      </c>
    </row>
    <row r="39" spans="1:23" x14ac:dyDescent="0.25">
      <c r="B39" t="s">
        <v>9</v>
      </c>
      <c r="C39">
        <v>321.14215637500803</v>
      </c>
      <c r="H39" t="s">
        <v>8</v>
      </c>
      <c r="I39">
        <v>5.1999999999999998E-2</v>
      </c>
      <c r="N39" t="s">
        <v>9</v>
      </c>
      <c r="O39">
        <v>349.22604546259799</v>
      </c>
      <c r="T39" t="s">
        <v>10</v>
      </c>
      <c r="U39">
        <v>1.01167860665874</v>
      </c>
    </row>
    <row r="40" spans="1:23" x14ac:dyDescent="0.25">
      <c r="B40" t="s">
        <v>10</v>
      </c>
      <c r="C40">
        <v>1.0094602685753999</v>
      </c>
      <c r="H40" t="s">
        <v>9</v>
      </c>
      <c r="I40">
        <v>368.792166944722</v>
      </c>
      <c r="N40" t="s">
        <v>10</v>
      </c>
      <c r="O40">
        <v>1.00926661570627</v>
      </c>
    </row>
    <row r="41" spans="1:23" x14ac:dyDescent="0.25">
      <c r="H41" t="s">
        <v>10</v>
      </c>
      <c r="I41">
        <v>1.0066300572542499</v>
      </c>
    </row>
  </sheetData>
  <mergeCells count="8">
    <mergeCell ref="A1:E1"/>
    <mergeCell ref="G1:K1"/>
    <mergeCell ref="M1:Q1"/>
    <mergeCell ref="S1:W1"/>
    <mergeCell ref="A22:E22"/>
    <mergeCell ref="G22:K22"/>
    <mergeCell ref="M22:Q22"/>
    <mergeCell ref="S22:W22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topLeftCell="A21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</v>
      </c>
      <c r="W2" t="s">
        <v>3</v>
      </c>
    </row>
    <row r="3" spans="1:23" x14ac:dyDescent="0.25">
      <c r="A3" t="s">
        <v>4</v>
      </c>
      <c r="B3">
        <v>0.886902070534063</v>
      </c>
      <c r="C3">
        <v>6.5344791749298706E-2</v>
      </c>
      <c r="D3">
        <v>13.5726512670932</v>
      </c>
      <c r="E3" s="1">
        <v>3.0166278733217101E-25</v>
      </c>
      <c r="G3" t="s">
        <v>4</v>
      </c>
      <c r="H3">
        <v>0.79340416755161702</v>
      </c>
      <c r="I3">
        <v>6.9524106861741999E-2</v>
      </c>
      <c r="J3">
        <v>11.4119289461626</v>
      </c>
      <c r="K3" s="1">
        <v>2.8774892830733101E-20</v>
      </c>
      <c r="M3" t="s">
        <v>4</v>
      </c>
      <c r="N3">
        <v>0.60079212391964898</v>
      </c>
      <c r="O3">
        <v>4.5247401914080297E-2</v>
      </c>
      <c r="P3">
        <v>13.2779363787668</v>
      </c>
      <c r="Q3" s="1">
        <v>1.36231008001214E-24</v>
      </c>
      <c r="S3" t="s">
        <v>4</v>
      </c>
      <c r="T3">
        <v>0.58726817101925799</v>
      </c>
      <c r="U3">
        <v>5.2982256385450503E-2</v>
      </c>
      <c r="V3">
        <v>11.0842423687438</v>
      </c>
      <c r="W3" s="1">
        <v>1.26481450569609E-19</v>
      </c>
    </row>
    <row r="4" spans="1:23" x14ac:dyDescent="0.25">
      <c r="A4" t="s">
        <v>11</v>
      </c>
      <c r="B4">
        <v>-2.6346478830994399E-3</v>
      </c>
      <c r="C4">
        <v>7.7317335323888198E-4</v>
      </c>
      <c r="D4">
        <v>-3.4075771908883099</v>
      </c>
      <c r="E4">
        <v>9.1651210147027497E-4</v>
      </c>
      <c r="G4" t="s">
        <v>11</v>
      </c>
      <c r="H4">
        <v>-3.1149815945486301E-3</v>
      </c>
      <c r="I4">
        <v>7.2985245484513E-4</v>
      </c>
      <c r="J4">
        <v>-4.2679607006454603</v>
      </c>
      <c r="K4" s="1">
        <v>4.2505763108702402E-5</v>
      </c>
      <c r="M4" t="s">
        <v>11</v>
      </c>
      <c r="N4">
        <v>-1.77912388676296E-3</v>
      </c>
      <c r="O4">
        <v>5.3548779567509305E-4</v>
      </c>
      <c r="P4">
        <v>-3.32243591942184</v>
      </c>
      <c r="Q4">
        <v>1.21206429488902E-3</v>
      </c>
      <c r="S4" t="s">
        <v>11</v>
      </c>
      <c r="T4">
        <v>-2.5840220399526402E-3</v>
      </c>
      <c r="U4">
        <v>6.3275542987221804E-4</v>
      </c>
      <c r="V4">
        <v>-4.0837611468217201</v>
      </c>
      <c r="W4" s="1">
        <v>8.4353701599323299E-5</v>
      </c>
    </row>
    <row r="5" spans="1:23" x14ac:dyDescent="0.25">
      <c r="A5">
        <v>1</v>
      </c>
      <c r="B5">
        <v>0.15583440545911101</v>
      </c>
      <c r="C5">
        <v>4.88753841168524E-3</v>
      </c>
      <c r="D5">
        <v>31.884026749854002</v>
      </c>
      <c r="E5" s="1">
        <v>2.1458388669451E-57</v>
      </c>
      <c r="G5">
        <v>1</v>
      </c>
      <c r="H5">
        <v>0.16804371108904101</v>
      </c>
      <c r="I5">
        <v>5.2647998625034503E-3</v>
      </c>
      <c r="J5">
        <v>31.918347416369901</v>
      </c>
      <c r="K5" s="1">
        <v>8.1514654311962798E-57</v>
      </c>
      <c r="M5">
        <v>1</v>
      </c>
      <c r="N5">
        <v>0.14148927507686401</v>
      </c>
      <c r="O5">
        <v>2.87558632815655E-3</v>
      </c>
      <c r="P5">
        <v>49.203626297516898</v>
      </c>
      <c r="Q5" s="1">
        <v>9.6669371634262393E-77</v>
      </c>
      <c r="S5">
        <v>1</v>
      </c>
      <c r="T5">
        <v>0.12811378874080601</v>
      </c>
      <c r="U5">
        <v>2.9048700719397102E-3</v>
      </c>
      <c r="V5">
        <v>44.103104637398999</v>
      </c>
      <c r="W5" s="1">
        <v>9.1823967878649902E-72</v>
      </c>
    </row>
    <row r="6" spans="1:23" x14ac:dyDescent="0.25">
      <c r="A6">
        <v>2</v>
      </c>
      <c r="B6">
        <v>0.123066542590413</v>
      </c>
      <c r="C6">
        <v>5.1464554712753602E-3</v>
      </c>
      <c r="D6">
        <v>23.912874264103099</v>
      </c>
      <c r="E6" s="1">
        <v>2.1993092384569301E-45</v>
      </c>
      <c r="G6">
        <v>2</v>
      </c>
      <c r="H6">
        <v>0.13868434179828401</v>
      </c>
      <c r="I6">
        <v>5.6564722168777502E-3</v>
      </c>
      <c r="J6">
        <v>24.5178154299916</v>
      </c>
      <c r="K6" s="1">
        <v>6.0996419533834402E-46</v>
      </c>
      <c r="M6">
        <v>2</v>
      </c>
      <c r="N6">
        <v>0.12428972876067899</v>
      </c>
      <c r="O6">
        <v>3.4272149152256301E-3</v>
      </c>
      <c r="P6">
        <v>36.265519331312902</v>
      </c>
      <c r="Q6" s="1">
        <v>5.1405073914747198E-63</v>
      </c>
      <c r="S6">
        <v>2</v>
      </c>
      <c r="T6">
        <v>0.11755563077006501</v>
      </c>
      <c r="U6">
        <v>3.5371103374498701E-3</v>
      </c>
      <c r="V6">
        <v>33.2349346090284</v>
      </c>
      <c r="W6" s="1">
        <v>3.4199757206521799E-59</v>
      </c>
    </row>
    <row r="7" spans="1:23" x14ac:dyDescent="0.25">
      <c r="A7">
        <v>3</v>
      </c>
      <c r="B7">
        <v>0.118062204971841</v>
      </c>
      <c r="C7">
        <v>6.0958298035112997E-3</v>
      </c>
      <c r="D7">
        <v>19.367700342262701</v>
      </c>
      <c r="E7" s="1">
        <v>3.0935743838808301E-37</v>
      </c>
      <c r="G7">
        <v>3</v>
      </c>
      <c r="H7">
        <v>0.13849151575066199</v>
      </c>
      <c r="I7">
        <v>6.8681686942895703E-3</v>
      </c>
      <c r="J7">
        <v>20.164256574799701</v>
      </c>
      <c r="K7" s="1">
        <v>2.0891616077534499E-38</v>
      </c>
      <c r="M7">
        <v>3</v>
      </c>
      <c r="N7">
        <v>0.13219215102805201</v>
      </c>
      <c r="O7">
        <v>5.0970538390499301E-3</v>
      </c>
      <c r="P7">
        <v>25.93501171506</v>
      </c>
      <c r="Q7" s="1">
        <v>1.1057667829749E-48</v>
      </c>
      <c r="S7">
        <v>3</v>
      </c>
      <c r="T7">
        <v>0.111537333434125</v>
      </c>
      <c r="U7">
        <v>4.8151558249803598E-3</v>
      </c>
      <c r="V7">
        <v>23.163805593888501</v>
      </c>
      <c r="W7" s="1">
        <v>4.1020644206205299E-44</v>
      </c>
    </row>
    <row r="8" spans="1:23" x14ac:dyDescent="0.25">
      <c r="A8">
        <v>4</v>
      </c>
      <c r="B8">
        <v>0.113884104975409</v>
      </c>
      <c r="C8">
        <v>8.4854484252279098E-3</v>
      </c>
      <c r="D8">
        <v>13.4211062596082</v>
      </c>
      <c r="E8" s="1">
        <v>6.5425767147699196E-25</v>
      </c>
      <c r="G8">
        <v>4</v>
      </c>
      <c r="H8">
        <v>0.136453252308673</v>
      </c>
      <c r="I8">
        <v>9.4415056236265699E-3</v>
      </c>
      <c r="J8">
        <v>14.4524885911427</v>
      </c>
      <c r="K8" s="1">
        <v>5.3663612816608001E-27</v>
      </c>
      <c r="M8">
        <v>4</v>
      </c>
      <c r="N8">
        <v>0.115657847634376</v>
      </c>
      <c r="O8">
        <v>8.2390115755448801E-3</v>
      </c>
      <c r="P8">
        <v>14.037830457438901</v>
      </c>
      <c r="Q8" s="1">
        <v>2.8424712171686498E-26</v>
      </c>
      <c r="S8">
        <v>4</v>
      </c>
      <c r="T8">
        <v>9.7323880927656495E-2</v>
      </c>
      <c r="U8">
        <v>7.3023902739490698E-3</v>
      </c>
      <c r="V8">
        <v>13.327674538959499</v>
      </c>
      <c r="W8" s="1">
        <v>1.05565465670993E-24</v>
      </c>
    </row>
    <row r="9" spans="1:23" x14ac:dyDescent="0.25">
      <c r="A9">
        <v>5</v>
      </c>
      <c r="B9">
        <v>6.0257863215312402E-2</v>
      </c>
      <c r="C9">
        <v>1.46511580817274E-2</v>
      </c>
      <c r="D9">
        <v>4.1128396048408504</v>
      </c>
      <c r="E9" s="1">
        <v>7.5651386953829694E-5</v>
      </c>
      <c r="G9">
        <v>5</v>
      </c>
      <c r="H9">
        <v>0.10277280254359999</v>
      </c>
      <c r="I9">
        <v>1.9062798145738399E-2</v>
      </c>
      <c r="J9">
        <v>5.3912758115510604</v>
      </c>
      <c r="K9" s="1">
        <v>4.15030916107267E-7</v>
      </c>
      <c r="M9">
        <v>5</v>
      </c>
      <c r="N9">
        <v>7.7866492381173102E-2</v>
      </c>
      <c r="O9">
        <v>2.38128095822066E-2</v>
      </c>
      <c r="P9">
        <v>3.2699414200731902</v>
      </c>
      <c r="Q9">
        <v>1.4365182269650599E-3</v>
      </c>
      <c r="S9">
        <v>5</v>
      </c>
      <c r="T9">
        <v>6.8004301237009707E-2</v>
      </c>
      <c r="U9">
        <v>1.9185885580150601E-2</v>
      </c>
      <c r="V9">
        <v>3.5444963409646202</v>
      </c>
      <c r="W9">
        <v>5.7882417634977303E-4</v>
      </c>
    </row>
    <row r="10" spans="1:23" x14ac:dyDescent="0.25">
      <c r="A10">
        <v>10</v>
      </c>
      <c r="B10">
        <v>0.113476712417555</v>
      </c>
      <c r="C10">
        <v>9.6812841045065996E-3</v>
      </c>
      <c r="D10">
        <v>11.721245982723699</v>
      </c>
      <c r="E10" s="1">
        <v>4.4231408842540203E-21</v>
      </c>
      <c r="G10">
        <v>6</v>
      </c>
      <c r="H10">
        <v>9.4449713079424694E-2</v>
      </c>
      <c r="I10">
        <v>4.4135320464513697E-2</v>
      </c>
      <c r="J10">
        <v>2.1400028839796401</v>
      </c>
      <c r="K10">
        <v>3.4605575020849502E-2</v>
      </c>
      <c r="M10">
        <v>10</v>
      </c>
      <c r="N10">
        <v>9.1249859394281402E-2</v>
      </c>
      <c r="O10">
        <v>9.0236104124758205E-3</v>
      </c>
      <c r="P10">
        <v>10.1123447515112</v>
      </c>
      <c r="Q10" s="1">
        <v>2.15607781695305E-17</v>
      </c>
      <c r="S10">
        <v>10</v>
      </c>
      <c r="T10">
        <v>6.42215048725049E-2</v>
      </c>
      <c r="U10">
        <v>7.4283863701679401E-3</v>
      </c>
      <c r="V10">
        <v>8.6454179511199793</v>
      </c>
      <c r="W10" s="1">
        <v>4.85899978670467E-14</v>
      </c>
    </row>
    <row r="11" spans="1:23" x14ac:dyDescent="0.25">
      <c r="A11">
        <v>11</v>
      </c>
      <c r="B11">
        <v>0.15674272780791801</v>
      </c>
      <c r="C11">
        <v>6.0861900450274904E-3</v>
      </c>
      <c r="D11">
        <v>25.753833950022401</v>
      </c>
      <c r="E11" s="1">
        <v>2.1460045131466101E-48</v>
      </c>
      <c r="G11">
        <v>9</v>
      </c>
      <c r="H11">
        <v>0.13578574585019601</v>
      </c>
      <c r="I11">
        <v>6.5106485506522593E-2</v>
      </c>
      <c r="J11">
        <v>2.0855947728370801</v>
      </c>
      <c r="K11">
        <v>3.9371528197618903E-2</v>
      </c>
      <c r="M11">
        <v>11</v>
      </c>
      <c r="N11">
        <v>0.123016242086707</v>
      </c>
      <c r="O11">
        <v>3.8357504403725802E-3</v>
      </c>
      <c r="P11">
        <v>32.070971247743003</v>
      </c>
      <c r="Q11" s="1">
        <v>1.2000433776941301E-57</v>
      </c>
      <c r="S11">
        <v>11</v>
      </c>
      <c r="T11">
        <v>0.105030163924929</v>
      </c>
      <c r="U11">
        <v>3.60206439601934E-3</v>
      </c>
      <c r="V11">
        <v>29.158324887528</v>
      </c>
      <c r="W11" s="1">
        <v>1.42129362597919E-53</v>
      </c>
    </row>
    <row r="12" spans="1:23" x14ac:dyDescent="0.25">
      <c r="A12">
        <v>12</v>
      </c>
      <c r="B12">
        <v>0.14210303708097699</v>
      </c>
      <c r="C12">
        <v>4.7642115384315901E-3</v>
      </c>
      <c r="D12">
        <v>29.827188808614199</v>
      </c>
      <c r="E12" s="1">
        <v>1.54804836561324E-54</v>
      </c>
      <c r="G12">
        <v>10</v>
      </c>
      <c r="H12">
        <v>0.155957739909833</v>
      </c>
      <c r="I12">
        <v>1.29130327365089E-2</v>
      </c>
      <c r="J12">
        <v>12.077545460633401</v>
      </c>
      <c r="K12" s="1">
        <v>9.0741613425061603E-22</v>
      </c>
      <c r="M12">
        <v>12</v>
      </c>
      <c r="N12">
        <v>0.120578340066092</v>
      </c>
      <c r="O12">
        <v>2.7370893740892299E-3</v>
      </c>
      <c r="P12">
        <v>44.053490254118998</v>
      </c>
      <c r="Q12" s="1">
        <v>1.03245926252775E-71</v>
      </c>
      <c r="S12">
        <v>12</v>
      </c>
      <c r="T12">
        <v>0.11020228409392201</v>
      </c>
      <c r="U12">
        <v>2.7101324876057202E-3</v>
      </c>
      <c r="V12">
        <v>40.663061528508699</v>
      </c>
      <c r="W12" s="1">
        <v>4.1700473827679896E-68</v>
      </c>
    </row>
    <row r="13" spans="1:23" x14ac:dyDescent="0.25">
      <c r="B13" t="s">
        <v>5</v>
      </c>
      <c r="C13">
        <v>0.29187551292271702</v>
      </c>
      <c r="G13">
        <v>11</v>
      </c>
      <c r="H13">
        <v>0.17665710251596101</v>
      </c>
      <c r="I13">
        <v>6.5800626295962504E-3</v>
      </c>
      <c r="J13">
        <v>26.847328431401301</v>
      </c>
      <c r="K13" s="1">
        <v>1.3278262901129E-49</v>
      </c>
      <c r="N13" t="s">
        <v>5</v>
      </c>
      <c r="O13">
        <v>0.20194663483138001</v>
      </c>
      <c r="T13" t="s">
        <v>5</v>
      </c>
      <c r="U13">
        <v>0.23883770896632101</v>
      </c>
    </row>
    <row r="14" spans="1:23" x14ac:dyDescent="0.25">
      <c r="B14" t="s">
        <v>6</v>
      </c>
      <c r="C14">
        <v>0.95198782098721302</v>
      </c>
      <c r="G14">
        <v>12</v>
      </c>
      <c r="H14">
        <v>0.15640487574459599</v>
      </c>
      <c r="I14">
        <v>5.0697449450104997E-3</v>
      </c>
      <c r="J14">
        <v>30.850639912077899</v>
      </c>
      <c r="K14" s="1">
        <v>2.2425836390949899E-55</v>
      </c>
      <c r="N14" t="s">
        <v>6</v>
      </c>
      <c r="O14">
        <v>0.977905734156997</v>
      </c>
      <c r="T14" t="s">
        <v>6</v>
      </c>
      <c r="U14">
        <v>0.97314290335002396</v>
      </c>
    </row>
    <row r="15" spans="1:23" x14ac:dyDescent="0.25">
      <c r="B15" t="s">
        <v>7</v>
      </c>
      <c r="C15">
        <v>0.94805955179525803</v>
      </c>
      <c r="H15" t="s">
        <v>5</v>
      </c>
      <c r="I15">
        <v>0.27505184176540198</v>
      </c>
      <c r="N15" t="s">
        <v>7</v>
      </c>
      <c r="O15">
        <v>0.976098021497115</v>
      </c>
      <c r="T15" t="s">
        <v>7</v>
      </c>
      <c r="U15">
        <v>0.97094550453320705</v>
      </c>
    </row>
    <row r="16" spans="1:23" x14ac:dyDescent="0.25">
      <c r="B16" t="s">
        <v>8</v>
      </c>
      <c r="C16">
        <v>0.23799999999999999</v>
      </c>
      <c r="H16" t="s">
        <v>6</v>
      </c>
      <c r="I16">
        <v>0.95736828473742797</v>
      </c>
      <c r="N16" t="s">
        <v>8</v>
      </c>
      <c r="O16">
        <v>0.81599999999999995</v>
      </c>
      <c r="T16" t="s">
        <v>8</v>
      </c>
      <c r="U16">
        <v>0.56599999999999995</v>
      </c>
    </row>
    <row r="17" spans="1:23" x14ac:dyDescent="0.25">
      <c r="B17" t="s">
        <v>9</v>
      </c>
      <c r="C17">
        <v>56.561188356704903</v>
      </c>
      <c r="H17" t="s">
        <v>7</v>
      </c>
      <c r="I17">
        <v>0.95302616559031395</v>
      </c>
      <c r="N17" t="s">
        <v>9</v>
      </c>
      <c r="O17">
        <v>-31.836549386452699</v>
      </c>
      <c r="T17" t="s">
        <v>9</v>
      </c>
      <c r="U17">
        <v>8.4308428057322597</v>
      </c>
    </row>
    <row r="18" spans="1:23" x14ac:dyDescent="0.25">
      <c r="B18" t="s">
        <v>10</v>
      </c>
      <c r="C18">
        <v>1.0180786382181</v>
      </c>
      <c r="H18" t="s">
        <v>8</v>
      </c>
      <c r="I18">
        <v>0.27400000000000002</v>
      </c>
      <c r="N18" t="s">
        <v>10</v>
      </c>
      <c r="O18">
        <v>1.0180529430135601</v>
      </c>
      <c r="T18" t="s">
        <v>10</v>
      </c>
      <c r="U18">
        <v>1.0167830656813199</v>
      </c>
    </row>
    <row r="19" spans="1:23" x14ac:dyDescent="0.25">
      <c r="H19" t="s">
        <v>9</v>
      </c>
      <c r="I19">
        <v>44.111022032943701</v>
      </c>
    </row>
    <row r="20" spans="1:23" x14ac:dyDescent="0.25">
      <c r="H20" t="s">
        <v>10</v>
      </c>
      <c r="I20">
        <v>1.00987884537896</v>
      </c>
    </row>
    <row r="23" spans="1:23" x14ac:dyDescent="0.25">
      <c r="A23" s="30" t="s">
        <v>16</v>
      </c>
      <c r="B23" s="30"/>
      <c r="C23" s="30"/>
      <c r="D23" s="30"/>
      <c r="E23" s="30"/>
      <c r="G23" s="30" t="s">
        <v>17</v>
      </c>
      <c r="H23" s="30"/>
      <c r="I23" s="30"/>
      <c r="J23" s="30"/>
      <c r="K23" s="30"/>
      <c r="M23" s="30" t="s">
        <v>18</v>
      </c>
      <c r="N23" s="30"/>
      <c r="O23" s="30"/>
      <c r="P23" s="30"/>
      <c r="Q23" s="30"/>
      <c r="S23" s="30" t="s">
        <v>19</v>
      </c>
      <c r="T23" s="30"/>
      <c r="U23" s="30"/>
      <c r="V23" s="30"/>
      <c r="W23" s="30"/>
    </row>
    <row r="24" spans="1:23" x14ac:dyDescent="0.25">
      <c r="B24" t="s">
        <v>0</v>
      </c>
      <c r="C24" t="s">
        <v>1</v>
      </c>
      <c r="D24" t="s">
        <v>2</v>
      </c>
      <c r="E24" t="s">
        <v>3</v>
      </c>
      <c r="H24" t="s">
        <v>0</v>
      </c>
      <c r="I24" t="s">
        <v>1</v>
      </c>
      <c r="J24" t="s">
        <v>2</v>
      </c>
      <c r="K24" t="s">
        <v>3</v>
      </c>
      <c r="N24" t="s">
        <v>0</v>
      </c>
      <c r="O24" t="s">
        <v>1</v>
      </c>
      <c r="P24" t="s">
        <v>2</v>
      </c>
      <c r="Q24" t="s">
        <v>3</v>
      </c>
      <c r="T24" t="s">
        <v>0</v>
      </c>
      <c r="U24" t="s">
        <v>1</v>
      </c>
      <c r="V24" t="s">
        <v>2</v>
      </c>
      <c r="W24" t="s">
        <v>3</v>
      </c>
    </row>
    <row r="25" spans="1:23" x14ac:dyDescent="0.25">
      <c r="A25" t="s">
        <v>4</v>
      </c>
      <c r="B25">
        <v>3.6404694901299899</v>
      </c>
      <c r="C25">
        <v>0.18247748035130701</v>
      </c>
      <c r="D25">
        <v>19.950239794638399</v>
      </c>
      <c r="E25" s="1">
        <v>2.4305603023530998E-38</v>
      </c>
      <c r="G25" t="s">
        <v>4</v>
      </c>
      <c r="H25">
        <v>5.1186392319251901</v>
      </c>
      <c r="I25">
        <v>0.20167061728931601</v>
      </c>
      <c r="J25">
        <v>25.381184927807301</v>
      </c>
      <c r="K25">
        <v>4.9545164408291702E-48</v>
      </c>
      <c r="M25" t="s">
        <v>4</v>
      </c>
      <c r="N25">
        <v>4.1321142813772997</v>
      </c>
      <c r="O25">
        <v>0.203272758975968</v>
      </c>
      <c r="P25">
        <v>20.327929340821399</v>
      </c>
      <c r="Q25" s="1">
        <v>4.7777728154350503E-39</v>
      </c>
      <c r="S25" t="s">
        <v>4</v>
      </c>
      <c r="T25">
        <v>3.61781953544468</v>
      </c>
      <c r="U25">
        <v>0.221458836172059</v>
      </c>
      <c r="V25">
        <v>16.336306999436601</v>
      </c>
      <c r="W25" s="1">
        <v>3.46231470040224E-31</v>
      </c>
    </row>
    <row r="26" spans="1:23" x14ac:dyDescent="0.25">
      <c r="A26">
        <v>1</v>
      </c>
      <c r="B26">
        <v>0.51014479615089803</v>
      </c>
      <c r="C26">
        <v>1.7747710801331501E-2</v>
      </c>
      <c r="D26">
        <v>28.744259012414499</v>
      </c>
      <c r="E26" s="1">
        <v>5.7197628443619595E-53</v>
      </c>
      <c r="G26">
        <v>1</v>
      </c>
      <c r="H26">
        <v>0.62271939177114299</v>
      </c>
      <c r="I26">
        <v>2.3453884081654101E-2</v>
      </c>
      <c r="J26">
        <v>26.55080026844</v>
      </c>
      <c r="K26">
        <v>6.7250649983254905E-50</v>
      </c>
      <c r="M26">
        <v>1</v>
      </c>
      <c r="N26">
        <v>0.68892039577497199</v>
      </c>
      <c r="O26">
        <v>1.7700201030431101E-2</v>
      </c>
      <c r="P26">
        <v>38.921614200344003</v>
      </c>
      <c r="Q26" s="1">
        <v>3.7709119185678603E-66</v>
      </c>
      <c r="S26">
        <v>1</v>
      </c>
      <c r="T26">
        <v>0.59125419738132601</v>
      </c>
      <c r="U26">
        <v>1.57853728644991E-2</v>
      </c>
      <c r="V26">
        <v>37.4558271417865</v>
      </c>
      <c r="W26" s="1">
        <v>1.9176281486731701E-64</v>
      </c>
    </row>
    <row r="27" spans="1:23" x14ac:dyDescent="0.25">
      <c r="A27">
        <v>2</v>
      </c>
      <c r="B27">
        <v>0.46682048417545102</v>
      </c>
      <c r="C27">
        <v>1.8690669548308801E-2</v>
      </c>
      <c r="D27">
        <v>24.976124208332099</v>
      </c>
      <c r="E27" s="1">
        <v>3.8410010364201701E-47</v>
      </c>
      <c r="G27">
        <v>2</v>
      </c>
      <c r="H27">
        <v>0.57224699477724805</v>
      </c>
      <c r="I27">
        <v>2.5186922657966199E-2</v>
      </c>
      <c r="J27">
        <v>22.720004446285799</v>
      </c>
      <c r="K27">
        <v>1.51082873698945E-43</v>
      </c>
      <c r="M27">
        <v>2</v>
      </c>
      <c r="N27">
        <v>0.69199697112974101</v>
      </c>
      <c r="O27">
        <v>2.1102748722210699E-2</v>
      </c>
      <c r="P27">
        <v>32.791793156377501</v>
      </c>
      <c r="Q27" s="1">
        <v>1.3092362328942901E-58</v>
      </c>
      <c r="S27">
        <v>2</v>
      </c>
      <c r="T27">
        <v>0.60562740982059005</v>
      </c>
      <c r="U27">
        <v>1.92226467703366E-2</v>
      </c>
      <c r="V27">
        <v>31.505932406517701</v>
      </c>
      <c r="W27" s="1">
        <v>7.0103970878484901E-57</v>
      </c>
    </row>
    <row r="28" spans="1:23" x14ac:dyDescent="0.25">
      <c r="A28">
        <v>3</v>
      </c>
      <c r="B28">
        <v>0.40617203986178901</v>
      </c>
      <c r="C28">
        <v>2.2136839243526999E-2</v>
      </c>
      <c r="D28">
        <v>18.348240026206899</v>
      </c>
      <c r="E28" s="1">
        <v>2.9401040383451101E-35</v>
      </c>
      <c r="G28">
        <v>3</v>
      </c>
      <c r="H28">
        <v>0.50746668766627701</v>
      </c>
      <c r="I28">
        <v>3.0617168411991101E-2</v>
      </c>
      <c r="J28">
        <v>16.5745793614125</v>
      </c>
      <c r="K28">
        <v>8.4718948354755999E-32</v>
      </c>
      <c r="M28">
        <v>3</v>
      </c>
      <c r="N28">
        <v>0.63303559101442697</v>
      </c>
      <c r="O28">
        <v>3.1383731817069903E-2</v>
      </c>
      <c r="P28">
        <v>20.1708195412922</v>
      </c>
      <c r="Q28" s="1">
        <v>9.3793875804998994E-39</v>
      </c>
      <c r="S28">
        <v>3</v>
      </c>
      <c r="T28">
        <v>0.513107635824123</v>
      </c>
      <c r="U28">
        <v>2.61682892166775E-2</v>
      </c>
      <c r="V28">
        <v>19.607993154443999</v>
      </c>
      <c r="W28" s="1">
        <v>1.0777772100912699E-37</v>
      </c>
    </row>
    <row r="29" spans="1:23" x14ac:dyDescent="0.25">
      <c r="A29">
        <v>4</v>
      </c>
      <c r="B29">
        <v>0.39571585671357501</v>
      </c>
      <c r="C29">
        <v>3.0827916726447298E-2</v>
      </c>
      <c r="D29">
        <v>12.8362827830688</v>
      </c>
      <c r="E29" s="1">
        <v>1.3244090563856099E-23</v>
      </c>
      <c r="G29">
        <v>4</v>
      </c>
      <c r="H29">
        <v>0.474772290574481</v>
      </c>
      <c r="I29">
        <v>4.2076977904030997E-2</v>
      </c>
      <c r="J29">
        <v>11.283421819346</v>
      </c>
      <c r="K29">
        <v>3.9319544552343102E-20</v>
      </c>
      <c r="M29">
        <v>4</v>
      </c>
      <c r="N29">
        <v>0.54134107746672699</v>
      </c>
      <c r="O29">
        <v>5.07405551864481E-2</v>
      </c>
      <c r="P29">
        <v>10.6688047751458</v>
      </c>
      <c r="Q29" s="1">
        <v>1.1355824512929001E-18</v>
      </c>
      <c r="S29">
        <v>4</v>
      </c>
      <c r="T29">
        <v>0.42808725168892597</v>
      </c>
      <c r="U29">
        <v>3.9677208228817297E-2</v>
      </c>
      <c r="V29">
        <v>10.7892483064877</v>
      </c>
      <c r="W29" s="1">
        <v>6.0073520290486504E-19</v>
      </c>
    </row>
    <row r="30" spans="1:23" x14ac:dyDescent="0.25">
      <c r="A30">
        <v>5</v>
      </c>
      <c r="B30">
        <v>0.20498729670943899</v>
      </c>
      <c r="C30">
        <v>5.3177672982265001E-2</v>
      </c>
      <c r="D30">
        <v>3.8547624447162798</v>
      </c>
      <c r="E30">
        <v>1.9536442958279599E-4</v>
      </c>
      <c r="G30">
        <v>5</v>
      </c>
      <c r="H30">
        <v>0.26098813056437697</v>
      </c>
      <c r="I30">
        <v>8.5090868227266997E-2</v>
      </c>
      <c r="J30">
        <v>3.0671696740396399</v>
      </c>
      <c r="K30">
        <v>2.7149824091834899E-3</v>
      </c>
      <c r="M30">
        <v>5</v>
      </c>
      <c r="N30">
        <v>0.29283029345213901</v>
      </c>
      <c r="O30">
        <v>0.14637020277795901</v>
      </c>
      <c r="P30">
        <v>2.0006141133544602</v>
      </c>
      <c r="Q30">
        <v>4.7897352441309202E-2</v>
      </c>
      <c r="S30">
        <v>5</v>
      </c>
      <c r="T30">
        <v>0.247098474447006</v>
      </c>
      <c r="U30">
        <v>0.10417598631665501</v>
      </c>
      <c r="V30">
        <v>2.3719331410592202</v>
      </c>
      <c r="W30">
        <v>1.94328741255008E-2</v>
      </c>
    </row>
    <row r="31" spans="1:23" x14ac:dyDescent="0.25">
      <c r="A31">
        <v>9</v>
      </c>
      <c r="B31">
        <v>0.215528602730781</v>
      </c>
      <c r="C31">
        <v>9.7331914812985504E-2</v>
      </c>
      <c r="D31">
        <v>2.21436723139476</v>
      </c>
      <c r="E31">
        <v>2.88657932869841E-2</v>
      </c>
      <c r="G31">
        <v>10</v>
      </c>
      <c r="H31">
        <v>0.55793081415277801</v>
      </c>
      <c r="I31">
        <v>5.7447938728608199E-2</v>
      </c>
      <c r="J31">
        <v>9.7119379128382306</v>
      </c>
      <c r="K31">
        <v>1.65228776381081E-16</v>
      </c>
      <c r="M31">
        <v>9</v>
      </c>
      <c r="N31">
        <v>1.03336302617972</v>
      </c>
      <c r="O31">
        <v>0.51596230951081401</v>
      </c>
      <c r="P31">
        <v>2.0027878144034399</v>
      </c>
      <c r="Q31">
        <v>4.7659783996694301E-2</v>
      </c>
      <c r="S31">
        <v>9</v>
      </c>
      <c r="T31">
        <v>0.50337602411956395</v>
      </c>
      <c r="U31">
        <v>0.199029283036634</v>
      </c>
      <c r="V31">
        <v>2.52915559177747</v>
      </c>
      <c r="W31">
        <v>1.28511359590352E-2</v>
      </c>
    </row>
    <row r="32" spans="1:23" x14ac:dyDescent="0.25">
      <c r="A32">
        <v>10</v>
      </c>
      <c r="B32">
        <v>0.38020725686708101</v>
      </c>
      <c r="C32">
        <v>3.5159221368363601E-2</v>
      </c>
      <c r="D32">
        <v>10.813870218673101</v>
      </c>
      <c r="E32" s="1">
        <v>5.2743337100042597E-19</v>
      </c>
      <c r="G32">
        <v>11</v>
      </c>
      <c r="H32">
        <v>0.63623953417553902</v>
      </c>
      <c r="I32">
        <v>2.9286583124624701E-2</v>
      </c>
      <c r="J32">
        <v>21.7246078679823</v>
      </c>
      <c r="K32">
        <v>8.8267486355484398E-42</v>
      </c>
      <c r="M32">
        <v>10</v>
      </c>
      <c r="N32">
        <v>0.54621885321808195</v>
      </c>
      <c r="O32">
        <v>5.5583534150988503E-2</v>
      </c>
      <c r="P32">
        <v>9.8269903409581598</v>
      </c>
      <c r="Q32" s="1">
        <v>9.7495979820934605E-17</v>
      </c>
      <c r="S32">
        <v>10</v>
      </c>
      <c r="T32">
        <v>0.40534524773610298</v>
      </c>
      <c r="U32">
        <v>4.03360712200799E-2</v>
      </c>
      <c r="V32">
        <v>10.049200020608801</v>
      </c>
      <c r="W32" s="1">
        <v>3.0110973776575998E-17</v>
      </c>
    </row>
    <row r="33" spans="1:23" x14ac:dyDescent="0.25">
      <c r="A33">
        <v>11</v>
      </c>
      <c r="B33">
        <v>0.50120156900896196</v>
      </c>
      <c r="C33">
        <v>2.2106589711565299E-2</v>
      </c>
      <c r="D33">
        <v>22.6720437457051</v>
      </c>
      <c r="E33" s="1">
        <v>2.8984081478402299E-43</v>
      </c>
      <c r="G33">
        <v>12</v>
      </c>
      <c r="H33">
        <v>0.62355879073855303</v>
      </c>
      <c r="I33">
        <v>2.25179913388504E-2</v>
      </c>
      <c r="J33">
        <v>27.691581427279701</v>
      </c>
      <c r="K33">
        <v>1.1572369520581801E-51</v>
      </c>
      <c r="M33">
        <v>11</v>
      </c>
      <c r="N33">
        <v>0.59255537592131102</v>
      </c>
      <c r="O33">
        <v>2.3639672056151001E-2</v>
      </c>
      <c r="P33">
        <v>25.06614197159</v>
      </c>
      <c r="Q33" s="1">
        <v>2.7417727265391699E-47</v>
      </c>
      <c r="S33">
        <v>11</v>
      </c>
      <c r="T33">
        <v>0.47542149534231998</v>
      </c>
      <c r="U33">
        <v>1.9575471491419999E-2</v>
      </c>
      <c r="V33">
        <v>24.286592307659099</v>
      </c>
      <c r="W33" s="1">
        <v>5.2285779446640697E-46</v>
      </c>
    </row>
    <row r="34" spans="1:23" x14ac:dyDescent="0.25">
      <c r="A34">
        <v>12</v>
      </c>
      <c r="B34">
        <v>0.50362914165556605</v>
      </c>
      <c r="C34">
        <v>1.7286038192099899E-2</v>
      </c>
      <c r="D34">
        <v>29.135024235092501</v>
      </c>
      <c r="E34" s="1">
        <v>1.5365094092128899E-53</v>
      </c>
      <c r="H34" t="s">
        <v>5</v>
      </c>
      <c r="I34">
        <v>1.30384753883516</v>
      </c>
      <c r="M34">
        <v>12</v>
      </c>
      <c r="N34">
        <v>0.62562170166838205</v>
      </c>
      <c r="O34">
        <v>1.6851350664565699E-2</v>
      </c>
      <c r="P34">
        <v>37.125908428450998</v>
      </c>
      <c r="Q34" s="1">
        <v>4.7283660513018501E-64</v>
      </c>
      <c r="S34">
        <v>12</v>
      </c>
      <c r="T34">
        <v>0.54868312921735996</v>
      </c>
      <c r="U34">
        <v>1.46997241077991E-2</v>
      </c>
      <c r="V34">
        <v>37.326083482495399</v>
      </c>
      <c r="W34" s="1">
        <v>2.7324214639955899E-64</v>
      </c>
    </row>
    <row r="35" spans="1:23" x14ac:dyDescent="0.25">
      <c r="B35" t="s">
        <v>5</v>
      </c>
      <c r="C35">
        <v>1.03132087690519</v>
      </c>
      <c r="H35" t="s">
        <v>6</v>
      </c>
      <c r="I35">
        <v>0.93870560167205996</v>
      </c>
      <c r="N35" t="s">
        <v>5</v>
      </c>
      <c r="O35">
        <v>1.22309882610391</v>
      </c>
      <c r="T35" t="s">
        <v>5</v>
      </c>
      <c r="U35">
        <v>1.26480589629212</v>
      </c>
    </row>
    <row r="36" spans="1:23" x14ac:dyDescent="0.25">
      <c r="B36" t="s">
        <v>6</v>
      </c>
      <c r="C36">
        <v>0.94751148914539196</v>
      </c>
      <c r="H36" t="s">
        <v>7</v>
      </c>
      <c r="I36">
        <v>0.93428798737815499</v>
      </c>
      <c r="N36" t="s">
        <v>6</v>
      </c>
      <c r="O36">
        <v>0.96834325112665098</v>
      </c>
      <c r="T36" t="s">
        <v>6</v>
      </c>
      <c r="U36">
        <v>0.96677280090776696</v>
      </c>
    </row>
    <row r="37" spans="1:23" x14ac:dyDescent="0.25">
      <c r="B37" t="s">
        <v>7</v>
      </c>
      <c r="C37">
        <v>0.94321697462092402</v>
      </c>
      <c r="H37" t="s">
        <v>8</v>
      </c>
      <c r="I37">
        <v>0.188</v>
      </c>
      <c r="N37" t="s">
        <v>7</v>
      </c>
      <c r="O37">
        <v>0.96575315349155899</v>
      </c>
      <c r="T37" t="s">
        <v>7</v>
      </c>
      <c r="U37">
        <v>0.96405421189113005</v>
      </c>
    </row>
    <row r="38" spans="1:23" x14ac:dyDescent="0.25">
      <c r="B38" t="s">
        <v>8</v>
      </c>
      <c r="C38">
        <v>0.124</v>
      </c>
      <c r="H38" t="s">
        <v>9</v>
      </c>
      <c r="I38">
        <v>414.86655225623099</v>
      </c>
      <c r="N38" t="s">
        <v>8</v>
      </c>
      <c r="O38">
        <v>0.60399999999999998</v>
      </c>
      <c r="T38" t="s">
        <v>8</v>
      </c>
      <c r="U38">
        <v>0.252</v>
      </c>
    </row>
    <row r="39" spans="1:23" x14ac:dyDescent="0.25">
      <c r="B39" t="s">
        <v>9</v>
      </c>
      <c r="C39">
        <v>359.505575232414</v>
      </c>
      <c r="H39" t="s">
        <v>10</v>
      </c>
      <c r="I39">
        <v>1.0131501760355099</v>
      </c>
      <c r="N39" t="s">
        <v>9</v>
      </c>
      <c r="O39">
        <v>400.43692106786301</v>
      </c>
      <c r="T39" t="s">
        <v>9</v>
      </c>
      <c r="U39">
        <v>408.48436322791702</v>
      </c>
    </row>
    <row r="40" spans="1:23" x14ac:dyDescent="0.25">
      <c r="B40" t="s">
        <v>10</v>
      </c>
      <c r="C40">
        <v>1.0117869222848299</v>
      </c>
      <c r="N40" t="s">
        <v>10</v>
      </c>
      <c r="O40">
        <v>1.0113692053774499</v>
      </c>
      <c r="T40" t="s">
        <v>10</v>
      </c>
      <c r="U40">
        <v>1.0102463343350301</v>
      </c>
    </row>
  </sheetData>
  <mergeCells count="8">
    <mergeCell ref="A1:E1"/>
    <mergeCell ref="G1:K1"/>
    <mergeCell ref="M1:Q1"/>
    <mergeCell ref="S1:W1"/>
    <mergeCell ref="A23:E23"/>
    <mergeCell ref="G23:K23"/>
    <mergeCell ref="M23:Q23"/>
    <mergeCell ref="S23:W23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EA34-D6C3-4744-9889-59EAD7F38CED}">
  <dimension ref="A1:G15"/>
  <sheetViews>
    <sheetView tabSelected="1" workbookViewId="0"/>
  </sheetViews>
  <sheetFormatPr defaultColWidth="9.42578125" defaultRowHeight="15" x14ac:dyDescent="0.25"/>
  <cols>
    <col min="1" max="1" width="9.42578125" bestFit="1" customWidth="1"/>
    <col min="2" max="2" width="12.5703125" bestFit="1" customWidth="1"/>
    <col min="3" max="3" width="11.42578125" bestFit="1" customWidth="1"/>
    <col min="4" max="4" width="24.7109375" bestFit="1" customWidth="1"/>
    <col min="5" max="5" width="11.5703125" bestFit="1" customWidth="1"/>
    <col min="6" max="6" width="11.42578125" bestFit="1" customWidth="1"/>
    <col min="7" max="7" width="24.7109375" bestFit="1" customWidth="1"/>
  </cols>
  <sheetData>
    <row r="1" spans="1:7" x14ac:dyDescent="0.25">
      <c r="B1" s="30" t="s">
        <v>46</v>
      </c>
      <c r="C1" s="30"/>
      <c r="D1" s="30"/>
      <c r="E1" s="30" t="s">
        <v>47</v>
      </c>
      <c r="F1" s="30"/>
      <c r="G1" s="30"/>
    </row>
    <row r="2" spans="1:7" x14ac:dyDescent="0.25">
      <c r="B2" t="s">
        <v>48</v>
      </c>
      <c r="C2" t="s">
        <v>49</v>
      </c>
      <c r="D2" t="s">
        <v>50</v>
      </c>
      <c r="E2" t="s">
        <v>48</v>
      </c>
      <c r="F2" t="s">
        <v>49</v>
      </c>
      <c r="G2" t="s">
        <v>50</v>
      </c>
    </row>
    <row r="3" spans="1:7" x14ac:dyDescent="0.25">
      <c r="A3" s="18">
        <v>43466</v>
      </c>
      <c r="B3" s="20">
        <f>SUM('Historical Therms'!C231:F231)</f>
        <v>19427395</v>
      </c>
      <c r="C3" s="20">
        <f ca="1">SUM('503 Results'!K124:N124)</f>
        <v>1699732.9212850262</v>
      </c>
      <c r="D3" s="20">
        <f ca="1">SUM('503 Results'!O124:R124)</f>
        <v>21127127.921285026</v>
      </c>
      <c r="E3" s="20">
        <f>SUM('Historical Therms'!H231:K231)</f>
        <v>13076462</v>
      </c>
      <c r="F3" s="20">
        <f ca="1">SUM('504 Results'!K124:N124)</f>
        <v>1776838.6079321071</v>
      </c>
      <c r="G3" s="20">
        <f ca="1">SUM('504 Results'!O124:R124)</f>
        <v>14853300.607932108</v>
      </c>
    </row>
    <row r="4" spans="1:7" x14ac:dyDescent="0.25">
      <c r="A4" s="18">
        <v>43497</v>
      </c>
      <c r="B4" s="20">
        <f>SUM('Historical Therms'!C232:F232)</f>
        <v>24276433</v>
      </c>
      <c r="C4" s="20">
        <f ca="1">SUM('503 Results'!K125:N125)</f>
        <v>-7255475.5054688575</v>
      </c>
      <c r="D4" s="20">
        <f ca="1">SUM('503 Results'!O125:R125)</f>
        <v>17020957.494531143</v>
      </c>
      <c r="E4" s="20">
        <f>SUM('Historical Therms'!H232:K232)</f>
        <v>16468355</v>
      </c>
      <c r="F4" s="20">
        <f ca="1">SUM('504 Results'!K125:N125)</f>
        <v>-4596174.2258246187</v>
      </c>
      <c r="G4" s="20">
        <f ca="1">SUM('504 Results'!O125:R125)</f>
        <v>11872180.774175381</v>
      </c>
    </row>
    <row r="5" spans="1:7" x14ac:dyDescent="0.25">
      <c r="A5" s="18">
        <v>43525</v>
      </c>
      <c r="B5" s="20">
        <f>SUM('Historical Therms'!C233:F233)</f>
        <v>16312080</v>
      </c>
      <c r="C5" s="20">
        <f ca="1">SUM('503 Results'!K126:N126)</f>
        <v>-1929747.2700163266</v>
      </c>
      <c r="D5" s="20">
        <f ca="1">SUM('503 Results'!O126:R126)</f>
        <v>14382332.729983674</v>
      </c>
      <c r="E5" s="20">
        <f>SUM('Historical Therms'!H233:K233)</f>
        <v>11893162</v>
      </c>
      <c r="F5" s="20">
        <f ca="1">SUM('504 Results'!K126:N126)</f>
        <v>-2408625.1816824479</v>
      </c>
      <c r="G5" s="20">
        <f ca="1">SUM('504 Results'!O126:R126)</f>
        <v>9484536.818317553</v>
      </c>
    </row>
    <row r="6" spans="1:7" x14ac:dyDescent="0.25">
      <c r="A6" s="18">
        <v>43556</v>
      </c>
      <c r="B6" s="20">
        <f>SUM('Historical Therms'!C234:F234)</f>
        <v>6952137.9999999991</v>
      </c>
      <c r="C6" s="20">
        <f ca="1">SUM('503 Results'!K127:N127)</f>
        <v>2502300.0865489123</v>
      </c>
      <c r="D6" s="20">
        <f ca="1">SUM('503 Results'!O127:R127)</f>
        <v>9454438.0865489114</v>
      </c>
      <c r="E6" s="20">
        <f>SUM('Historical Therms'!H234:K234)</f>
        <v>5188753</v>
      </c>
      <c r="F6" s="20">
        <f ca="1">SUM('504 Results'!K127:N127)</f>
        <v>973880.58810159122</v>
      </c>
      <c r="G6" s="20">
        <f ca="1">SUM('504 Results'!O127:R127)</f>
        <v>6162633.588101591</v>
      </c>
    </row>
    <row r="7" spans="1:7" x14ac:dyDescent="0.25">
      <c r="A7" s="18">
        <v>43586</v>
      </c>
      <c r="B7" s="20">
        <f>SUM('Historical Therms'!C235:F235)</f>
        <v>5018427</v>
      </c>
      <c r="C7" s="20">
        <f ca="1">SUM('503 Results'!K128:N128)</f>
        <v>983526.02080634062</v>
      </c>
      <c r="D7" s="20">
        <f ca="1">SUM('503 Results'!O128:R128)</f>
        <v>6001953.0208063405</v>
      </c>
      <c r="E7" s="20">
        <f>SUM('Historical Therms'!H235:K235)</f>
        <v>3351647</v>
      </c>
      <c r="F7" s="20">
        <f ca="1">SUM('504 Results'!K128:N128)</f>
        <v>1126542.5980950154</v>
      </c>
      <c r="G7" s="20">
        <f ca="1">SUM('504 Results'!O128:R128)</f>
        <v>4478189.5980950147</v>
      </c>
    </row>
    <row r="8" spans="1:7" x14ac:dyDescent="0.25">
      <c r="A8" s="18">
        <v>43617</v>
      </c>
      <c r="B8" s="20">
        <f>SUM('Historical Therms'!C236:F236)</f>
        <v>2902522.0000000005</v>
      </c>
      <c r="C8" s="20">
        <f ca="1">SUM('503 Results'!K129:N129)</f>
        <v>771184.32337854942</v>
      </c>
      <c r="D8" s="20">
        <f ca="1">SUM('503 Results'!O129:R129)</f>
        <v>3673706.3233785494</v>
      </c>
      <c r="E8" s="20">
        <f>SUM('Historical Therms'!H236:K236)</f>
        <v>2869000</v>
      </c>
      <c r="F8" s="20">
        <f ca="1">SUM('504 Results'!K129:N129)</f>
        <v>281663.14019565866</v>
      </c>
      <c r="G8" s="20">
        <f ca="1">SUM('504 Results'!O129:R129)</f>
        <v>3150663.1401956589</v>
      </c>
    </row>
    <row r="9" spans="1:7" x14ac:dyDescent="0.25">
      <c r="A9" s="18">
        <v>43647</v>
      </c>
      <c r="B9" s="20">
        <f>SUM('Historical Therms'!C237:F237)</f>
        <v>3088926</v>
      </c>
      <c r="C9" s="20">
        <f ca="1">SUM('503 Results'!K130:N130)</f>
        <v>-10517.523819486669</v>
      </c>
      <c r="D9" s="20">
        <f ca="1">SUM('503 Results'!O130:R130)</f>
        <v>3078408.4761805134</v>
      </c>
      <c r="E9" s="20">
        <f>SUM('Historical Therms'!H237:K237)</f>
        <v>3138682</v>
      </c>
      <c r="F9" s="20">
        <f ca="1">SUM('504 Results'!K130:N130)</f>
        <v>-25875.297573229647</v>
      </c>
      <c r="G9" s="20">
        <f ca="1">SUM('504 Results'!O130:R130)</f>
        <v>3112806.7024267702</v>
      </c>
    </row>
    <row r="10" spans="1:7" x14ac:dyDescent="0.25">
      <c r="A10" s="18">
        <v>43678</v>
      </c>
      <c r="B10" s="20">
        <f>SUM('Historical Therms'!C238:F238)</f>
        <v>1817452</v>
      </c>
      <c r="C10" s="20">
        <f ca="1">SUM('503 Results'!K131:N131)</f>
        <v>1261486.8011964834</v>
      </c>
      <c r="D10" s="20">
        <f ca="1">SUM('503 Results'!O131:R131)</f>
        <v>3078938.801196483</v>
      </c>
      <c r="E10" s="20">
        <f>SUM('Historical Therms'!H238:K238)</f>
        <v>1851549.0000000002</v>
      </c>
      <c r="F10" s="20">
        <f ca="1">SUM('504 Results'!K131:N131)</f>
        <v>1263154.9411617108</v>
      </c>
      <c r="G10" s="20">
        <f ca="1">SUM('504 Results'!O131:R131)</f>
        <v>3114703.9411617108</v>
      </c>
    </row>
    <row r="11" spans="1:7" x14ac:dyDescent="0.25">
      <c r="A11" s="18">
        <v>43709</v>
      </c>
      <c r="B11" s="20">
        <f>SUM('Historical Therms'!C239:F239)</f>
        <v>4287507</v>
      </c>
      <c r="C11" s="20">
        <f ca="1">SUM('503 Results'!K132:N132)</f>
        <v>-365326.89299783675</v>
      </c>
      <c r="D11" s="20">
        <f ca="1">SUM('503 Results'!O132:R132)</f>
        <v>3922180.1070021633</v>
      </c>
      <c r="E11" s="20">
        <f>SUM('Historical Therms'!H239:K239)</f>
        <v>4407615</v>
      </c>
      <c r="F11" s="20">
        <f ca="1">SUM('504 Results'!K132:N132)</f>
        <v>-619630.08418907749</v>
      </c>
      <c r="G11" s="20">
        <f ca="1">SUM('504 Results'!O132:R132)</f>
        <v>3787984.9158109226</v>
      </c>
    </row>
    <row r="12" spans="1:7" x14ac:dyDescent="0.25">
      <c r="A12" s="18">
        <v>43739</v>
      </c>
      <c r="B12" s="20">
        <f>SUM('Historical Therms'!C240:F240)</f>
        <v>11085416</v>
      </c>
      <c r="C12" s="20">
        <f ca="1">SUM('503 Results'!K133:N133)</f>
        <v>-2043729.8829160263</v>
      </c>
      <c r="D12" s="20">
        <f ca="1">SUM('503 Results'!O133:R133)</f>
        <v>9041686.1170839723</v>
      </c>
      <c r="E12" s="20">
        <f>SUM('Historical Therms'!H240:K240)</f>
        <v>9618877</v>
      </c>
      <c r="F12" s="20">
        <f ca="1">SUM('504 Results'!K133:N133)</f>
        <v>-2455579.754393409</v>
      </c>
      <c r="G12" s="20">
        <f ca="1">SUM('504 Results'!O133:R133)</f>
        <v>7163297.245606591</v>
      </c>
    </row>
    <row r="13" spans="1:7" x14ac:dyDescent="0.25">
      <c r="A13" s="18">
        <v>43770</v>
      </c>
      <c r="B13" s="20">
        <f>SUM('Historical Therms'!C241:F241)</f>
        <v>15903738</v>
      </c>
      <c r="C13" s="20">
        <f ca="1">SUM('503 Results'!K134:N134)</f>
        <v>1036088.7350640791</v>
      </c>
      <c r="D13" s="20">
        <f ca="1">SUM('503 Results'!O134:R134)</f>
        <v>16939826.735064078</v>
      </c>
      <c r="E13" s="20">
        <f>SUM('Historical Therms'!H241:K241)</f>
        <v>11991964</v>
      </c>
      <c r="F13" s="20">
        <f ca="1">SUM('504 Results'!K134:N134)</f>
        <v>-966322.00482716272</v>
      </c>
      <c r="G13" s="20">
        <f ca="1">SUM('504 Results'!O134:R134)</f>
        <v>11025641.995172836</v>
      </c>
    </row>
    <row r="14" spans="1:7" x14ac:dyDescent="0.25">
      <c r="A14" s="18">
        <v>43800</v>
      </c>
      <c r="B14" s="20">
        <f>SUM('Historical Therms'!C242:F242)</f>
        <v>19793412</v>
      </c>
      <c r="C14" s="20">
        <f ca="1">SUM('503 Results'!K135:N135)</f>
        <v>3013580.5368322725</v>
      </c>
      <c r="D14" s="20">
        <f ca="1">SUM('503 Results'!O135:R135)</f>
        <v>22806992.536832273</v>
      </c>
      <c r="E14" s="20">
        <f>SUM('Historical Therms'!H242:K242)</f>
        <v>13349454</v>
      </c>
      <c r="F14" s="20">
        <f ca="1">SUM('504 Results'!K135:N135)</f>
        <v>1124321.7270492804</v>
      </c>
      <c r="G14" s="20">
        <f ca="1">SUM('504 Results'!O135:R135)</f>
        <v>14473775.727049282</v>
      </c>
    </row>
    <row r="15" spans="1:7" x14ac:dyDescent="0.25">
      <c r="B15" s="22">
        <f>SUM(B3:B14)</f>
        <v>130865446</v>
      </c>
      <c r="C15" s="22">
        <f t="shared" ref="C15:G15" ca="1" si="0">SUM(C3:C14)</f>
        <v>-336897.65010686917</v>
      </c>
      <c r="D15" s="22">
        <f t="shared" ca="1" si="0"/>
        <v>130528548.34989312</v>
      </c>
      <c r="E15" s="22">
        <f t="shared" si="0"/>
        <v>97205520</v>
      </c>
      <c r="F15" s="22">
        <f t="shared" ca="1" si="0"/>
        <v>-4525804.9459545836</v>
      </c>
      <c r="G15" s="22">
        <f t="shared" ca="1" si="0"/>
        <v>92679715.054045424</v>
      </c>
    </row>
  </sheetData>
  <mergeCells count="2">
    <mergeCell ref="B1:D1"/>
    <mergeCell ref="E1:G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A9C33-DED4-4737-948A-79A33945C18A}">
  <dimension ref="A1:U136"/>
  <sheetViews>
    <sheetView tabSelected="1" workbookViewId="0"/>
  </sheetViews>
  <sheetFormatPr defaultRowHeight="15" x14ac:dyDescent="0.25"/>
  <cols>
    <col min="1" max="1" width="9.7109375" bestFit="1" customWidth="1"/>
    <col min="2" max="2" width="11.28515625" bestFit="1" customWidth="1"/>
    <col min="3" max="3" width="10.5703125" bestFit="1" customWidth="1"/>
    <col min="4" max="4" width="11.42578125" bestFit="1" customWidth="1"/>
    <col min="5" max="5" width="11.28515625" bestFit="1" customWidth="1"/>
    <col min="6" max="6" width="11.5703125" bestFit="1" customWidth="1"/>
    <col min="7" max="7" width="10.5703125" bestFit="1" customWidth="1"/>
    <col min="8" max="8" width="11.42578125" bestFit="1" customWidth="1"/>
    <col min="9" max="9" width="10.5703125" bestFit="1" customWidth="1"/>
    <col min="10" max="10" width="1.85546875" style="21" customWidth="1"/>
    <col min="11" max="12" width="11.28515625" bestFit="1" customWidth="1"/>
    <col min="13" max="13" width="11.42578125" bestFit="1" customWidth="1"/>
    <col min="14" max="14" width="11.28515625" bestFit="1" customWidth="1"/>
    <col min="15" max="15" width="11.5703125" bestFit="1" customWidth="1"/>
    <col min="16" max="16" width="10.5703125" bestFit="1" customWidth="1"/>
    <col min="17" max="17" width="11.42578125" bestFit="1" customWidth="1"/>
    <col min="18" max="18" width="10.5703125" bestFit="1" customWidth="1"/>
    <col min="20" max="20" width="9.42578125" bestFit="1" customWidth="1"/>
    <col min="21" max="21" width="12.5703125" bestFit="1" customWidth="1"/>
  </cols>
  <sheetData>
    <row r="1" spans="1:18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9.1" customHeight="1" x14ac:dyDescent="0.25">
      <c r="B2" s="31" t="s">
        <v>42</v>
      </c>
      <c r="C2" s="31"/>
      <c r="D2" s="31"/>
      <c r="E2" s="31"/>
      <c r="F2" s="31" t="s">
        <v>44</v>
      </c>
      <c r="G2" s="31"/>
      <c r="H2" s="31"/>
      <c r="I2" s="31"/>
      <c r="K2" s="31" t="s">
        <v>45</v>
      </c>
      <c r="L2" s="31"/>
      <c r="M2" s="31"/>
      <c r="N2" s="31"/>
      <c r="O2" s="31" t="s">
        <v>43</v>
      </c>
      <c r="P2" s="31"/>
      <c r="Q2" s="31"/>
      <c r="R2" s="31"/>
    </row>
    <row r="3" spans="1:18" x14ac:dyDescent="0.25">
      <c r="B3" t="s">
        <v>36</v>
      </c>
      <c r="C3" t="s">
        <v>37</v>
      </c>
      <c r="D3" t="s">
        <v>38</v>
      </c>
      <c r="E3" t="s">
        <v>32</v>
      </c>
      <c r="F3" t="s">
        <v>36</v>
      </c>
      <c r="G3" t="s">
        <v>37</v>
      </c>
      <c r="H3" t="s">
        <v>38</v>
      </c>
      <c r="I3" t="s">
        <v>32</v>
      </c>
      <c r="K3" t="s">
        <v>36</v>
      </c>
      <c r="L3" t="s">
        <v>37</v>
      </c>
      <c r="M3" t="s">
        <v>38</v>
      </c>
      <c r="N3" t="s">
        <v>32</v>
      </c>
      <c r="O3" t="s">
        <v>36</v>
      </c>
      <c r="P3" t="s">
        <v>37</v>
      </c>
      <c r="Q3" t="s">
        <v>38</v>
      </c>
      <c r="R3" t="s">
        <v>32</v>
      </c>
    </row>
    <row r="4" spans="1:18" x14ac:dyDescent="0.25">
      <c r="A4" s="18">
        <v>39814</v>
      </c>
      <c r="B4" s="20">
        <f ca="1">((VLOOKUP(MONTH($A4),'Normal HDDs'!$A:$E,2,FALSE)-'Actual HDDs'!B111)*IFERROR(VLOOKUP(MONTH($A4),INDIRECT(CONCATENATE("'",YEAR($A4),"'!$A$3:$B$16")),2,FALSE),0))*Customers!B111</f>
        <v>-978012.98863564967</v>
      </c>
      <c r="C4" s="20">
        <f ca="1">((VLOOKUP(MONTH($A4),'Normal HDDs'!$A:$E,3,FALSE)-'Actual HDDs'!C111)*IFERROR(VLOOKUP(MONTH($A4),INDIRECT(CONCATENATE("'",YEAR($A4),"'!$G$3:$H$16")),2,FALSE),0))*Customers!C111</f>
        <v>-535475.36044522305</v>
      </c>
      <c r="D4" s="20">
        <f ca="1">((VLOOKUP(MONTH($A4),'Normal HDDs'!$A:$E,4,FALSE)-'Actual HDDs'!D111)*IFERROR(VLOOKUP(MONTH($A4),INDIRECT(CONCATENATE("'",YEAR($A4),"'!$M$3:$N$16")),2,FALSE),0))*Customers!D111</f>
        <v>-48525.161780361275</v>
      </c>
      <c r="E4" s="20">
        <f ca="1">((VLOOKUP(MONTH($A4),'Normal HDDs'!$A:$E,5,FALSE)-'Actual HDDs'!E111)*IFERROR(VLOOKUP(MONTH($A4),INDIRECT(CONCATENATE("'",YEAR($A4),"'!$S$3:$T$16")),2,FALSE),0))*Customers!E111</f>
        <v>-88846.912491748968</v>
      </c>
      <c r="F4" s="20">
        <f ca="1">'Historical Therms'!C111+B4</f>
        <v>8592846.198618019</v>
      </c>
      <c r="G4" s="20">
        <f ca="1">'Historical Therms'!D111+C4</f>
        <v>3629375.9110514447</v>
      </c>
      <c r="H4" s="20">
        <f ca="1">'Historical Therms'!E111+D4</f>
        <v>3574427.7779134135</v>
      </c>
      <c r="I4" s="20">
        <f ca="1">'Historical Therms'!F111+E4</f>
        <v>3558903.6890641414</v>
      </c>
      <c r="K4" s="20">
        <f ca="1">O4-'Historical Therms'!C111</f>
        <v>-672072.08757800981</v>
      </c>
      <c r="L4" s="20">
        <f ca="1">P4-'Historical Therms'!D111</f>
        <v>-111637.16348807607</v>
      </c>
      <c r="M4" s="20">
        <f ca="1">Q4-'Historical Therms'!E111</f>
        <v>-189216.11940406915</v>
      </c>
      <c r="N4" s="20">
        <f ca="1">R4-'Historical Therms'!F111</f>
        <v>-186455.68738764571</v>
      </c>
      <c r="O4" s="20">
        <f ca="1">((VLOOKUP(MONTH($A4),'Normal HDDs'!$A:$E,2,FALSE)*IFERROR(VLOOKUP(MONTH($A4),INDIRECT(CONCATENATE("'",YEAR($A4),"'!$A$3:$B$16")),2,FALSE),0)+((IFERROR(VLOOKUP("trend",INDIRECT(CONCATENATE("'",YEAR($A4),"'!$A$3:$B$16")),2,FALSE),0)*(MONTH($A4)+108))*($A5-$A4))+(IFERROR((VLOOKUP("(Intercept)",INDIRECT(CONCATENATE("'",YEAR($A4),"'!$A$3:$B$16")),2,FALSE)),0)*($A5-$A4)))*Customers!B111)</f>
        <v>8898787.0996756591</v>
      </c>
      <c r="P4" s="20">
        <f ca="1">((VLOOKUP(MONTH($A4),'Normal HDDs'!$A:$E,3,FALSE)*IFERROR(VLOOKUP(MONTH($A4),INDIRECT(CONCATENATE("'",YEAR($A4),"'!$g$3:$h$16")),2,FALSE),0)+((IFERROR(VLOOKUP("trend",INDIRECT(CONCATENATE("'",YEAR($A4),"'!$g$3:$h$16")),2,FALSE),0)*(MONTH($A4)+108))*($A5-$A4))+(IFERROR((VLOOKUP("(Intercept)",INDIRECT(CONCATENATE("'",YEAR($A4),"'!$g$3:$h$16")),2,FALSE)),0)*($A5-$A4)))*Customers!C111)</f>
        <v>4053214.1080085915</v>
      </c>
      <c r="Q4" s="20">
        <f ca="1">((VLOOKUP(MONTH($A4),'Normal HDDs'!$A:$E,4,FALSE)*IFERROR(VLOOKUP(MONTH($A4),INDIRECT(CONCATENATE("'",YEAR($A4),"'!$m$3:$n$16")),2,FALSE),0)+((IFERROR(VLOOKUP("trend",INDIRECT(CONCATENATE("'",YEAR($A4),"'!$m$3:$n$16")),2,FALSE),0)*(MONTH($A4)+108))*($A5-$A4))+(IFERROR((VLOOKUP("(Intercept)",INDIRECT(CONCATENATE("'",YEAR($A4),"'!$m$3:$n$16")),2,FALSE)),0)*($A5-$A4)))*Customers!D111)</f>
        <v>3433736.8202897054</v>
      </c>
      <c r="R4" s="20">
        <f ca="1">((VLOOKUP(MONTH($A4),'Normal HDDs'!$A:$E,5,FALSE)*IFERROR(VLOOKUP(MONTH($A4),INDIRECT(CONCATENATE("'",YEAR($A4),"'!$s$3:$t$16")),2,FALSE),0)+((IFERROR(VLOOKUP("trend",INDIRECT(CONCATENATE("'",YEAR($A4),"'!$s$3:$t$16")),2,FALSE),0)*(MONTH($A4)+108))*($A5-$A4))+(IFERROR((VLOOKUP("(Intercept)",INDIRECT(CONCATENATE("'",YEAR($A4),"'!$s$3:$t$16")),2,FALSE)),0)*($A5-$A4)))*Customers!E111)</f>
        <v>3461294.9141682447</v>
      </c>
    </row>
    <row r="5" spans="1:18" x14ac:dyDescent="0.25">
      <c r="A5" s="18">
        <v>39845</v>
      </c>
      <c r="B5" s="20">
        <f ca="1">((VLOOKUP(MONTH($A5),'Normal HDDs'!$A:$E,2,FALSE)-'Actual HDDs'!B112)*IFERROR(VLOOKUP(MONTH($A5),INDIRECT(CONCATENATE("'",YEAR($A5),"'!$A$3:$B$16")),2,FALSE),0))*Customers!B112</f>
        <v>-717376.29033792811</v>
      </c>
      <c r="C5" s="20">
        <f ca="1">((VLOOKUP(MONTH($A5),'Normal HDDs'!$A:$E,3,FALSE)-'Actual HDDs'!C112)*IFERROR(VLOOKUP(MONTH($A5),INDIRECT(CONCATENATE("'",YEAR($A5),"'!$G$3:$H$16")),2,FALSE),0))*Customers!C112</f>
        <v>-231280.54839279508</v>
      </c>
      <c r="D5" s="20">
        <f ca="1">((VLOOKUP(MONTH($A5),'Normal HDDs'!$A:$E,4,FALSE)-'Actual HDDs'!D112)*IFERROR(VLOOKUP(MONTH($A5),INDIRECT(CONCATENATE("'",YEAR($A5),"'!$M$3:$N$16")),2,FALSE),0))*Customers!D112</f>
        <v>-202843.82029091837</v>
      </c>
      <c r="E5" s="20">
        <f ca="1">((VLOOKUP(MONTH($A5),'Normal HDDs'!$A:$E,5,FALSE)-'Actual HDDs'!E112)*IFERROR(VLOOKUP(MONTH($A5),INDIRECT(CONCATENATE("'",YEAR($A5),"'!$S$3:$T$16")),2,FALSE),0))*Customers!E112</f>
        <v>-115640.06176666678</v>
      </c>
      <c r="F5" s="20">
        <f ca="1">'Historical Therms'!C112+B5</f>
        <v>5930860.0875177775</v>
      </c>
      <c r="G5" s="20">
        <f ca="1">'Historical Therms'!D112+C5</f>
        <v>2753371.8256401788</v>
      </c>
      <c r="H5" s="20">
        <f ca="1">'Historical Therms'!E112+D5</f>
        <v>2302548.3618409974</v>
      </c>
      <c r="I5" s="20">
        <f ca="1">'Historical Therms'!F112+E5</f>
        <v>2346869.0042127375</v>
      </c>
      <c r="K5" s="20">
        <f ca="1">O5-'Historical Therms'!C112</f>
        <v>-441555.43270268012</v>
      </c>
      <c r="L5" s="20">
        <f ca="1">P5-'Historical Therms'!D112</f>
        <v>-40145.219563125167</v>
      </c>
      <c r="M5" s="20">
        <f ca="1">Q5-'Historical Therms'!E112</f>
        <v>-98816.199324163608</v>
      </c>
      <c r="N5" s="20">
        <f ca="1">R5-'Historical Therms'!F112</f>
        <v>-48152.342029255349</v>
      </c>
      <c r="O5" s="20">
        <f ca="1">((VLOOKUP(MONTH($A5),'Normal HDDs'!$A:$E,2,FALSE)*IFERROR(VLOOKUP(MONTH($A5),INDIRECT(CONCATENATE("'",YEAR($A5),"'!$A$3:$B$16")),2,FALSE),0)+((IFERROR(VLOOKUP("trend",INDIRECT(CONCATENATE("'",YEAR($A5),"'!$A$3:$B$16")),2,FALSE),0)*(MONTH($A5)+108))*($A6-$A5))+(IFERROR((VLOOKUP("(Intercept)",INDIRECT(CONCATENATE("'",YEAR($A5),"'!$A$3:$B$16")),2,FALSE)),0)*($A6-$A5)))*Customers!B112)</f>
        <v>6206680.9451530259</v>
      </c>
      <c r="P5" s="20">
        <f ca="1">((VLOOKUP(MONTH($A5),'Normal HDDs'!$A:$E,3,FALSE)*IFERROR(VLOOKUP(MONTH($A5),INDIRECT(CONCATENATE("'",YEAR($A5),"'!$g$3:$h$16")),2,FALSE),0)+((IFERROR(VLOOKUP("trend",INDIRECT(CONCATENATE("'",YEAR($A5),"'!$g$3:$h$16")),2,FALSE),0)*(MONTH($A5)+108))*($A6-$A5))+(IFERROR((VLOOKUP("(Intercept)",INDIRECT(CONCATENATE("'",YEAR($A5),"'!$g$3:$h$16")),2,FALSE)),0)*($A6-$A5)))*Customers!C112)</f>
        <v>2944507.1544698486</v>
      </c>
      <c r="Q5" s="20">
        <f ca="1">((VLOOKUP(MONTH($A5),'Normal HDDs'!$A:$E,4,FALSE)*IFERROR(VLOOKUP(MONTH($A5),INDIRECT(CONCATENATE("'",YEAR($A5),"'!$m$3:$n$16")),2,FALSE),0)+((IFERROR(VLOOKUP("trend",INDIRECT(CONCATENATE("'",YEAR($A5),"'!$m$3:$n$16")),2,FALSE),0)*(MONTH($A5)+108))*($A6-$A5))+(IFERROR((VLOOKUP("(Intercept)",INDIRECT(CONCATENATE("'",YEAR($A5),"'!$m$3:$n$16")),2,FALSE)),0)*($A6-$A5)))*Customers!D112)</f>
        <v>2406575.9828077522</v>
      </c>
      <c r="R5" s="20">
        <f ca="1">((VLOOKUP(MONTH($A5),'Normal HDDs'!$A:$E,5,FALSE)*IFERROR(VLOOKUP(MONTH($A5),INDIRECT(CONCATENATE("'",YEAR($A5),"'!$s$3:$t$16")),2,FALSE),0)+((IFERROR(VLOOKUP("trend",INDIRECT(CONCATENATE("'",YEAR($A5),"'!$s$3:$t$16")),2,FALSE),0)*(MONTH($A5)+108))*($A6-$A5))+(IFERROR((VLOOKUP("(Intercept)",INDIRECT(CONCATENATE("'",YEAR($A5),"'!$s$3:$t$16")),2,FALSE)),0)*($A6-$A5)))*Customers!E112)</f>
        <v>2414356.723950149</v>
      </c>
    </row>
    <row r="6" spans="1:18" x14ac:dyDescent="0.25">
      <c r="A6" s="18">
        <v>39873</v>
      </c>
      <c r="B6" s="20">
        <f ca="1">((VLOOKUP(MONTH($A6),'Normal HDDs'!$A:$E,2,FALSE)-'Actual HDDs'!B113)*IFERROR(VLOOKUP(MONTH($A6),INDIRECT(CONCATENATE("'",YEAR($A6),"'!$A$3:$B$16")),2,FALSE),0))*Customers!B113</f>
        <v>-1116312.6221726087</v>
      </c>
      <c r="C6" s="20">
        <f ca="1">((VLOOKUP(MONTH($A6),'Normal HDDs'!$A:$E,3,FALSE)-'Actual HDDs'!C113)*IFERROR(VLOOKUP(MONTH($A6),INDIRECT(CONCATENATE("'",YEAR($A6),"'!$G$3:$H$16")),2,FALSE),0))*Customers!C113</f>
        <v>-705725.75841980206</v>
      </c>
      <c r="D6" s="20">
        <f ca="1">((VLOOKUP(MONTH($A6),'Normal HDDs'!$A:$E,4,FALSE)-'Actual HDDs'!D113)*IFERROR(VLOOKUP(MONTH($A6),INDIRECT(CONCATENATE("'",YEAR($A6),"'!$M$3:$N$16")),2,FALSE),0))*Customers!D113</f>
        <v>-447011.19569728459</v>
      </c>
      <c r="E6" s="20">
        <f ca="1">((VLOOKUP(MONTH($A6),'Normal HDDs'!$A:$E,5,FALSE)-'Actual HDDs'!E113)*IFERROR(VLOOKUP(MONTH($A6),INDIRECT(CONCATENATE("'",YEAR($A6),"'!$S$3:$T$16")),2,FALSE),0))*Customers!E113</f>
        <v>-400485.94942856923</v>
      </c>
      <c r="F6" s="20">
        <f ca="1">'Historical Therms'!C113+B6</f>
        <v>5826263.9427493243</v>
      </c>
      <c r="G6" s="20">
        <f ca="1">'Historical Therms'!D113+C6</f>
        <v>2618990.4348903242</v>
      </c>
      <c r="H6" s="20">
        <f ca="1">'Historical Therms'!E113+D6</f>
        <v>1979360.7236283745</v>
      </c>
      <c r="I6" s="20">
        <f ca="1">'Historical Therms'!F113+E6</f>
        <v>1974542.3730137118</v>
      </c>
      <c r="K6" s="20">
        <f ca="1">O6-'Historical Therms'!C113</f>
        <v>-1251251.9308998873</v>
      </c>
      <c r="L6" s="20">
        <f ca="1">P6-'Historical Therms'!D113</f>
        <v>-663684.93572912272</v>
      </c>
      <c r="M6" s="20">
        <f ca="1">Q6-'Historical Therms'!E113</f>
        <v>-454299.00093912124</v>
      </c>
      <c r="N6" s="20">
        <f ca="1">R6-'Historical Therms'!F113</f>
        <v>-506598.327855899</v>
      </c>
      <c r="O6" s="20">
        <f ca="1">((VLOOKUP(MONTH($A6),'Normal HDDs'!$A:$E,2,FALSE)*IFERROR(VLOOKUP(MONTH($A6),INDIRECT(CONCATENATE("'",YEAR($A6),"'!$A$3:$B$16")),2,FALSE),0)+((IFERROR(VLOOKUP("trend",INDIRECT(CONCATENATE("'",YEAR($A6),"'!$A$3:$B$16")),2,FALSE),0)*(MONTH($A6)+108))*($A7-$A6))+(IFERROR((VLOOKUP("(Intercept)",INDIRECT(CONCATENATE("'",YEAR($A6),"'!$A$3:$B$16")),2,FALSE)),0)*($A7-$A6)))*Customers!B113)</f>
        <v>5691324.6340220459</v>
      </c>
      <c r="P6" s="20">
        <f ca="1">((VLOOKUP(MONTH($A6),'Normal HDDs'!$A:$E,3,FALSE)*IFERROR(VLOOKUP(MONTH($A6),INDIRECT(CONCATENATE("'",YEAR($A6),"'!$g$3:$h$16")),2,FALSE),0)+((IFERROR(VLOOKUP("trend",INDIRECT(CONCATENATE("'",YEAR($A6),"'!$g$3:$h$16")),2,FALSE),0)*(MONTH($A6)+108))*($A7-$A6))+(IFERROR((VLOOKUP("(Intercept)",INDIRECT(CONCATENATE("'",YEAR($A6),"'!$g$3:$h$16")),2,FALSE)),0)*($A7-$A6)))*Customers!C113)</f>
        <v>2661031.2575810035</v>
      </c>
      <c r="Q6" s="20">
        <f ca="1">((VLOOKUP(MONTH($A6),'Normal HDDs'!$A:$E,4,FALSE)*IFERROR(VLOOKUP(MONTH($A6),INDIRECT(CONCATENATE("'",YEAR($A6),"'!$m$3:$n$16")),2,FALSE),0)+((IFERROR(VLOOKUP("trend",INDIRECT(CONCATENATE("'",YEAR($A6),"'!$m$3:$n$16")),2,FALSE),0)*(MONTH($A6)+108))*($A7-$A6))+(IFERROR((VLOOKUP("(Intercept)",INDIRECT(CONCATENATE("'",YEAR($A6),"'!$m$3:$n$16")),2,FALSE)),0)*($A7-$A6)))*Customers!D113)</f>
        <v>1972072.9183865378</v>
      </c>
      <c r="R6" s="20">
        <f ca="1">((VLOOKUP(MONTH($A6),'Normal HDDs'!$A:$E,5,FALSE)*IFERROR(VLOOKUP(MONTH($A6),INDIRECT(CONCATENATE("'",YEAR($A6),"'!$s$3:$t$16")),2,FALSE),0)+((IFERROR(VLOOKUP("trend",INDIRECT(CONCATENATE("'",YEAR($A6),"'!$s$3:$t$16")),2,FALSE),0)*(MONTH($A6)+108))*($A7-$A6))+(IFERROR((VLOOKUP("(Intercept)",INDIRECT(CONCATENATE("'",YEAR($A6),"'!$s$3:$t$16")),2,FALSE)),0)*($A7-$A6)))*Customers!E113)</f>
        <v>1868429.9945863821</v>
      </c>
    </row>
    <row r="7" spans="1:18" x14ac:dyDescent="0.25">
      <c r="A7" s="18">
        <v>39904</v>
      </c>
      <c r="B7" s="20">
        <f ca="1">((VLOOKUP(MONTH($A7),'Normal HDDs'!$A:$E,2,FALSE)-'Actual HDDs'!B114)*IFERROR(VLOOKUP(MONTH($A7),INDIRECT(CONCATENATE("'",YEAR($A7),"'!$A$3:$B$16")),2,FALSE),0))*Customers!B114</f>
        <v>-170306.84594442562</v>
      </c>
      <c r="C7" s="20">
        <f ca="1">((VLOOKUP(MONTH($A7),'Normal HDDs'!$A:$E,3,FALSE)-'Actual HDDs'!C114)*IFERROR(VLOOKUP(MONTH($A7),INDIRECT(CONCATENATE("'",YEAR($A7),"'!$G$3:$H$16")),2,FALSE),0))*Customers!C114</f>
        <v>-250046.90061783095</v>
      </c>
      <c r="D7" s="20">
        <f ca="1">((VLOOKUP(MONTH($A7),'Normal HDDs'!$A:$E,4,FALSE)-'Actual HDDs'!D114)*IFERROR(VLOOKUP(MONTH($A7),INDIRECT(CONCATENATE("'",YEAR($A7),"'!$M$3:$N$16")),2,FALSE),0))*Customers!D114</f>
        <v>-56211.217502325984</v>
      </c>
      <c r="E7" s="20">
        <f ca="1">((VLOOKUP(MONTH($A7),'Normal HDDs'!$A:$E,5,FALSE)-'Actual HDDs'!E114)*IFERROR(VLOOKUP(MONTH($A7),INDIRECT(CONCATENATE("'",YEAR($A7),"'!$S$3:$T$16")),2,FALSE),0))*Customers!E114</f>
        <v>-71934.513490654106</v>
      </c>
      <c r="F7" s="20">
        <f ca="1">'Historical Therms'!C114+B7</f>
        <v>3648711.8000464952</v>
      </c>
      <c r="G7" s="20">
        <f ca="1">'Historical Therms'!D114+C7</f>
        <v>1515103.2523285095</v>
      </c>
      <c r="H7" s="20">
        <f ca="1">'Historical Therms'!E114+D7</f>
        <v>1029855.5308260934</v>
      </c>
      <c r="I7" s="20">
        <f ca="1">'Historical Therms'!F114+E7</f>
        <v>1053263.9392436659</v>
      </c>
      <c r="K7" s="20">
        <f ca="1">O7-'Historical Therms'!C114</f>
        <v>471870.80649049999</v>
      </c>
      <c r="L7" s="20">
        <f ca="1">P7-'Historical Therms'!D114</f>
        <v>195079.38025766215</v>
      </c>
      <c r="M7" s="20">
        <f ca="1">Q7-'Historical Therms'!E114</f>
        <v>61803.456052887021</v>
      </c>
      <c r="N7" s="20">
        <f ca="1">R7-'Historical Therms'!F114</f>
        <v>1281.0360510132741</v>
      </c>
      <c r="O7" s="20">
        <f ca="1">((VLOOKUP(MONTH($A7),'Normal HDDs'!$A:$E,2,FALSE)*IFERROR(VLOOKUP(MONTH($A7),INDIRECT(CONCATENATE("'",YEAR($A7),"'!$A$3:$B$16")),2,FALSE),0)+((IFERROR(VLOOKUP("trend",INDIRECT(CONCATENATE("'",YEAR($A7),"'!$A$3:$B$16")),2,FALSE),0)*(MONTH($A7)+108))*($A8-$A7))+(IFERROR((VLOOKUP("(Intercept)",INDIRECT(CONCATENATE("'",YEAR($A7),"'!$A$3:$B$16")),2,FALSE)),0)*($A8-$A7)))*Customers!B114)</f>
        <v>4290889.4524814207</v>
      </c>
      <c r="P7" s="20">
        <f ca="1">((VLOOKUP(MONTH($A7),'Normal HDDs'!$A:$E,3,FALSE)*IFERROR(VLOOKUP(MONTH($A7),INDIRECT(CONCATENATE("'",YEAR($A7),"'!$g$3:$h$16")),2,FALSE),0)+((IFERROR(VLOOKUP("trend",INDIRECT(CONCATENATE("'",YEAR($A7),"'!$g$3:$h$16")),2,FALSE),0)*(MONTH($A7)+108))*($A8-$A7))+(IFERROR((VLOOKUP("(Intercept)",INDIRECT(CONCATENATE("'",YEAR($A7),"'!$g$3:$h$16")),2,FALSE)),0)*($A8-$A7)))*Customers!C114)</f>
        <v>1960229.5332040025</v>
      </c>
      <c r="Q7" s="20">
        <f ca="1">((VLOOKUP(MONTH($A7),'Normal HDDs'!$A:$E,4,FALSE)*IFERROR(VLOOKUP(MONTH($A7),INDIRECT(CONCATENATE("'",YEAR($A7),"'!$m$3:$n$16")),2,FALSE),0)+((IFERROR(VLOOKUP("trend",INDIRECT(CONCATENATE("'",YEAR($A7),"'!$m$3:$n$16")),2,FALSE),0)*(MONTH($A7)+108))*($A8-$A7))+(IFERROR((VLOOKUP("(Intercept)",INDIRECT(CONCATENATE("'",YEAR($A7),"'!$m$3:$n$16")),2,FALSE)),0)*($A8-$A7)))*Customers!D114)</f>
        <v>1147870.2043813064</v>
      </c>
      <c r="R7" s="20">
        <f ca="1">((VLOOKUP(MONTH($A7),'Normal HDDs'!$A:$E,5,FALSE)*IFERROR(VLOOKUP(MONTH($A7),INDIRECT(CONCATENATE("'",YEAR($A7),"'!$s$3:$t$16")),2,FALSE),0)+((IFERROR(VLOOKUP("trend",INDIRECT(CONCATENATE("'",YEAR($A7),"'!$s$3:$t$16")),2,FALSE),0)*(MONTH($A7)+108))*($A8-$A7))+(IFERROR((VLOOKUP("(Intercept)",INDIRECT(CONCATENATE("'",YEAR($A7),"'!$s$3:$t$16")),2,FALSE)),0)*($A8-$A7)))*Customers!E114)</f>
        <v>1126479.4887853332</v>
      </c>
    </row>
    <row r="8" spans="1:18" x14ac:dyDescent="0.25">
      <c r="A8" s="18">
        <v>39934</v>
      </c>
      <c r="B8" s="20">
        <f ca="1">((VLOOKUP(MONTH($A8),'Normal HDDs'!$A:$E,2,FALSE)-'Actual HDDs'!B115)*IFERROR(VLOOKUP(MONTH($A8),INDIRECT(CONCATENATE("'",YEAR($A8),"'!$A$3:$B$16")),2,FALSE),0))*Customers!B115</f>
        <v>-58503.877332841083</v>
      </c>
      <c r="C8" s="20">
        <f ca="1">((VLOOKUP(MONTH($A8),'Normal HDDs'!$A:$E,3,FALSE)-'Actual HDDs'!C115)*IFERROR(VLOOKUP(MONTH($A8),INDIRECT(CONCATENATE("'",YEAR($A8),"'!$G$3:$H$16")),2,FALSE),0))*Customers!C115</f>
        <v>-52868.025379669802</v>
      </c>
      <c r="D8" s="20">
        <f ca="1">((VLOOKUP(MONTH($A8),'Normal HDDs'!$A:$E,4,FALSE)-'Actual HDDs'!D115)*IFERROR(VLOOKUP(MONTH($A8),INDIRECT(CONCATENATE("'",YEAR($A8),"'!$M$3:$N$16")),2,FALSE),0))*Customers!D115</f>
        <v>59991.849722612911</v>
      </c>
      <c r="E8" s="20">
        <f ca="1">((VLOOKUP(MONTH($A8),'Normal HDDs'!$A:$E,5,FALSE)-'Actual HDDs'!E115)*IFERROR(VLOOKUP(MONTH($A8),INDIRECT(CONCATENATE("'",YEAR($A8),"'!$S$3:$T$16")),2,FALSE),0))*Customers!E115</f>
        <v>-23033.056828975186</v>
      </c>
      <c r="F8" s="20">
        <f ca="1">'Historical Therms'!C115+B8</f>
        <v>2221576.9778962508</v>
      </c>
      <c r="G8" s="20">
        <f ca="1">'Historical Therms'!D115+C8</f>
        <v>1091118.7312550978</v>
      </c>
      <c r="H8" s="20">
        <f ca="1">'Historical Therms'!E115+D8</f>
        <v>669063.80417060677</v>
      </c>
      <c r="I8" s="20">
        <f ca="1">'Historical Therms'!F115+E8</f>
        <v>572891.37685917155</v>
      </c>
      <c r="K8" s="20">
        <f ca="1">O8-'Historical Therms'!C115</f>
        <v>-29434.32429738529</v>
      </c>
      <c r="L8" s="20">
        <f ca="1">P8-'Historical Therms'!D115</f>
        <v>-75157.090591785498</v>
      </c>
      <c r="M8" s="20">
        <f ca="1">Q8-'Historical Therms'!E115</f>
        <v>-31044.149421817041</v>
      </c>
      <c r="N8" s="20">
        <f ca="1">R8-'Historical Therms'!F115</f>
        <v>-82560.813962812594</v>
      </c>
      <c r="O8" s="20">
        <f ca="1">((VLOOKUP(MONTH($A8),'Normal HDDs'!$A:$E,2,FALSE)*IFERROR(VLOOKUP(MONTH($A8),INDIRECT(CONCATENATE("'",YEAR($A8),"'!$A$3:$B$16")),2,FALSE),0)+((IFERROR(VLOOKUP("trend",INDIRECT(CONCATENATE("'",YEAR($A8),"'!$A$3:$B$16")),2,FALSE),0)*(MONTH($A8)+108))*($A9-$A8))+(IFERROR((VLOOKUP("(Intercept)",INDIRECT(CONCATENATE("'",YEAR($A8),"'!$A$3:$B$16")),2,FALSE)),0)*($A9-$A8)))*Customers!B115)</f>
        <v>2250646.5309317065</v>
      </c>
      <c r="P8" s="20">
        <f ca="1">((VLOOKUP(MONTH($A8),'Normal HDDs'!$A:$E,3,FALSE)*IFERROR(VLOOKUP(MONTH($A8),INDIRECT(CONCATENATE("'",YEAR($A8),"'!$g$3:$h$16")),2,FALSE),0)+((IFERROR(VLOOKUP("trend",INDIRECT(CONCATENATE("'",YEAR($A8),"'!$g$3:$h$16")),2,FALSE),0)*(MONTH($A8)+108))*($A9-$A8))+(IFERROR((VLOOKUP("(Intercept)",INDIRECT(CONCATENATE("'",YEAR($A8),"'!$g$3:$h$16")),2,FALSE)),0)*($A9-$A8)))*Customers!C115)</f>
        <v>1068829.6660429821</v>
      </c>
      <c r="Q8" s="20">
        <f ca="1">((VLOOKUP(MONTH($A8),'Normal HDDs'!$A:$E,4,FALSE)*IFERROR(VLOOKUP(MONTH($A8),INDIRECT(CONCATENATE("'",YEAR($A8),"'!$m$3:$n$16")),2,FALSE),0)+((IFERROR(VLOOKUP("trend",INDIRECT(CONCATENATE("'",YEAR($A8),"'!$m$3:$n$16")),2,FALSE),0)*(MONTH($A8)+108))*($A9-$A8))+(IFERROR((VLOOKUP("(Intercept)",INDIRECT(CONCATENATE("'",YEAR($A8),"'!$m$3:$n$16")),2,FALSE)),0)*($A9-$A8)))*Customers!D115)</f>
        <v>578027.80502617685</v>
      </c>
      <c r="R8" s="20">
        <f ca="1">((VLOOKUP(MONTH($A8),'Normal HDDs'!$A:$E,5,FALSE)*IFERROR(VLOOKUP(MONTH($A8),INDIRECT(CONCATENATE("'",YEAR($A8),"'!$s$3:$t$16")),2,FALSE),0)+((IFERROR(VLOOKUP("trend",INDIRECT(CONCATENATE("'",YEAR($A8),"'!$s$3:$t$16")),2,FALSE),0)*(MONTH($A8)+108))*($A9-$A8))+(IFERROR((VLOOKUP("(Intercept)",INDIRECT(CONCATENATE("'",YEAR($A8),"'!$s$3:$t$16")),2,FALSE)),0)*($A9-$A8)))*Customers!E115)</f>
        <v>513363.61972533417</v>
      </c>
    </row>
    <row r="9" spans="1:18" x14ac:dyDescent="0.25">
      <c r="A9" s="18">
        <v>39965</v>
      </c>
      <c r="B9" s="20">
        <f ca="1">((VLOOKUP(MONTH($A9),'Normal HDDs'!$A:$E,2,FALSE)-'Actual HDDs'!B116)*IFERROR(VLOOKUP(MONTH($A9),INDIRECT(CONCATENATE("'",YEAR($A9),"'!$A$3:$B$16")),2,FALSE),0))*Customers!B116</f>
        <v>0</v>
      </c>
      <c r="C9" s="20">
        <f ca="1">((VLOOKUP(MONTH($A9),'Normal HDDs'!$A:$E,3,FALSE)-'Actual HDDs'!C116)*IFERROR(VLOOKUP(MONTH($A9),INDIRECT(CONCATENATE("'",YEAR($A9),"'!$G$3:$H$16")),2,FALSE),0))*Customers!C116</f>
        <v>60122.153760133951</v>
      </c>
      <c r="D9" s="20">
        <f ca="1">((VLOOKUP(MONTH($A9),'Normal HDDs'!$A:$E,4,FALSE)-'Actual HDDs'!D116)*IFERROR(VLOOKUP(MONTH($A9),INDIRECT(CONCATENATE("'",YEAR($A9),"'!$M$3:$N$16")),2,FALSE),0))*Customers!D116</f>
        <v>0</v>
      </c>
      <c r="E9" s="20">
        <f ca="1">((VLOOKUP(MONTH($A9),'Normal HDDs'!$A:$E,5,FALSE)-'Actual HDDs'!E116)*IFERROR(VLOOKUP(MONTH($A9),INDIRECT(CONCATENATE("'",YEAR($A9),"'!$S$3:$T$16")),2,FALSE),0))*Customers!E116</f>
        <v>0</v>
      </c>
      <c r="F9" s="20">
        <f ca="1">'Historical Therms'!C116+B9</f>
        <v>1615697.8121175978</v>
      </c>
      <c r="G9" s="20">
        <f ca="1">'Historical Therms'!D116+C9</f>
        <v>792846.80306071998</v>
      </c>
      <c r="H9" s="20">
        <f ca="1">'Historical Therms'!E116+D9</f>
        <v>414798.41373352165</v>
      </c>
      <c r="I9" s="20">
        <f ca="1">'Historical Therms'!F116+E9</f>
        <v>375810.12484829465</v>
      </c>
      <c r="K9" s="20">
        <f ca="1">O9-'Historical Therms'!C116</f>
        <v>-303275.50703498418</v>
      </c>
      <c r="L9" s="20">
        <f ca="1">P9-'Historical Therms'!D116</f>
        <v>-94041.153042897</v>
      </c>
      <c r="M9" s="20">
        <f ca="1">Q9-'Historical Therms'!E116</f>
        <v>-73923.455863739713</v>
      </c>
      <c r="N9" s="20">
        <f ca="1">R9-'Historical Therms'!F116</f>
        <v>-139750.06150337946</v>
      </c>
      <c r="O9" s="20">
        <f ca="1">((VLOOKUP(MONTH($A9),'Normal HDDs'!$A:$E,2,FALSE)*IFERROR(VLOOKUP(MONTH($A9),INDIRECT(CONCATENATE("'",YEAR($A9),"'!$A$3:$B$16")),2,FALSE),0)+((IFERROR(VLOOKUP("trend",INDIRECT(CONCATENATE("'",YEAR($A9),"'!$A$3:$B$16")),2,FALSE),0)*(MONTH($A9)+108))*($A10-$A9))+(IFERROR((VLOOKUP("(Intercept)",INDIRECT(CONCATENATE("'",YEAR($A9),"'!$A$3:$B$16")),2,FALSE)),0)*($A10-$A9)))*Customers!B116)</f>
        <v>1312422.3050826136</v>
      </c>
      <c r="P9" s="20">
        <f ca="1">((VLOOKUP(MONTH($A9),'Normal HDDs'!$A:$E,3,FALSE)*IFERROR(VLOOKUP(MONTH($A9),INDIRECT(CONCATENATE("'",YEAR($A9),"'!$g$3:$h$16")),2,FALSE),0)+((IFERROR(VLOOKUP("trend",INDIRECT(CONCATENATE("'",YEAR($A9),"'!$g$3:$h$16")),2,FALSE),0)*(MONTH($A9)+108))*($A10-$A9))+(IFERROR((VLOOKUP("(Intercept)",INDIRECT(CONCATENATE("'",YEAR($A9),"'!$g$3:$h$16")),2,FALSE)),0)*($A10-$A9)))*Customers!C116)</f>
        <v>638683.49625768897</v>
      </c>
      <c r="Q9" s="20">
        <f ca="1">((VLOOKUP(MONTH($A9),'Normal HDDs'!$A:$E,4,FALSE)*IFERROR(VLOOKUP(MONTH($A9),INDIRECT(CONCATENATE("'",YEAR($A9),"'!$m$3:$n$16")),2,FALSE),0)+((IFERROR(VLOOKUP("trend",INDIRECT(CONCATENATE("'",YEAR($A9),"'!$m$3:$n$16")),2,FALSE),0)*(MONTH($A9)+108))*($A10-$A9))+(IFERROR((VLOOKUP("(Intercept)",INDIRECT(CONCATENATE("'",YEAR($A9),"'!$m$3:$n$16")),2,FALSE)),0)*($A10-$A9)))*Customers!D116)</f>
        <v>340874.95786978194</v>
      </c>
      <c r="R9" s="20">
        <f ca="1">((VLOOKUP(MONTH($A9),'Normal HDDs'!$A:$E,5,FALSE)*IFERROR(VLOOKUP(MONTH($A9),INDIRECT(CONCATENATE("'",YEAR($A9),"'!$s$3:$t$16")),2,FALSE),0)+((IFERROR(VLOOKUP("trend",INDIRECT(CONCATENATE("'",YEAR($A9),"'!$s$3:$t$16")),2,FALSE),0)*(MONTH($A9)+108))*($A10-$A9))+(IFERROR((VLOOKUP("(Intercept)",INDIRECT(CONCATENATE("'",YEAR($A9),"'!$s$3:$t$16")),2,FALSE)),0)*($A10-$A9)))*Customers!E116)</f>
        <v>236060.06334491519</v>
      </c>
    </row>
    <row r="10" spans="1:18" x14ac:dyDescent="0.25">
      <c r="A10" s="18">
        <v>39995</v>
      </c>
      <c r="B10" s="20">
        <f ca="1">((VLOOKUP(MONTH($A10),'Normal HDDs'!$A:$E,2,FALSE)-'Actual HDDs'!B117)*IFERROR(VLOOKUP(MONTH($A10),INDIRECT(CONCATENATE("'",YEAR($A10),"'!$A$3:$B$16")),2,FALSE),0))*Customers!B117</f>
        <v>0</v>
      </c>
      <c r="C10" s="20">
        <f ca="1">((VLOOKUP(MONTH($A10),'Normal HDDs'!$A:$E,3,FALSE)-'Actual HDDs'!C117)*IFERROR(VLOOKUP(MONTH($A10),INDIRECT(CONCATENATE("'",YEAR($A10),"'!$G$3:$H$16")),2,FALSE),0))*Customers!C117</f>
        <v>0</v>
      </c>
      <c r="D10" s="20">
        <f ca="1">((VLOOKUP(MONTH($A10),'Normal HDDs'!$A:$E,4,FALSE)-'Actual HDDs'!D117)*IFERROR(VLOOKUP(MONTH($A10),INDIRECT(CONCATENATE("'",YEAR($A10),"'!$M$3:$N$16")),2,FALSE),0))*Customers!D117</f>
        <v>0</v>
      </c>
      <c r="E10" s="20">
        <f ca="1">((VLOOKUP(MONTH($A10),'Normal HDDs'!$A:$E,5,FALSE)-'Actual HDDs'!E117)*IFERROR(VLOOKUP(MONTH($A10),INDIRECT(CONCATENATE("'",YEAR($A10),"'!$S$3:$T$16")),2,FALSE),0))*Customers!E117</f>
        <v>0</v>
      </c>
      <c r="F10" s="20">
        <f ca="1">'Historical Therms'!C117+B10</f>
        <v>1331739.6963582891</v>
      </c>
      <c r="G10" s="20">
        <f ca="1">'Historical Therms'!D117+C10</f>
        <v>581320.62931283086</v>
      </c>
      <c r="H10" s="20">
        <f ca="1">'Historical Therms'!E117+D10</f>
        <v>361269.60068128729</v>
      </c>
      <c r="I10" s="20">
        <f ca="1">'Historical Therms'!F117+E10</f>
        <v>286079.07364759262</v>
      </c>
      <c r="K10" s="20">
        <f ca="1">O10-'Historical Therms'!C117</f>
        <v>14700.048643494723</v>
      </c>
      <c r="L10" s="20">
        <f ca="1">P10-'Historical Therms'!D117</f>
        <v>-106693.64317379647</v>
      </c>
      <c r="M10" s="20">
        <f ca="1">Q10-'Historical Therms'!E117</f>
        <v>-10852.452548369882</v>
      </c>
      <c r="N10" s="20">
        <f ca="1">R10-'Historical Therms'!F117</f>
        <v>-46516.221412073064</v>
      </c>
      <c r="O10" s="20">
        <f ca="1">((VLOOKUP(MONTH($A10),'Normal HDDs'!$A:$E,2,FALSE)*IFERROR(VLOOKUP(MONTH($A10),INDIRECT(CONCATENATE("'",YEAR($A10),"'!$A$3:$B$16")),2,FALSE),0)+((IFERROR(VLOOKUP("trend",INDIRECT(CONCATENATE("'",YEAR($A10),"'!$A$3:$B$16")),2,FALSE),0)*(MONTH($A10)+108))*($A11-$A10))+(IFERROR((VLOOKUP("(Intercept)",INDIRECT(CONCATENATE("'",YEAR($A10),"'!$A$3:$B$16")),2,FALSE)),0)*($A11-$A10)))*Customers!B117)</f>
        <v>1346439.7450017838</v>
      </c>
      <c r="P10" s="20">
        <f ca="1">((VLOOKUP(MONTH($A10),'Normal HDDs'!$A:$E,3,FALSE)*IFERROR(VLOOKUP(MONTH($A10),INDIRECT(CONCATENATE("'",YEAR($A10),"'!$g$3:$h$16")),2,FALSE),0)+((IFERROR(VLOOKUP("trend",INDIRECT(CONCATENATE("'",YEAR($A10),"'!$g$3:$h$16")),2,FALSE),0)*(MONTH($A10)+108))*($A11-$A10))+(IFERROR((VLOOKUP("(Intercept)",INDIRECT(CONCATENATE("'",YEAR($A10),"'!$g$3:$h$16")),2,FALSE)),0)*($A11-$A10)))*Customers!C117)</f>
        <v>474626.98613903439</v>
      </c>
      <c r="Q10" s="20">
        <f ca="1">((VLOOKUP(MONTH($A10),'Normal HDDs'!$A:$E,4,FALSE)*IFERROR(VLOOKUP(MONTH($A10),INDIRECT(CONCATENATE("'",YEAR($A10),"'!$m$3:$n$16")),2,FALSE),0)+((IFERROR(VLOOKUP("trend",INDIRECT(CONCATENATE("'",YEAR($A10),"'!$m$3:$n$16")),2,FALSE),0)*(MONTH($A10)+108))*($A11-$A10))+(IFERROR((VLOOKUP("(Intercept)",INDIRECT(CONCATENATE("'",YEAR($A10),"'!$m$3:$n$16")),2,FALSE)),0)*($A11-$A10)))*Customers!D117)</f>
        <v>350417.14813291741</v>
      </c>
      <c r="R10" s="20">
        <f ca="1">((VLOOKUP(MONTH($A10),'Normal HDDs'!$A:$E,5,FALSE)*IFERROR(VLOOKUP(MONTH($A10),INDIRECT(CONCATENATE("'",YEAR($A10),"'!$s$3:$t$16")),2,FALSE),0)+((IFERROR(VLOOKUP("trend",INDIRECT(CONCATENATE("'",YEAR($A10),"'!$s$3:$t$16")),2,FALSE),0)*(MONTH($A10)+108))*($A11-$A10))+(IFERROR((VLOOKUP("(Intercept)",INDIRECT(CONCATENATE("'",YEAR($A10),"'!$s$3:$t$16")),2,FALSE)),0)*($A11-$A10)))*Customers!E117)</f>
        <v>239562.85223551956</v>
      </c>
    </row>
    <row r="11" spans="1:18" x14ac:dyDescent="0.25">
      <c r="A11" s="18">
        <v>40026</v>
      </c>
      <c r="B11" s="20">
        <f ca="1">((VLOOKUP(MONTH($A11),'Normal HDDs'!$A:$E,2,FALSE)-'Actual HDDs'!B118)*IFERROR(VLOOKUP(MONTH($A11),INDIRECT(CONCATENATE("'",YEAR($A11),"'!$A$3:$B$16")),2,FALSE),0))*Customers!B118</f>
        <v>0</v>
      </c>
      <c r="C11" s="20">
        <f ca="1">((VLOOKUP(MONTH($A11),'Normal HDDs'!$A:$E,3,FALSE)-'Actual HDDs'!C118)*IFERROR(VLOOKUP(MONTH($A11),INDIRECT(CONCATENATE("'",YEAR($A11),"'!$G$3:$H$16")),2,FALSE),0))*Customers!C118</f>
        <v>0</v>
      </c>
      <c r="D11" s="20">
        <f ca="1">((VLOOKUP(MONTH($A11),'Normal HDDs'!$A:$E,4,FALSE)-'Actual HDDs'!D118)*IFERROR(VLOOKUP(MONTH($A11),INDIRECT(CONCATENATE("'",YEAR($A11),"'!$M$3:$N$16")),2,FALSE),0))*Customers!D118</f>
        <v>0</v>
      </c>
      <c r="E11" s="20">
        <f ca="1">((VLOOKUP(MONTH($A11),'Normal HDDs'!$A:$E,5,FALSE)-'Actual HDDs'!E118)*IFERROR(VLOOKUP(MONTH($A11),INDIRECT(CONCATENATE("'",YEAR($A11),"'!$S$3:$T$16")),2,FALSE),0))*Customers!E118</f>
        <v>0</v>
      </c>
      <c r="F11" s="20">
        <f ca="1">'Historical Therms'!C118+B11</f>
        <v>1465194.8794384699</v>
      </c>
      <c r="G11" s="20">
        <f ca="1">'Historical Therms'!D118+C11</f>
        <v>659925.55940240796</v>
      </c>
      <c r="H11" s="20">
        <f ca="1">'Historical Therms'!E118+D11</f>
        <v>404753.61569456116</v>
      </c>
      <c r="I11" s="20">
        <f ca="1">'Historical Therms'!F118+E11</f>
        <v>323255.94546456099</v>
      </c>
      <c r="K11" s="20">
        <f ca="1">O11-'Historical Therms'!C118</f>
        <v>-124109.50703887502</v>
      </c>
      <c r="L11" s="20">
        <f ca="1">P11-'Historical Therms'!D118</f>
        <v>-189553.12256394193</v>
      </c>
      <c r="M11" s="20">
        <f ca="1">Q11-'Historical Therms'!E118</f>
        <v>-55103.062714903208</v>
      </c>
      <c r="N11" s="20">
        <f ca="1">R11-'Historical Therms'!F118</f>
        <v>-86655.846595420706</v>
      </c>
      <c r="O11" s="20">
        <f ca="1">((VLOOKUP(MONTH($A11),'Normal HDDs'!$A:$E,2,FALSE)*IFERROR(VLOOKUP(MONTH($A11),INDIRECT(CONCATENATE("'",YEAR($A11),"'!$A$3:$B$16")),2,FALSE),0)+((IFERROR(VLOOKUP("trend",INDIRECT(CONCATENATE("'",YEAR($A11),"'!$A$3:$B$16")),2,FALSE),0)*(MONTH($A11)+108))*($A12-$A11))+(IFERROR((VLOOKUP("(Intercept)",INDIRECT(CONCATENATE("'",YEAR($A11),"'!$A$3:$B$16")),2,FALSE)),0)*($A12-$A11)))*Customers!B118)</f>
        <v>1341085.3723995949</v>
      </c>
      <c r="P11" s="20">
        <f ca="1">((VLOOKUP(MONTH($A11),'Normal HDDs'!$A:$E,3,FALSE)*IFERROR(VLOOKUP(MONTH($A11),INDIRECT(CONCATENATE("'",YEAR($A11),"'!$g$3:$h$16")),2,FALSE),0)+((IFERROR(VLOOKUP("trend",INDIRECT(CONCATENATE("'",YEAR($A11),"'!$g$3:$h$16")),2,FALSE),0)*(MONTH($A11)+108))*($A12-$A11))+(IFERROR((VLOOKUP("(Intercept)",INDIRECT(CONCATENATE("'",YEAR($A11),"'!$g$3:$h$16")),2,FALSE)),0)*($A12-$A11)))*Customers!C118)</f>
        <v>470372.43683846603</v>
      </c>
      <c r="Q11" s="20">
        <f ca="1">((VLOOKUP(MONTH($A11),'Normal HDDs'!$A:$E,4,FALSE)*IFERROR(VLOOKUP(MONTH($A11),INDIRECT(CONCATENATE("'",YEAR($A11),"'!$m$3:$n$16")),2,FALSE),0)+((IFERROR(VLOOKUP("trend",INDIRECT(CONCATENATE("'",YEAR($A11),"'!$m$3:$n$16")),2,FALSE),0)*(MONTH($A11)+108))*($A12-$A11))+(IFERROR((VLOOKUP("(Intercept)",INDIRECT(CONCATENATE("'",YEAR($A11),"'!$m$3:$n$16")),2,FALSE)),0)*($A12-$A11)))*Customers!D118)</f>
        <v>349650.55297965795</v>
      </c>
      <c r="R11" s="20">
        <f ca="1">((VLOOKUP(MONTH($A11),'Normal HDDs'!$A:$E,5,FALSE)*IFERROR(VLOOKUP(MONTH($A11),INDIRECT(CONCATENATE("'",YEAR($A11),"'!$s$3:$t$16")),2,FALSE),0)+((IFERROR(VLOOKUP("trend",INDIRECT(CONCATENATE("'",YEAR($A11),"'!$s$3:$t$16")),2,FALSE),0)*(MONTH($A11)+108))*($A12-$A11))+(IFERROR((VLOOKUP("(Intercept)",INDIRECT(CONCATENATE("'",YEAR($A11),"'!$s$3:$t$16")),2,FALSE)),0)*($A12-$A11)))*Customers!E118)</f>
        <v>236600.09886914029</v>
      </c>
    </row>
    <row r="12" spans="1:18" x14ac:dyDescent="0.25">
      <c r="A12" s="18">
        <v>40057</v>
      </c>
      <c r="B12" s="20">
        <f ca="1">((VLOOKUP(MONTH($A12),'Normal HDDs'!$A:$E,2,FALSE)-'Actual HDDs'!B119)*IFERROR(VLOOKUP(MONTH($A12),INDIRECT(CONCATENATE("'",YEAR($A12),"'!$A$3:$B$16")),2,FALSE),0))*Customers!B119</f>
        <v>0</v>
      </c>
      <c r="C12" s="20">
        <f ca="1">((VLOOKUP(MONTH($A12),'Normal HDDs'!$A:$E,3,FALSE)-'Actual HDDs'!C119)*IFERROR(VLOOKUP(MONTH($A12),INDIRECT(CONCATENATE("'",YEAR($A12),"'!$G$3:$H$16")),2,FALSE),0))*Customers!C119</f>
        <v>47736.836811094909</v>
      </c>
      <c r="D12" s="20">
        <f ca="1">((VLOOKUP(MONTH($A12),'Normal HDDs'!$A:$E,4,FALSE)-'Actual HDDs'!D119)*IFERROR(VLOOKUP(MONTH($A12),INDIRECT(CONCATENATE("'",YEAR($A12),"'!$M$3:$N$16")),2,FALSE),0))*Customers!D119</f>
        <v>0</v>
      </c>
      <c r="E12" s="20">
        <f ca="1">((VLOOKUP(MONTH($A12),'Normal HDDs'!$A:$E,5,FALSE)-'Actual HDDs'!E119)*IFERROR(VLOOKUP(MONTH($A12),INDIRECT(CONCATENATE("'",YEAR($A12),"'!$S$3:$T$16")),2,FALSE),0))*Customers!E119</f>
        <v>0</v>
      </c>
      <c r="F12" s="20">
        <f ca="1">'Historical Therms'!C119+B12</f>
        <v>1624842.040133195</v>
      </c>
      <c r="G12" s="20">
        <f ca="1">'Historical Therms'!D119+C12</f>
        <v>769959.6355314079</v>
      </c>
      <c r="H12" s="20">
        <f ca="1">'Historical Therms'!E119+D12</f>
        <v>425836.73000321042</v>
      </c>
      <c r="I12" s="20">
        <f ca="1">'Historical Therms'!F119+E12</f>
        <v>375544.43114328163</v>
      </c>
      <c r="K12" s="20">
        <f ca="1">O12-'Historical Therms'!C119</f>
        <v>-332743.60314780357</v>
      </c>
      <c r="L12" s="20">
        <f ca="1">P12-'Historical Therms'!D119</f>
        <v>-26358.551762599847</v>
      </c>
      <c r="M12" s="20">
        <f ca="1">Q12-'Historical Therms'!E119</f>
        <v>-88473.277582861017</v>
      </c>
      <c r="N12" s="20">
        <f ca="1">R12-'Historical Therms'!F119</f>
        <v>-148856.63080152977</v>
      </c>
      <c r="O12" s="20">
        <f ca="1">((VLOOKUP(MONTH($A12),'Normal HDDs'!$A:$E,2,FALSE)*IFERROR(VLOOKUP(MONTH($A12),INDIRECT(CONCATENATE("'",YEAR($A12),"'!$A$3:$B$16")),2,FALSE),0)+((IFERROR(VLOOKUP("trend",INDIRECT(CONCATENATE("'",YEAR($A12),"'!$A$3:$B$16")),2,FALSE),0)*(MONTH($A12)+108))*($A13-$A12))+(IFERROR((VLOOKUP("(Intercept)",INDIRECT(CONCATENATE("'",YEAR($A12),"'!$A$3:$B$16")),2,FALSE)),0)*($A13-$A12)))*Customers!B119)</f>
        <v>1292098.4369853914</v>
      </c>
      <c r="P12" s="20">
        <f ca="1">((VLOOKUP(MONTH($A12),'Normal HDDs'!$A:$E,3,FALSE)*IFERROR(VLOOKUP(MONTH($A12),INDIRECT(CONCATENATE("'",YEAR($A12),"'!$g$3:$h$16")),2,FALSE),0)+((IFERROR(VLOOKUP("trend",INDIRECT(CONCATENATE("'",YEAR($A12),"'!$g$3:$h$16")),2,FALSE),0)*(MONTH($A12)+108))*($A13-$A12))+(IFERROR((VLOOKUP("(Intercept)",INDIRECT(CONCATENATE("'",YEAR($A12),"'!$g$3:$h$16")),2,FALSE)),0)*($A13-$A12)))*Customers!C119)</f>
        <v>695864.24695771316</v>
      </c>
      <c r="Q12" s="20">
        <f ca="1">((VLOOKUP(MONTH($A12),'Normal HDDs'!$A:$E,4,FALSE)*IFERROR(VLOOKUP(MONTH($A12),INDIRECT(CONCATENATE("'",YEAR($A12),"'!$m$3:$n$16")),2,FALSE),0)+((IFERROR(VLOOKUP("trend",INDIRECT(CONCATENATE("'",YEAR($A12),"'!$m$3:$n$16")),2,FALSE),0)*(MONTH($A12)+108))*($A13-$A12))+(IFERROR((VLOOKUP("(Intercept)",INDIRECT(CONCATENATE("'",YEAR($A12),"'!$m$3:$n$16")),2,FALSE)),0)*($A13-$A12)))*Customers!D119)</f>
        <v>337363.45242034941</v>
      </c>
      <c r="R12" s="20">
        <f ca="1">((VLOOKUP(MONTH($A12),'Normal HDDs'!$A:$E,5,FALSE)*IFERROR(VLOOKUP(MONTH($A12),INDIRECT(CONCATENATE("'",YEAR($A12),"'!$s$3:$t$16")),2,FALSE),0)+((IFERROR(VLOOKUP("trend",INDIRECT(CONCATENATE("'",YEAR($A12),"'!$s$3:$t$16")),2,FALSE),0)*(MONTH($A12)+108))*($A13-$A12))+(IFERROR((VLOOKUP("(Intercept)",INDIRECT(CONCATENATE("'",YEAR($A12),"'!$s$3:$t$16")),2,FALSE)),0)*($A13-$A12)))*Customers!E119)</f>
        <v>226687.80034175186</v>
      </c>
    </row>
    <row r="13" spans="1:18" x14ac:dyDescent="0.25">
      <c r="A13" s="18">
        <v>40087</v>
      </c>
      <c r="B13" s="20">
        <f ca="1">((VLOOKUP(MONTH($A13),'Normal HDDs'!$A:$E,2,FALSE)-'Actual HDDs'!B120)*IFERROR(VLOOKUP(MONTH($A13),INDIRECT(CONCATENATE("'",YEAR($A13),"'!$A$3:$B$16")),2,FALSE),0))*Customers!B120</f>
        <v>-122951.79095099602</v>
      </c>
      <c r="C13" s="20">
        <f ca="1">((VLOOKUP(MONTH($A13),'Normal HDDs'!$A:$E,3,FALSE)-'Actual HDDs'!C120)*IFERROR(VLOOKUP(MONTH($A13),INDIRECT(CONCATENATE("'",YEAR($A13),"'!$G$3:$H$16")),2,FALSE),0))*Customers!C120</f>
        <v>-236547.18647310021</v>
      </c>
      <c r="D13" s="20">
        <f ca="1">((VLOOKUP(MONTH($A13),'Normal HDDs'!$A:$E,4,FALSE)-'Actual HDDs'!D120)*IFERROR(VLOOKUP(MONTH($A13),INDIRECT(CONCATENATE("'",YEAR($A13),"'!$M$3:$N$16")),2,FALSE),0))*Customers!D120</f>
        <v>-185756.19814569622</v>
      </c>
      <c r="E13" s="20">
        <f ca="1">((VLOOKUP(MONTH($A13),'Normal HDDs'!$A:$E,5,FALSE)-'Actual HDDs'!E120)*IFERROR(VLOOKUP(MONTH($A13),INDIRECT(CONCATENATE("'",YEAR($A13),"'!$S$3:$T$16")),2,FALSE),0))*Customers!E120</f>
        <v>-125243.33381849942</v>
      </c>
      <c r="F13" s="20">
        <f ca="1">'Historical Therms'!C120+B13</f>
        <v>3732099.3933609459</v>
      </c>
      <c r="G13" s="20">
        <f ca="1">'Historical Therms'!D120+C13</f>
        <v>1523166.9903472194</v>
      </c>
      <c r="H13" s="20">
        <f ca="1">'Historical Therms'!E120+D13</f>
        <v>926638.9299880201</v>
      </c>
      <c r="I13" s="20">
        <f ca="1">'Historical Therms'!F120+E13</f>
        <v>825845.17691552313</v>
      </c>
      <c r="K13" s="20">
        <f ca="1">O13-'Historical Therms'!C120</f>
        <v>184191.51133780601</v>
      </c>
      <c r="L13" s="20">
        <f ca="1">P13-'Historical Therms'!D120</f>
        <v>53690.957524110097</v>
      </c>
      <c r="M13" s="20">
        <f ca="1">Q13-'Historical Therms'!E120</f>
        <v>-156517.46526623529</v>
      </c>
      <c r="N13" s="20">
        <f ca="1">R13-'Historical Therms'!F120</f>
        <v>-116202.11334825889</v>
      </c>
      <c r="O13" s="20">
        <f ca="1">((VLOOKUP(MONTH($A13),'Normal HDDs'!$A:$E,2,FALSE)*IFERROR(VLOOKUP(MONTH($A13),INDIRECT(CONCATENATE("'",YEAR($A13),"'!$A$3:$B$16")),2,FALSE),0)+((IFERROR(VLOOKUP("trend",INDIRECT(CONCATENATE("'",YEAR($A13),"'!$A$3:$B$16")),2,FALSE),0)*(MONTH($A13)+108))*($A14-$A13))+(IFERROR((VLOOKUP("(Intercept)",INDIRECT(CONCATENATE("'",YEAR($A13),"'!$A$3:$B$16")),2,FALSE)),0)*($A14-$A13)))*Customers!B120)</f>
        <v>4039242.6956497477</v>
      </c>
      <c r="P13" s="20">
        <f ca="1">((VLOOKUP(MONTH($A13),'Normal HDDs'!$A:$E,3,FALSE)*IFERROR(VLOOKUP(MONTH($A13),INDIRECT(CONCATENATE("'",YEAR($A13),"'!$g$3:$h$16")),2,FALSE),0)+((IFERROR(VLOOKUP("trend",INDIRECT(CONCATENATE("'",YEAR($A13),"'!$g$3:$h$16")),2,FALSE),0)*(MONTH($A13)+108))*($A14-$A13))+(IFERROR((VLOOKUP("(Intercept)",INDIRECT(CONCATENATE("'",YEAR($A13),"'!$g$3:$h$16")),2,FALSE)),0)*($A14-$A13)))*Customers!C120)</f>
        <v>1813405.1343444297</v>
      </c>
      <c r="Q13" s="20">
        <f ca="1">((VLOOKUP(MONTH($A13),'Normal HDDs'!$A:$E,4,FALSE)*IFERROR(VLOOKUP(MONTH($A13),INDIRECT(CONCATENATE("'",YEAR($A13),"'!$m$3:$n$16")),2,FALSE),0)+((IFERROR(VLOOKUP("trend",INDIRECT(CONCATENATE("'",YEAR($A13),"'!$m$3:$n$16")),2,FALSE),0)*(MONTH($A13)+108))*($A14-$A13))+(IFERROR((VLOOKUP("(Intercept)",INDIRECT(CONCATENATE("'",YEAR($A13),"'!$m$3:$n$16")),2,FALSE)),0)*($A14-$A13)))*Customers!D120)</f>
        <v>955877.66286748101</v>
      </c>
      <c r="R13" s="20">
        <f ca="1">((VLOOKUP(MONTH($A13),'Normal HDDs'!$A:$E,5,FALSE)*IFERROR(VLOOKUP(MONTH($A13),INDIRECT(CONCATENATE("'",YEAR($A13),"'!$s$3:$t$16")),2,FALSE),0)+((IFERROR(VLOOKUP("trend",INDIRECT(CONCATENATE("'",YEAR($A13),"'!$s$3:$t$16")),2,FALSE),0)*(MONTH($A13)+108))*($A14-$A13))+(IFERROR((VLOOKUP("(Intercept)",INDIRECT(CONCATENATE("'",YEAR($A13),"'!$s$3:$t$16")),2,FALSE)),0)*($A14-$A13)))*Customers!E120)</f>
        <v>834886.3973857637</v>
      </c>
    </row>
    <row r="14" spans="1:18" x14ac:dyDescent="0.25">
      <c r="A14" s="18">
        <v>40118</v>
      </c>
      <c r="B14" s="20">
        <f ca="1">((VLOOKUP(MONTH($A14),'Normal HDDs'!$A:$E,2,FALSE)-'Actual HDDs'!B121)*IFERROR(VLOOKUP(MONTH($A14),INDIRECT(CONCATENATE("'",YEAR($A14),"'!$A$3:$B$16")),2,FALSE),0))*Customers!B121</f>
        <v>823382.08859321789</v>
      </c>
      <c r="C14" s="20">
        <f ca="1">((VLOOKUP(MONTH($A14),'Normal HDDs'!$A:$E,3,FALSE)-'Actual HDDs'!C121)*IFERROR(VLOOKUP(MONTH($A14),INDIRECT(CONCATENATE("'",YEAR($A14),"'!$G$3:$H$16")),2,FALSE),0))*Customers!C121</f>
        <v>118121.21954385196</v>
      </c>
      <c r="D14" s="20">
        <f ca="1">((VLOOKUP(MONTH($A14),'Normal HDDs'!$A:$E,4,FALSE)-'Actual HDDs'!D121)*IFERROR(VLOOKUP(MONTH($A14),INDIRECT(CONCATENATE("'",YEAR($A14),"'!$M$3:$N$16")),2,FALSE),0))*Customers!D121</f>
        <v>367607.59098407521</v>
      </c>
      <c r="E14" s="20">
        <f ca="1">((VLOOKUP(MONTH($A14),'Normal HDDs'!$A:$E,5,FALSE)-'Actual HDDs'!E121)*IFERROR(VLOOKUP(MONTH($A14),INDIRECT(CONCATENATE("'",YEAR($A14),"'!$S$3:$T$16")),2,FALSE),0))*Customers!E121</f>
        <v>64840.896849874545</v>
      </c>
      <c r="F14" s="20">
        <f ca="1">'Historical Therms'!C121+B14</f>
        <v>7273651.757904605</v>
      </c>
      <c r="G14" s="20">
        <f ca="1">'Historical Therms'!D121+C14</f>
        <v>3252337.7946194103</v>
      </c>
      <c r="H14" s="20">
        <f ca="1">'Historical Therms'!E121+D14</f>
        <v>2287282.4716659752</v>
      </c>
      <c r="I14" s="20">
        <f ca="1">'Historical Therms'!F121+E14</f>
        <v>2028181.7717810287</v>
      </c>
      <c r="K14" s="20">
        <f ca="1">O14-'Historical Therms'!C121</f>
        <v>768940.91680517606</v>
      </c>
      <c r="L14" s="20">
        <f ca="1">P14-'Historical Therms'!D121</f>
        <v>218778.67340209661</v>
      </c>
      <c r="M14" s="20">
        <f ca="1">Q14-'Historical Therms'!E121</f>
        <v>378801.97891420685</v>
      </c>
      <c r="N14" s="20">
        <f ca="1">R14-'Historical Therms'!F121</f>
        <v>226584.62471270771</v>
      </c>
      <c r="O14" s="20">
        <f ca="1">((VLOOKUP(MONTH($A14),'Normal HDDs'!$A:$E,2,FALSE)*IFERROR(VLOOKUP(MONTH($A14),INDIRECT(CONCATENATE("'",YEAR($A14),"'!$A$3:$B$16")),2,FALSE),0)+((IFERROR(VLOOKUP("trend",INDIRECT(CONCATENATE("'",YEAR($A14),"'!$A$3:$B$16")),2,FALSE),0)*(MONTH($A14)+108))*($A15-$A14))+(IFERROR((VLOOKUP("(Intercept)",INDIRECT(CONCATENATE("'",YEAR($A14),"'!$A$3:$B$16")),2,FALSE)),0)*($A15-$A14)))*Customers!B121)</f>
        <v>7219210.5861165635</v>
      </c>
      <c r="P14" s="20">
        <f ca="1">((VLOOKUP(MONTH($A14),'Normal HDDs'!$A:$E,3,FALSE)*IFERROR(VLOOKUP(MONTH($A14),INDIRECT(CONCATENATE("'",YEAR($A14),"'!$g$3:$h$16")),2,FALSE),0)+((IFERROR(VLOOKUP("trend",INDIRECT(CONCATENATE("'",YEAR($A14),"'!$g$3:$h$16")),2,FALSE),0)*(MONTH($A14)+108))*($A15-$A14))+(IFERROR((VLOOKUP("(Intercept)",INDIRECT(CONCATENATE("'",YEAR($A14),"'!$g$3:$h$16")),2,FALSE)),0)*($A15-$A14)))*Customers!C121)</f>
        <v>3352995.248477655</v>
      </c>
      <c r="Q14" s="20">
        <f ca="1">((VLOOKUP(MONTH($A14),'Normal HDDs'!$A:$E,4,FALSE)*IFERROR(VLOOKUP(MONTH($A14),INDIRECT(CONCATENATE("'",YEAR($A14),"'!$m$3:$n$16")),2,FALSE),0)+((IFERROR(VLOOKUP("trend",INDIRECT(CONCATENATE("'",YEAR($A14),"'!$m$3:$n$16")),2,FALSE),0)*(MONTH($A14)+108))*($A15-$A14))+(IFERROR((VLOOKUP("(Intercept)",INDIRECT(CONCATENATE("'",YEAR($A14),"'!$m$3:$n$16")),2,FALSE)),0)*($A15-$A14)))*Customers!D121)</f>
        <v>2298476.8595961067</v>
      </c>
      <c r="R14" s="20">
        <f ca="1">((VLOOKUP(MONTH($A14),'Normal HDDs'!$A:$E,5,FALSE)*IFERROR(VLOOKUP(MONTH($A14),INDIRECT(CONCATENATE("'",YEAR($A14),"'!$s$3:$t$16")),2,FALSE),0)+((IFERROR(VLOOKUP("trend",INDIRECT(CONCATENATE("'",YEAR($A14),"'!$s$3:$t$16")),2,FALSE),0)*(MONTH($A14)+108))*($A15-$A14))+(IFERROR((VLOOKUP("(Intercept)",INDIRECT(CONCATENATE("'",YEAR($A14),"'!$s$3:$t$16")),2,FALSE)),0)*($A15-$A14)))*Customers!E121)</f>
        <v>2189925.4996438618</v>
      </c>
    </row>
    <row r="15" spans="1:18" x14ac:dyDescent="0.25">
      <c r="A15" s="18">
        <v>40148</v>
      </c>
      <c r="B15" s="20">
        <f ca="1">((VLOOKUP(MONTH($A15),'Normal HDDs'!$A:$E,2,FALSE)-'Actual HDDs'!B122)*IFERROR(VLOOKUP(MONTH($A15),INDIRECT(CONCATENATE("'",YEAR($A15),"'!$A$3:$B$16")),2,FALSE),0))*Customers!B122</f>
        <v>-1000948.5699093201</v>
      </c>
      <c r="C15" s="20">
        <f ca="1">((VLOOKUP(MONTH($A15),'Normal HDDs'!$A:$E,3,FALSE)-'Actual HDDs'!C122)*IFERROR(VLOOKUP(MONTH($A15),INDIRECT(CONCATENATE("'",YEAR($A15),"'!$G$3:$H$16")),2,FALSE),0))*Customers!C122</f>
        <v>-520243.67300640926</v>
      </c>
      <c r="D15" s="20">
        <f ca="1">((VLOOKUP(MONTH($A15),'Normal HDDs'!$A:$E,4,FALSE)-'Actual HDDs'!D122)*IFERROR(VLOOKUP(MONTH($A15),INDIRECT(CONCATENATE("'",YEAR($A15),"'!$M$3:$N$16")),2,FALSE),0))*Customers!D122</f>
        <v>-478926.49555942154</v>
      </c>
      <c r="E15" s="20">
        <f ca="1">((VLOOKUP(MONTH($A15),'Normal HDDs'!$A:$E,5,FALSE)-'Actual HDDs'!E122)*IFERROR(VLOOKUP(MONTH($A15),INDIRECT(CONCATENATE("'",YEAR($A15),"'!$S$3:$T$16")),2,FALSE),0))*Customers!E122</f>
        <v>-449657.55327129923</v>
      </c>
      <c r="F15" s="20">
        <f ca="1">'Historical Therms'!C122+B15</f>
        <v>8618530.5030920841</v>
      </c>
      <c r="G15" s="20">
        <f ca="1">'Historical Therms'!D122+C15</f>
        <v>4193293.7262956663</v>
      </c>
      <c r="H15" s="20">
        <f ca="1">'Historical Therms'!E122+D15</f>
        <v>3211110.5699580293</v>
      </c>
      <c r="I15" s="20">
        <f ca="1">'Historical Therms'!F122+E15</f>
        <v>3128026.9089077711</v>
      </c>
      <c r="K15" s="20">
        <f ca="1">O15-'Historical Therms'!C122</f>
        <v>-1017650.7079054937</v>
      </c>
      <c r="L15" s="20">
        <f ca="1">P15-'Historical Therms'!D122</f>
        <v>-756528.02796534123</v>
      </c>
      <c r="M15" s="20">
        <f ca="1">Q15-'Historical Therms'!E122</f>
        <v>-429194.78354797047</v>
      </c>
      <c r="N15" s="20">
        <f ca="1">R15-'Historical Therms'!F122</f>
        <v>-367670.54234038293</v>
      </c>
      <c r="O15" s="20">
        <f ca="1">((VLOOKUP(MONTH($A15),'Normal HDDs'!$A:$E,2,FALSE)*IFERROR(VLOOKUP(MONTH($A15),INDIRECT(CONCATENATE("'",YEAR($A15),"'!$A$3:$B$16")),2,FALSE),0)+((IFERROR(VLOOKUP("trend",INDIRECT(CONCATENATE("'",YEAR($A15),"'!$A$3:$B$16")),2,FALSE),0)*(MONTH($A15)+108))*($A16-$A15))+(IFERROR((VLOOKUP("(Intercept)",INDIRECT(CONCATENATE("'",YEAR($A15),"'!$A$3:$B$16")),2,FALSE)),0)*($A16-$A15)))*Customers!B122)</f>
        <v>8601828.3650959097</v>
      </c>
      <c r="P15" s="20">
        <f ca="1">((VLOOKUP(MONTH($A15),'Normal HDDs'!$A:$E,3,FALSE)*IFERROR(VLOOKUP(MONTH($A15),INDIRECT(CONCATENATE("'",YEAR($A15),"'!$g$3:$h$16")),2,FALSE),0)+((IFERROR(VLOOKUP("trend",INDIRECT(CONCATENATE("'",YEAR($A15),"'!$g$3:$h$16")),2,FALSE),0)*(MONTH($A15)+108))*($A16-$A15))+(IFERROR((VLOOKUP("(Intercept)",INDIRECT(CONCATENATE("'",YEAR($A15),"'!$g$3:$h$16")),2,FALSE)),0)*($A16-$A15)))*Customers!C122)</f>
        <v>3957009.3713367344</v>
      </c>
      <c r="Q15" s="20">
        <f ca="1">((VLOOKUP(MONTH($A15),'Normal HDDs'!$A:$E,4,FALSE)*IFERROR(VLOOKUP(MONTH($A15),INDIRECT(CONCATENATE("'",YEAR($A15),"'!$m$3:$n$16")),2,FALSE),0)+((IFERROR(VLOOKUP("trend",INDIRECT(CONCATENATE("'",YEAR($A15),"'!$m$3:$n$16")),2,FALSE),0)*(MONTH($A15)+108))*($A16-$A15))+(IFERROR((VLOOKUP("(Intercept)",INDIRECT(CONCATENATE("'",YEAR($A15),"'!$m$3:$n$16")),2,FALSE)),0)*($A16-$A15)))*Customers!D122)</f>
        <v>3260842.2819694802</v>
      </c>
      <c r="R15" s="20">
        <f ca="1">((VLOOKUP(MONTH($A15),'Normal HDDs'!$A:$E,5,FALSE)*IFERROR(VLOOKUP(MONTH($A15),INDIRECT(CONCATENATE("'",YEAR($A15),"'!$s$3:$t$16")),2,FALSE),0)+((IFERROR(VLOOKUP("trend",INDIRECT(CONCATENATE("'",YEAR($A15),"'!$s$3:$t$16")),2,FALSE),0)*(MONTH($A15)+108))*($A16-$A15))+(IFERROR((VLOOKUP("(Intercept)",INDIRECT(CONCATENATE("'",YEAR($A15),"'!$s$3:$t$16")),2,FALSE)),0)*($A16-$A15)))*Customers!E122)</f>
        <v>3210013.9198386874</v>
      </c>
    </row>
    <row r="16" spans="1:18" x14ac:dyDescent="0.25">
      <c r="A16" s="18">
        <v>40179</v>
      </c>
      <c r="B16" s="20">
        <f ca="1">((VLOOKUP(MONTH($A16),'Normal HDDs'!$A:$E,2,FALSE)-'Actual HDDs'!B123)*IFERROR(VLOOKUP(MONTH($A16),INDIRECT(CONCATENATE("'",YEAR($A16),"'!$A$3:$B$16")),2,FALSE),0))*Customers!B123</f>
        <v>2180379.9494331898</v>
      </c>
      <c r="C16" s="20">
        <f ca="1">((VLOOKUP(MONTH($A16),'Normal HDDs'!$A:$E,3,FALSE)-'Actual HDDs'!C123)*IFERROR(VLOOKUP(MONTH($A16),INDIRECT(CONCATENATE("'",YEAR($A16),"'!$G$3:$H$16")),2,FALSE),0))*Customers!C123</f>
        <v>584901.21048693056</v>
      </c>
      <c r="D16" s="20">
        <f ca="1">((VLOOKUP(MONTH($A16),'Normal HDDs'!$A:$E,4,FALSE)-'Actual HDDs'!D123)*IFERROR(VLOOKUP(MONTH($A16),INDIRECT(CONCATENATE("'",YEAR($A16),"'!$M$3:$N$16")),2,FALSE),0))*Customers!D123</f>
        <v>729705.57726098667</v>
      </c>
      <c r="E16" s="20">
        <f ca="1">((VLOOKUP(MONTH($A16),'Normal HDDs'!$A:$E,5,FALSE)-'Actual HDDs'!E123)*IFERROR(VLOOKUP(MONTH($A16),INDIRECT(CONCATENATE("'",YEAR($A16),"'!$S$3:$T$16")),2,FALSE),0))*Customers!E123</f>
        <v>526587.01391549408</v>
      </c>
      <c r="F16" s="20">
        <f ca="1">'Historical Therms'!C123+B16</f>
        <v>8625340.6152259558</v>
      </c>
      <c r="G16" s="20">
        <f ca="1">'Historical Therms'!D123+C16</f>
        <v>3528630.8634149805</v>
      </c>
      <c r="H16" s="20">
        <f ca="1">'Historical Therms'!E123+D16</f>
        <v>3448036.4069666145</v>
      </c>
      <c r="I16" s="20">
        <f ca="1">'Historical Therms'!F123+E16</f>
        <v>3258878.8654890512</v>
      </c>
      <c r="K16" s="20">
        <f ca="1">O16-'Historical Therms'!C123</f>
        <v>2411131.1585088652</v>
      </c>
      <c r="L16" s="20">
        <f ca="1">P16-'Historical Therms'!D123</f>
        <v>1033889.0185926277</v>
      </c>
      <c r="M16" s="20">
        <f ca="1">Q16-'Historical Therms'!E123</f>
        <v>700149.58663933072</v>
      </c>
      <c r="N16" s="20">
        <f ca="1">R16-'Historical Therms'!F123</f>
        <v>626620.95512937801</v>
      </c>
      <c r="O16" s="20">
        <f ca="1">((VLOOKUP(MONTH($A16),'Normal HDDs'!$A:$E,2,FALSE)*IFERROR(VLOOKUP(MONTH($A16),INDIRECT(CONCATENATE("'",YEAR($A16),"'!$A$3:$B$16")),2,FALSE),0)+((IFERROR(VLOOKUP("trend",INDIRECT(CONCATENATE("'",YEAR($A16),"'!$A$3:$B$16")),2,FALSE),0)*(MONTH($A16)+108))*($A17-$A16))+(IFERROR((VLOOKUP("(Intercept)",INDIRECT(CONCATENATE("'",YEAR($A16),"'!$A$3:$B$16")),2,FALSE)),0)*($A17-$A16)))*Customers!B123)</f>
        <v>8856091.8243016303</v>
      </c>
      <c r="P16" s="20">
        <f ca="1">((VLOOKUP(MONTH($A16),'Normal HDDs'!$A:$E,3,FALSE)*IFERROR(VLOOKUP(MONTH($A16),INDIRECT(CONCATENATE("'",YEAR($A16),"'!$g$3:$h$16")),2,FALSE),0)+((IFERROR(VLOOKUP("trend",INDIRECT(CONCATENATE("'",YEAR($A16),"'!$g$3:$h$16")),2,FALSE),0)*(MONTH($A16)+108))*($A17-$A16))+(IFERROR((VLOOKUP("(Intercept)",INDIRECT(CONCATENATE("'",YEAR($A16),"'!$g$3:$h$16")),2,FALSE)),0)*($A17-$A16)))*Customers!C123)</f>
        <v>3977618.6715206779</v>
      </c>
      <c r="Q16" s="20">
        <f ca="1">((VLOOKUP(MONTH($A16),'Normal HDDs'!$A:$E,4,FALSE)*IFERROR(VLOOKUP(MONTH($A16),INDIRECT(CONCATENATE("'",YEAR($A16),"'!$m$3:$n$16")),2,FALSE),0)+((IFERROR(VLOOKUP("trend",INDIRECT(CONCATENATE("'",YEAR($A16),"'!$m$3:$n$16")),2,FALSE),0)*(MONTH($A16)+108))*($A17-$A16))+(IFERROR((VLOOKUP("(Intercept)",INDIRECT(CONCATENATE("'",YEAR($A16),"'!$m$3:$n$16")),2,FALSE)),0)*($A17-$A16)))*Customers!D123)</f>
        <v>3418480.4163449584</v>
      </c>
      <c r="R16" s="20">
        <f ca="1">((VLOOKUP(MONTH($A16),'Normal HDDs'!$A:$E,5,FALSE)*IFERROR(VLOOKUP(MONTH($A16),INDIRECT(CONCATENATE("'",YEAR($A16),"'!$s$3:$t$16")),2,FALSE),0)+((IFERROR(VLOOKUP("trend",INDIRECT(CONCATENATE("'",YEAR($A16),"'!$s$3:$t$16")),2,FALSE),0)*(MONTH($A16)+108))*($A17-$A16))+(IFERROR((VLOOKUP("(Intercept)",INDIRECT(CONCATENATE("'",YEAR($A16),"'!$s$3:$t$16")),2,FALSE)),0)*($A17-$A16)))*Customers!E123)</f>
        <v>3358912.8067029351</v>
      </c>
    </row>
    <row r="17" spans="1:18" x14ac:dyDescent="0.25">
      <c r="A17" s="18">
        <v>40210</v>
      </c>
      <c r="B17" s="20">
        <f ca="1">((VLOOKUP(MONTH($A17),'Normal HDDs'!$A:$E,2,FALSE)-'Actual HDDs'!B124)*IFERROR(VLOOKUP(MONTH($A17),INDIRECT(CONCATENATE("'",YEAR($A17),"'!$A$3:$B$16")),2,FALSE),0))*Customers!B124</f>
        <v>1207207.3024061744</v>
      </c>
      <c r="C17" s="20">
        <f ca="1">((VLOOKUP(MONTH($A17),'Normal HDDs'!$A:$E,3,FALSE)-'Actual HDDs'!C124)*IFERROR(VLOOKUP(MONTH($A17),INDIRECT(CONCATENATE("'",YEAR($A17),"'!$G$3:$H$16")),2,FALSE),0))*Customers!C124</f>
        <v>319881.83507929946</v>
      </c>
      <c r="D17" s="20">
        <f ca="1">((VLOOKUP(MONTH($A17),'Normal HDDs'!$A:$E,4,FALSE)-'Actual HDDs'!D124)*IFERROR(VLOOKUP(MONTH($A17),INDIRECT(CONCATENATE("'",YEAR($A17),"'!$M$3:$N$16")),2,FALSE),0))*Customers!D124</f>
        <v>443441.2371576454</v>
      </c>
      <c r="E17" s="20">
        <f ca="1">((VLOOKUP(MONTH($A17),'Normal HDDs'!$A:$E,5,FALSE)-'Actual HDDs'!E124)*IFERROR(VLOOKUP(MONTH($A17),INDIRECT(CONCATENATE("'",YEAR($A17),"'!$S$3:$T$16")),2,FALSE),0))*Customers!E124</f>
        <v>428874.36726733117</v>
      </c>
      <c r="F17" s="20">
        <f ca="1">'Historical Therms'!C124+B17</f>
        <v>6170174.3703414481</v>
      </c>
      <c r="G17" s="20">
        <f ca="1">'Historical Therms'!D124+C17</f>
        <v>2677439.7888537245</v>
      </c>
      <c r="H17" s="20">
        <f ca="1">'Historical Therms'!E124+D17</f>
        <v>2541824.9813403105</v>
      </c>
      <c r="I17" s="20">
        <f ca="1">'Historical Therms'!F124+E17</f>
        <v>2604841.601374967</v>
      </c>
      <c r="K17" s="20">
        <f ca="1">O17-'Historical Therms'!C124</f>
        <v>1553017.1768569658</v>
      </c>
      <c r="L17" s="20">
        <f ca="1">P17-'Historical Therms'!D124</f>
        <v>684729.23837020062</v>
      </c>
      <c r="M17" s="20">
        <f ca="1">Q17-'Historical Therms'!E124</f>
        <v>387564.88147530472</v>
      </c>
      <c r="N17" s="20">
        <f ca="1">R17-'Historical Therms'!F124</f>
        <v>285104.65890607284</v>
      </c>
      <c r="O17" s="20">
        <f ca="1">((VLOOKUP(MONTH($A17),'Normal HDDs'!$A:$E,2,FALSE)*IFERROR(VLOOKUP(MONTH($A17),INDIRECT(CONCATENATE("'",YEAR($A17),"'!$A$3:$B$16")),2,FALSE),0)+((IFERROR(VLOOKUP("trend",INDIRECT(CONCATENATE("'",YEAR($A17),"'!$A$3:$B$16")),2,FALSE),0)*(MONTH($A17)+108))*($A18-$A17))+(IFERROR((VLOOKUP("(Intercept)",INDIRECT(CONCATENATE("'",YEAR($A17),"'!$A$3:$B$16")),2,FALSE)),0)*($A18-$A17)))*Customers!B124)</f>
        <v>6515984.2447922397</v>
      </c>
      <c r="P17" s="20">
        <f ca="1">((VLOOKUP(MONTH($A17),'Normal HDDs'!$A:$E,3,FALSE)*IFERROR(VLOOKUP(MONTH($A17),INDIRECT(CONCATENATE("'",YEAR($A17),"'!$g$3:$h$16")),2,FALSE),0)+((IFERROR(VLOOKUP("trend",INDIRECT(CONCATENATE("'",YEAR($A17),"'!$g$3:$h$16")),2,FALSE),0)*(MONTH($A17)+108))*($A18-$A17))+(IFERROR((VLOOKUP("(Intercept)",INDIRECT(CONCATENATE("'",YEAR($A17),"'!$g$3:$h$16")),2,FALSE)),0)*($A18-$A17)))*Customers!C124)</f>
        <v>3042287.1921446258</v>
      </c>
      <c r="Q17" s="20">
        <f ca="1">((VLOOKUP(MONTH($A17),'Normal HDDs'!$A:$E,4,FALSE)*IFERROR(VLOOKUP(MONTH($A17),INDIRECT(CONCATENATE("'",YEAR($A17),"'!$m$3:$n$16")),2,FALSE),0)+((IFERROR(VLOOKUP("trend",INDIRECT(CONCATENATE("'",YEAR($A17),"'!$m$3:$n$16")),2,FALSE),0)*(MONTH($A17)+108))*($A18-$A17))+(IFERROR((VLOOKUP("(Intercept)",INDIRECT(CONCATENATE("'",YEAR($A17),"'!$m$3:$n$16")),2,FALSE)),0)*($A18-$A17)))*Customers!D124)</f>
        <v>2485948.6256579696</v>
      </c>
      <c r="R17" s="20">
        <f ca="1">((VLOOKUP(MONTH($A17),'Normal HDDs'!$A:$E,5,FALSE)*IFERROR(VLOOKUP(MONTH($A17),INDIRECT(CONCATENATE("'",YEAR($A17),"'!$s$3:$t$16")),2,FALSE),0)+((IFERROR(VLOOKUP("trend",INDIRECT(CONCATENATE("'",YEAR($A17),"'!$s$3:$t$16")),2,FALSE),0)*(MONTH($A17)+108))*($A18-$A17))+(IFERROR((VLOOKUP("(Intercept)",INDIRECT(CONCATENATE("'",YEAR($A17),"'!$s$3:$t$16")),2,FALSE)),0)*($A18-$A17)))*Customers!E124)</f>
        <v>2461071.8930137088</v>
      </c>
    </row>
    <row r="18" spans="1:18" x14ac:dyDescent="0.25">
      <c r="A18" s="18">
        <v>40238</v>
      </c>
      <c r="B18" s="20">
        <f ca="1">((VLOOKUP(MONTH($A18),'Normal HDDs'!$A:$E,2,FALSE)-'Actual HDDs'!B125)*IFERROR(VLOOKUP(MONTH($A18),INDIRECT(CONCATENATE("'",YEAR($A18),"'!$A$3:$B$16")),2,FALSE),0))*Customers!B125</f>
        <v>376814.00052565144</v>
      </c>
      <c r="C18" s="20">
        <f ca="1">((VLOOKUP(MONTH($A18),'Normal HDDs'!$A:$E,3,FALSE)-'Actual HDDs'!C125)*IFERROR(VLOOKUP(MONTH($A18),INDIRECT(CONCATENATE("'",YEAR($A18),"'!$G$3:$H$16")),2,FALSE),0))*Customers!C125</f>
        <v>120637.90746844796</v>
      </c>
      <c r="D18" s="20">
        <f ca="1">((VLOOKUP(MONTH($A18),'Normal HDDs'!$A:$E,4,FALSE)-'Actual HDDs'!D125)*IFERROR(VLOOKUP(MONTH($A18),INDIRECT(CONCATENATE("'",YEAR($A18),"'!$M$3:$N$16")),2,FALSE),0))*Customers!D125</f>
        <v>131273.0530412253</v>
      </c>
      <c r="E18" s="20">
        <f ca="1">((VLOOKUP(MONTH($A18),'Normal HDDs'!$A:$E,5,FALSE)-'Actual HDDs'!E125)*IFERROR(VLOOKUP(MONTH($A18),INDIRECT(CONCATENATE("'",YEAR($A18),"'!$S$3:$T$16")),2,FALSE),0))*Customers!E125</f>
        <v>60990.784429297128</v>
      </c>
      <c r="F18" s="20">
        <f ca="1">'Historical Therms'!C125+B18</f>
        <v>5395338.9077316672</v>
      </c>
      <c r="G18" s="20">
        <f ca="1">'Historical Therms'!D125+C18</f>
        <v>2608669.8458060026</v>
      </c>
      <c r="H18" s="20">
        <f ca="1">'Historical Therms'!E125+D18</f>
        <v>1924326.6710603107</v>
      </c>
      <c r="I18" s="20">
        <f ca="1">'Historical Therms'!F125+E18</f>
        <v>1850227.3208666414</v>
      </c>
      <c r="K18" s="20">
        <f ca="1">O18-'Historical Therms'!C125</f>
        <v>886147.56389240641</v>
      </c>
      <c r="L18" s="20">
        <f ca="1">P18-'Historical Therms'!D125</f>
        <v>269735.18731965777</v>
      </c>
      <c r="M18" s="20">
        <f ca="1">Q18-'Historical Therms'!E125</f>
        <v>205659.15513644251</v>
      </c>
      <c r="N18" s="20">
        <f ca="1">R18-'Historical Therms'!F125</f>
        <v>73384.189245993737</v>
      </c>
      <c r="O18" s="20">
        <f ca="1">((VLOOKUP(MONTH($A18),'Normal HDDs'!$A:$E,2,FALSE)*IFERROR(VLOOKUP(MONTH($A18),INDIRECT(CONCATENATE("'",YEAR($A18),"'!$A$3:$B$16")),2,FALSE),0)+((IFERROR(VLOOKUP("trend",INDIRECT(CONCATENATE("'",YEAR($A18),"'!$A$3:$B$16")),2,FALSE),0)*(MONTH($A18)+108))*($A19-$A18))+(IFERROR((VLOOKUP("(Intercept)",INDIRECT(CONCATENATE("'",YEAR($A18),"'!$A$3:$B$16")),2,FALSE)),0)*($A19-$A18)))*Customers!B125)</f>
        <v>5904672.4710984221</v>
      </c>
      <c r="P18" s="20">
        <f ca="1">((VLOOKUP(MONTH($A18),'Normal HDDs'!$A:$E,3,FALSE)*IFERROR(VLOOKUP(MONTH($A18),INDIRECT(CONCATENATE("'",YEAR($A18),"'!$g$3:$h$16")),2,FALSE),0)+((IFERROR(VLOOKUP("trend",INDIRECT(CONCATENATE("'",YEAR($A18),"'!$g$3:$h$16")),2,FALSE),0)*(MONTH($A18)+108))*($A19-$A18))+(IFERROR((VLOOKUP("(Intercept)",INDIRECT(CONCATENATE("'",YEAR($A18),"'!$g$3:$h$16")),2,FALSE)),0)*($A19-$A18)))*Customers!C125)</f>
        <v>2757767.1256572125</v>
      </c>
      <c r="Q18" s="20">
        <f ca="1">((VLOOKUP(MONTH($A18),'Normal HDDs'!$A:$E,4,FALSE)*IFERROR(VLOOKUP(MONTH($A18),INDIRECT(CONCATENATE("'",YEAR($A18),"'!$m$3:$n$16")),2,FALSE),0)+((IFERROR(VLOOKUP("trend",INDIRECT(CONCATENATE("'",YEAR($A18),"'!$m$3:$n$16")),2,FALSE),0)*(MONTH($A18)+108))*($A19-$A18))+(IFERROR((VLOOKUP("(Intercept)",INDIRECT(CONCATENATE("'",YEAR($A18),"'!$m$3:$n$16")),2,FALSE)),0)*($A19-$A18)))*Customers!D125)</f>
        <v>1998712.7731555279</v>
      </c>
      <c r="R18" s="20">
        <f ca="1">((VLOOKUP(MONTH($A18),'Normal HDDs'!$A:$E,5,FALSE)*IFERROR(VLOOKUP(MONTH($A18),INDIRECT(CONCATENATE("'",YEAR($A18),"'!$s$3:$t$16")),2,FALSE),0)+((IFERROR(VLOOKUP("trend",INDIRECT(CONCATENATE("'",YEAR($A18),"'!$s$3:$t$16")),2,FALSE),0)*(MONTH($A18)+108))*($A19-$A18))+(IFERROR((VLOOKUP("(Intercept)",INDIRECT(CONCATENATE("'",YEAR($A18),"'!$s$3:$t$16")),2,FALSE)),0)*($A19-$A18)))*Customers!E125)</f>
        <v>1862620.725683338</v>
      </c>
    </row>
    <row r="19" spans="1:18" x14ac:dyDescent="0.25">
      <c r="A19" s="18">
        <v>40269</v>
      </c>
      <c r="B19" s="20">
        <f ca="1">((VLOOKUP(MONTH($A19),'Normal HDDs'!$A:$E,2,FALSE)-'Actual HDDs'!B126)*IFERROR(VLOOKUP(MONTH($A19),INDIRECT(CONCATENATE("'",YEAR($A19),"'!$A$3:$B$16")),2,FALSE),0))*Customers!B126</f>
        <v>202083.46629825892</v>
      </c>
      <c r="C19" s="20">
        <f ca="1">((VLOOKUP(MONTH($A19),'Normal HDDs'!$A:$E,3,FALSE)-'Actual HDDs'!C126)*IFERROR(VLOOKUP(MONTH($A19),INDIRECT(CONCATENATE("'",YEAR($A19),"'!$G$3:$H$16")),2,FALSE),0))*Customers!C126</f>
        <v>-179507.6657754356</v>
      </c>
      <c r="D19" s="20">
        <f ca="1">((VLOOKUP(MONTH($A19),'Normal HDDs'!$A:$E,4,FALSE)-'Actual HDDs'!D126)*IFERROR(VLOOKUP(MONTH($A19),INDIRECT(CONCATENATE("'",YEAR($A19),"'!$M$3:$N$16")),2,FALSE),0))*Customers!D126</f>
        <v>-50168.326639378611</v>
      </c>
      <c r="E19" s="20">
        <f ca="1">((VLOOKUP(MONTH($A19),'Normal HDDs'!$A:$E,5,FALSE)-'Actual HDDs'!E126)*IFERROR(VLOOKUP(MONTH($A19),INDIRECT(CONCATENATE("'",YEAR($A19),"'!$S$3:$T$16")),2,FALSE),0))*Customers!E126</f>
        <v>11868.937443706864</v>
      </c>
      <c r="F19" s="20">
        <f ca="1">'Historical Therms'!C126+B19</f>
        <v>4386064.1776879421</v>
      </c>
      <c r="G19" s="20">
        <f ca="1">'Historical Therms'!D126+C19</f>
        <v>1833369.7252700527</v>
      </c>
      <c r="H19" s="20">
        <f ca="1">'Historical Therms'!E126+D19</f>
        <v>1235935.3103942182</v>
      </c>
      <c r="I19" s="20">
        <f ca="1">'Historical Therms'!F126+E19</f>
        <v>1255726.1979749387</v>
      </c>
      <c r="K19" s="20">
        <f ca="1">O19-'Historical Therms'!C126</f>
        <v>438549.77786103729</v>
      </c>
      <c r="L19" s="20">
        <f ca="1">P19-'Historical Therms'!D126</f>
        <v>85571.733739011222</v>
      </c>
      <c r="M19" s="20">
        <f ca="1">Q19-'Historical Therms'!E126</f>
        <v>-109165.47267238353</v>
      </c>
      <c r="N19" s="20">
        <f ca="1">R19-'Historical Therms'!F126</f>
        <v>-77338.831145162228</v>
      </c>
      <c r="O19" s="20">
        <f ca="1">((VLOOKUP(MONTH($A19),'Normal HDDs'!$A:$E,2,FALSE)*IFERROR(VLOOKUP(MONTH($A19),INDIRECT(CONCATENATE("'",YEAR($A19),"'!$A$3:$B$16")),2,FALSE),0)+((IFERROR(VLOOKUP("trend",INDIRECT(CONCATENATE("'",YEAR($A19),"'!$A$3:$B$16")),2,FALSE),0)*(MONTH($A19)+108))*($A20-$A19))+(IFERROR((VLOOKUP("(Intercept)",INDIRECT(CONCATENATE("'",YEAR($A19),"'!$A$3:$B$16")),2,FALSE)),0)*($A20-$A19)))*Customers!B126)</f>
        <v>4622530.4892507205</v>
      </c>
      <c r="P19" s="20">
        <f ca="1">((VLOOKUP(MONTH($A19),'Normal HDDs'!$A:$E,3,FALSE)*IFERROR(VLOOKUP(MONTH($A19),INDIRECT(CONCATENATE("'",YEAR($A19),"'!$g$3:$h$16")),2,FALSE),0)+((IFERROR(VLOOKUP("trend",INDIRECT(CONCATENATE("'",YEAR($A19),"'!$g$3:$h$16")),2,FALSE),0)*(MONTH($A19)+108))*($A20-$A19))+(IFERROR((VLOOKUP("(Intercept)",INDIRECT(CONCATENATE("'",YEAR($A19),"'!$g$3:$h$16")),2,FALSE)),0)*($A20-$A19)))*Customers!C126)</f>
        <v>2098449.1247844994</v>
      </c>
      <c r="Q19" s="20">
        <f ca="1">((VLOOKUP(MONTH($A19),'Normal HDDs'!$A:$E,4,FALSE)*IFERROR(VLOOKUP(MONTH($A19),INDIRECT(CONCATENATE("'",YEAR($A19),"'!$m$3:$n$16")),2,FALSE),0)+((IFERROR(VLOOKUP("trend",INDIRECT(CONCATENATE("'",YEAR($A19),"'!$m$3:$n$16")),2,FALSE),0)*(MONTH($A19)+108))*($A20-$A19))+(IFERROR((VLOOKUP("(Intercept)",INDIRECT(CONCATENATE("'",YEAR($A19),"'!$m$3:$n$16")),2,FALSE)),0)*($A20-$A19)))*Customers!D126)</f>
        <v>1176938.1643612133</v>
      </c>
      <c r="R19" s="20">
        <f ca="1">((VLOOKUP(MONTH($A19),'Normal HDDs'!$A:$E,5,FALSE)*IFERROR(VLOOKUP(MONTH($A19),INDIRECT(CONCATENATE("'",YEAR($A19),"'!$s$3:$t$16")),2,FALSE),0)+((IFERROR(VLOOKUP("trend",INDIRECT(CONCATENATE("'",YEAR($A19),"'!$s$3:$t$16")),2,FALSE),0)*(MONTH($A19)+108))*($A20-$A19))+(IFERROR((VLOOKUP("(Intercept)",INDIRECT(CONCATENATE("'",YEAR($A19),"'!$s$3:$t$16")),2,FALSE)),0)*($A20-$A19)))*Customers!E126)</f>
        <v>1166518.4293860695</v>
      </c>
    </row>
    <row r="20" spans="1:18" x14ac:dyDescent="0.25">
      <c r="A20" s="18">
        <v>40299</v>
      </c>
      <c r="B20" s="20">
        <f ca="1">((VLOOKUP(MONTH($A20),'Normal HDDs'!$A:$E,2,FALSE)-'Actual HDDs'!B127)*IFERROR(VLOOKUP(MONTH($A20),INDIRECT(CONCATENATE("'",YEAR($A20),"'!$A$3:$B$16")),2,FALSE),0))*Customers!B127</f>
        <v>-281010.06820587767</v>
      </c>
      <c r="C20" s="20">
        <f ca="1">((VLOOKUP(MONTH($A20),'Normal HDDs'!$A:$E,3,FALSE)-'Actual HDDs'!C127)*IFERROR(VLOOKUP(MONTH($A20),INDIRECT(CONCATENATE("'",YEAR($A20),"'!$G$3:$H$16")),2,FALSE),0))*Customers!C127</f>
        <v>-271093.26009919273</v>
      </c>
      <c r="D20" s="20">
        <f ca="1">((VLOOKUP(MONTH($A20),'Normal HDDs'!$A:$E,4,FALSE)-'Actual HDDs'!D127)*IFERROR(VLOOKUP(MONTH($A20),INDIRECT(CONCATENATE("'",YEAR($A20),"'!$M$3:$N$16")),2,FALSE),0))*Customers!D127</f>
        <v>-158221.89825603054</v>
      </c>
      <c r="E20" s="20">
        <f ca="1">((VLOOKUP(MONTH($A20),'Normal HDDs'!$A:$E,5,FALSE)-'Actual HDDs'!E127)*IFERROR(VLOOKUP(MONTH($A20),INDIRECT(CONCATENATE("'",YEAR($A20),"'!$S$3:$T$16")),2,FALSE),0))*Customers!E127</f>
        <v>-122012.52947663327</v>
      </c>
      <c r="F20" s="20">
        <f ca="1">'Historical Therms'!C127+B20</f>
        <v>2691355.2482587066</v>
      </c>
      <c r="G20" s="20">
        <f ca="1">'Historical Therms'!D127+C20</f>
        <v>1180972.1677129953</v>
      </c>
      <c r="H20" s="20">
        <f ca="1">'Historical Therms'!E127+D20</f>
        <v>620702.29516047286</v>
      </c>
      <c r="I20" s="20">
        <f ca="1">'Historical Therms'!F127+E20</f>
        <v>641258.53283009096</v>
      </c>
      <c r="K20" s="20">
        <f ca="1">O20-'Historical Therms'!C127</f>
        <v>-311739.01728768926</v>
      </c>
      <c r="L20" s="20">
        <f ca="1">P20-'Historical Therms'!D127</f>
        <v>-158650.87225130619</v>
      </c>
      <c r="M20" s="20">
        <f ca="1">Q20-'Historical Therms'!E127</f>
        <v>-165890.26775435312</v>
      </c>
      <c r="N20" s="20">
        <f ca="1">R20-'Historical Therms'!F127</f>
        <v>-187174.75170730578</v>
      </c>
      <c r="O20" s="20">
        <f ca="1">((VLOOKUP(MONTH($A20),'Normal HDDs'!$A:$E,2,FALSE)*IFERROR(VLOOKUP(MONTH($A20),INDIRECT(CONCATENATE("'",YEAR($A20),"'!$A$3:$B$16")),2,FALSE),0)+((IFERROR(VLOOKUP("trend",INDIRECT(CONCATENATE("'",YEAR($A20),"'!$A$3:$B$16")),2,FALSE),0)*(MONTH($A20)+108))*($A21-$A20))+(IFERROR((VLOOKUP("(Intercept)",INDIRECT(CONCATENATE("'",YEAR($A20),"'!$A$3:$B$16")),2,FALSE)),0)*($A21-$A20)))*Customers!B127)</f>
        <v>2660626.2991768951</v>
      </c>
      <c r="P20" s="20">
        <f ca="1">((VLOOKUP(MONTH($A20),'Normal HDDs'!$A:$E,3,FALSE)*IFERROR(VLOOKUP(MONTH($A20),INDIRECT(CONCATENATE("'",YEAR($A20),"'!$g$3:$h$16")),2,FALSE),0)+((IFERROR(VLOOKUP("trend",INDIRECT(CONCATENATE("'",YEAR($A20),"'!$g$3:$h$16")),2,FALSE),0)*(MONTH($A20)+108))*($A21-$A20))+(IFERROR((VLOOKUP("(Intercept)",INDIRECT(CONCATENATE("'",YEAR($A20),"'!$g$3:$h$16")),2,FALSE)),0)*($A21-$A20)))*Customers!C127)</f>
        <v>1293414.5555608817</v>
      </c>
      <c r="Q20" s="20">
        <f ca="1">((VLOOKUP(MONTH($A20),'Normal HDDs'!$A:$E,4,FALSE)*IFERROR(VLOOKUP(MONTH($A20),INDIRECT(CONCATENATE("'",YEAR($A20),"'!$m$3:$n$16")),2,FALSE),0)+((IFERROR(VLOOKUP("trend",INDIRECT(CONCATENATE("'",YEAR($A20),"'!$m$3:$n$16")),2,FALSE),0)*(MONTH($A20)+108))*($A21-$A20))+(IFERROR((VLOOKUP("(Intercept)",INDIRECT(CONCATENATE("'",YEAR($A20),"'!$m$3:$n$16")),2,FALSE)),0)*($A21-$A20)))*Customers!D127)</f>
        <v>613033.92566215026</v>
      </c>
      <c r="R20" s="20">
        <f ca="1">((VLOOKUP(MONTH($A20),'Normal HDDs'!$A:$E,5,FALSE)*IFERROR(VLOOKUP(MONTH($A20),INDIRECT(CONCATENATE("'",YEAR($A20),"'!$s$3:$t$16")),2,FALSE),0)+((IFERROR(VLOOKUP("trend",INDIRECT(CONCATENATE("'",YEAR($A20),"'!$s$3:$t$16")),2,FALSE),0)*(MONTH($A20)+108))*($A21-$A20))+(IFERROR((VLOOKUP("(Intercept)",INDIRECT(CONCATENATE("'",YEAR($A20),"'!$s$3:$t$16")),2,FALSE)),0)*($A21-$A20)))*Customers!E127)</f>
        <v>576096.31059941847</v>
      </c>
    </row>
    <row r="21" spans="1:18" x14ac:dyDescent="0.25">
      <c r="A21" s="18">
        <v>40330</v>
      </c>
      <c r="B21" s="20">
        <f ca="1">((VLOOKUP(MONTH($A21),'Normal HDDs'!$A:$E,2,FALSE)-'Actual HDDs'!B128)*IFERROR(VLOOKUP(MONTH($A21),INDIRECT(CONCATENATE("'",YEAR($A21),"'!$A$3:$B$16")),2,FALSE),0))*Customers!B128</f>
        <v>-91933.818890909897</v>
      </c>
      <c r="C21" s="20">
        <f ca="1">((VLOOKUP(MONTH($A21),'Normal HDDs'!$A:$E,3,FALSE)-'Actual HDDs'!C128)*IFERROR(VLOOKUP(MONTH($A21),INDIRECT(CONCATENATE("'",YEAR($A21),"'!$G$3:$H$16")),2,FALSE),0))*Customers!C128</f>
        <v>-56809.550755094999</v>
      </c>
      <c r="D21" s="20">
        <f ca="1">((VLOOKUP(MONTH($A21),'Normal HDDs'!$A:$E,4,FALSE)-'Actual HDDs'!D128)*IFERROR(VLOOKUP(MONTH($A21),INDIRECT(CONCATENATE("'",YEAR($A21),"'!$M$3:$N$16")),2,FALSE),0))*Customers!D128</f>
        <v>0</v>
      </c>
      <c r="E21" s="20">
        <f ca="1">((VLOOKUP(MONTH($A21),'Normal HDDs'!$A:$E,5,FALSE)-'Actual HDDs'!E128)*IFERROR(VLOOKUP(MONTH($A21),INDIRECT(CONCATENATE("'",YEAR($A21),"'!$S$3:$T$16")),2,FALSE),0))*Customers!E128</f>
        <v>0</v>
      </c>
      <c r="F21" s="20">
        <f ca="1">'Historical Therms'!C128+B21</f>
        <v>1642618.2236666144</v>
      </c>
      <c r="G21" s="20">
        <f ca="1">'Historical Therms'!D128+C21</f>
        <v>808241.57399040379</v>
      </c>
      <c r="H21" s="20">
        <f ca="1">'Historical Therms'!E128+D21</f>
        <v>464148.69616048422</v>
      </c>
      <c r="I21" s="20">
        <f ca="1">'Historical Therms'!F128+E21</f>
        <v>411665.13653649273</v>
      </c>
      <c r="K21" s="20">
        <f ca="1">O21-'Historical Therms'!C128</f>
        <v>80361.552390456665</v>
      </c>
      <c r="L21" s="20">
        <f ca="1">P21-'Historical Therms'!D128</f>
        <v>-37831.499796653516</v>
      </c>
      <c r="M21" s="20">
        <f ca="1">Q21-'Historical Therms'!E128</f>
        <v>-103271.26355958002</v>
      </c>
      <c r="N21" s="20">
        <f ca="1">R21-'Historical Therms'!F128</f>
        <v>-125776.16318369866</v>
      </c>
      <c r="O21" s="20">
        <f ca="1">((VLOOKUP(MONTH($A21),'Normal HDDs'!$A:$E,2,FALSE)*IFERROR(VLOOKUP(MONTH($A21),INDIRECT(CONCATENATE("'",YEAR($A21),"'!$A$3:$B$16")),2,FALSE),0)+((IFERROR(VLOOKUP("trend",INDIRECT(CONCATENATE("'",YEAR($A21),"'!$A$3:$B$16")),2,FALSE),0)*(MONTH($A21)+108))*($A22-$A21))+(IFERROR((VLOOKUP("(Intercept)",INDIRECT(CONCATENATE("'",YEAR($A21),"'!$A$3:$B$16")),2,FALSE)),0)*($A22-$A21)))*Customers!B128)</f>
        <v>1814913.5949479809</v>
      </c>
      <c r="P21" s="20">
        <f ca="1">((VLOOKUP(MONTH($A21),'Normal HDDs'!$A:$E,3,FALSE)*IFERROR(VLOOKUP(MONTH($A21),INDIRECT(CONCATENATE("'",YEAR($A21),"'!$g$3:$h$16")),2,FALSE),0)+((IFERROR(VLOOKUP("trend",INDIRECT(CONCATENATE("'",YEAR($A21),"'!$g$3:$h$16")),2,FALSE),0)*(MONTH($A21)+108))*($A22-$A21))+(IFERROR((VLOOKUP("(Intercept)",INDIRECT(CONCATENATE("'",YEAR($A21),"'!$g$3:$h$16")),2,FALSE)),0)*($A22-$A21)))*Customers!C128)</f>
        <v>827219.62494884524</v>
      </c>
      <c r="Q21" s="20">
        <f ca="1">((VLOOKUP(MONTH($A21),'Normal HDDs'!$A:$E,4,FALSE)*IFERROR(VLOOKUP(MONTH($A21),INDIRECT(CONCATENATE("'",YEAR($A21),"'!$m$3:$n$16")),2,FALSE),0)+((IFERROR(VLOOKUP("trend",INDIRECT(CONCATENATE("'",YEAR($A21),"'!$m$3:$n$16")),2,FALSE),0)*(MONTH($A21)+108))*($A22-$A21))+(IFERROR((VLOOKUP("(Intercept)",INDIRECT(CONCATENATE("'",YEAR($A21),"'!$m$3:$n$16")),2,FALSE)),0)*($A22-$A21)))*Customers!D128)</f>
        <v>360877.4326009042</v>
      </c>
      <c r="R21" s="20">
        <f ca="1">((VLOOKUP(MONTH($A21),'Normal HDDs'!$A:$E,5,FALSE)*IFERROR(VLOOKUP(MONTH($A21),INDIRECT(CONCATENATE("'",YEAR($A21),"'!$s$3:$t$16")),2,FALSE),0)+((IFERROR(VLOOKUP("trend",INDIRECT(CONCATENATE("'",YEAR($A21),"'!$s$3:$t$16")),2,FALSE),0)*(MONTH($A21)+108))*($A22-$A21))+(IFERROR((VLOOKUP("(Intercept)",INDIRECT(CONCATENATE("'",YEAR($A21),"'!$s$3:$t$16")),2,FALSE)),0)*($A22-$A21)))*Customers!E128)</f>
        <v>285888.97335279407</v>
      </c>
    </row>
    <row r="22" spans="1:18" x14ac:dyDescent="0.25">
      <c r="A22" s="18">
        <v>40360</v>
      </c>
      <c r="B22" s="20">
        <f ca="1">((VLOOKUP(MONTH($A22),'Normal HDDs'!$A:$E,2,FALSE)-'Actual HDDs'!B129)*IFERROR(VLOOKUP(MONTH($A22),INDIRECT(CONCATENATE("'",YEAR($A22),"'!$A$3:$B$16")),2,FALSE),0))*Customers!B129</f>
        <v>0</v>
      </c>
      <c r="C22" s="20">
        <f ca="1">((VLOOKUP(MONTH($A22),'Normal HDDs'!$A:$E,3,FALSE)-'Actual HDDs'!C129)*IFERROR(VLOOKUP(MONTH($A22),INDIRECT(CONCATENATE("'",YEAR($A22),"'!$G$3:$H$16")),2,FALSE),0))*Customers!C129</f>
        <v>0</v>
      </c>
      <c r="D22" s="20">
        <f ca="1">((VLOOKUP(MONTH($A22),'Normal HDDs'!$A:$E,4,FALSE)-'Actual HDDs'!D129)*IFERROR(VLOOKUP(MONTH($A22),INDIRECT(CONCATENATE("'",YEAR($A22),"'!$M$3:$N$16")),2,FALSE),0))*Customers!D129</f>
        <v>0</v>
      </c>
      <c r="E22" s="20">
        <f ca="1">((VLOOKUP(MONTH($A22),'Normal HDDs'!$A:$E,5,FALSE)-'Actual HDDs'!E129)*IFERROR(VLOOKUP(MONTH($A22),INDIRECT(CONCATENATE("'",YEAR($A22),"'!$S$3:$T$16")),2,FALSE),0))*Customers!E129</f>
        <v>0</v>
      </c>
      <c r="F22" s="20">
        <f ca="1">'Historical Therms'!C129+B22</f>
        <v>1329700.3151726918</v>
      </c>
      <c r="G22" s="20">
        <f ca="1">'Historical Therms'!D129+C22</f>
        <v>621713.79081251507</v>
      </c>
      <c r="H22" s="20">
        <f ca="1">'Historical Therms'!E129+D22</f>
        <v>344215.13833894616</v>
      </c>
      <c r="I22" s="20">
        <f ca="1">'Historical Therms'!F129+E22</f>
        <v>284442.75567584683</v>
      </c>
      <c r="K22" s="20">
        <f ca="1">O22-'Historical Therms'!C129</f>
        <v>141737.87155259959</v>
      </c>
      <c r="L22" s="20">
        <f ca="1">P22-'Historical Therms'!D129</f>
        <v>56300.624878586736</v>
      </c>
      <c r="M22" s="20">
        <f ca="1">Q22-'Historical Therms'!E129</f>
        <v>55514.872416798549</v>
      </c>
      <c r="N22" s="20">
        <f ca="1">R22-'Historical Therms'!F129</f>
        <v>-10537.564841781743</v>
      </c>
      <c r="O22" s="20">
        <f ca="1">((VLOOKUP(MONTH($A22),'Normal HDDs'!$A:$E,2,FALSE)*IFERROR(VLOOKUP(MONTH($A22),INDIRECT(CONCATENATE("'",YEAR($A22),"'!$A$3:$B$16")),2,FALSE),0)+((IFERROR(VLOOKUP("trend",INDIRECT(CONCATENATE("'",YEAR($A22),"'!$A$3:$B$16")),2,FALSE),0)*(MONTH($A22)+108))*($A23-$A22))+(IFERROR((VLOOKUP("(Intercept)",INDIRECT(CONCATENATE("'",YEAR($A22),"'!$A$3:$B$16")),2,FALSE)),0)*($A23-$A22)))*Customers!B129)</f>
        <v>1471438.1867252914</v>
      </c>
      <c r="P22" s="20">
        <f ca="1">((VLOOKUP(MONTH($A22),'Normal HDDs'!$A:$E,3,FALSE)*IFERROR(VLOOKUP(MONTH($A22),INDIRECT(CONCATENATE("'",YEAR($A22),"'!$g$3:$h$16")),2,FALSE),0)+((IFERROR(VLOOKUP("trend",INDIRECT(CONCATENATE("'",YEAR($A22),"'!$g$3:$h$16")),2,FALSE),0)*(MONTH($A22)+108))*($A23-$A22))+(IFERROR((VLOOKUP("(Intercept)",INDIRECT(CONCATENATE("'",YEAR($A22),"'!$g$3:$h$16")),2,FALSE)),0)*($A23-$A22)))*Customers!C129)</f>
        <v>678014.41569110181</v>
      </c>
      <c r="Q22" s="20">
        <f ca="1">((VLOOKUP(MONTH($A22),'Normal HDDs'!$A:$E,4,FALSE)*IFERROR(VLOOKUP(MONTH($A22),INDIRECT(CONCATENATE("'",YEAR($A22),"'!$m$3:$n$16")),2,FALSE),0)+((IFERROR(VLOOKUP("trend",INDIRECT(CONCATENATE("'",YEAR($A22),"'!$m$3:$n$16")),2,FALSE),0)*(MONTH($A22)+108))*($A23-$A22))+(IFERROR((VLOOKUP("(Intercept)",INDIRECT(CONCATENATE("'",YEAR($A22),"'!$m$3:$n$16")),2,FALSE)),0)*($A23-$A22)))*Customers!D129)</f>
        <v>399730.0107557447</v>
      </c>
      <c r="R22" s="20">
        <f ca="1">((VLOOKUP(MONTH($A22),'Normal HDDs'!$A:$E,5,FALSE)*IFERROR(VLOOKUP(MONTH($A22),INDIRECT(CONCATENATE("'",YEAR($A22),"'!$s$3:$t$16")),2,FALSE),0)+((IFERROR(VLOOKUP("trend",INDIRECT(CONCATENATE("'",YEAR($A22),"'!$s$3:$t$16")),2,FALSE),0)*(MONTH($A22)+108))*($A23-$A22))+(IFERROR((VLOOKUP("(Intercept)",INDIRECT(CONCATENATE("'",YEAR($A22),"'!$s$3:$t$16")),2,FALSE)),0)*($A23-$A22)))*Customers!E129)</f>
        <v>273905.19083406508</v>
      </c>
    </row>
    <row r="23" spans="1:18" x14ac:dyDescent="0.25">
      <c r="A23" s="18">
        <v>40391</v>
      </c>
      <c r="B23" s="20">
        <f ca="1">((VLOOKUP(MONTH($A23),'Normal HDDs'!$A:$E,2,FALSE)-'Actual HDDs'!B130)*IFERROR(VLOOKUP(MONTH($A23),INDIRECT(CONCATENATE("'",YEAR($A23),"'!$A$3:$B$16")),2,FALSE),0))*Customers!B130</f>
        <v>0</v>
      </c>
      <c r="C23" s="20">
        <f ca="1">((VLOOKUP(MONTH($A23),'Normal HDDs'!$A:$E,3,FALSE)-'Actual HDDs'!C130)*IFERROR(VLOOKUP(MONTH($A23),INDIRECT(CONCATENATE("'",YEAR($A23),"'!$G$3:$H$16")),2,FALSE),0))*Customers!C130</f>
        <v>0</v>
      </c>
      <c r="D23" s="20">
        <f ca="1">((VLOOKUP(MONTH($A23),'Normal HDDs'!$A:$E,4,FALSE)-'Actual HDDs'!D130)*IFERROR(VLOOKUP(MONTH($A23),INDIRECT(CONCATENATE("'",YEAR($A23),"'!$M$3:$N$16")),2,FALSE),0))*Customers!D130</f>
        <v>0</v>
      </c>
      <c r="E23" s="20">
        <f ca="1">((VLOOKUP(MONTH($A23),'Normal HDDs'!$A:$E,5,FALSE)-'Actual HDDs'!E130)*IFERROR(VLOOKUP(MONTH($A23),INDIRECT(CONCATENATE("'",YEAR($A23),"'!$S$3:$T$16")),2,FALSE),0))*Customers!E130</f>
        <v>0</v>
      </c>
      <c r="F23" s="20">
        <f ca="1">'Historical Therms'!C130+B23</f>
        <v>1830742.2350244974</v>
      </c>
      <c r="G23" s="20">
        <f ca="1">'Historical Therms'!D130+C23</f>
        <v>854831.22288689343</v>
      </c>
      <c r="H23" s="20">
        <f ca="1">'Historical Therms'!E130+D23</f>
        <v>504272.26533913007</v>
      </c>
      <c r="I23" s="20">
        <f ca="1">'Historical Therms'!F130+E23</f>
        <v>390784.79674947902</v>
      </c>
      <c r="K23" s="20">
        <f ca="1">O23-'Historical Therms'!C130</f>
        <v>-359499.29247238208</v>
      </c>
      <c r="L23" s="20">
        <f ca="1">P23-'Historical Therms'!D130</f>
        <v>-175956.0429711655</v>
      </c>
      <c r="M23" s="20">
        <f ca="1">Q23-'Historical Therms'!E130</f>
        <v>-105089.32466363074</v>
      </c>
      <c r="N23" s="20">
        <f ca="1">R23-'Historical Therms'!F130</f>
        <v>-118413.93673956551</v>
      </c>
      <c r="O23" s="20">
        <f ca="1">((VLOOKUP(MONTH($A23),'Normal HDDs'!$A:$E,2,FALSE)*IFERROR(VLOOKUP(MONTH($A23),INDIRECT(CONCATENATE("'",YEAR($A23),"'!$A$3:$B$16")),2,FALSE),0)+((IFERROR(VLOOKUP("trend",INDIRECT(CONCATENATE("'",YEAR($A23),"'!$A$3:$B$16")),2,FALSE),0)*(MONTH($A23)+108))*($A24-$A23))+(IFERROR((VLOOKUP("(Intercept)",INDIRECT(CONCATENATE("'",YEAR($A23),"'!$A$3:$B$16")),2,FALSE)),0)*($A24-$A23)))*Customers!B130)</f>
        <v>1471242.9425521153</v>
      </c>
      <c r="P23" s="20">
        <f ca="1">((VLOOKUP(MONTH($A23),'Normal HDDs'!$A:$E,3,FALSE)*IFERROR(VLOOKUP(MONTH($A23),INDIRECT(CONCATENATE("'",YEAR($A23),"'!$g$3:$h$16")),2,FALSE),0)+((IFERROR(VLOOKUP("trend",INDIRECT(CONCATENATE("'",YEAR($A23),"'!$g$3:$h$16")),2,FALSE),0)*(MONTH($A23)+108))*($A24-$A23))+(IFERROR((VLOOKUP("(Intercept)",INDIRECT(CONCATENATE("'",YEAR($A23),"'!$g$3:$h$16")),2,FALSE)),0)*($A24-$A23)))*Customers!C130)</f>
        <v>678875.17991572793</v>
      </c>
      <c r="Q23" s="20">
        <f ca="1">((VLOOKUP(MONTH($A23),'Normal HDDs'!$A:$E,4,FALSE)*IFERROR(VLOOKUP(MONTH($A23),INDIRECT(CONCATENATE("'",YEAR($A23),"'!$m$3:$n$16")),2,FALSE),0)+((IFERROR(VLOOKUP("trend",INDIRECT(CONCATENATE("'",YEAR($A23),"'!$m$3:$n$16")),2,FALSE),0)*(MONTH($A23)+108))*($A24-$A23))+(IFERROR((VLOOKUP("(Intercept)",INDIRECT(CONCATENATE("'",YEAR($A23),"'!$m$3:$n$16")),2,FALSE)),0)*($A24-$A23)))*Customers!D130)</f>
        <v>399182.94067549933</v>
      </c>
      <c r="R23" s="20">
        <f ca="1">((VLOOKUP(MONTH($A23),'Normal HDDs'!$A:$E,5,FALSE)*IFERROR(VLOOKUP(MONTH($A23),INDIRECT(CONCATENATE("'",YEAR($A23),"'!$s$3:$t$16")),2,FALSE),0)+((IFERROR(VLOOKUP("trend",INDIRECT(CONCATENATE("'",YEAR($A23),"'!$s$3:$t$16")),2,FALSE),0)*(MONTH($A23)+108))*($A24-$A23))+(IFERROR((VLOOKUP("(Intercept)",INDIRECT(CONCATENATE("'",YEAR($A23),"'!$s$3:$t$16")),2,FALSE)),0)*($A24-$A23)))*Customers!E130)</f>
        <v>272370.86000991351</v>
      </c>
    </row>
    <row r="24" spans="1:18" x14ac:dyDescent="0.25">
      <c r="A24" s="18">
        <v>40422</v>
      </c>
      <c r="B24" s="20">
        <f ca="1">((VLOOKUP(MONTH($A24),'Normal HDDs'!$A:$E,2,FALSE)-'Actual HDDs'!B131)*IFERROR(VLOOKUP(MONTH($A24),INDIRECT(CONCATENATE("'",YEAR($A24),"'!$A$3:$B$16")),2,FALSE),0))*Customers!B131</f>
        <v>262783.53736588079</v>
      </c>
      <c r="C24" s="20">
        <f ca="1">((VLOOKUP(MONTH($A24),'Normal HDDs'!$A:$E,3,FALSE)-'Actual HDDs'!C131)*IFERROR(VLOOKUP(MONTH($A24),INDIRECT(CONCATENATE("'",YEAR($A24),"'!$G$3:$H$16")),2,FALSE),0))*Customers!C131</f>
        <v>4033.8557439977162</v>
      </c>
      <c r="D24" s="20">
        <f ca="1">((VLOOKUP(MONTH($A24),'Normal HDDs'!$A:$E,4,FALSE)-'Actual HDDs'!D131)*IFERROR(VLOOKUP(MONTH($A24),INDIRECT(CONCATENATE("'",YEAR($A24),"'!$M$3:$N$16")),2,FALSE),0))*Customers!D131</f>
        <v>0</v>
      </c>
      <c r="E24" s="20">
        <f ca="1">((VLOOKUP(MONTH($A24),'Normal HDDs'!$A:$E,5,FALSE)-'Actual HDDs'!E131)*IFERROR(VLOOKUP(MONTH($A24),INDIRECT(CONCATENATE("'",YEAR($A24),"'!$S$3:$T$16")),2,FALSE),0))*Customers!E131</f>
        <v>0</v>
      </c>
      <c r="F24" s="20">
        <f ca="1">'Historical Therms'!C131+B24</f>
        <v>2144668.5341821956</v>
      </c>
      <c r="G24" s="20">
        <f ca="1">'Historical Therms'!D131+C24</f>
        <v>835710.95880867913</v>
      </c>
      <c r="H24" s="20">
        <f ca="1">'Historical Therms'!E131+D24</f>
        <v>511896.82449112553</v>
      </c>
      <c r="I24" s="20">
        <f ca="1">'Historical Therms'!F131+E24</f>
        <v>398656.55562787841</v>
      </c>
      <c r="K24" s="20">
        <f ca="1">O24-'Historical Therms'!C131</f>
        <v>23536.074432823574</v>
      </c>
      <c r="L24" s="20">
        <f ca="1">P24-'Historical Therms'!D131</f>
        <v>32358.316661585821</v>
      </c>
      <c r="M24" s="20">
        <f ca="1">Q24-'Historical Therms'!E131</f>
        <v>-125560.11619080213</v>
      </c>
      <c r="N24" s="20">
        <f ca="1">R24-'Historical Therms'!F131</f>
        <v>-135708.93452405324</v>
      </c>
      <c r="O24" s="20">
        <f ca="1">((VLOOKUP(MONTH($A24),'Normal HDDs'!$A:$E,2,FALSE)*IFERROR(VLOOKUP(MONTH($A24),INDIRECT(CONCATENATE("'",YEAR($A24),"'!$A$3:$B$16")),2,FALSE),0)+((IFERROR(VLOOKUP("trend",INDIRECT(CONCATENATE("'",YEAR($A24),"'!$A$3:$B$16")),2,FALSE),0)*(MONTH($A24)+108))*($A25-$A24))+(IFERROR((VLOOKUP("(Intercept)",INDIRECT(CONCATENATE("'",YEAR($A24),"'!$A$3:$B$16")),2,FALSE)),0)*($A25-$A24)))*Customers!B131)</f>
        <v>1905421.0712491381</v>
      </c>
      <c r="P24" s="20">
        <f ca="1">((VLOOKUP(MONTH($A24),'Normal HDDs'!$A:$E,3,FALSE)*IFERROR(VLOOKUP(MONTH($A24),INDIRECT(CONCATENATE("'",YEAR($A24),"'!$g$3:$h$16")),2,FALSE),0)+((IFERROR(VLOOKUP("trend",INDIRECT(CONCATENATE("'",YEAR($A24),"'!$g$3:$h$16")),2,FALSE),0)*(MONTH($A24)+108))*($A25-$A24))+(IFERROR((VLOOKUP("(Intercept)",INDIRECT(CONCATENATE("'",YEAR($A24),"'!$g$3:$h$16")),2,FALSE)),0)*($A25-$A24)))*Customers!C131)</f>
        <v>864035.41972626722</v>
      </c>
      <c r="Q24" s="20">
        <f ca="1">((VLOOKUP(MONTH($A24),'Normal HDDs'!$A:$E,4,FALSE)*IFERROR(VLOOKUP(MONTH($A24),INDIRECT(CONCATENATE("'",YEAR($A24),"'!$m$3:$n$16")),2,FALSE),0)+((IFERROR(VLOOKUP("trend",INDIRECT(CONCATENATE("'",YEAR($A24),"'!$m$3:$n$16")),2,FALSE),0)*(MONTH($A24)+108))*($A25-$A24))+(IFERROR((VLOOKUP("(Intercept)",INDIRECT(CONCATENATE("'",YEAR($A24),"'!$m$3:$n$16")),2,FALSE)),0)*($A25-$A24)))*Customers!D131)</f>
        <v>386336.7083003234</v>
      </c>
      <c r="R24" s="20">
        <f ca="1">((VLOOKUP(MONTH($A24),'Normal HDDs'!$A:$E,5,FALSE)*IFERROR(VLOOKUP(MONTH($A24),INDIRECT(CONCATENATE("'",YEAR($A24),"'!$s$3:$t$16")),2,FALSE),0)+((IFERROR(VLOOKUP("trend",INDIRECT(CONCATENATE("'",YEAR($A24),"'!$s$3:$t$16")),2,FALSE),0)*(MONTH($A24)+108))*($A25-$A24))+(IFERROR((VLOOKUP("(Intercept)",INDIRECT(CONCATENATE("'",YEAR($A24),"'!$s$3:$t$16")),2,FALSE)),0)*($A25-$A24)))*Customers!E131)</f>
        <v>262947.62110382516</v>
      </c>
    </row>
    <row r="25" spans="1:18" x14ac:dyDescent="0.25">
      <c r="A25" s="18">
        <v>40452</v>
      </c>
      <c r="B25" s="20">
        <f ca="1">((VLOOKUP(MONTH($A25),'Normal HDDs'!$A:$E,2,FALSE)-'Actual HDDs'!B132)*IFERROR(VLOOKUP(MONTH($A25),INDIRECT(CONCATENATE("'",YEAR($A25),"'!$A$3:$B$16")),2,FALSE),0))*Customers!B132</f>
        <v>679182.30002969969</v>
      </c>
      <c r="C25" s="20">
        <f ca="1">((VLOOKUP(MONTH($A25),'Normal HDDs'!$A:$E,3,FALSE)-'Actual HDDs'!C132)*IFERROR(VLOOKUP(MONTH($A25),INDIRECT(CONCATENATE("'",YEAR($A25),"'!$G$3:$H$16")),2,FALSE),0))*Customers!C132</f>
        <v>73326.910111632591</v>
      </c>
      <c r="D25" s="20">
        <f ca="1">((VLOOKUP(MONTH($A25),'Normal HDDs'!$A:$E,4,FALSE)-'Actual HDDs'!D132)*IFERROR(VLOOKUP(MONTH($A25),INDIRECT(CONCATENATE("'",YEAR($A25),"'!$M$3:$N$16")),2,FALSE),0))*Customers!D132</f>
        <v>128837.45207308287</v>
      </c>
      <c r="E25" s="20">
        <f ca="1">((VLOOKUP(MONTH($A25),'Normal HDDs'!$A:$E,5,FALSE)-'Actual HDDs'!E132)*IFERROR(VLOOKUP(MONTH($A25),INDIRECT(CONCATENATE("'",YEAR($A25),"'!$S$3:$T$16")),2,FALSE),0))*Customers!E132</f>
        <v>91010.176451564897</v>
      </c>
      <c r="F25" s="20">
        <f ca="1">'Historical Therms'!C132+B25</f>
        <v>4245906.5842618635</v>
      </c>
      <c r="G25" s="20">
        <f ca="1">'Historical Therms'!D132+C25</f>
        <v>1708910.4782897206</v>
      </c>
      <c r="H25" s="20">
        <f ca="1">'Historical Therms'!E132+D25</f>
        <v>961429.00179139082</v>
      </c>
      <c r="I25" s="20">
        <f ca="1">'Historical Therms'!F132+E25</f>
        <v>821828.77432300488</v>
      </c>
      <c r="K25" s="20">
        <f ca="1">O25-'Historical Therms'!C132</f>
        <v>799926.15191694815</v>
      </c>
      <c r="L25" s="20">
        <f ca="1">P25-'Historical Therms'!D132</f>
        <v>331485.06034174678</v>
      </c>
      <c r="M25" s="20">
        <f ca="1">Q25-'Historical Therms'!E132</f>
        <v>191531.28734558087</v>
      </c>
      <c r="N25" s="20">
        <f ca="1">R25-'Historical Therms'!F132</f>
        <v>64744.607613374013</v>
      </c>
      <c r="O25" s="20">
        <f ca="1">((VLOOKUP(MONTH($A25),'Normal HDDs'!$A:$E,2,FALSE)*IFERROR(VLOOKUP(MONTH($A25),INDIRECT(CONCATENATE("'",YEAR($A25),"'!$A$3:$B$16")),2,FALSE),0)+((IFERROR(VLOOKUP("trend",INDIRECT(CONCATENATE("'",YEAR($A25),"'!$A$3:$B$16")),2,FALSE),0)*(MONTH($A25)+108))*($A26-$A25))+(IFERROR((VLOOKUP("(Intercept)",INDIRECT(CONCATENATE("'",YEAR($A25),"'!$A$3:$B$16")),2,FALSE)),0)*($A26-$A25)))*Customers!B132)</f>
        <v>4366650.4361491119</v>
      </c>
      <c r="P25" s="20">
        <f ca="1">((VLOOKUP(MONTH($A25),'Normal HDDs'!$A:$E,3,FALSE)*IFERROR(VLOOKUP(MONTH($A25),INDIRECT(CONCATENATE("'",YEAR($A25),"'!$g$3:$h$16")),2,FALSE),0)+((IFERROR(VLOOKUP("trend",INDIRECT(CONCATENATE("'",YEAR($A25),"'!$g$3:$h$16")),2,FALSE),0)*(MONTH($A25)+108))*($A26-$A25))+(IFERROR((VLOOKUP("(Intercept)",INDIRECT(CONCATENATE("'",YEAR($A25),"'!$g$3:$h$16")),2,FALSE)),0)*($A26-$A25)))*Customers!C132)</f>
        <v>1967068.6285198347</v>
      </c>
      <c r="Q25" s="20">
        <f ca="1">((VLOOKUP(MONTH($A25),'Normal HDDs'!$A:$E,4,FALSE)*IFERROR(VLOOKUP(MONTH($A25),INDIRECT(CONCATENATE("'",YEAR($A25),"'!$m$3:$n$16")),2,FALSE),0)+((IFERROR(VLOOKUP("trend",INDIRECT(CONCATENATE("'",YEAR($A25),"'!$m$3:$n$16")),2,FALSE),0)*(MONTH($A25)+108))*($A26-$A25))+(IFERROR((VLOOKUP("(Intercept)",INDIRECT(CONCATENATE("'",YEAR($A25),"'!$m$3:$n$16")),2,FALSE)),0)*($A26-$A25)))*Customers!D132)</f>
        <v>1024122.8370638888</v>
      </c>
      <c r="R25" s="20">
        <f ca="1">((VLOOKUP(MONTH($A25),'Normal HDDs'!$A:$E,5,FALSE)*IFERROR(VLOOKUP(MONTH($A25),INDIRECT(CONCATENATE("'",YEAR($A25),"'!$s$3:$t$16")),2,FALSE),0)+((IFERROR(VLOOKUP("trend",INDIRECT(CONCATENATE("'",YEAR($A25),"'!$s$3:$t$16")),2,FALSE),0)*(MONTH($A25)+108))*($A26-$A25))+(IFERROR((VLOOKUP("(Intercept)",INDIRECT(CONCATENATE("'",YEAR($A25),"'!$s$3:$t$16")),2,FALSE)),0)*($A26-$A25)))*Customers!E132)</f>
        <v>795563.20548481401</v>
      </c>
    </row>
    <row r="26" spans="1:18" x14ac:dyDescent="0.25">
      <c r="A26" s="18">
        <v>40483</v>
      </c>
      <c r="B26" s="20">
        <f ca="1">((VLOOKUP(MONTH($A26),'Normal HDDs'!$A:$E,2,FALSE)-'Actual HDDs'!B133)*IFERROR(VLOOKUP(MONTH($A26),INDIRECT(CONCATENATE("'",YEAR($A26),"'!$A$3:$B$16")),2,FALSE),0))*Customers!B133</f>
        <v>-539786.5257833635</v>
      </c>
      <c r="C26" s="20">
        <f ca="1">((VLOOKUP(MONTH($A26),'Normal HDDs'!$A:$E,3,FALSE)-'Actual HDDs'!C133)*IFERROR(VLOOKUP(MONTH($A26),INDIRECT(CONCATENATE("'",YEAR($A26),"'!$G$3:$H$16")),2,FALSE),0))*Customers!C133</f>
        <v>-344186.27681959455</v>
      </c>
      <c r="D26" s="20">
        <f ca="1">((VLOOKUP(MONTH($A26),'Normal HDDs'!$A:$E,4,FALSE)-'Actual HDDs'!D133)*IFERROR(VLOOKUP(MONTH($A26),INDIRECT(CONCATENATE("'",YEAR($A26),"'!$M$3:$N$16")),2,FALSE),0))*Customers!D133</f>
        <v>-224135.03929019044</v>
      </c>
      <c r="E26" s="20">
        <f ca="1">((VLOOKUP(MONTH($A26),'Normal HDDs'!$A:$E,5,FALSE)-'Actual HDDs'!E133)*IFERROR(VLOOKUP(MONTH($A26),INDIRECT(CONCATENATE("'",YEAR($A26),"'!$S$3:$T$16")),2,FALSE),0))*Customers!E133</f>
        <v>-141470.26347970785</v>
      </c>
      <c r="F26" s="20">
        <f ca="1">'Historical Therms'!C133+B26</f>
        <v>7082103.7067747042</v>
      </c>
      <c r="G26" s="20">
        <f ca="1">'Historical Therms'!D133+C26</f>
        <v>3380935.1180422478</v>
      </c>
      <c r="H26" s="20">
        <f ca="1">'Historical Therms'!E133+D26</f>
        <v>1890905.3790499505</v>
      </c>
      <c r="I26" s="20">
        <f ca="1">'Historical Therms'!F133+E26</f>
        <v>1858538.6907602411</v>
      </c>
      <c r="K26" s="20">
        <f ca="1">O26-'Historical Therms'!C133</f>
        <v>-141784.41426387243</v>
      </c>
      <c r="L26" s="20">
        <f ca="1">P26-'Historical Therms'!D133</f>
        <v>-236500.17062430969</v>
      </c>
      <c r="M26" s="20">
        <f ca="1">Q26-'Historical Therms'!E133</f>
        <v>296634.09977754904</v>
      </c>
      <c r="N26" s="20">
        <f ca="1">R26-'Historical Therms'!F133</f>
        <v>920.58934931713156</v>
      </c>
      <c r="O26" s="20">
        <f ca="1">((VLOOKUP(MONTH($A26),'Normal HDDs'!$A:$E,2,FALSE)*IFERROR(VLOOKUP(MONTH($A26),INDIRECT(CONCATENATE("'",YEAR($A26),"'!$A$3:$B$16")),2,FALSE),0)+((IFERROR(VLOOKUP("trend",INDIRECT(CONCATENATE("'",YEAR($A26),"'!$A$3:$B$16")),2,FALSE),0)*(MONTH($A26)+108))*($A27-$A26))+(IFERROR((VLOOKUP("(Intercept)",INDIRECT(CONCATENATE("'",YEAR($A26),"'!$A$3:$B$16")),2,FALSE)),0)*($A27-$A26)))*Customers!B133)</f>
        <v>7480105.8182941955</v>
      </c>
      <c r="P26" s="20">
        <f ca="1">((VLOOKUP(MONTH($A26),'Normal HDDs'!$A:$E,3,FALSE)*IFERROR(VLOOKUP(MONTH($A26),INDIRECT(CONCATENATE("'",YEAR($A26),"'!$g$3:$h$16")),2,FALSE),0)+((IFERROR(VLOOKUP("trend",INDIRECT(CONCATENATE("'",YEAR($A26),"'!$g$3:$h$16")),2,FALSE),0)*(MONTH($A26)+108))*($A27-$A26))+(IFERROR((VLOOKUP("(Intercept)",INDIRECT(CONCATENATE("'",YEAR($A26),"'!$g$3:$h$16")),2,FALSE)),0)*($A27-$A26)))*Customers!C133)</f>
        <v>3488621.2242375328</v>
      </c>
      <c r="Q26" s="20">
        <f ca="1">((VLOOKUP(MONTH($A26),'Normal HDDs'!$A:$E,4,FALSE)*IFERROR(VLOOKUP(MONTH($A26),INDIRECT(CONCATENATE("'",YEAR($A26),"'!$m$3:$n$16")),2,FALSE),0)+((IFERROR(VLOOKUP("trend",INDIRECT(CONCATENATE("'",YEAR($A26),"'!$m$3:$n$16")),2,FALSE),0)*(MONTH($A26)+108))*($A27-$A26))+(IFERROR((VLOOKUP("(Intercept)",INDIRECT(CONCATENATE("'",YEAR($A26),"'!$m$3:$n$16")),2,FALSE)),0)*($A27-$A26)))*Customers!D133)</f>
        <v>2411674.51811769</v>
      </c>
      <c r="R26" s="20">
        <f ca="1">((VLOOKUP(MONTH($A26),'Normal HDDs'!$A:$E,5,FALSE)*IFERROR(VLOOKUP(MONTH($A26),INDIRECT(CONCATENATE("'",YEAR($A26),"'!$s$3:$t$16")),2,FALSE),0)+((IFERROR(VLOOKUP("trend",INDIRECT(CONCATENATE("'",YEAR($A26),"'!$s$3:$t$16")),2,FALSE),0)*(MONTH($A26)+108))*($A27-$A26))+(IFERROR((VLOOKUP("(Intercept)",INDIRECT(CONCATENATE("'",YEAR($A26),"'!$s$3:$t$16")),2,FALSE)),0)*($A27-$A26)))*Customers!E133)</f>
        <v>2000929.543589266</v>
      </c>
    </row>
    <row r="27" spans="1:18" x14ac:dyDescent="0.25">
      <c r="A27" s="18">
        <v>40513</v>
      </c>
      <c r="B27" s="20">
        <f ca="1">((VLOOKUP(MONTH($A27),'Normal HDDs'!$A:$E,2,FALSE)-'Actual HDDs'!B134)*IFERROR(VLOOKUP(MONTH($A27),INDIRECT(CONCATENATE("'",YEAR($A27),"'!$A$3:$B$16")),2,FALSE),0))*Customers!B134</f>
        <v>1590328.8076896295</v>
      </c>
      <c r="C27" s="20">
        <f ca="1">((VLOOKUP(MONTH($A27),'Normal HDDs'!$A:$E,3,FALSE)-'Actual HDDs'!C134)*IFERROR(VLOOKUP(MONTH($A27),INDIRECT(CONCATENATE("'",YEAR($A27),"'!$G$3:$H$16")),2,FALSE),0))*Customers!C134</f>
        <v>226412.28766754747</v>
      </c>
      <c r="D27" s="20">
        <f ca="1">((VLOOKUP(MONTH($A27),'Normal HDDs'!$A:$E,4,FALSE)-'Actual HDDs'!D134)*IFERROR(VLOOKUP(MONTH($A27),INDIRECT(CONCATENATE("'",YEAR($A27),"'!$M$3:$N$16")),2,FALSE),0))*Customers!D134</f>
        <v>240401.9991814828</v>
      </c>
      <c r="E27" s="20">
        <f ca="1">((VLOOKUP(MONTH($A27),'Normal HDDs'!$A:$E,5,FALSE)-'Actual HDDs'!E134)*IFERROR(VLOOKUP(MONTH($A27),INDIRECT(CONCATENATE("'",YEAR($A27),"'!$S$3:$T$16")),2,FALSE),0))*Customers!E134</f>
        <v>297448.4544147164</v>
      </c>
      <c r="F27" s="20">
        <f ca="1">'Historical Therms'!C134+B27</f>
        <v>9922375.3064596839</v>
      </c>
      <c r="G27" s="20">
        <f ca="1">'Historical Therms'!D134+C27</f>
        <v>3964992.8893388454</v>
      </c>
      <c r="H27" s="20">
        <f ca="1">'Historical Therms'!E134+D27</f>
        <v>3495675.8544001076</v>
      </c>
      <c r="I27" s="20">
        <f ca="1">'Historical Therms'!F134+E27</f>
        <v>3303925.4987547407</v>
      </c>
      <c r="K27" s="20">
        <f ca="1">O27-'Historical Therms'!C134</f>
        <v>895556.19570969697</v>
      </c>
      <c r="L27" s="20">
        <f ca="1">P27-'Historical Therms'!D134</f>
        <v>458733.88135764562</v>
      </c>
      <c r="M27" s="20">
        <f ca="1">Q27-'Historical Therms'!E134</f>
        <v>389905.27225548774</v>
      </c>
      <c r="N27" s="20">
        <f ca="1">R27-'Historical Therms'!F134</f>
        <v>71503.132672237698</v>
      </c>
      <c r="O27" s="20">
        <f ca="1">((VLOOKUP(MONTH($A27),'Normal HDDs'!$A:$E,2,FALSE)*IFERROR(VLOOKUP(MONTH($A27),INDIRECT(CONCATENATE("'",YEAR($A27),"'!$A$3:$B$16")),2,FALSE),0)+((IFERROR(VLOOKUP("trend",INDIRECT(CONCATENATE("'",YEAR($A27),"'!$A$3:$B$16")),2,FALSE),0)*(MONTH($A27)+108))*($A28-$A27))+(IFERROR((VLOOKUP("(Intercept)",INDIRECT(CONCATENATE("'",YEAR($A27),"'!$A$3:$B$16")),2,FALSE)),0)*($A28-$A27)))*Customers!B134)</f>
        <v>9227602.6944797505</v>
      </c>
      <c r="P27" s="20">
        <f ca="1">((VLOOKUP(MONTH($A27),'Normal HDDs'!$A:$E,3,FALSE)*IFERROR(VLOOKUP(MONTH($A27),INDIRECT(CONCATENATE("'",YEAR($A27),"'!$g$3:$h$16")),2,FALSE),0)+((IFERROR(VLOOKUP("trend",INDIRECT(CONCATENATE("'",YEAR($A27),"'!$g$3:$h$16")),2,FALSE),0)*(MONTH($A27)+108))*($A28-$A27))+(IFERROR((VLOOKUP("(Intercept)",INDIRECT(CONCATENATE("'",YEAR($A27),"'!$g$3:$h$16")),2,FALSE)),0)*($A28-$A27)))*Customers!C134)</f>
        <v>4197314.4830289437</v>
      </c>
      <c r="Q27" s="20">
        <f ca="1">((VLOOKUP(MONTH($A27),'Normal HDDs'!$A:$E,4,FALSE)*IFERROR(VLOOKUP(MONTH($A27),INDIRECT(CONCATENATE("'",YEAR($A27),"'!$m$3:$n$16")),2,FALSE),0)+((IFERROR(VLOOKUP("trend",INDIRECT(CONCATENATE("'",YEAR($A27),"'!$m$3:$n$16")),2,FALSE),0)*(MONTH($A27)+108))*($A28-$A27))+(IFERROR((VLOOKUP("(Intercept)",INDIRECT(CONCATENATE("'",YEAR($A27),"'!$m$3:$n$16")),2,FALSE)),0)*($A28-$A27)))*Customers!D134)</f>
        <v>3645179.1274741124</v>
      </c>
      <c r="R27" s="20">
        <f ca="1">((VLOOKUP(MONTH($A27),'Normal HDDs'!$A:$E,5,FALSE)*IFERROR(VLOOKUP(MONTH($A27),INDIRECT(CONCATENATE("'",YEAR($A27),"'!$s$3:$t$16")),2,FALSE),0)+((IFERROR(VLOOKUP("trend",INDIRECT(CONCATENATE("'",YEAR($A27),"'!$s$3:$t$16")),2,FALSE),0)*(MONTH($A27)+108))*($A28-$A27))+(IFERROR((VLOOKUP("(Intercept)",INDIRECT(CONCATENATE("'",YEAR($A27),"'!$s$3:$t$16")),2,FALSE)),0)*($A28-$A27)))*Customers!E134)</f>
        <v>3077980.1770122619</v>
      </c>
    </row>
    <row r="28" spans="1:18" x14ac:dyDescent="0.25">
      <c r="A28" s="18">
        <v>40544</v>
      </c>
      <c r="B28" s="20">
        <f ca="1">((VLOOKUP(MONTH($A28),'Normal HDDs'!$A:$E,2,FALSE)-'Actual HDDs'!B135)*IFERROR(VLOOKUP(MONTH($A28),INDIRECT(CONCATENATE("'",YEAR($A28),"'!$A$3:$B$16")),2,FALSE),0))*Customers!B135</f>
        <v>444431.94615329558</v>
      </c>
      <c r="C28" s="20">
        <f ca="1">((VLOOKUP(MONTH($A28),'Normal HDDs'!$A:$E,3,FALSE)-'Actual HDDs'!C135)*IFERROR(VLOOKUP(MONTH($A28),INDIRECT(CONCATENATE("'",YEAR($A28),"'!$G$3:$H$16")),2,FALSE),0))*Customers!C135</f>
        <v>-117075.42182218886</v>
      </c>
      <c r="D28" s="20">
        <f ca="1">((VLOOKUP(MONTH($A28),'Normal HDDs'!$A:$E,4,FALSE)-'Actual HDDs'!D135)*IFERROR(VLOOKUP(MONTH($A28),INDIRECT(CONCATENATE("'",YEAR($A28),"'!$M$3:$N$16")),2,FALSE),0))*Customers!D135</f>
        <v>304835.13466279587</v>
      </c>
      <c r="E28" s="20">
        <f ca="1">((VLOOKUP(MONTH($A28),'Normal HDDs'!$A:$E,5,FALSE)-'Actual HDDs'!E135)*IFERROR(VLOOKUP(MONTH($A28),INDIRECT(CONCATENATE("'",YEAR($A28),"'!$S$3:$T$16")),2,FALSE),0))*Customers!E135</f>
        <v>176199.73715627292</v>
      </c>
      <c r="F28" s="20">
        <f ca="1">'Historical Therms'!C135+B28</f>
        <v>8219477.6436781241</v>
      </c>
      <c r="G28" s="20">
        <f ca="1">'Historical Therms'!D135+C28</f>
        <v>3650575.1296405713</v>
      </c>
      <c r="H28" s="20">
        <f ca="1">'Historical Therms'!E135+D28</f>
        <v>3479335.2111684619</v>
      </c>
      <c r="I28" s="20">
        <f ca="1">'Historical Therms'!F135+E28</f>
        <v>3250352.4116630177</v>
      </c>
      <c r="K28" s="20">
        <f ca="1">O28-'Historical Therms'!C135</f>
        <v>1068905.356929373</v>
      </c>
      <c r="L28" s="20">
        <f ca="1">P28-'Historical Therms'!D135</f>
        <v>207364.44560824381</v>
      </c>
      <c r="M28" s="20">
        <f ca="1">Q28-'Historical Therms'!E135</f>
        <v>551050.62424334651</v>
      </c>
      <c r="N28" s="20">
        <f ca="1">R28-'Historical Therms'!F135</f>
        <v>116701.88177503878</v>
      </c>
      <c r="O28" s="20">
        <f ca="1">((VLOOKUP(MONTH($A28),'Normal HDDs'!$A:$E,2,FALSE)*IFERROR(VLOOKUP(MONTH($A28),INDIRECT(CONCATENATE("'",YEAR($A28),"'!$A$3:$B$16")),2,FALSE),0)+((IFERROR(VLOOKUP("trend",INDIRECT(CONCATENATE("'",YEAR($A28),"'!$A$3:$B$16")),2,FALSE),0)*(MONTH($A28)+108))*($A29-$A28))+(IFERROR((VLOOKUP("(Intercept)",INDIRECT(CONCATENATE("'",YEAR($A28),"'!$A$3:$B$16")),2,FALSE)),0)*($A29-$A28)))*Customers!B135)</f>
        <v>8843951.0544542018</v>
      </c>
      <c r="P28" s="20">
        <f ca="1">((VLOOKUP(MONTH($A28),'Normal HDDs'!$A:$E,3,FALSE)*IFERROR(VLOOKUP(MONTH($A28),INDIRECT(CONCATENATE("'",YEAR($A28),"'!$g$3:$h$16")),2,FALSE),0)+((IFERROR(VLOOKUP("trend",INDIRECT(CONCATENATE("'",YEAR($A28),"'!$g$3:$h$16")),2,FALSE),0)*(MONTH($A28)+108))*($A29-$A28))+(IFERROR((VLOOKUP("(Intercept)",INDIRECT(CONCATENATE("'",YEAR($A28),"'!$g$3:$h$16")),2,FALSE)),0)*($A29-$A28)))*Customers!C135)</f>
        <v>3975014.997071004</v>
      </c>
      <c r="Q28" s="20">
        <f ca="1">((VLOOKUP(MONTH($A28),'Normal HDDs'!$A:$E,4,FALSE)*IFERROR(VLOOKUP(MONTH($A28),INDIRECT(CONCATENATE("'",YEAR($A28),"'!$m$3:$n$16")),2,FALSE),0)+((IFERROR(VLOOKUP("trend",INDIRECT(CONCATENATE("'",YEAR($A28),"'!$m$3:$n$16")),2,FALSE),0)*(MONTH($A28)+108))*($A29-$A28))+(IFERROR((VLOOKUP("(Intercept)",INDIRECT(CONCATENATE("'",YEAR($A28),"'!$m$3:$n$16")),2,FALSE)),0)*($A29-$A28)))*Customers!D135)</f>
        <v>3725550.7007490126</v>
      </c>
      <c r="R28" s="20">
        <f ca="1">((VLOOKUP(MONTH($A28),'Normal HDDs'!$A:$E,5,FALSE)*IFERROR(VLOOKUP(MONTH($A28),INDIRECT(CONCATENATE("'",YEAR($A28),"'!$s$3:$t$16")),2,FALSE),0)+((IFERROR(VLOOKUP("trend",INDIRECT(CONCATENATE("'",YEAR($A28),"'!$s$3:$t$16")),2,FALSE),0)*(MONTH($A28)+108))*($A29-$A28))+(IFERROR((VLOOKUP("(Intercept)",INDIRECT(CONCATENATE("'",YEAR($A28),"'!$s$3:$t$16")),2,FALSE)),0)*($A29-$A28)))*Customers!E135)</f>
        <v>3190854.5562817836</v>
      </c>
    </row>
    <row r="29" spans="1:18" x14ac:dyDescent="0.25">
      <c r="A29" s="18">
        <v>40575</v>
      </c>
      <c r="B29" s="20">
        <f ca="1">((VLOOKUP(MONTH($A29),'Normal HDDs'!$A:$E,2,FALSE)-'Actual HDDs'!B136)*IFERROR(VLOOKUP(MONTH($A29),INDIRECT(CONCATENATE("'",YEAR($A29),"'!$A$3:$B$16")),2,FALSE),0))*Customers!B136</f>
        <v>-626095.80029965669</v>
      </c>
      <c r="C29" s="20">
        <f ca="1">((VLOOKUP(MONTH($A29),'Normal HDDs'!$A:$E,3,FALSE)-'Actual HDDs'!C136)*IFERROR(VLOOKUP(MONTH($A29),INDIRECT(CONCATENATE("'",YEAR($A29),"'!$G$3:$H$16")),2,FALSE),0))*Customers!C136</f>
        <v>-491463.39942867082</v>
      </c>
      <c r="D29" s="20">
        <f ca="1">((VLOOKUP(MONTH($A29),'Normal HDDs'!$A:$E,4,FALSE)-'Actual HDDs'!D136)*IFERROR(VLOOKUP(MONTH($A29),INDIRECT(CONCATENATE("'",YEAR($A29),"'!$M$3:$N$16")),2,FALSE),0))*Customers!D136</f>
        <v>-81369.893622442993</v>
      </c>
      <c r="E29" s="20">
        <f ca="1">((VLOOKUP(MONTH($A29),'Normal HDDs'!$A:$E,5,FALSE)-'Actual HDDs'!E136)*IFERROR(VLOOKUP(MONTH($A29),INDIRECT(CONCATENATE("'",YEAR($A29),"'!$S$3:$T$16")),2,FALSE),0))*Customers!E136</f>
        <v>-132209.49202050216</v>
      </c>
      <c r="F29" s="20">
        <f ca="1">'Historical Therms'!C136+B29</f>
        <v>6848438.4948940678</v>
      </c>
      <c r="G29" s="20">
        <f ca="1">'Historical Therms'!D136+C29</f>
        <v>2985143.9408279937</v>
      </c>
      <c r="H29" s="20">
        <f ca="1">'Historical Therms'!E136+D29</f>
        <v>2892514.1645049071</v>
      </c>
      <c r="I29" s="20">
        <f ca="1">'Historical Therms'!F136+E29</f>
        <v>2694202.8144017593</v>
      </c>
      <c r="K29" s="20">
        <f ca="1">O29-'Historical Therms'!C136</f>
        <v>-892890.7214464508</v>
      </c>
      <c r="L29" s="20">
        <f ca="1">P29-'Historical Therms'!D136</f>
        <v>-416386.77233107202</v>
      </c>
      <c r="M29" s="20">
        <f ca="1">Q29-'Historical Therms'!E136</f>
        <v>-240701.03630778845</v>
      </c>
      <c r="N29" s="20">
        <f ca="1">R29-'Historical Therms'!F136</f>
        <v>-421055.14352309331</v>
      </c>
      <c r="O29" s="20">
        <f ca="1">((VLOOKUP(MONTH($A29),'Normal HDDs'!$A:$E,2,FALSE)*IFERROR(VLOOKUP(MONTH($A29),INDIRECT(CONCATENATE("'",YEAR($A29),"'!$A$3:$B$16")),2,FALSE),0)+((IFERROR(VLOOKUP("trend",INDIRECT(CONCATENATE("'",YEAR($A29),"'!$A$3:$B$16")),2,FALSE),0)*(MONTH($A29)+108))*($A30-$A29))+(IFERROR((VLOOKUP("(Intercept)",INDIRECT(CONCATENATE("'",YEAR($A29),"'!$A$3:$B$16")),2,FALSE)),0)*($A30-$A29)))*Customers!B136)</f>
        <v>6581643.5737472735</v>
      </c>
      <c r="P29" s="20">
        <f ca="1">((VLOOKUP(MONTH($A29),'Normal HDDs'!$A:$E,3,FALSE)*IFERROR(VLOOKUP(MONTH($A29),INDIRECT(CONCATENATE("'",YEAR($A29),"'!$g$3:$h$16")),2,FALSE),0)+((IFERROR(VLOOKUP("trend",INDIRECT(CONCATENATE("'",YEAR($A29),"'!$g$3:$h$16")),2,FALSE),0)*(MONTH($A29)+108))*($A30-$A29))+(IFERROR((VLOOKUP("(Intercept)",INDIRECT(CONCATENATE("'",YEAR($A29),"'!$g$3:$h$16")),2,FALSE)),0)*($A30-$A29)))*Customers!C136)</f>
        <v>3060220.5679255924</v>
      </c>
      <c r="Q29" s="20">
        <f ca="1">((VLOOKUP(MONTH($A29),'Normal HDDs'!$A:$E,4,FALSE)*IFERROR(VLOOKUP(MONTH($A29),INDIRECT(CONCATENATE("'",YEAR($A29),"'!$m$3:$n$16")),2,FALSE),0)+((IFERROR(VLOOKUP("trend",INDIRECT(CONCATENATE("'",YEAR($A29),"'!$m$3:$n$16")),2,FALSE),0)*(MONTH($A29)+108))*($A30-$A29))+(IFERROR((VLOOKUP("(Intercept)",INDIRECT(CONCATENATE("'",YEAR($A29),"'!$m$3:$n$16")),2,FALSE)),0)*($A30-$A29)))*Customers!D136)</f>
        <v>2733183.0218195617</v>
      </c>
      <c r="R29" s="20">
        <f ca="1">((VLOOKUP(MONTH($A29),'Normal HDDs'!$A:$E,5,FALSE)*IFERROR(VLOOKUP(MONTH($A29),INDIRECT(CONCATENATE("'",YEAR($A29),"'!$s$3:$t$16")),2,FALSE),0)+((IFERROR(VLOOKUP("trend",INDIRECT(CONCATENATE("'",YEAR($A29),"'!$s$3:$t$16")),2,FALSE),0)*(MONTH($A29)+108))*($A30-$A29))+(IFERROR((VLOOKUP("(Intercept)",INDIRECT(CONCATENATE("'",YEAR($A29),"'!$s$3:$t$16")),2,FALSE)),0)*($A30-$A29)))*Customers!E136)</f>
        <v>2405357.1628991682</v>
      </c>
    </row>
    <row r="30" spans="1:18" x14ac:dyDescent="0.25">
      <c r="A30" s="18">
        <v>40603</v>
      </c>
      <c r="B30" s="20">
        <f ca="1">((VLOOKUP(MONTH($A30),'Normal HDDs'!$A:$E,2,FALSE)-'Actual HDDs'!B137)*IFERROR(VLOOKUP(MONTH($A30),INDIRECT(CONCATENATE("'",YEAR($A30),"'!$A$3:$B$16")),2,FALSE),0))*Customers!B137</f>
        <v>414040.35878848541</v>
      </c>
      <c r="C30" s="20">
        <f ca="1">((VLOOKUP(MONTH($A30),'Normal HDDs'!$A:$E,3,FALSE)-'Actual HDDs'!C137)*IFERROR(VLOOKUP(MONTH($A30),INDIRECT(CONCATENATE("'",YEAR($A30),"'!$G$3:$H$16")),2,FALSE),0))*Customers!C137</f>
        <v>-270090.86655118584</v>
      </c>
      <c r="D30" s="20">
        <f ca="1">((VLOOKUP(MONTH($A30),'Normal HDDs'!$A:$E,4,FALSE)-'Actual HDDs'!D137)*IFERROR(VLOOKUP(MONTH($A30),INDIRECT(CONCATENATE("'",YEAR($A30),"'!$M$3:$N$16")),2,FALSE),0))*Customers!D137</f>
        <v>81856.289949466853</v>
      </c>
      <c r="E30" s="20">
        <f ca="1">((VLOOKUP(MONTH($A30),'Normal HDDs'!$A:$E,5,FALSE)-'Actual HDDs'!E137)*IFERROR(VLOOKUP(MONTH($A30),INDIRECT(CONCATENATE("'",YEAR($A30),"'!$S$3:$T$16")),2,FALSE),0))*Customers!E137</f>
        <v>-73908.089752441345</v>
      </c>
      <c r="F30" s="20">
        <f ca="1">'Historical Therms'!C137+B30</f>
        <v>6766473.6002290631</v>
      </c>
      <c r="G30" s="20">
        <f ca="1">'Historical Therms'!D137+C30</f>
        <v>2722427.8034038525</v>
      </c>
      <c r="H30" s="20">
        <f ca="1">'Historical Therms'!E137+D30</f>
        <v>2180264.4074075771</v>
      </c>
      <c r="I30" s="20">
        <f ca="1">'Historical Therms'!F137+E30</f>
        <v>1954318.8813938331</v>
      </c>
      <c r="K30" s="20">
        <f ca="1">O30-'Historical Therms'!C137</f>
        <v>-356197.27736575715</v>
      </c>
      <c r="L30" s="20">
        <f ca="1">P30-'Historical Therms'!D137</f>
        <v>-219997.64189945348</v>
      </c>
      <c r="M30" s="20">
        <f ca="1">Q30-'Historical Therms'!E137</f>
        <v>79428.11695412267</v>
      </c>
      <c r="N30" s="20">
        <f ca="1">R30-'Historical Therms'!F137</f>
        <v>-211661.84659403539</v>
      </c>
      <c r="O30" s="20">
        <f ca="1">((VLOOKUP(MONTH($A30),'Normal HDDs'!$A:$E,2,FALSE)*IFERROR(VLOOKUP(MONTH($A30),INDIRECT(CONCATENATE("'",YEAR($A30),"'!$A$3:$B$16")),2,FALSE),0)+((IFERROR(VLOOKUP("trend",INDIRECT(CONCATENATE("'",YEAR($A30),"'!$A$3:$B$16")),2,FALSE),0)*(MONTH($A30)+108))*($A31-$A30))+(IFERROR((VLOOKUP("(Intercept)",INDIRECT(CONCATENATE("'",YEAR($A30),"'!$A$3:$B$16")),2,FALSE)),0)*($A31-$A30)))*Customers!B137)</f>
        <v>5996235.9640748203</v>
      </c>
      <c r="P30" s="20">
        <f ca="1">((VLOOKUP(MONTH($A30),'Normal HDDs'!$A:$E,3,FALSE)*IFERROR(VLOOKUP(MONTH($A30),INDIRECT(CONCATENATE("'",YEAR($A30),"'!$g$3:$h$16")),2,FALSE),0)+((IFERROR(VLOOKUP("trend",INDIRECT(CONCATENATE("'",YEAR($A30),"'!$g$3:$h$16")),2,FALSE),0)*(MONTH($A30)+108))*($A31-$A30))+(IFERROR((VLOOKUP("(Intercept)",INDIRECT(CONCATENATE("'",YEAR($A30),"'!$g$3:$h$16")),2,FALSE)),0)*($A31-$A30)))*Customers!C137)</f>
        <v>2772521.028055585</v>
      </c>
      <c r="Q30" s="20">
        <f ca="1">((VLOOKUP(MONTH($A30),'Normal HDDs'!$A:$E,4,FALSE)*IFERROR(VLOOKUP(MONTH($A30),INDIRECT(CONCATENATE("'",YEAR($A30),"'!$m$3:$n$16")),2,FALSE),0)+((IFERROR(VLOOKUP("trend",INDIRECT(CONCATENATE("'",YEAR($A30),"'!$m$3:$n$16")),2,FALSE),0)*(MONTH($A30)+108))*($A31-$A30))+(IFERROR((VLOOKUP("(Intercept)",INDIRECT(CONCATENATE("'",YEAR($A30),"'!$m$3:$n$16")),2,FALSE)),0)*($A31-$A30)))*Customers!D137)</f>
        <v>2177836.2344122329</v>
      </c>
      <c r="R30" s="20">
        <f ca="1">((VLOOKUP(MONTH($A30),'Normal HDDs'!$A:$E,5,FALSE)*IFERROR(VLOOKUP(MONTH($A30),INDIRECT(CONCATENATE("'",YEAR($A30),"'!$s$3:$t$16")),2,FALSE),0)+((IFERROR(VLOOKUP("trend",INDIRECT(CONCATENATE("'",YEAR($A30),"'!$s$3:$t$16")),2,FALSE),0)*(MONTH($A30)+108))*($A31-$A30))+(IFERROR((VLOOKUP("(Intercept)",INDIRECT(CONCATENATE("'",YEAR($A30),"'!$s$3:$t$16")),2,FALSE)),0)*($A31-$A30)))*Customers!E137)</f>
        <v>1816565.124552239</v>
      </c>
    </row>
    <row r="31" spans="1:18" x14ac:dyDescent="0.25">
      <c r="A31" s="18">
        <v>40634</v>
      </c>
      <c r="B31" s="20">
        <f ca="1">((VLOOKUP(MONTH($A31),'Normal HDDs'!$A:$E,2,FALSE)-'Actual HDDs'!B138)*IFERROR(VLOOKUP(MONTH($A31),INDIRECT(CONCATENATE("'",YEAR($A31),"'!$A$3:$B$16")),2,FALSE),0))*Customers!B138</f>
        <v>-819756.90969889541</v>
      </c>
      <c r="C31" s="20">
        <f ca="1">((VLOOKUP(MONTH($A31),'Normal HDDs'!$A:$E,3,FALSE)-'Actual HDDs'!C138)*IFERROR(VLOOKUP(MONTH($A31),INDIRECT(CONCATENATE("'",YEAR($A31),"'!$G$3:$H$16")),2,FALSE),0))*Customers!C138</f>
        <v>-619654.02745529986</v>
      </c>
      <c r="D31" s="20">
        <f ca="1">((VLOOKUP(MONTH($A31),'Normal HDDs'!$A:$E,4,FALSE)-'Actual HDDs'!D138)*IFERROR(VLOOKUP(MONTH($A31),INDIRECT(CONCATENATE("'",YEAR($A31),"'!$M$3:$N$16")),2,FALSE),0))*Customers!D138</f>
        <v>-484103.82903993799</v>
      </c>
      <c r="E31" s="20">
        <f ca="1">((VLOOKUP(MONTH($A31),'Normal HDDs'!$A:$E,5,FALSE)-'Actual HDDs'!E138)*IFERROR(VLOOKUP(MONTH($A31),INDIRECT(CONCATENATE("'",YEAR($A31),"'!$S$3:$T$16")),2,FALSE),0))*Customers!E138</f>
        <v>-312233.62746595632</v>
      </c>
      <c r="F31" s="20">
        <f ca="1">'Historical Therms'!C138+B31</f>
        <v>4096218.6828901386</v>
      </c>
      <c r="G31" s="20">
        <f ca="1">'Historical Therms'!D138+C31</f>
        <v>1884499.5692221855</v>
      </c>
      <c r="H31" s="20">
        <f ca="1">'Historical Therms'!E138+D31</f>
        <v>985492.0874453939</v>
      </c>
      <c r="I31" s="20">
        <f ca="1">'Historical Therms'!F138+E31</f>
        <v>1123037.2667821925</v>
      </c>
      <c r="K31" s="20">
        <f ca="1">O31-'Historical Therms'!C138</f>
        <v>-352817.71724572591</v>
      </c>
      <c r="L31" s="20">
        <f ca="1">P31-'Historical Therms'!D138</f>
        <v>-429590.74650210352</v>
      </c>
      <c r="M31" s="20">
        <f ca="1">Q31-'Historical Therms'!E138</f>
        <v>-225882.2813263908</v>
      </c>
      <c r="N31" s="20">
        <f ca="1">R31-'Historical Therms'!F138</f>
        <v>-276386.73322369298</v>
      </c>
      <c r="O31" s="20">
        <f ca="1">((VLOOKUP(MONTH($A31),'Normal HDDs'!$A:$E,2,FALSE)*IFERROR(VLOOKUP(MONTH($A31),INDIRECT(CONCATENATE("'",YEAR($A31),"'!$A$3:$B$16")),2,FALSE),0)+((IFERROR(VLOOKUP("trend",INDIRECT(CONCATENATE("'",YEAR($A31),"'!$A$3:$B$16")),2,FALSE),0)*(MONTH($A31)+108))*($A32-$A31))+(IFERROR((VLOOKUP("(Intercept)",INDIRECT(CONCATENATE("'",YEAR($A31),"'!$A$3:$B$16")),2,FALSE)),0)*($A32-$A31)))*Customers!B138)</f>
        <v>4563157.8753433079</v>
      </c>
      <c r="P31" s="20">
        <f ca="1">((VLOOKUP(MONTH($A31),'Normal HDDs'!$A:$E,3,FALSE)*IFERROR(VLOOKUP(MONTH($A31),INDIRECT(CONCATENATE("'",YEAR($A31),"'!$g$3:$h$16")),2,FALSE),0)+((IFERROR(VLOOKUP("trend",INDIRECT(CONCATENATE("'",YEAR($A31),"'!$g$3:$h$16")),2,FALSE),0)*(MONTH($A31)+108))*($A32-$A31))+(IFERROR((VLOOKUP("(Intercept)",INDIRECT(CONCATENATE("'",YEAR($A31),"'!$g$3:$h$16")),2,FALSE)),0)*($A32-$A31)))*Customers!C138)</f>
        <v>2074562.8501753819</v>
      </c>
      <c r="Q31" s="20">
        <f ca="1">((VLOOKUP(MONTH($A31),'Normal HDDs'!$A:$E,4,FALSE)*IFERROR(VLOOKUP(MONTH($A31),INDIRECT(CONCATENATE("'",YEAR($A31),"'!$m$3:$n$16")),2,FALSE),0)+((IFERROR(VLOOKUP("trend",INDIRECT(CONCATENATE("'",YEAR($A31),"'!$m$3:$n$16")),2,FALSE),0)*(MONTH($A31)+108))*($A32-$A31))+(IFERROR((VLOOKUP("(Intercept)",INDIRECT(CONCATENATE("'",YEAR($A31),"'!$m$3:$n$16")),2,FALSE)),0)*($A32-$A31)))*Customers!D138)</f>
        <v>1243713.6351589411</v>
      </c>
      <c r="R31" s="20">
        <f ca="1">((VLOOKUP(MONTH($A31),'Normal HDDs'!$A:$E,5,FALSE)*IFERROR(VLOOKUP(MONTH($A31),INDIRECT(CONCATENATE("'",YEAR($A31),"'!$s$3:$t$16")),2,FALSE),0)+((IFERROR(VLOOKUP("trend",INDIRECT(CONCATENATE("'",YEAR($A31),"'!$s$3:$t$16")),2,FALSE),0)*(MONTH($A31)+108))*($A32-$A31))+(IFERROR((VLOOKUP("(Intercept)",INDIRECT(CONCATENATE("'",YEAR($A31),"'!$s$3:$t$16")),2,FALSE)),0)*($A32-$A31)))*Customers!E138)</f>
        <v>1158884.1610244559</v>
      </c>
    </row>
    <row r="32" spans="1:18" x14ac:dyDescent="0.25">
      <c r="A32" s="18">
        <v>40664</v>
      </c>
      <c r="B32" s="20">
        <f ca="1">((VLOOKUP(MONTH($A32),'Normal HDDs'!$A:$E,2,FALSE)-'Actual HDDs'!B139)*IFERROR(VLOOKUP(MONTH($A32),INDIRECT(CONCATENATE("'",YEAR($A32),"'!$A$3:$B$16")),2,FALSE),0))*Customers!B139</f>
        <v>-269258.0232990412</v>
      </c>
      <c r="C32" s="20">
        <f ca="1">((VLOOKUP(MONTH($A32),'Normal HDDs'!$A:$E,3,FALSE)-'Actual HDDs'!C139)*IFERROR(VLOOKUP(MONTH($A32),INDIRECT(CONCATENATE("'",YEAR($A32),"'!$G$3:$H$16")),2,FALSE),0))*Customers!C139</f>
        <v>-351789.6412822695</v>
      </c>
      <c r="D32" s="20">
        <f ca="1">((VLOOKUP(MONTH($A32),'Normal HDDs'!$A:$E,4,FALSE)-'Actual HDDs'!D139)*IFERROR(VLOOKUP(MONTH($A32),INDIRECT(CONCATENATE("'",YEAR($A32),"'!$M$3:$N$16")),2,FALSE),0))*Customers!D139</f>
        <v>-118309.43135846498</v>
      </c>
      <c r="E32" s="20">
        <f ca="1">((VLOOKUP(MONTH($A32),'Normal HDDs'!$A:$E,5,FALSE)-'Actual HDDs'!E139)*IFERROR(VLOOKUP(MONTH($A32),INDIRECT(CONCATENATE("'",YEAR($A32),"'!$S$3:$T$16")),2,FALSE),0))*Customers!E139</f>
        <v>-72197.19654650228</v>
      </c>
      <c r="F32" s="20">
        <f ca="1">'Historical Therms'!C139+B32</f>
        <v>2908076.2060746839</v>
      </c>
      <c r="G32" s="20">
        <f ca="1">'Historical Therms'!D139+C32</f>
        <v>1164431.0011976643</v>
      </c>
      <c r="H32" s="20">
        <f ca="1">'Historical Therms'!E139+D32</f>
        <v>761047.80503551802</v>
      </c>
      <c r="I32" s="20">
        <f ca="1">'Historical Therms'!F139+E32</f>
        <v>740767.69520585611</v>
      </c>
      <c r="K32" s="20">
        <f ca="1">O32-'Historical Therms'!C139</f>
        <v>-479335.5624763607</v>
      </c>
      <c r="L32" s="20">
        <f ca="1">P32-'Historical Therms'!D139</f>
        <v>-231047.05494609289</v>
      </c>
      <c r="M32" s="20">
        <f ca="1">Q32-'Historical Therms'!E139</f>
        <v>-227789.7655693593</v>
      </c>
      <c r="N32" s="20">
        <f ca="1">R32-'Historical Therms'!F139</f>
        <v>-185083.27338940953</v>
      </c>
      <c r="O32" s="20">
        <f ca="1">((VLOOKUP(MONTH($A32),'Normal HDDs'!$A:$E,2,FALSE)*IFERROR(VLOOKUP(MONTH($A32),INDIRECT(CONCATENATE("'",YEAR($A32),"'!$A$3:$B$16")),2,FALSE),0)+((IFERROR(VLOOKUP("trend",INDIRECT(CONCATENATE("'",YEAR($A32),"'!$A$3:$B$16")),2,FALSE),0)*(MONTH($A32)+108))*($A33-$A32))+(IFERROR((VLOOKUP("(Intercept)",INDIRECT(CONCATENATE("'",YEAR($A32),"'!$A$3:$B$16")),2,FALSE)),0)*($A33-$A32)))*Customers!B139)</f>
        <v>2697998.6668973644</v>
      </c>
      <c r="P32" s="20">
        <f ca="1">((VLOOKUP(MONTH($A32),'Normal HDDs'!$A:$E,3,FALSE)*IFERROR(VLOOKUP(MONTH($A32),INDIRECT(CONCATENATE("'",YEAR($A32),"'!$g$3:$h$16")),2,FALSE),0)+((IFERROR(VLOOKUP("trend",INDIRECT(CONCATENATE("'",YEAR($A32),"'!$g$3:$h$16")),2,FALSE),0)*(MONTH($A32)+108))*($A33-$A32))+(IFERROR((VLOOKUP("(Intercept)",INDIRECT(CONCATENATE("'",YEAR($A32),"'!$g$3:$h$16")),2,FALSE)),0)*($A33-$A32)))*Customers!C139)</f>
        <v>1285173.5875338409</v>
      </c>
      <c r="Q32" s="20">
        <f ca="1">((VLOOKUP(MONTH($A32),'Normal HDDs'!$A:$E,4,FALSE)*IFERROR(VLOOKUP(MONTH($A32),INDIRECT(CONCATENATE("'",YEAR($A32),"'!$m$3:$n$16")),2,FALSE),0)+((IFERROR(VLOOKUP("trend",INDIRECT(CONCATENATE("'",YEAR($A32),"'!$m$3:$n$16")),2,FALSE),0)*(MONTH($A32)+108))*($A33-$A32))+(IFERROR((VLOOKUP("(Intercept)",INDIRECT(CONCATENATE("'",YEAR($A32),"'!$m$3:$n$16")),2,FALSE)),0)*($A33-$A32)))*Customers!D139)</f>
        <v>651567.47082462371</v>
      </c>
      <c r="R32" s="20">
        <f ca="1">((VLOOKUP(MONTH($A32),'Normal HDDs'!$A:$E,5,FALSE)*IFERROR(VLOOKUP(MONTH($A32),INDIRECT(CONCATENATE("'",YEAR($A32),"'!$s$3:$t$16")),2,FALSE),0)+((IFERROR(VLOOKUP("trend",INDIRECT(CONCATENATE("'",YEAR($A32),"'!$s$3:$t$16")),2,FALSE),0)*(MONTH($A32)+108))*($A33-$A32))+(IFERROR((VLOOKUP("(Intercept)",INDIRECT(CONCATENATE("'",YEAR($A32),"'!$s$3:$t$16")),2,FALSE)),0)*($A33-$A32)))*Customers!E139)</f>
        <v>627881.61836294888</v>
      </c>
    </row>
    <row r="33" spans="1:18" x14ac:dyDescent="0.25">
      <c r="A33" s="18">
        <v>40695</v>
      </c>
      <c r="B33" s="20">
        <f ca="1">((VLOOKUP(MONTH($A33),'Normal HDDs'!$A:$E,2,FALSE)-'Actual HDDs'!B140)*IFERROR(VLOOKUP(MONTH($A33),INDIRECT(CONCATENATE("'",YEAR($A33),"'!$A$3:$B$16")),2,FALSE),0))*Customers!B140</f>
        <v>122486.71148941536</v>
      </c>
      <c r="C33" s="20">
        <f ca="1">((VLOOKUP(MONTH($A33),'Normal HDDs'!$A:$E,3,FALSE)-'Actual HDDs'!C140)*IFERROR(VLOOKUP(MONTH($A33),INDIRECT(CONCATENATE("'",YEAR($A33),"'!$G$3:$H$16")),2,FALSE),0))*Customers!C140</f>
        <v>-29331.531931847221</v>
      </c>
      <c r="D33" s="20">
        <f ca="1">((VLOOKUP(MONTH($A33),'Normal HDDs'!$A:$E,4,FALSE)-'Actual HDDs'!D140)*IFERROR(VLOOKUP(MONTH($A33),INDIRECT(CONCATENATE("'",YEAR($A33),"'!$M$3:$N$16")),2,FALSE),0))*Customers!D140</f>
        <v>0</v>
      </c>
      <c r="E33" s="20">
        <f ca="1">((VLOOKUP(MONTH($A33),'Normal HDDs'!$A:$E,5,FALSE)-'Actual HDDs'!E140)*IFERROR(VLOOKUP(MONTH($A33),INDIRECT(CONCATENATE("'",YEAR($A33),"'!$S$3:$T$16")),2,FALSE),0))*Customers!E140</f>
        <v>0</v>
      </c>
      <c r="F33" s="20">
        <f ca="1">'Historical Therms'!C140+B33</f>
        <v>2064529.2888691043</v>
      </c>
      <c r="G33" s="20">
        <f ca="1">'Historical Therms'!D140+C33</f>
        <v>905584.269397047</v>
      </c>
      <c r="H33" s="20">
        <f ca="1">'Historical Therms'!E140+D33</f>
        <v>538907.52891567978</v>
      </c>
      <c r="I33" s="20">
        <f ca="1">'Historical Therms'!F140+E33</f>
        <v>429140.09237573703</v>
      </c>
      <c r="K33" s="20">
        <f ca="1">O33-'Historical Therms'!C140</f>
        <v>-107529.57982511981</v>
      </c>
      <c r="L33" s="20">
        <f ca="1">P33-'Historical Therms'!D140</f>
        <v>-86578.871575753787</v>
      </c>
      <c r="M33" s="20">
        <f ca="1">Q33-'Historical Therms'!E140</f>
        <v>-167039.56538224278</v>
      </c>
      <c r="N33" s="20">
        <f ca="1">R33-'Historical Therms'!F140</f>
        <v>-88402.730840181641</v>
      </c>
      <c r="O33" s="20">
        <f ca="1">((VLOOKUP(MONTH($A33),'Normal HDDs'!$A:$E,2,FALSE)*IFERROR(VLOOKUP(MONTH($A33),INDIRECT(CONCATENATE("'",YEAR($A33),"'!$A$3:$B$16")),2,FALSE),0)+((IFERROR(VLOOKUP("trend",INDIRECT(CONCATENATE("'",YEAR($A33),"'!$A$3:$B$16")),2,FALSE),0)*(MONTH($A33)+108))*($A34-$A33))+(IFERROR((VLOOKUP("(Intercept)",INDIRECT(CONCATENATE("'",YEAR($A33),"'!$A$3:$B$16")),2,FALSE)),0)*($A34-$A33)))*Customers!B140)</f>
        <v>1834512.9975545693</v>
      </c>
      <c r="P33" s="20">
        <f ca="1">((VLOOKUP(MONTH($A33),'Normal HDDs'!$A:$E,3,FALSE)*IFERROR(VLOOKUP(MONTH($A33),INDIRECT(CONCATENATE("'",YEAR($A33),"'!$g$3:$h$16")),2,FALSE),0)+((IFERROR(VLOOKUP("trend",INDIRECT(CONCATENATE("'",YEAR($A33),"'!$g$3:$h$16")),2,FALSE),0)*(MONTH($A33)+108))*($A34-$A33))+(IFERROR((VLOOKUP("(Intercept)",INDIRECT(CONCATENATE("'",YEAR($A33),"'!$g$3:$h$16")),2,FALSE)),0)*($A34-$A33)))*Customers!C140)</f>
        <v>848336.92975314043</v>
      </c>
      <c r="Q33" s="20">
        <f ca="1">((VLOOKUP(MONTH($A33),'Normal HDDs'!$A:$E,4,FALSE)*IFERROR(VLOOKUP(MONTH($A33),INDIRECT(CONCATENATE("'",YEAR($A33),"'!$m$3:$n$16")),2,FALSE),0)+((IFERROR(VLOOKUP("trend",INDIRECT(CONCATENATE("'",YEAR($A33),"'!$m$3:$n$16")),2,FALSE),0)*(MONTH($A33)+108))*($A34-$A33))+(IFERROR((VLOOKUP("(Intercept)",INDIRECT(CONCATENATE("'",YEAR($A33),"'!$m$3:$n$16")),2,FALSE)),0)*($A34-$A33)))*Customers!D140)</f>
        <v>371867.963533437</v>
      </c>
      <c r="R33" s="20">
        <f ca="1">((VLOOKUP(MONTH($A33),'Normal HDDs'!$A:$E,5,FALSE)*IFERROR(VLOOKUP(MONTH($A33),INDIRECT(CONCATENATE("'",YEAR($A33),"'!$s$3:$t$16")),2,FALSE),0)+((IFERROR(VLOOKUP("trend",INDIRECT(CONCATENATE("'",YEAR($A33),"'!$s$3:$t$16")),2,FALSE),0)*(MONTH($A33)+108))*($A34-$A33))+(IFERROR((VLOOKUP("(Intercept)",INDIRECT(CONCATENATE("'",YEAR($A33),"'!$s$3:$t$16")),2,FALSE)),0)*($A34-$A33)))*Customers!E140)</f>
        <v>340737.36153555539</v>
      </c>
    </row>
    <row r="34" spans="1:18" x14ac:dyDescent="0.25">
      <c r="A34" s="18">
        <v>40725</v>
      </c>
      <c r="B34" s="20">
        <f ca="1">((VLOOKUP(MONTH($A34),'Normal HDDs'!$A:$E,2,FALSE)-'Actual HDDs'!B141)*IFERROR(VLOOKUP(MONTH($A34),INDIRECT(CONCATENATE("'",YEAR($A34),"'!$A$3:$B$16")),2,FALSE),0))*Customers!B141</f>
        <v>0</v>
      </c>
      <c r="C34" s="20">
        <f ca="1">((VLOOKUP(MONTH($A34),'Normal HDDs'!$A:$E,3,FALSE)-'Actual HDDs'!C141)*IFERROR(VLOOKUP(MONTH($A34),INDIRECT(CONCATENATE("'",YEAR($A34),"'!$G$3:$H$16")),2,FALSE),0))*Customers!C141</f>
        <v>0</v>
      </c>
      <c r="D34" s="20">
        <f ca="1">((VLOOKUP(MONTH($A34),'Normal HDDs'!$A:$E,4,FALSE)-'Actual HDDs'!D141)*IFERROR(VLOOKUP(MONTH($A34),INDIRECT(CONCATENATE("'",YEAR($A34),"'!$M$3:$N$16")),2,FALSE),0))*Customers!D141</f>
        <v>0</v>
      </c>
      <c r="E34" s="20">
        <f ca="1">((VLOOKUP(MONTH($A34),'Normal HDDs'!$A:$E,5,FALSE)-'Actual HDDs'!E141)*IFERROR(VLOOKUP(MONTH($A34),INDIRECT(CONCATENATE("'",YEAR($A34),"'!$S$3:$T$16")),2,FALSE),0))*Customers!E141</f>
        <v>0</v>
      </c>
      <c r="F34" s="20">
        <f ca="1">'Historical Therms'!C141+B34</f>
        <v>1533461.7653458919</v>
      </c>
      <c r="G34" s="20">
        <f ca="1">'Historical Therms'!D141+C34</f>
        <v>709405.31783616717</v>
      </c>
      <c r="H34" s="20">
        <f ca="1">'Historical Therms'!E141+D34</f>
        <v>405721.58865436143</v>
      </c>
      <c r="I34" s="20">
        <f ca="1">'Historical Therms'!F141+E34</f>
        <v>324080.3281635794</v>
      </c>
      <c r="K34" s="20">
        <f ca="1">O34-'Historical Therms'!C141</f>
        <v>-43943.188810330816</v>
      </c>
      <c r="L34" s="20">
        <f ca="1">P34-'Historical Therms'!D141</f>
        <v>-19288.827334500733</v>
      </c>
      <c r="M34" s="20">
        <f ca="1">Q34-'Historical Therms'!E141</f>
        <v>-23344.072584273876</v>
      </c>
      <c r="N34" s="20">
        <f ca="1">R34-'Historical Therms'!F141</f>
        <v>27586.60567427217</v>
      </c>
      <c r="O34" s="20">
        <f ca="1">((VLOOKUP(MONTH($A34),'Normal HDDs'!$A:$E,2,FALSE)*IFERROR(VLOOKUP(MONTH($A34),INDIRECT(CONCATENATE("'",YEAR($A34),"'!$A$3:$B$16")),2,FALSE),0)+((IFERROR(VLOOKUP("trend",INDIRECT(CONCATENATE("'",YEAR($A34),"'!$A$3:$B$16")),2,FALSE),0)*(MONTH($A34)+108))*($A35-$A34))+(IFERROR((VLOOKUP("(Intercept)",INDIRECT(CONCATENATE("'",YEAR($A34),"'!$A$3:$B$16")),2,FALSE)),0)*($A35-$A34)))*Customers!B141)</f>
        <v>1489518.5765355611</v>
      </c>
      <c r="P34" s="20">
        <f ca="1">((VLOOKUP(MONTH($A34),'Normal HDDs'!$A:$E,3,FALSE)*IFERROR(VLOOKUP(MONTH($A34),INDIRECT(CONCATENATE("'",YEAR($A34),"'!$g$3:$h$16")),2,FALSE),0)+((IFERROR(VLOOKUP("trend",INDIRECT(CONCATENATE("'",YEAR($A34),"'!$g$3:$h$16")),2,FALSE),0)*(MONTH($A34)+108))*($A35-$A34))+(IFERROR((VLOOKUP("(Intercept)",INDIRECT(CONCATENATE("'",YEAR($A34),"'!$g$3:$h$16")),2,FALSE)),0)*($A35-$A34)))*Customers!C141)</f>
        <v>690116.49050166644</v>
      </c>
      <c r="Q34" s="20">
        <f ca="1">((VLOOKUP(MONTH($A34),'Normal HDDs'!$A:$E,4,FALSE)*IFERROR(VLOOKUP(MONTH($A34),INDIRECT(CONCATENATE("'",YEAR($A34),"'!$m$3:$n$16")),2,FALSE),0)+((IFERROR(VLOOKUP("trend",INDIRECT(CONCATENATE("'",YEAR($A34),"'!$m$3:$n$16")),2,FALSE),0)*(MONTH($A34)+108))*($A35-$A34))+(IFERROR((VLOOKUP("(Intercept)",INDIRECT(CONCATENATE("'",YEAR($A34),"'!$m$3:$n$16")),2,FALSE)),0)*($A35-$A34)))*Customers!D141)</f>
        <v>382377.51607008756</v>
      </c>
      <c r="R34" s="20">
        <f ca="1">((VLOOKUP(MONTH($A34),'Normal HDDs'!$A:$E,5,FALSE)*IFERROR(VLOOKUP(MONTH($A34),INDIRECT(CONCATENATE("'",YEAR($A34),"'!$s$3:$t$16")),2,FALSE),0)+((IFERROR(VLOOKUP("trend",INDIRECT(CONCATENATE("'",YEAR($A34),"'!$s$3:$t$16")),2,FALSE),0)*(MONTH($A34)+108))*($A35-$A34))+(IFERROR((VLOOKUP("(Intercept)",INDIRECT(CONCATENATE("'",YEAR($A34),"'!$s$3:$t$16")),2,FALSE)),0)*($A35-$A34)))*Customers!E141)</f>
        <v>351666.93383785157</v>
      </c>
    </row>
    <row r="35" spans="1:18" x14ac:dyDescent="0.25">
      <c r="A35" s="18">
        <v>40756</v>
      </c>
      <c r="B35" s="20">
        <f ca="1">((VLOOKUP(MONTH($A35),'Normal HDDs'!$A:$E,2,FALSE)-'Actual HDDs'!B142)*IFERROR(VLOOKUP(MONTH($A35),INDIRECT(CONCATENATE("'",YEAR($A35),"'!$A$3:$B$16")),2,FALSE),0))*Customers!B142</f>
        <v>0</v>
      </c>
      <c r="C35" s="20">
        <f ca="1">((VLOOKUP(MONTH($A35),'Normal HDDs'!$A:$E,3,FALSE)-'Actual HDDs'!C142)*IFERROR(VLOOKUP(MONTH($A35),INDIRECT(CONCATENATE("'",YEAR($A35),"'!$G$3:$H$16")),2,FALSE),0))*Customers!C142</f>
        <v>0</v>
      </c>
      <c r="D35" s="20">
        <f ca="1">((VLOOKUP(MONTH($A35),'Normal HDDs'!$A:$E,4,FALSE)-'Actual HDDs'!D142)*IFERROR(VLOOKUP(MONTH($A35),INDIRECT(CONCATENATE("'",YEAR($A35),"'!$M$3:$N$16")),2,FALSE),0))*Customers!D142</f>
        <v>0</v>
      </c>
      <c r="E35" s="20">
        <f ca="1">((VLOOKUP(MONTH($A35),'Normal HDDs'!$A:$E,5,FALSE)-'Actual HDDs'!E142)*IFERROR(VLOOKUP(MONTH($A35),INDIRECT(CONCATENATE("'",YEAR($A35),"'!$S$3:$T$16")),2,FALSE),0))*Customers!E142</f>
        <v>0</v>
      </c>
      <c r="F35" s="20">
        <f ca="1">'Historical Therms'!C142+B35</f>
        <v>1542810.374502779</v>
      </c>
      <c r="G35" s="20">
        <f ca="1">'Historical Therms'!D142+C35</f>
        <v>684205.5247653937</v>
      </c>
      <c r="H35" s="20">
        <f ca="1">'Historical Therms'!E142+D35</f>
        <v>448266.5007862483</v>
      </c>
      <c r="I35" s="20">
        <f ca="1">'Historical Therms'!F142+E35</f>
        <v>343388.59994557907</v>
      </c>
      <c r="K35" s="20">
        <f ca="1">O35-'Historical Therms'!C142</f>
        <v>-54917.760245806072</v>
      </c>
      <c r="L35" s="20">
        <f ca="1">P35-'Historical Therms'!D142</f>
        <v>4949.3185447816504</v>
      </c>
      <c r="M35" s="20">
        <f ca="1">Q35-'Historical Therms'!E142</f>
        <v>-67374.505927772319</v>
      </c>
      <c r="N35" s="20">
        <f ca="1">R35-'Historical Therms'!F142</f>
        <v>7421.6543944945442</v>
      </c>
      <c r="O35" s="20">
        <f ca="1">((VLOOKUP(MONTH($A35),'Normal HDDs'!$A:$E,2,FALSE)*IFERROR(VLOOKUP(MONTH($A35),INDIRECT(CONCATENATE("'",YEAR($A35),"'!$A$3:$B$16")),2,FALSE),0)+((IFERROR(VLOOKUP("trend",INDIRECT(CONCATENATE("'",YEAR($A35),"'!$A$3:$B$16")),2,FALSE),0)*(MONTH($A35)+108))*($A36-$A35))+(IFERROR((VLOOKUP("(Intercept)",INDIRECT(CONCATENATE("'",YEAR($A35),"'!$A$3:$B$16")),2,FALSE)),0)*($A36-$A35)))*Customers!B142)</f>
        <v>1487892.6142569729</v>
      </c>
      <c r="P35" s="20">
        <f ca="1">((VLOOKUP(MONTH($A35),'Normal HDDs'!$A:$E,3,FALSE)*IFERROR(VLOOKUP(MONTH($A35),INDIRECT(CONCATENATE("'",YEAR($A35),"'!$g$3:$h$16")),2,FALSE),0)+((IFERROR(VLOOKUP("trend",INDIRECT(CONCATENATE("'",YEAR($A35),"'!$g$3:$h$16")),2,FALSE),0)*(MONTH($A35)+108))*($A36-$A35))+(IFERROR((VLOOKUP("(Intercept)",INDIRECT(CONCATENATE("'",YEAR($A35),"'!$g$3:$h$16")),2,FALSE)),0)*($A36-$A35)))*Customers!C142)</f>
        <v>689154.84331017535</v>
      </c>
      <c r="Q35" s="20">
        <f ca="1">((VLOOKUP(MONTH($A35),'Normal HDDs'!$A:$E,4,FALSE)*IFERROR(VLOOKUP(MONTH($A35),INDIRECT(CONCATENATE("'",YEAR($A35),"'!$m$3:$n$16")),2,FALSE),0)+((IFERROR(VLOOKUP("trend",INDIRECT(CONCATENATE("'",YEAR($A35),"'!$m$3:$n$16")),2,FALSE),0)*(MONTH($A35)+108))*($A36-$A35))+(IFERROR((VLOOKUP("(Intercept)",INDIRECT(CONCATENATE("'",YEAR($A35),"'!$m$3:$n$16")),2,FALSE)),0)*($A36-$A35)))*Customers!D142)</f>
        <v>380891.99485847598</v>
      </c>
      <c r="R35" s="20">
        <f ca="1">((VLOOKUP(MONTH($A35),'Normal HDDs'!$A:$E,5,FALSE)*IFERROR(VLOOKUP(MONTH($A35),INDIRECT(CONCATENATE("'",YEAR($A35),"'!$s$3:$t$16")),2,FALSE),0)+((IFERROR(VLOOKUP("trend",INDIRECT(CONCATENATE("'",YEAR($A35),"'!$s$3:$t$16")),2,FALSE),0)*(MONTH($A35)+108))*($A36-$A35))+(IFERROR((VLOOKUP("(Intercept)",INDIRECT(CONCATENATE("'",YEAR($A35),"'!$s$3:$t$16")),2,FALSE)),0)*($A36-$A35)))*Customers!E142)</f>
        <v>350810.25434007362</v>
      </c>
    </row>
    <row r="36" spans="1:18" x14ac:dyDescent="0.25">
      <c r="A36" s="18">
        <v>40787</v>
      </c>
      <c r="B36" s="20">
        <f ca="1">((VLOOKUP(MONTH($A36),'Normal HDDs'!$A:$E,2,FALSE)-'Actual HDDs'!B143)*IFERROR(VLOOKUP(MONTH($A36),INDIRECT(CONCATENATE("'",YEAR($A36),"'!$A$3:$B$16")),2,FALSE),0))*Customers!B143</f>
        <v>318450.63995685225</v>
      </c>
      <c r="C36" s="20">
        <f ca="1">((VLOOKUP(MONTH($A36),'Normal HDDs'!$A:$E,3,FALSE)-'Actual HDDs'!C143)*IFERROR(VLOOKUP(MONTH($A36),INDIRECT(CONCATENATE("'",YEAR($A36),"'!$G$3:$H$16")),2,FALSE),0))*Customers!C143</f>
        <v>139451.28466739485</v>
      </c>
      <c r="D36" s="20">
        <f ca="1">((VLOOKUP(MONTH($A36),'Normal HDDs'!$A:$E,4,FALSE)-'Actual HDDs'!D143)*IFERROR(VLOOKUP(MONTH($A36),INDIRECT(CONCATENATE("'",YEAR($A36),"'!$M$3:$N$16")),2,FALSE),0))*Customers!D143</f>
        <v>0</v>
      </c>
      <c r="E36" s="20">
        <f ca="1">((VLOOKUP(MONTH($A36),'Normal HDDs'!$A:$E,5,FALSE)-'Actual HDDs'!E143)*IFERROR(VLOOKUP(MONTH($A36),INDIRECT(CONCATENATE("'",YEAR($A36),"'!$S$3:$T$16")),2,FALSE),0))*Customers!E143</f>
        <v>0</v>
      </c>
      <c r="F36" s="20">
        <f ca="1">'Historical Therms'!C143+B36</f>
        <v>1872069.7914587858</v>
      </c>
      <c r="G36" s="20">
        <f ca="1">'Historical Therms'!D143+C36</f>
        <v>799518.40705118794</v>
      </c>
      <c r="H36" s="20">
        <f ca="1">'Historical Therms'!E143+D36</f>
        <v>406860.94700060069</v>
      </c>
      <c r="I36" s="20">
        <f ca="1">'Historical Therms'!F143+E36</f>
        <v>334139.77911367267</v>
      </c>
      <c r="K36" s="20">
        <f ca="1">O36-'Historical Therms'!C143</f>
        <v>391395.58076352556</v>
      </c>
      <c r="L36" s="20">
        <f ca="1">P36-'Historical Therms'!D143</f>
        <v>220714.89802669513</v>
      </c>
      <c r="M36" s="20">
        <f ca="1">Q36-'Historical Therms'!E143</f>
        <v>-39157.047281162464</v>
      </c>
      <c r="N36" s="20">
        <f ca="1">R36-'Historical Therms'!F143</f>
        <v>5086.5816427633981</v>
      </c>
      <c r="O36" s="20">
        <f ca="1">((VLOOKUP(MONTH($A36),'Normal HDDs'!$A:$E,2,FALSE)*IFERROR(VLOOKUP(MONTH($A36),INDIRECT(CONCATENATE("'",YEAR($A36),"'!$A$3:$B$16")),2,FALSE),0)+((IFERROR(VLOOKUP("trend",INDIRECT(CONCATENATE("'",YEAR($A36),"'!$A$3:$B$16")),2,FALSE),0)*(MONTH($A36)+108))*($A37-$A36))+(IFERROR((VLOOKUP("(Intercept)",INDIRECT(CONCATENATE("'",YEAR($A36),"'!$A$3:$B$16")),2,FALSE)),0)*($A37-$A36)))*Customers!B143)</f>
        <v>1945014.7322654591</v>
      </c>
      <c r="P36" s="20">
        <f ca="1">((VLOOKUP(MONTH($A36),'Normal HDDs'!$A:$E,3,FALSE)*IFERROR(VLOOKUP(MONTH($A36),INDIRECT(CONCATENATE("'",YEAR($A36),"'!$g$3:$h$16")),2,FALSE),0)+((IFERROR(VLOOKUP("trend",INDIRECT(CONCATENATE("'",YEAR($A36),"'!$g$3:$h$16")),2,FALSE),0)*(MONTH($A36)+108))*($A37-$A36))+(IFERROR((VLOOKUP("(Intercept)",INDIRECT(CONCATENATE("'",YEAR($A36),"'!$g$3:$h$16")),2,FALSE)),0)*($A37-$A36)))*Customers!C143)</f>
        <v>880782.02041048824</v>
      </c>
      <c r="Q36" s="20">
        <f ca="1">((VLOOKUP(MONTH($A36),'Normal HDDs'!$A:$E,4,FALSE)*IFERROR(VLOOKUP(MONTH($A36),INDIRECT(CONCATENATE("'",YEAR($A36),"'!$m$3:$n$16")),2,FALSE),0)+((IFERROR(VLOOKUP("trend",INDIRECT(CONCATENATE("'",YEAR($A36),"'!$m$3:$n$16")),2,FALSE),0)*(MONTH($A36)+108))*($A37-$A36))+(IFERROR((VLOOKUP("(Intercept)",INDIRECT(CONCATENATE("'",YEAR($A36),"'!$m$3:$n$16")),2,FALSE)),0)*($A37-$A36)))*Customers!D143)</f>
        <v>367703.89971943822</v>
      </c>
      <c r="R36" s="20">
        <f ca="1">((VLOOKUP(MONTH($A36),'Normal HDDs'!$A:$E,5,FALSE)*IFERROR(VLOOKUP(MONTH($A36),INDIRECT(CONCATENATE("'",YEAR($A36),"'!$s$3:$t$16")),2,FALSE),0)+((IFERROR(VLOOKUP("trend",INDIRECT(CONCATENATE("'",YEAR($A36),"'!$s$3:$t$16")),2,FALSE),0)*(MONTH($A36)+108))*($A37-$A36))+(IFERROR((VLOOKUP("(Intercept)",INDIRECT(CONCATENATE("'",YEAR($A36),"'!$s$3:$t$16")),2,FALSE)),0)*($A37-$A36)))*Customers!E143)</f>
        <v>339226.36075643607</v>
      </c>
    </row>
    <row r="37" spans="1:18" x14ac:dyDescent="0.25">
      <c r="A37" s="18">
        <v>40817</v>
      </c>
      <c r="B37" s="20">
        <f ca="1">((VLOOKUP(MONTH($A37),'Normal HDDs'!$A:$E,2,FALSE)-'Actual HDDs'!B144)*IFERROR(VLOOKUP(MONTH($A37),INDIRECT(CONCATENATE("'",YEAR($A37),"'!$A$3:$B$16")),2,FALSE),0))*Customers!B144</f>
        <v>170984.98747364798</v>
      </c>
      <c r="C37" s="20">
        <f ca="1">((VLOOKUP(MONTH($A37),'Normal HDDs'!$A:$E,3,FALSE)-'Actual HDDs'!C144)*IFERROR(VLOOKUP(MONTH($A37),INDIRECT(CONCATENATE("'",YEAR($A37),"'!$G$3:$H$16")),2,FALSE),0))*Customers!C144</f>
        <v>9863.4893760859668</v>
      </c>
      <c r="D37" s="20">
        <f ca="1">((VLOOKUP(MONTH($A37),'Normal HDDs'!$A:$E,4,FALSE)-'Actual HDDs'!D144)*IFERROR(VLOOKUP(MONTH($A37),INDIRECT(CONCATENATE("'",YEAR($A37),"'!$M$3:$N$16")),2,FALSE),0))*Customers!D144</f>
        <v>131743.42533553627</v>
      </c>
      <c r="E37" s="20">
        <f ca="1">((VLOOKUP(MONTH($A37),'Normal HDDs'!$A:$E,5,FALSE)-'Actual HDDs'!E144)*IFERROR(VLOOKUP(MONTH($A37),INDIRECT(CONCATENATE("'",YEAR($A37),"'!$S$3:$T$16")),2,FALSE),0))*Customers!E144</f>
        <v>78347.630443388582</v>
      </c>
      <c r="F37" s="20">
        <f ca="1">'Historical Therms'!C144+B37</f>
        <v>4192805.0791988047</v>
      </c>
      <c r="G37" s="20">
        <f ca="1">'Historical Therms'!D144+C37</f>
        <v>1832620.1487924745</v>
      </c>
      <c r="H37" s="20">
        <f ca="1">'Historical Therms'!E144+D37</f>
        <v>1099711.1300142838</v>
      </c>
      <c r="I37" s="20">
        <f ca="1">'Historical Therms'!F144+E37</f>
        <v>850006.17462309613</v>
      </c>
      <c r="K37" s="20">
        <f ca="1">O37-'Historical Therms'!C144</f>
        <v>200531.33831574954</v>
      </c>
      <c r="L37" s="20">
        <f ca="1">P37-'Historical Therms'!D144</f>
        <v>76464.296240491327</v>
      </c>
      <c r="M37" s="20">
        <f ca="1">Q37-'Historical Therms'!E144</f>
        <v>18333.450276656076</v>
      </c>
      <c r="N37" s="20">
        <f ca="1">R37-'Historical Therms'!F144</f>
        <v>60034.23677867162</v>
      </c>
      <c r="O37" s="20">
        <f ca="1">((VLOOKUP(MONTH($A37),'Normal HDDs'!$A:$E,2,FALSE)*IFERROR(VLOOKUP(MONTH($A37),INDIRECT(CONCATENATE("'",YEAR($A37),"'!$A$3:$B$16")),2,FALSE),0)+((IFERROR(VLOOKUP("trend",INDIRECT(CONCATENATE("'",YEAR($A37),"'!$A$3:$B$16")),2,FALSE),0)*(MONTH($A37)+108))*($A38-$A37))+(IFERROR((VLOOKUP("(Intercept)",INDIRECT(CONCATENATE("'",YEAR($A37),"'!$A$3:$B$16")),2,FALSE)),0)*($A38-$A37)))*Customers!B144)</f>
        <v>4222351.4300409062</v>
      </c>
      <c r="P37" s="20">
        <f ca="1">((VLOOKUP(MONTH($A37),'Normal HDDs'!$A:$E,3,FALSE)*IFERROR(VLOOKUP(MONTH($A37),INDIRECT(CONCATENATE("'",YEAR($A37),"'!$g$3:$h$16")),2,FALSE),0)+((IFERROR(VLOOKUP("trend",INDIRECT(CONCATENATE("'",YEAR($A37),"'!$g$3:$h$16")),2,FALSE),0)*(MONTH($A37)+108))*($A38-$A37))+(IFERROR((VLOOKUP("(Intercept)",INDIRECT(CONCATENATE("'",YEAR($A37),"'!$g$3:$h$16")),2,FALSE)),0)*($A38-$A37)))*Customers!C144)</f>
        <v>1899220.9556568798</v>
      </c>
      <c r="Q37" s="20">
        <f ca="1">((VLOOKUP(MONTH($A37),'Normal HDDs'!$A:$E,4,FALSE)*IFERROR(VLOOKUP(MONTH($A37),INDIRECT(CONCATENATE("'",YEAR($A37),"'!$m$3:$n$16")),2,FALSE),0)+((IFERROR(VLOOKUP("trend",INDIRECT(CONCATENATE("'",YEAR($A37),"'!$m$3:$n$16")),2,FALSE),0)*(MONTH($A37)+108))*($A38-$A37))+(IFERROR((VLOOKUP("(Intercept)",INDIRECT(CONCATENATE("'",YEAR($A37),"'!$m$3:$n$16")),2,FALSE)),0)*($A38-$A37)))*Customers!D144)</f>
        <v>986301.15495540365</v>
      </c>
      <c r="R37" s="20">
        <f ca="1">((VLOOKUP(MONTH($A37),'Normal HDDs'!$A:$E,5,FALSE)*IFERROR(VLOOKUP(MONTH($A37),INDIRECT(CONCATENATE("'",YEAR($A37),"'!$s$3:$t$16")),2,FALSE),0)+((IFERROR(VLOOKUP("trend",INDIRECT(CONCATENATE("'",YEAR($A37),"'!$s$3:$t$16")),2,FALSE),0)*(MONTH($A37)+108))*($A38-$A37))+(IFERROR((VLOOKUP("(Intercept)",INDIRECT(CONCATENATE("'",YEAR($A37),"'!$s$3:$t$16")),2,FALSE)),0)*($A38-$A37)))*Customers!E144)</f>
        <v>831692.78095837915</v>
      </c>
    </row>
    <row r="38" spans="1:18" x14ac:dyDescent="0.25">
      <c r="A38" s="18">
        <v>40848</v>
      </c>
      <c r="B38" s="20">
        <f ca="1">((VLOOKUP(MONTH($A38),'Normal HDDs'!$A:$E,2,FALSE)-'Actual HDDs'!B145)*IFERROR(VLOOKUP(MONTH($A38),INDIRECT(CONCATENATE("'",YEAR($A38),"'!$A$3:$B$16")),2,FALSE),0))*Customers!B145</f>
        <v>-531482.57968078076</v>
      </c>
      <c r="C38" s="20">
        <f ca="1">((VLOOKUP(MONTH($A38),'Normal HDDs'!$A:$E,3,FALSE)-'Actual HDDs'!C145)*IFERROR(VLOOKUP(MONTH($A38),INDIRECT(CONCATENATE("'",YEAR($A38),"'!$G$3:$H$16")),2,FALSE),0))*Customers!C145</f>
        <v>-513412.90627765772</v>
      </c>
      <c r="D38" s="20">
        <f ca="1">((VLOOKUP(MONTH($A38),'Normal HDDs'!$A:$E,4,FALSE)-'Actual HDDs'!D145)*IFERROR(VLOOKUP(MONTH($A38),INDIRECT(CONCATENATE("'",YEAR($A38),"'!$M$3:$N$16")),2,FALSE),0))*Customers!D145</f>
        <v>155893.70002273488</v>
      </c>
      <c r="E38" s="20">
        <f ca="1">((VLOOKUP(MONTH($A38),'Normal HDDs'!$A:$E,5,FALSE)-'Actual HDDs'!E145)*IFERROR(VLOOKUP(MONTH($A38),INDIRECT(CONCATENATE("'",YEAR($A38),"'!$S$3:$T$16")),2,FALSE),0))*Customers!E145</f>
        <v>-108413.39570491941</v>
      </c>
      <c r="F38" s="20">
        <f ca="1">'Historical Therms'!C145+B38</f>
        <v>7248916.1380740432</v>
      </c>
      <c r="G38" s="20">
        <f ca="1">'Historical Therms'!D145+C38</f>
        <v>3126508.3827132136</v>
      </c>
      <c r="H38" s="20">
        <f ca="1">'Historical Therms'!E145+D38</f>
        <v>2278976.0437710364</v>
      </c>
      <c r="I38" s="20">
        <f ca="1">'Historical Therms'!F145+E38</f>
        <v>1928743.2538010832</v>
      </c>
      <c r="K38" s="20">
        <f ca="1">O38-'Historical Therms'!C145</f>
        <v>-309355.39166827314</v>
      </c>
      <c r="L38" s="20">
        <f ca="1">P38-'Historical Therms'!D145</f>
        <v>-182866.42776414519</v>
      </c>
      <c r="M38" s="20">
        <f ca="1">Q38-'Historical Therms'!E145</f>
        <v>295798.54073017742</v>
      </c>
      <c r="N38" s="20">
        <f ca="1">R38-'Historical Therms'!F145</f>
        <v>3533.8102258234285</v>
      </c>
      <c r="O38" s="20">
        <f ca="1">((VLOOKUP(MONTH($A38),'Normal HDDs'!$A:$E,2,FALSE)*IFERROR(VLOOKUP(MONTH($A38),INDIRECT(CONCATENATE("'",YEAR($A38),"'!$A$3:$B$16")),2,FALSE),0)+((IFERROR(VLOOKUP("trend",INDIRECT(CONCATENATE("'",YEAR($A38),"'!$A$3:$B$16")),2,FALSE),0)*(MONTH($A38)+108))*($A39-$A38))+(IFERROR((VLOOKUP("(Intercept)",INDIRECT(CONCATENATE("'",YEAR($A38),"'!$A$3:$B$16")),2,FALSE)),0)*($A39-$A38)))*Customers!B145)</f>
        <v>7471043.326086551</v>
      </c>
      <c r="P38" s="20">
        <f ca="1">((VLOOKUP(MONTH($A38),'Normal HDDs'!$A:$E,3,FALSE)*IFERROR(VLOOKUP(MONTH($A38),INDIRECT(CONCATENATE("'",YEAR($A38),"'!$g$3:$h$16")),2,FALSE),0)+((IFERROR(VLOOKUP("trend",INDIRECT(CONCATENATE("'",YEAR($A38),"'!$g$3:$h$16")),2,FALSE),0)*(MONTH($A38)+108))*($A39-$A38))+(IFERROR((VLOOKUP("(Intercept)",INDIRECT(CONCATENATE("'",YEAR($A38),"'!$g$3:$h$16")),2,FALSE)),0)*($A39-$A38)))*Customers!C145)</f>
        <v>3457054.8612267259</v>
      </c>
      <c r="Q38" s="20">
        <f ca="1">((VLOOKUP(MONTH($A38),'Normal HDDs'!$A:$E,4,FALSE)*IFERROR(VLOOKUP(MONTH($A38),INDIRECT(CONCATENATE("'",YEAR($A38),"'!$m$3:$n$16")),2,FALSE),0)+((IFERROR(VLOOKUP("trend",INDIRECT(CONCATENATE("'",YEAR($A38),"'!$m$3:$n$16")),2,FALSE),0)*(MONTH($A38)+108))*($A39-$A38))+(IFERROR((VLOOKUP("(Intercept)",INDIRECT(CONCATENATE("'",YEAR($A38),"'!$m$3:$n$16")),2,FALSE)),0)*($A39-$A38)))*Customers!D145)</f>
        <v>2418880.8844784792</v>
      </c>
      <c r="R38" s="20">
        <f ca="1">((VLOOKUP(MONTH($A38),'Normal HDDs'!$A:$E,5,FALSE)*IFERROR(VLOOKUP(MONTH($A38),INDIRECT(CONCATENATE("'",YEAR($A38),"'!$s$3:$t$16")),2,FALSE),0)+((IFERROR(VLOOKUP("trend",INDIRECT(CONCATENATE("'",YEAR($A38),"'!$s$3:$t$16")),2,FALSE),0)*(MONTH($A38)+108))*($A39-$A38))+(IFERROR((VLOOKUP("(Intercept)",INDIRECT(CONCATENATE("'",YEAR($A38),"'!$s$3:$t$16")),2,FALSE)),0)*($A39-$A38)))*Customers!E145)</f>
        <v>2040690.4597318261</v>
      </c>
    </row>
    <row r="39" spans="1:18" x14ac:dyDescent="0.25">
      <c r="A39" s="18">
        <v>40878</v>
      </c>
      <c r="B39" s="20">
        <f ca="1">((VLOOKUP(MONTH($A39),'Normal HDDs'!$A:$E,2,FALSE)-'Actual HDDs'!B146)*IFERROR(VLOOKUP(MONTH($A39),INDIRECT(CONCATENATE("'",YEAR($A39),"'!$A$3:$B$16")),2,FALSE),0))*Customers!B146</f>
        <v>504342.37130687619</v>
      </c>
      <c r="C39" s="20">
        <f ca="1">((VLOOKUP(MONTH($A39),'Normal HDDs'!$A:$E,3,FALSE)-'Actual HDDs'!C146)*IFERROR(VLOOKUP(MONTH($A39),INDIRECT(CONCATENATE("'",YEAR($A39),"'!$G$3:$H$16")),2,FALSE),0))*Customers!C146</f>
        <v>22491.66875789977</v>
      </c>
      <c r="D39" s="20">
        <f ca="1">((VLOOKUP(MONTH($A39),'Normal HDDs'!$A:$E,4,FALSE)-'Actual HDDs'!D146)*IFERROR(VLOOKUP(MONTH($A39),INDIRECT(CONCATENATE("'",YEAR($A39),"'!$M$3:$N$16")),2,FALSE),0))*Customers!D146</f>
        <v>22109.878328627612</v>
      </c>
      <c r="E39" s="20">
        <f ca="1">((VLOOKUP(MONTH($A39),'Normal HDDs'!$A:$E,5,FALSE)-'Actual HDDs'!E146)*IFERROR(VLOOKUP(MONTH($A39),INDIRECT(CONCATENATE("'",YEAR($A39),"'!$S$3:$T$16")),2,FALSE),0))*Customers!E146</f>
        <v>77412.946386657524</v>
      </c>
      <c r="F39" s="20">
        <f ca="1">'Historical Therms'!C146+B39</f>
        <v>9534491.5184776075</v>
      </c>
      <c r="G39" s="20">
        <f ca="1">'Historical Therms'!D146+C39</f>
        <v>4134159.2170951571</v>
      </c>
      <c r="H39" s="20">
        <f ca="1">'Historical Therms'!E146+D39</f>
        <v>3282823.0772550409</v>
      </c>
      <c r="I39" s="20">
        <f ca="1">'Historical Therms'!F146+E39</f>
        <v>3258795.0519522545</v>
      </c>
      <c r="K39" s="20">
        <f ca="1">O39-'Historical Therms'!C146</f>
        <v>344422.72256281972</v>
      </c>
      <c r="L39" s="20">
        <f ca="1">P39-'Historical Therms'!D146</f>
        <v>113852.95185340382</v>
      </c>
      <c r="M39" s="20">
        <f ca="1">Q39-'Historical Therms'!E146</f>
        <v>427050.91338279471</v>
      </c>
      <c r="N39" s="20">
        <f ca="1">R39-'Historical Therms'!F146</f>
        <v>-27062.609468336683</v>
      </c>
      <c r="O39" s="20">
        <f ca="1">((VLOOKUP(MONTH($A39),'Normal HDDs'!$A:$E,2,FALSE)*IFERROR(VLOOKUP(MONTH($A39),INDIRECT(CONCATENATE("'",YEAR($A39),"'!$A$3:$B$16")),2,FALSE),0)+((IFERROR(VLOOKUP("trend",INDIRECT(CONCATENATE("'",YEAR($A39),"'!$A$3:$B$16")),2,FALSE),0)*(MONTH($A39)+108))*($A40-$A39))+(IFERROR((VLOOKUP("(Intercept)",INDIRECT(CONCATENATE("'",YEAR($A39),"'!$A$3:$B$16")),2,FALSE)),0)*($A40-$A39)))*Customers!B146)</f>
        <v>9374571.8697335515</v>
      </c>
      <c r="P39" s="20">
        <f ca="1">((VLOOKUP(MONTH($A39),'Normal HDDs'!$A:$E,3,FALSE)*IFERROR(VLOOKUP(MONTH($A39),INDIRECT(CONCATENATE("'",YEAR($A39),"'!$g$3:$h$16")),2,FALSE),0)+((IFERROR(VLOOKUP("trend",INDIRECT(CONCATENATE("'",YEAR($A39),"'!$g$3:$h$16")),2,FALSE),0)*(MONTH($A39)+108))*($A40-$A39))+(IFERROR((VLOOKUP("(Intercept)",INDIRECT(CONCATENATE("'",YEAR($A39),"'!$g$3:$h$16")),2,FALSE)),0)*($A40-$A39)))*Customers!C146)</f>
        <v>4225520.5001906613</v>
      </c>
      <c r="Q39" s="20">
        <f ca="1">((VLOOKUP(MONTH($A39),'Normal HDDs'!$A:$E,4,FALSE)*IFERROR(VLOOKUP(MONTH($A39),INDIRECT(CONCATENATE("'",YEAR($A39),"'!$m$3:$n$16")),2,FALSE),0)+((IFERROR(VLOOKUP("trend",INDIRECT(CONCATENATE("'",YEAR($A39),"'!$m$3:$n$16")),2,FALSE),0)*(MONTH($A39)+108))*($A40-$A39))+(IFERROR((VLOOKUP("(Intercept)",INDIRECT(CONCATENATE("'",YEAR($A39),"'!$m$3:$n$16")),2,FALSE)),0)*($A40-$A39)))*Customers!D146)</f>
        <v>3687764.1123092081</v>
      </c>
      <c r="R39" s="20">
        <f ca="1">((VLOOKUP(MONTH($A39),'Normal HDDs'!$A:$E,5,FALSE)*IFERROR(VLOOKUP(MONTH($A39),INDIRECT(CONCATENATE("'",YEAR($A39),"'!$s$3:$t$16")),2,FALSE),0)+((IFERROR(VLOOKUP("trend",INDIRECT(CONCATENATE("'",YEAR($A39),"'!$s$3:$t$16")),2,FALSE),0)*(MONTH($A39)+108))*($A40-$A39))+(IFERROR((VLOOKUP("(Intercept)",INDIRECT(CONCATENATE("'",YEAR($A39),"'!$s$3:$t$16")),2,FALSE)),0)*($A40-$A39)))*Customers!E146)</f>
        <v>3154319.4960972602</v>
      </c>
    </row>
    <row r="40" spans="1:18" x14ac:dyDescent="0.25">
      <c r="A40" s="18">
        <v>40909</v>
      </c>
      <c r="B40" s="20">
        <f ca="1">((VLOOKUP(MONTH($A40),'Normal HDDs'!$A:$E,2,FALSE)-'Actual HDDs'!B147)*IFERROR(VLOOKUP(MONTH($A40),INDIRECT(CONCATENATE("'",YEAR($A40),"'!$A$3:$B$16")),2,FALSE),0))*Customers!B147</f>
        <v>-11287.152660031355</v>
      </c>
      <c r="C40" s="20">
        <f ca="1">((VLOOKUP(MONTH($A40),'Normal HDDs'!$A:$E,3,FALSE)-'Actual HDDs'!C147)*IFERROR(VLOOKUP(MONTH($A40),INDIRECT(CONCATENATE("'",YEAR($A40),"'!$G$3:$H$16")),2,FALSE),0))*Customers!C147</f>
        <v>-372988.31044235884</v>
      </c>
      <c r="D40" s="20">
        <f ca="1">((VLOOKUP(MONTH($A40),'Normal HDDs'!$A:$E,4,FALSE)-'Actual HDDs'!D147)*IFERROR(VLOOKUP(MONTH($A40),INDIRECT(CONCATENATE("'",YEAR($A40),"'!$M$3:$N$16")),2,FALSE),0))*Customers!D147</f>
        <v>206797.36385378166</v>
      </c>
      <c r="E40" s="20">
        <f ca="1">((VLOOKUP(MONTH($A40),'Normal HDDs'!$A:$E,5,FALSE)-'Actual HDDs'!E147)*IFERROR(VLOOKUP(MONTH($A40),INDIRECT(CONCATENATE("'",YEAR($A40),"'!$S$3:$T$16")),2,FALSE),0))*Customers!E147</f>
        <v>-129225.30529376501</v>
      </c>
      <c r="F40" s="20">
        <f ca="1">'Historical Therms'!C147+B40</f>
        <v>8041696.3412464149</v>
      </c>
      <c r="G40" s="20">
        <f ca="1">'Historical Therms'!D147+C40</f>
        <v>3466222.4296068079</v>
      </c>
      <c r="H40" s="20">
        <f ca="1">'Historical Therms'!E147+D40</f>
        <v>3829239.9905384444</v>
      </c>
      <c r="I40" s="20">
        <f ca="1">'Historical Therms'!F147+E40</f>
        <v>3159085.8340659584</v>
      </c>
      <c r="K40" s="20">
        <f ca="1">O40-'Historical Therms'!C147</f>
        <v>750029.6811916912</v>
      </c>
      <c r="L40" s="20">
        <f ca="1">P40-'Historical Therms'!D147</f>
        <v>79935.396265656222</v>
      </c>
      <c r="M40" s="20">
        <f ca="1">Q40-'Historical Therms'!E147</f>
        <v>198202.90166881448</v>
      </c>
      <c r="N40" s="20">
        <f ca="1">R40-'Historical Therms'!F147</f>
        <v>-125106.64659124706</v>
      </c>
      <c r="O40" s="20">
        <f ca="1">((VLOOKUP(MONTH($A40),'Normal HDDs'!$A:$E,2,FALSE)*IFERROR(VLOOKUP(MONTH($A40),INDIRECT(CONCATENATE("'",YEAR($A40),"'!$A$3:$B$16")),2,FALSE),0)+((IFERROR(VLOOKUP("trend",INDIRECT(CONCATENATE("'",YEAR($A40),"'!$A$3:$B$16")),2,FALSE),0)*(MONTH($A40)+108))*($A41-$A40))+(IFERROR((VLOOKUP("(Intercept)",INDIRECT(CONCATENATE("'",YEAR($A40),"'!$A$3:$B$16")),2,FALSE)),0)*($A41-$A40)))*Customers!B147)</f>
        <v>8803013.1750981379</v>
      </c>
      <c r="P40" s="20">
        <f ca="1">((VLOOKUP(MONTH($A40),'Normal HDDs'!$A:$E,3,FALSE)*IFERROR(VLOOKUP(MONTH($A40),INDIRECT(CONCATENATE("'",YEAR($A40),"'!$g$3:$h$16")),2,FALSE),0)+((IFERROR(VLOOKUP("trend",INDIRECT(CONCATENATE("'",YEAR($A40),"'!$g$3:$h$16")),2,FALSE),0)*(MONTH($A40)+108))*($A41-$A40))+(IFERROR((VLOOKUP("(Intercept)",INDIRECT(CONCATENATE("'",YEAR($A40),"'!$g$3:$h$16")),2,FALSE)),0)*($A41-$A40)))*Customers!C147)</f>
        <v>3919146.1363148228</v>
      </c>
      <c r="Q40" s="20">
        <f ca="1">((VLOOKUP(MONTH($A40),'Normal HDDs'!$A:$E,4,FALSE)*IFERROR(VLOOKUP(MONTH($A40),INDIRECT(CONCATENATE("'",YEAR($A40),"'!$m$3:$n$16")),2,FALSE),0)+((IFERROR(VLOOKUP("trend",INDIRECT(CONCATENATE("'",YEAR($A40),"'!$m$3:$n$16")),2,FALSE),0)*(MONTH($A40)+108))*($A41-$A40))+(IFERROR((VLOOKUP("(Intercept)",INDIRECT(CONCATENATE("'",YEAR($A40),"'!$m$3:$n$16")),2,FALSE)),0)*($A41-$A40)))*Customers!D147)</f>
        <v>3820645.5283534774</v>
      </c>
      <c r="R40" s="20">
        <f ca="1">((VLOOKUP(MONTH($A40),'Normal HDDs'!$A:$E,5,FALSE)*IFERROR(VLOOKUP(MONTH($A40),INDIRECT(CONCATENATE("'",YEAR($A40),"'!$s$3:$t$16")),2,FALSE),0)+((IFERROR(VLOOKUP("trend",INDIRECT(CONCATENATE("'",YEAR($A40),"'!$s$3:$t$16")),2,FALSE),0)*(MONTH($A40)+108))*($A41-$A40))+(IFERROR((VLOOKUP("(Intercept)",INDIRECT(CONCATENATE("'",YEAR($A40),"'!$s$3:$t$16")),2,FALSE)),0)*($A41-$A40)))*Customers!E147)</f>
        <v>3163204.4927684763</v>
      </c>
    </row>
    <row r="41" spans="1:18" x14ac:dyDescent="0.25">
      <c r="A41" s="18">
        <v>40940</v>
      </c>
      <c r="B41" s="20">
        <f ca="1">((VLOOKUP(MONTH($A41),'Normal HDDs'!$A:$E,2,FALSE)-'Actual HDDs'!B148)*IFERROR(VLOOKUP(MONTH($A41),INDIRECT(CONCATENATE("'",YEAR($A41),"'!$A$3:$B$16")),2,FALSE),0))*Customers!B148</f>
        <v>556444.55324798136</v>
      </c>
      <c r="C41" s="20">
        <f ca="1">((VLOOKUP(MONTH($A41),'Normal HDDs'!$A:$E,3,FALSE)-'Actual HDDs'!C148)*IFERROR(VLOOKUP(MONTH($A41),INDIRECT(CONCATENATE("'",YEAR($A41),"'!$G$3:$H$16")),2,FALSE),0))*Customers!C148</f>
        <v>-110770.74427329614</v>
      </c>
      <c r="D41" s="20">
        <f ca="1">((VLOOKUP(MONTH($A41),'Normal HDDs'!$A:$E,4,FALSE)-'Actual HDDs'!D148)*IFERROR(VLOOKUP(MONTH($A41),INDIRECT(CONCATENATE("'",YEAR($A41),"'!$M$3:$N$16")),2,FALSE),0))*Customers!D148</f>
        <v>-174042.2880764172</v>
      </c>
      <c r="E41" s="20">
        <f ca="1">((VLOOKUP(MONTH($A41),'Normal HDDs'!$A:$E,5,FALSE)-'Actual HDDs'!E148)*IFERROR(VLOOKUP(MONTH($A41),INDIRECT(CONCATENATE("'",YEAR($A41),"'!$S$3:$T$16")),2,FALSE),0))*Customers!E148</f>
        <v>75260.299256391576</v>
      </c>
      <c r="F41" s="20">
        <f ca="1">'Historical Therms'!C148+B41</f>
        <v>7333129.7352068108</v>
      </c>
      <c r="G41" s="20">
        <f ca="1">'Historical Therms'!D148+C41</f>
        <v>3072834.1804062319</v>
      </c>
      <c r="H41" s="20">
        <f ca="1">'Historical Therms'!E148+D41</f>
        <v>2484655.0686228955</v>
      </c>
      <c r="I41" s="20">
        <f ca="1">'Historical Therms'!F148+E41</f>
        <v>2614907.8359187222</v>
      </c>
      <c r="K41" s="20">
        <f ca="1">O41-'Historical Therms'!C148</f>
        <v>-111211.22815088183</v>
      </c>
      <c r="L41" s="20">
        <f ca="1">P41-'Historical Therms'!D148</f>
        <v>-126448.28945328575</v>
      </c>
      <c r="M41" s="20">
        <f ca="1">Q41-'Historical Therms'!E148</f>
        <v>127777.30528689595</v>
      </c>
      <c r="N41" s="20">
        <f ca="1">R41-'Historical Therms'!F148</f>
        <v>-104701.56774855405</v>
      </c>
      <c r="O41" s="20">
        <f ca="1">((VLOOKUP(MONTH($A41),'Normal HDDs'!$A:$E,2,FALSE)*IFERROR(VLOOKUP(MONTH($A41),INDIRECT(CONCATENATE("'",YEAR($A41),"'!$A$3:$B$16")),2,FALSE),0)+((IFERROR(VLOOKUP("trend",INDIRECT(CONCATENATE("'",YEAR($A41),"'!$A$3:$B$16")),2,FALSE),0)*(MONTH($A41)+108))*($A42-$A41))+(IFERROR((VLOOKUP("(Intercept)",INDIRECT(CONCATENATE("'",YEAR($A41),"'!$A$3:$B$16")),2,FALSE)),0)*($A42-$A41)))*Customers!B148)</f>
        <v>6665473.9538079472</v>
      </c>
      <c r="P41" s="20">
        <f ca="1">((VLOOKUP(MONTH($A41),'Normal HDDs'!$A:$E,3,FALSE)*IFERROR(VLOOKUP(MONTH($A41),INDIRECT(CONCATENATE("'",YEAR($A41),"'!$g$3:$h$16")),2,FALSE),0)+((IFERROR(VLOOKUP("trend",INDIRECT(CONCATENATE("'",YEAR($A41),"'!$g$3:$h$16")),2,FALSE),0)*(MONTH($A41)+108))*($A42-$A41))+(IFERROR((VLOOKUP("(Intercept)",INDIRECT(CONCATENATE("'",YEAR($A41),"'!$g$3:$h$16")),2,FALSE)),0)*($A42-$A41)))*Customers!C148)</f>
        <v>3057156.6352262422</v>
      </c>
      <c r="Q41" s="20">
        <f ca="1">((VLOOKUP(MONTH($A41),'Normal HDDs'!$A:$E,4,FALSE)*IFERROR(VLOOKUP(MONTH($A41),INDIRECT(CONCATENATE("'",YEAR($A41),"'!$m$3:$n$16")),2,FALSE),0)+((IFERROR(VLOOKUP("trend",INDIRECT(CONCATENATE("'",YEAR($A41),"'!$m$3:$n$16")),2,FALSE),0)*(MONTH($A41)+108))*($A42-$A41))+(IFERROR((VLOOKUP("(Intercept)",INDIRECT(CONCATENATE("'",YEAR($A41),"'!$m$3:$n$16")),2,FALSE)),0)*($A42-$A41)))*Customers!D148)</f>
        <v>2786474.6619862085</v>
      </c>
      <c r="R41" s="20">
        <f ca="1">((VLOOKUP(MONTH($A41),'Normal HDDs'!$A:$E,5,FALSE)*IFERROR(VLOOKUP(MONTH($A41),INDIRECT(CONCATENATE("'",YEAR($A41),"'!$s$3:$t$16")),2,FALSE),0)+((IFERROR(VLOOKUP("trend",INDIRECT(CONCATENATE("'",YEAR($A41),"'!$s$3:$t$16")),2,FALSE),0)*(MONTH($A41)+108))*($A42-$A41))+(IFERROR((VLOOKUP("(Intercept)",INDIRECT(CONCATENATE("'",YEAR($A41),"'!$s$3:$t$16")),2,FALSE)),0)*($A42-$A41)))*Customers!E148)</f>
        <v>2434945.9689137768</v>
      </c>
    </row>
    <row r="42" spans="1:18" x14ac:dyDescent="0.25">
      <c r="A42" s="18">
        <v>40969</v>
      </c>
      <c r="B42" s="20">
        <f ca="1">((VLOOKUP(MONTH($A42),'Normal HDDs'!$A:$E,2,FALSE)-'Actual HDDs'!B149)*IFERROR(VLOOKUP(MONTH($A42),INDIRECT(CONCATENATE("'",YEAR($A42),"'!$A$3:$B$16")),2,FALSE),0))*Customers!B149</f>
        <v>-498514.52853006579</v>
      </c>
      <c r="C42" s="20">
        <f ca="1">((VLOOKUP(MONTH($A42),'Normal HDDs'!$A:$E,3,FALSE)-'Actual HDDs'!C149)*IFERROR(VLOOKUP(MONTH($A42),INDIRECT(CONCATENATE("'",YEAR($A42),"'!$G$3:$H$16")),2,FALSE),0))*Customers!C149</f>
        <v>-529509.64707790012</v>
      </c>
      <c r="D42" s="20">
        <f ca="1">((VLOOKUP(MONTH($A42),'Normal HDDs'!$A:$E,4,FALSE)-'Actual HDDs'!D149)*IFERROR(VLOOKUP(MONTH($A42),INDIRECT(CONCATENATE("'",YEAR($A42),"'!$M$3:$N$16")),2,FALSE),0))*Customers!D149</f>
        <v>-106427.29613570809</v>
      </c>
      <c r="E42" s="20">
        <f ca="1">((VLOOKUP(MONTH($A42),'Normal HDDs'!$A:$E,5,FALSE)-'Actual HDDs'!E149)*IFERROR(VLOOKUP(MONTH($A42),INDIRECT(CONCATENATE("'",YEAR($A42),"'!$S$3:$T$16")),2,FALSE),0))*Customers!E149</f>
        <v>-45559.738356273527</v>
      </c>
      <c r="F42" s="20">
        <f ca="1">'Historical Therms'!C149+B42</f>
        <v>6065734.0857022433</v>
      </c>
      <c r="G42" s="20">
        <f ca="1">'Historical Therms'!D149+C42</f>
        <v>2606678.7024726868</v>
      </c>
      <c r="H42" s="20">
        <f ca="1">'Historical Therms'!E149+D42</f>
        <v>2111303.8717429326</v>
      </c>
      <c r="I42" s="20">
        <f ca="1">'Historical Therms'!F149+E42</f>
        <v>2081063.1299821902</v>
      </c>
      <c r="K42" s="20">
        <f ca="1">O42-'Historical Therms'!C149</f>
        <v>-533576.72065651882</v>
      </c>
      <c r="L42" s="20">
        <f ca="1">P42-'Historical Therms'!D149</f>
        <v>-394608.07407071721</v>
      </c>
      <c r="M42" s="20">
        <f ca="1">Q42-'Historical Therms'!E149</f>
        <v>33819.752117609605</v>
      </c>
      <c r="N42" s="20">
        <f ca="1">R42-'Historical Therms'!F149</f>
        <v>-277898.01190885948</v>
      </c>
      <c r="O42" s="20">
        <f ca="1">((VLOOKUP(MONTH($A42),'Normal HDDs'!$A:$E,2,FALSE)*IFERROR(VLOOKUP(MONTH($A42),INDIRECT(CONCATENATE("'",YEAR($A42),"'!$A$3:$B$16")),2,FALSE),0)+((IFERROR(VLOOKUP("trend",INDIRECT(CONCATENATE("'",YEAR($A42),"'!$A$3:$B$16")),2,FALSE),0)*(MONTH($A42)+108))*($A43-$A42))+(IFERROR((VLOOKUP("(Intercept)",INDIRECT(CONCATENATE("'",YEAR($A42),"'!$A$3:$B$16")),2,FALSE)),0)*($A43-$A42)))*Customers!B149)</f>
        <v>6030671.8935757903</v>
      </c>
      <c r="P42" s="20">
        <f ca="1">((VLOOKUP(MONTH($A42),'Normal HDDs'!$A:$E,3,FALSE)*IFERROR(VLOOKUP(MONTH($A42),INDIRECT(CONCATENATE("'",YEAR($A42),"'!$g$3:$h$16")),2,FALSE),0)+((IFERROR(VLOOKUP("trend",INDIRECT(CONCATENATE("'",YEAR($A42),"'!$g$3:$h$16")),2,FALSE),0)*(MONTH($A42)+108))*($A43-$A42))+(IFERROR((VLOOKUP("(Intercept)",INDIRECT(CONCATENATE("'",YEAR($A42),"'!$g$3:$h$16")),2,FALSE)),0)*($A43-$A42)))*Customers!C149)</f>
        <v>2741580.2754798695</v>
      </c>
      <c r="Q42" s="20">
        <f ca="1">((VLOOKUP(MONTH($A42),'Normal HDDs'!$A:$E,4,FALSE)*IFERROR(VLOOKUP(MONTH($A42),INDIRECT(CONCATENATE("'",YEAR($A42),"'!$m$3:$n$16")),2,FALSE),0)+((IFERROR(VLOOKUP("trend",INDIRECT(CONCATENATE("'",YEAR($A42),"'!$m$3:$n$16")),2,FALSE),0)*(MONTH($A42)+108))*($A43-$A42))+(IFERROR((VLOOKUP("(Intercept)",INDIRECT(CONCATENATE("'",YEAR($A42),"'!$m$3:$n$16")),2,FALSE)),0)*($A43-$A42)))*Customers!D149)</f>
        <v>2251550.9199962504</v>
      </c>
      <c r="R42" s="20">
        <f ca="1">((VLOOKUP(MONTH($A42),'Normal HDDs'!$A:$E,5,FALSE)*IFERROR(VLOOKUP(MONTH($A42),INDIRECT(CONCATENATE("'",YEAR($A42),"'!$s$3:$t$16")),2,FALSE),0)+((IFERROR(VLOOKUP("trend",INDIRECT(CONCATENATE("'",YEAR($A42),"'!$s$3:$t$16")),2,FALSE),0)*(MONTH($A42)+108))*($A43-$A42))+(IFERROR((VLOOKUP("(Intercept)",INDIRECT(CONCATENATE("'",YEAR($A42),"'!$s$3:$t$16")),2,FALSE)),0)*($A43-$A42)))*Customers!E149)</f>
        <v>1848724.8564296043</v>
      </c>
    </row>
    <row r="43" spans="1:18" x14ac:dyDescent="0.25">
      <c r="A43" s="18">
        <v>41000</v>
      </c>
      <c r="B43" s="20">
        <f ca="1">((VLOOKUP(MONTH($A43),'Normal HDDs'!$A:$E,2,FALSE)-'Actual HDDs'!B150)*IFERROR(VLOOKUP(MONTH($A43),INDIRECT(CONCATENATE("'",YEAR($A43),"'!$A$3:$B$16")),2,FALSE),0))*Customers!B150</f>
        <v>285828.32729917037</v>
      </c>
      <c r="C43" s="20">
        <f ca="1">((VLOOKUP(MONTH($A43),'Normal HDDs'!$A:$E,3,FALSE)-'Actual HDDs'!C150)*IFERROR(VLOOKUP(MONTH($A43),INDIRECT(CONCATENATE("'",YEAR($A43),"'!$G$3:$H$16")),2,FALSE),0))*Customers!C150</f>
        <v>95378.28970248191</v>
      </c>
      <c r="D43" s="20">
        <f ca="1">((VLOOKUP(MONTH($A43),'Normal HDDs'!$A:$E,4,FALSE)-'Actual HDDs'!D150)*IFERROR(VLOOKUP(MONTH($A43),INDIRECT(CONCATENATE("'",YEAR($A43),"'!$M$3:$N$16")),2,FALSE),0))*Customers!D150</f>
        <v>61271.987782723081</v>
      </c>
      <c r="E43" s="20">
        <f ca="1">((VLOOKUP(MONTH($A43),'Normal HDDs'!$A:$E,5,FALSE)-'Actual HDDs'!E150)*IFERROR(VLOOKUP(MONTH($A43),INDIRECT(CONCATENATE("'",YEAR($A43),"'!$S$3:$T$16")),2,FALSE),0))*Customers!E150</f>
        <v>147072.70742516458</v>
      </c>
      <c r="F43" s="20">
        <f ca="1">'Historical Therms'!C150+B43</f>
        <v>4312640.2065415792</v>
      </c>
      <c r="G43" s="20">
        <f ca="1">'Historical Therms'!D150+C43</f>
        <v>2012127.7518436478</v>
      </c>
      <c r="H43" s="20">
        <f ca="1">'Historical Therms'!E150+D43</f>
        <v>1261457.9824010546</v>
      </c>
      <c r="I43" s="20">
        <f ca="1">'Historical Therms'!F150+E43</f>
        <v>1273177.3714232584</v>
      </c>
      <c r="K43" s="20">
        <f ca="1">O43-'Historical Therms'!C150</f>
        <v>418044.81959664309</v>
      </c>
      <c r="L43" s="20">
        <f ca="1">P43-'Historical Therms'!D150</f>
        <v>106819.36035517952</v>
      </c>
      <c r="M43" s="20">
        <f ca="1">Q43-'Historical Therms'!E150</f>
        <v>36025.398470714688</v>
      </c>
      <c r="N43" s="20">
        <f ca="1">R43-'Historical Therms'!F150</f>
        <v>10755.688632851001</v>
      </c>
      <c r="O43" s="20">
        <f ca="1">((VLOOKUP(MONTH($A43),'Normal HDDs'!$A:$E,2,FALSE)*IFERROR(VLOOKUP(MONTH($A43),INDIRECT(CONCATENATE("'",YEAR($A43),"'!$A$3:$B$16")),2,FALSE),0)+((IFERROR(VLOOKUP("trend",INDIRECT(CONCATENATE("'",YEAR($A43),"'!$A$3:$B$16")),2,FALSE),0)*(MONTH($A43)+108))*($A44-$A43))+(IFERROR((VLOOKUP("(Intercept)",INDIRECT(CONCATENATE("'",YEAR($A43),"'!$A$3:$B$16")),2,FALSE)),0)*($A44-$A43)))*Customers!B150)</f>
        <v>4444856.6988390516</v>
      </c>
      <c r="P43" s="20">
        <f ca="1">((VLOOKUP(MONTH($A43),'Normal HDDs'!$A:$E,3,FALSE)*IFERROR(VLOOKUP(MONTH($A43),INDIRECT(CONCATENATE("'",YEAR($A43),"'!$g$3:$h$16")),2,FALSE),0)+((IFERROR(VLOOKUP("trend",INDIRECT(CONCATENATE("'",YEAR($A43),"'!$g$3:$h$16")),2,FALSE),0)*(MONTH($A43)+108))*($A44-$A43))+(IFERROR((VLOOKUP("(Intercept)",INDIRECT(CONCATENATE("'",YEAR($A43),"'!$g$3:$h$16")),2,FALSE)),0)*($A44-$A43)))*Customers!C150)</f>
        <v>2023568.8224963455</v>
      </c>
      <c r="Q43" s="20">
        <f ca="1">((VLOOKUP(MONTH($A43),'Normal HDDs'!$A:$E,4,FALSE)*IFERROR(VLOOKUP(MONTH($A43),INDIRECT(CONCATENATE("'",YEAR($A43),"'!$m$3:$n$16")),2,FALSE),0)+((IFERROR(VLOOKUP("trend",INDIRECT(CONCATENATE("'",YEAR($A43),"'!$m$3:$n$16")),2,FALSE),0)*(MONTH($A43)+108))*($A44-$A43))+(IFERROR((VLOOKUP("(Intercept)",INDIRECT(CONCATENATE("'",YEAR($A43),"'!$m$3:$n$16")),2,FALSE)),0)*($A44-$A43)))*Customers!D150)</f>
        <v>1236211.3930890462</v>
      </c>
      <c r="R43" s="20">
        <f ca="1">((VLOOKUP(MONTH($A43),'Normal HDDs'!$A:$E,5,FALSE)*IFERROR(VLOOKUP(MONTH($A43),INDIRECT(CONCATENATE("'",YEAR($A43),"'!$s$3:$t$16")),2,FALSE),0)+((IFERROR(VLOOKUP("trend",INDIRECT(CONCATENATE("'",YEAR($A43),"'!$s$3:$t$16")),2,FALSE),0)*(MONTH($A43)+108))*($A44-$A43))+(IFERROR((VLOOKUP("(Intercept)",INDIRECT(CONCATENATE("'",YEAR($A43),"'!$s$3:$t$16")),2,FALSE)),0)*($A44-$A43)))*Customers!E150)</f>
        <v>1136860.3526309449</v>
      </c>
    </row>
    <row r="44" spans="1:18" x14ac:dyDescent="0.25">
      <c r="A44" s="18">
        <v>41030</v>
      </c>
      <c r="B44" s="20">
        <f ca="1">((VLOOKUP(MONTH($A44),'Normal HDDs'!$A:$E,2,FALSE)-'Actual HDDs'!B151)*IFERROR(VLOOKUP(MONTH($A44),INDIRECT(CONCATENATE("'",YEAR($A44),"'!$A$3:$B$16")),2,FALSE),0))*Customers!B151</f>
        <v>-56487.761971891792</v>
      </c>
      <c r="C44" s="20">
        <f ca="1">((VLOOKUP(MONTH($A44),'Normal HDDs'!$A:$E,3,FALSE)-'Actual HDDs'!C151)*IFERROR(VLOOKUP(MONTH($A44),INDIRECT(CONCATENATE("'",YEAR($A44),"'!$G$3:$H$16")),2,FALSE),0))*Customers!C151</f>
        <v>-103215.17690465451</v>
      </c>
      <c r="D44" s="20">
        <f ca="1">((VLOOKUP(MONTH($A44),'Normal HDDs'!$A:$E,4,FALSE)-'Actual HDDs'!D151)*IFERROR(VLOOKUP(MONTH($A44),INDIRECT(CONCATENATE("'",YEAR($A44),"'!$M$3:$N$16")),2,FALSE),0))*Customers!D151</f>
        <v>-39622.990879046738</v>
      </c>
      <c r="E44" s="20">
        <f ca="1">((VLOOKUP(MONTH($A44),'Normal HDDs'!$A:$E,5,FALSE)-'Actual HDDs'!E151)*IFERROR(VLOOKUP(MONTH($A44),INDIRECT(CONCATENATE("'",YEAR($A44),"'!$S$3:$T$16")),2,FALSE),0))*Customers!E151</f>
        <v>36829.373537352483</v>
      </c>
      <c r="F44" s="20">
        <f ca="1">'Historical Therms'!C151+B44</f>
        <v>2588270.6702377489</v>
      </c>
      <c r="G44" s="20">
        <f ca="1">'Historical Therms'!D151+C44</f>
        <v>1143136.5023159278</v>
      </c>
      <c r="H44" s="20">
        <f ca="1">'Historical Therms'!E151+D44</f>
        <v>625032.0275027242</v>
      </c>
      <c r="I44" s="20">
        <f ca="1">'Historical Therms'!F151+E44</f>
        <v>624192.24372535804</v>
      </c>
      <c r="K44" s="20">
        <f ca="1">O44-'Historical Therms'!C151</f>
        <v>-7760.8488001511432</v>
      </c>
      <c r="L44" s="20">
        <f ca="1">P44-'Historical Therms'!D151</f>
        <v>-9081.1894198129885</v>
      </c>
      <c r="M44" s="20">
        <f ca="1">Q44-'Historical Therms'!E151</f>
        <v>-10432.444380638772</v>
      </c>
      <c r="N44" s="20">
        <f ca="1">R44-'Historical Therms'!F151</f>
        <v>31989.798954907455</v>
      </c>
      <c r="O44" s="20">
        <f ca="1">((VLOOKUP(MONTH($A44),'Normal HDDs'!$A:$E,2,FALSE)*IFERROR(VLOOKUP(MONTH($A44),INDIRECT(CONCATENATE("'",YEAR($A44),"'!$A$3:$B$16")),2,FALSE),0)+((IFERROR(VLOOKUP("trend",INDIRECT(CONCATENATE("'",YEAR($A44),"'!$A$3:$B$16")),2,FALSE),0)*(MONTH($A44)+108))*($A45-$A44))+(IFERROR((VLOOKUP("(Intercept)",INDIRECT(CONCATENATE("'",YEAR($A44),"'!$A$3:$B$16")),2,FALSE)),0)*($A45-$A44)))*Customers!B151)</f>
        <v>2636997.5834094896</v>
      </c>
      <c r="P44" s="20">
        <f ca="1">((VLOOKUP(MONTH($A44),'Normal HDDs'!$A:$E,3,FALSE)*IFERROR(VLOOKUP(MONTH($A44),INDIRECT(CONCATENATE("'",YEAR($A44),"'!$g$3:$h$16")),2,FALSE),0)+((IFERROR(VLOOKUP("trend",INDIRECT(CONCATENATE("'",YEAR($A44),"'!$g$3:$h$16")),2,FALSE),0)*(MONTH($A44)+108))*($A45-$A44))+(IFERROR((VLOOKUP("(Intercept)",INDIRECT(CONCATENATE("'",YEAR($A44),"'!$g$3:$h$16")),2,FALSE)),0)*($A45-$A44)))*Customers!C151)</f>
        <v>1237270.4898007694</v>
      </c>
      <c r="Q44" s="20">
        <f ca="1">((VLOOKUP(MONTH($A44),'Normal HDDs'!$A:$E,4,FALSE)*IFERROR(VLOOKUP(MONTH($A44),INDIRECT(CONCATENATE("'",YEAR($A44),"'!$m$3:$n$16")),2,FALSE),0)+((IFERROR(VLOOKUP("trend",INDIRECT(CONCATENATE("'",YEAR($A44),"'!$m$3:$n$16")),2,FALSE),0)*(MONTH($A44)+108))*($A45-$A44))+(IFERROR((VLOOKUP("(Intercept)",INDIRECT(CONCATENATE("'",YEAR($A44),"'!$m$3:$n$16")),2,FALSE)),0)*($A45-$A44)))*Customers!D151)</f>
        <v>654222.57400113216</v>
      </c>
      <c r="R44" s="20">
        <f ca="1">((VLOOKUP(MONTH($A44),'Normal HDDs'!$A:$E,5,FALSE)*IFERROR(VLOOKUP(MONTH($A44),INDIRECT(CONCATENATE("'",YEAR($A44),"'!$s$3:$t$16")),2,FALSE),0)+((IFERROR(VLOOKUP("trend",INDIRECT(CONCATENATE("'",YEAR($A44),"'!$s$3:$t$16")),2,FALSE),0)*(MONTH($A44)+108))*($A45-$A44))+(IFERROR((VLOOKUP("(Intercept)",INDIRECT(CONCATENATE("'",YEAR($A44),"'!$s$3:$t$16")),2,FALSE)),0)*($A45-$A44)))*Customers!E151)</f>
        <v>619352.66914291307</v>
      </c>
    </row>
    <row r="45" spans="1:18" x14ac:dyDescent="0.25">
      <c r="A45" s="18">
        <v>41061</v>
      </c>
      <c r="B45" s="20">
        <f ca="1">((VLOOKUP(MONTH($A45),'Normal HDDs'!$A:$E,2,FALSE)-'Actual HDDs'!B152)*IFERROR(VLOOKUP(MONTH($A45),INDIRECT(CONCATENATE("'",YEAR($A45),"'!$A$3:$B$16")),2,FALSE),0))*Customers!B152</f>
        <v>-268974.58730480692</v>
      </c>
      <c r="C45" s="20">
        <f ca="1">((VLOOKUP(MONTH($A45),'Normal HDDs'!$A:$E,3,FALSE)-'Actual HDDs'!C152)*IFERROR(VLOOKUP(MONTH($A45),INDIRECT(CONCATENATE("'",YEAR($A45),"'!$G$3:$H$16")),2,FALSE),0))*Customers!C152</f>
        <v>-199870.99974437576</v>
      </c>
      <c r="D45" s="20">
        <f ca="1">((VLOOKUP(MONTH($A45),'Normal HDDs'!$A:$E,4,FALSE)-'Actual HDDs'!D152)*IFERROR(VLOOKUP(MONTH($A45),INDIRECT(CONCATENATE("'",YEAR($A45),"'!$M$3:$N$16")),2,FALSE),0))*Customers!D152</f>
        <v>0</v>
      </c>
      <c r="E45" s="20">
        <f ca="1">((VLOOKUP(MONTH($A45),'Normal HDDs'!$A:$E,5,FALSE)-'Actual HDDs'!E152)*IFERROR(VLOOKUP(MONTH($A45),INDIRECT(CONCATENATE("'",YEAR($A45),"'!$S$3:$T$16")),2,FALSE),0))*Customers!E152</f>
        <v>0</v>
      </c>
      <c r="F45" s="20">
        <f ca="1">'Historical Therms'!C152+B45</f>
        <v>1940291.500659449</v>
      </c>
      <c r="G45" s="20">
        <f ca="1">'Historical Therms'!D152+C45</f>
        <v>841217.8092076329</v>
      </c>
      <c r="H45" s="20">
        <f ca="1">'Historical Therms'!E152+D45</f>
        <v>543616.29169824871</v>
      </c>
      <c r="I45" s="20">
        <f ca="1">'Historical Therms'!F152+E45</f>
        <v>442571.81138548692</v>
      </c>
      <c r="K45" s="20">
        <f ca="1">O45-'Historical Therms'!C152</f>
        <v>-336697.8086686146</v>
      </c>
      <c r="L45" s="20">
        <f ca="1">P45-'Historical Therms'!D152</f>
        <v>-191910.31857310177</v>
      </c>
      <c r="M45" s="20">
        <f ca="1">Q45-'Historical Therms'!E152</f>
        <v>-162390.56814665371</v>
      </c>
      <c r="N45" s="20">
        <f ca="1">R45-'Historical Therms'!F152</f>
        <v>-101524.16312686156</v>
      </c>
      <c r="O45" s="20">
        <f ca="1">((VLOOKUP(MONTH($A45),'Normal HDDs'!$A:$E,2,FALSE)*IFERROR(VLOOKUP(MONTH($A45),INDIRECT(CONCATENATE("'",YEAR($A45),"'!$A$3:$B$16")),2,FALSE),0)+((IFERROR(VLOOKUP("trend",INDIRECT(CONCATENATE("'",YEAR($A45),"'!$A$3:$B$16")),2,FALSE),0)*(MONTH($A45)+108))*($A46-$A45))+(IFERROR((VLOOKUP("(Intercept)",INDIRECT(CONCATENATE("'",YEAR($A45),"'!$A$3:$B$16")),2,FALSE)),0)*($A46-$A45)))*Customers!B152)</f>
        <v>1872568.2792956412</v>
      </c>
      <c r="P45" s="20">
        <f ca="1">((VLOOKUP(MONTH($A45),'Normal HDDs'!$A:$E,3,FALSE)*IFERROR(VLOOKUP(MONTH($A45),INDIRECT(CONCATENATE("'",YEAR($A45),"'!$g$3:$h$16")),2,FALSE),0)+((IFERROR(VLOOKUP("trend",INDIRECT(CONCATENATE("'",YEAR($A45),"'!$g$3:$h$16")),2,FALSE),0)*(MONTH($A45)+108))*($A46-$A45))+(IFERROR((VLOOKUP("(Intercept)",INDIRECT(CONCATENATE("'",YEAR($A45),"'!$g$3:$h$16")),2,FALSE)),0)*($A46-$A45)))*Customers!C152)</f>
        <v>849178.49037890683</v>
      </c>
      <c r="Q45" s="20">
        <f ca="1">((VLOOKUP(MONTH($A45),'Normal HDDs'!$A:$E,4,FALSE)*IFERROR(VLOOKUP(MONTH($A45),INDIRECT(CONCATENATE("'",YEAR($A45),"'!$m$3:$n$16")),2,FALSE),0)+((IFERROR(VLOOKUP("trend",INDIRECT(CONCATENATE("'",YEAR($A45),"'!$m$3:$n$16")),2,FALSE),0)*(MONTH($A45)+108))*($A46-$A45))+(IFERROR((VLOOKUP("(Intercept)",INDIRECT(CONCATENATE("'",YEAR($A45),"'!$m$3:$n$16")),2,FALSE)),0)*($A46-$A45)))*Customers!D152)</f>
        <v>381225.723551595</v>
      </c>
      <c r="R45" s="20">
        <f ca="1">((VLOOKUP(MONTH($A45),'Normal HDDs'!$A:$E,5,FALSE)*IFERROR(VLOOKUP(MONTH($A45),INDIRECT(CONCATENATE("'",YEAR($A45),"'!$s$3:$t$16")),2,FALSE),0)+((IFERROR(VLOOKUP("trend",INDIRECT(CONCATENATE("'",YEAR($A45),"'!$s$3:$t$16")),2,FALSE),0)*(MONTH($A45)+108))*($A46-$A45))+(IFERROR((VLOOKUP("(Intercept)",INDIRECT(CONCATENATE("'",YEAR($A45),"'!$s$3:$t$16")),2,FALSE)),0)*($A46-$A45)))*Customers!E152)</f>
        <v>341047.64825862536</v>
      </c>
    </row>
    <row r="46" spans="1:18" x14ac:dyDescent="0.25">
      <c r="A46" s="18">
        <v>41091</v>
      </c>
      <c r="B46" s="20">
        <f ca="1">((VLOOKUP(MONTH($A46),'Normal HDDs'!$A:$E,2,FALSE)-'Actual HDDs'!B153)*IFERROR(VLOOKUP(MONTH($A46),INDIRECT(CONCATENATE("'",YEAR($A46),"'!$A$3:$B$16")),2,FALSE),0))*Customers!B153</f>
        <v>0</v>
      </c>
      <c r="C46" s="20">
        <f ca="1">((VLOOKUP(MONTH($A46),'Normal HDDs'!$A:$E,3,FALSE)-'Actual HDDs'!C153)*IFERROR(VLOOKUP(MONTH($A46),INDIRECT(CONCATENATE("'",YEAR($A46),"'!$G$3:$H$16")),2,FALSE),0))*Customers!C153</f>
        <v>0</v>
      </c>
      <c r="D46" s="20">
        <f ca="1">((VLOOKUP(MONTH($A46),'Normal HDDs'!$A:$E,4,FALSE)-'Actual HDDs'!D153)*IFERROR(VLOOKUP(MONTH($A46),INDIRECT(CONCATENATE("'",YEAR($A46),"'!$M$3:$N$16")),2,FALSE),0))*Customers!D153</f>
        <v>0</v>
      </c>
      <c r="E46" s="20">
        <f ca="1">((VLOOKUP(MONTH($A46),'Normal HDDs'!$A:$E,5,FALSE)-'Actual HDDs'!E153)*IFERROR(VLOOKUP(MONTH($A46),INDIRECT(CONCATENATE("'",YEAR($A46),"'!$S$3:$T$16")),2,FALSE),0))*Customers!E153</f>
        <v>0</v>
      </c>
      <c r="F46" s="20">
        <f ca="1">'Historical Therms'!C153+B46</f>
        <v>1385291.4961026183</v>
      </c>
      <c r="G46" s="20">
        <f ca="1">'Historical Therms'!D153+C46</f>
        <v>610010.949406876</v>
      </c>
      <c r="H46" s="20">
        <f ca="1">'Historical Therms'!E153+D46</f>
        <v>366923.38329875475</v>
      </c>
      <c r="I46" s="20">
        <f ca="1">'Historical Therms'!F153+E46</f>
        <v>268514.17119175097</v>
      </c>
      <c r="K46" s="20">
        <f ca="1">O46-'Historical Therms'!C153</f>
        <v>133896.90899349493</v>
      </c>
      <c r="L46" s="20">
        <f ca="1">P46-'Historical Therms'!D153</f>
        <v>73577.491481806734</v>
      </c>
      <c r="M46" s="20">
        <f ca="1">Q46-'Historical Therms'!E153</f>
        <v>24595.267884618836</v>
      </c>
      <c r="N46" s="20">
        <f ca="1">R46-'Historical Therms'!F153</f>
        <v>81427.564983124379</v>
      </c>
      <c r="O46" s="20">
        <f ca="1">((VLOOKUP(MONTH($A46),'Normal HDDs'!$A:$E,2,FALSE)*IFERROR(VLOOKUP(MONTH($A46),INDIRECT(CONCATENATE("'",YEAR($A46),"'!$A$3:$B$16")),2,FALSE),0)+((IFERROR(VLOOKUP("trend",INDIRECT(CONCATENATE("'",YEAR($A46),"'!$A$3:$B$16")),2,FALSE),0)*(MONTH($A46)+108))*($A47-$A46))+(IFERROR((VLOOKUP("(Intercept)",INDIRECT(CONCATENATE("'",YEAR($A46),"'!$A$3:$B$16")),2,FALSE)),0)*($A47-$A46)))*Customers!B153)</f>
        <v>1519188.4050961132</v>
      </c>
      <c r="P46" s="20">
        <f ca="1">((VLOOKUP(MONTH($A46),'Normal HDDs'!$A:$E,3,FALSE)*IFERROR(VLOOKUP(MONTH($A46),INDIRECT(CONCATENATE("'",YEAR($A46),"'!$g$3:$h$16")),2,FALSE),0)+((IFERROR(VLOOKUP("trend",INDIRECT(CONCATENATE("'",YEAR($A46),"'!$g$3:$h$16")),2,FALSE),0)*(MONTH($A46)+108))*($A47-$A46))+(IFERROR((VLOOKUP("(Intercept)",INDIRECT(CONCATENATE("'",YEAR($A46),"'!$g$3:$h$16")),2,FALSE)),0)*($A47-$A46)))*Customers!C153)</f>
        <v>683588.44088868273</v>
      </c>
      <c r="Q46" s="20">
        <f ca="1">((VLOOKUP(MONTH($A46),'Normal HDDs'!$A:$E,4,FALSE)*IFERROR(VLOOKUP(MONTH($A46),INDIRECT(CONCATENATE("'",YEAR($A46),"'!$m$3:$n$16")),2,FALSE),0)+((IFERROR(VLOOKUP("trend",INDIRECT(CONCATENATE("'",YEAR($A46),"'!$m$3:$n$16")),2,FALSE),0)*(MONTH($A46)+108))*($A47-$A46))+(IFERROR((VLOOKUP("(Intercept)",INDIRECT(CONCATENATE("'",YEAR($A46),"'!$m$3:$n$16")),2,FALSE)),0)*($A47-$A46)))*Customers!D153)</f>
        <v>391518.65118337359</v>
      </c>
      <c r="R46" s="20">
        <f ca="1">((VLOOKUP(MONTH($A46),'Normal HDDs'!$A:$E,5,FALSE)*IFERROR(VLOOKUP(MONTH($A46),INDIRECT(CONCATENATE("'",YEAR($A46),"'!$s$3:$t$16")),2,FALSE),0)+((IFERROR(VLOOKUP("trend",INDIRECT(CONCATENATE("'",YEAR($A46),"'!$s$3:$t$16")),2,FALSE),0)*(MONTH($A46)+108))*($A47-$A46))+(IFERROR((VLOOKUP("(Intercept)",INDIRECT(CONCATENATE("'",YEAR($A46),"'!$s$3:$t$16")),2,FALSE)),0)*($A47-$A46)))*Customers!E153)</f>
        <v>349941.73617487535</v>
      </c>
    </row>
    <row r="47" spans="1:18" x14ac:dyDescent="0.25">
      <c r="A47" s="18">
        <v>41122</v>
      </c>
      <c r="B47" s="20">
        <f ca="1">((VLOOKUP(MONTH($A47),'Normal HDDs'!$A:$E,2,FALSE)-'Actual HDDs'!B154)*IFERROR(VLOOKUP(MONTH($A47),INDIRECT(CONCATENATE("'",YEAR($A47),"'!$A$3:$B$16")),2,FALSE),0))*Customers!B154</f>
        <v>0</v>
      </c>
      <c r="C47" s="20">
        <f ca="1">((VLOOKUP(MONTH($A47),'Normal HDDs'!$A:$E,3,FALSE)-'Actual HDDs'!C154)*IFERROR(VLOOKUP(MONTH($A47),INDIRECT(CONCATENATE("'",YEAR($A47),"'!$G$3:$H$16")),2,FALSE),0))*Customers!C154</f>
        <v>0</v>
      </c>
      <c r="D47" s="20">
        <f ca="1">((VLOOKUP(MONTH($A47),'Normal HDDs'!$A:$E,4,FALSE)-'Actual HDDs'!D154)*IFERROR(VLOOKUP(MONTH($A47),INDIRECT(CONCATENATE("'",YEAR($A47),"'!$M$3:$N$16")),2,FALSE),0))*Customers!D154</f>
        <v>0</v>
      </c>
      <c r="E47" s="20">
        <f ca="1">((VLOOKUP(MONTH($A47),'Normal HDDs'!$A:$E,5,FALSE)-'Actual HDDs'!E154)*IFERROR(VLOOKUP(MONTH($A47),INDIRECT(CONCATENATE("'",YEAR($A47),"'!$S$3:$T$16")),2,FALSE),0))*Customers!E154</f>
        <v>0</v>
      </c>
      <c r="F47" s="20">
        <f ca="1">'Historical Therms'!C154+B47</f>
        <v>1791720.6122806915</v>
      </c>
      <c r="G47" s="20">
        <f ca="1">'Historical Therms'!D154+C47</f>
        <v>764169.6061518871</v>
      </c>
      <c r="H47" s="20">
        <f ca="1">'Historical Therms'!E154+D47</f>
        <v>504060.00251749257</v>
      </c>
      <c r="I47" s="20">
        <f ca="1">'Historical Therms'!F154+E47</f>
        <v>370869.779049929</v>
      </c>
      <c r="K47" s="20">
        <f ca="1">O47-'Historical Therms'!C154</f>
        <v>-273861.64337623003</v>
      </c>
      <c r="L47" s="20">
        <f ca="1">P47-'Historical Therms'!D154</f>
        <v>-80924.140843982459</v>
      </c>
      <c r="M47" s="20">
        <f ca="1">Q47-'Historical Therms'!E154</f>
        <v>-114721.39120719978</v>
      </c>
      <c r="N47" s="20">
        <f ca="1">R47-'Historical Therms'!F154</f>
        <v>-21956.629166638537</v>
      </c>
      <c r="O47" s="20">
        <f ca="1">((VLOOKUP(MONTH($A47),'Normal HDDs'!$A:$E,2,FALSE)*IFERROR(VLOOKUP(MONTH($A47),INDIRECT(CONCATENATE("'",YEAR($A47),"'!$A$3:$B$16")),2,FALSE),0)+((IFERROR(VLOOKUP("trend",INDIRECT(CONCATENATE("'",YEAR($A47),"'!$A$3:$B$16")),2,FALSE),0)*(MONTH($A47)+108))*($A48-$A47))+(IFERROR((VLOOKUP("(Intercept)",INDIRECT(CONCATENATE("'",YEAR($A47),"'!$A$3:$B$16")),2,FALSE)),0)*($A48-$A47)))*Customers!B154)</f>
        <v>1517858.9689044615</v>
      </c>
      <c r="P47" s="20">
        <f ca="1">((VLOOKUP(MONTH($A47),'Normal HDDs'!$A:$E,3,FALSE)*IFERROR(VLOOKUP(MONTH($A47),INDIRECT(CONCATENATE("'",YEAR($A47),"'!$g$3:$h$16")),2,FALSE),0)+((IFERROR(VLOOKUP("trend",INDIRECT(CONCATENATE("'",YEAR($A47),"'!$g$3:$h$16")),2,FALSE),0)*(MONTH($A47)+108))*($A48-$A47))+(IFERROR((VLOOKUP("(Intercept)",INDIRECT(CONCATENATE("'",YEAR($A47),"'!$g$3:$h$16")),2,FALSE)),0)*($A48-$A47)))*Customers!C154)</f>
        <v>683245.46530790464</v>
      </c>
      <c r="Q47" s="20">
        <f ca="1">((VLOOKUP(MONTH($A47),'Normal HDDs'!$A:$E,4,FALSE)*IFERROR(VLOOKUP(MONTH($A47),INDIRECT(CONCATENATE("'",YEAR($A47),"'!$m$3:$n$16")),2,FALSE),0)+((IFERROR(VLOOKUP("trend",INDIRECT(CONCATENATE("'",YEAR($A47),"'!$m$3:$n$16")),2,FALSE),0)*(MONTH($A47)+108))*($A48-$A47))+(IFERROR((VLOOKUP("(Intercept)",INDIRECT(CONCATENATE("'",YEAR($A47),"'!$m$3:$n$16")),2,FALSE)),0)*($A48-$A47)))*Customers!D154)</f>
        <v>389338.61131029279</v>
      </c>
      <c r="R47" s="20">
        <f ca="1">((VLOOKUP(MONTH($A47),'Normal HDDs'!$A:$E,5,FALSE)*IFERROR(VLOOKUP(MONTH($A47),INDIRECT(CONCATENATE("'",YEAR($A47),"'!$s$3:$t$16")),2,FALSE),0)+((IFERROR(VLOOKUP("trend",INDIRECT(CONCATENATE("'",YEAR($A47),"'!$s$3:$t$16")),2,FALSE),0)*(MONTH($A47)+108))*($A48-$A47))+(IFERROR((VLOOKUP("(Intercept)",INDIRECT(CONCATENATE("'",YEAR($A47),"'!$s$3:$t$16")),2,FALSE)),0)*($A48-$A47)))*Customers!E154)</f>
        <v>348913.14988329046</v>
      </c>
    </row>
    <row r="48" spans="1:18" x14ac:dyDescent="0.25">
      <c r="A48" s="18">
        <v>41153</v>
      </c>
      <c r="B48" s="20">
        <f ca="1">((VLOOKUP(MONTH($A48),'Normal HDDs'!$A:$E,2,FALSE)-'Actual HDDs'!B155)*IFERROR(VLOOKUP(MONTH($A48),INDIRECT(CONCATENATE("'",YEAR($A48),"'!$A$3:$B$16")),2,FALSE),0))*Customers!B155</f>
        <v>120244.57731116594</v>
      </c>
      <c r="C48" s="20">
        <f ca="1">((VLOOKUP(MONTH($A48),'Normal HDDs'!$A:$E,3,FALSE)-'Actual HDDs'!C155)*IFERROR(VLOOKUP(MONTH($A48),INDIRECT(CONCATENATE("'",YEAR($A48),"'!$G$3:$H$16")),2,FALSE),0))*Customers!C155</f>
        <v>98568.949290314122</v>
      </c>
      <c r="D48" s="20">
        <f ca="1">((VLOOKUP(MONTH($A48),'Normal HDDs'!$A:$E,4,FALSE)-'Actual HDDs'!D155)*IFERROR(VLOOKUP(MONTH($A48),INDIRECT(CONCATENATE("'",YEAR($A48),"'!$M$3:$N$16")),2,FALSE),0))*Customers!D155</f>
        <v>0</v>
      </c>
      <c r="E48" s="20">
        <f ca="1">((VLOOKUP(MONTH($A48),'Normal HDDs'!$A:$E,5,FALSE)-'Actual HDDs'!E155)*IFERROR(VLOOKUP(MONTH($A48),INDIRECT(CONCATENATE("'",YEAR($A48),"'!$S$3:$T$16")),2,FALSE),0))*Customers!E155</f>
        <v>0</v>
      </c>
      <c r="F48" s="20">
        <f ca="1">'Historical Therms'!C155+B48</f>
        <v>1632994.0184827114</v>
      </c>
      <c r="G48" s="20">
        <f ca="1">'Historical Therms'!D155+C48</f>
        <v>752293.57686152402</v>
      </c>
      <c r="H48" s="20">
        <f ca="1">'Historical Therms'!E155+D48</f>
        <v>446102.55455863953</v>
      </c>
      <c r="I48" s="20">
        <f ca="1">'Historical Therms'!F155+E48</f>
        <v>333200.37669860502</v>
      </c>
      <c r="K48" s="20">
        <f ca="1">O48-'Historical Therms'!C155</f>
        <v>431678.80838111322</v>
      </c>
      <c r="L48" s="20">
        <f ca="1">P48-'Historical Therms'!D155</f>
        <v>213697.6195088987</v>
      </c>
      <c r="M48" s="20">
        <f ca="1">Q48-'Historical Therms'!E155</f>
        <v>-70352.864184061007</v>
      </c>
      <c r="N48" s="20">
        <f ca="1">R48-'Historical Therms'!F155</f>
        <v>4713.0875241971808</v>
      </c>
      <c r="O48" s="20">
        <f ca="1">((VLOOKUP(MONTH($A48),'Normal HDDs'!$A:$E,2,FALSE)*IFERROR(VLOOKUP(MONTH($A48),INDIRECT(CONCATENATE("'",YEAR($A48),"'!$A$3:$B$16")),2,FALSE),0)+((IFERROR(VLOOKUP("trend",INDIRECT(CONCATENATE("'",YEAR($A48),"'!$A$3:$B$16")),2,FALSE),0)*(MONTH($A48)+108))*($A49-$A48))+(IFERROR((VLOOKUP("(Intercept)",INDIRECT(CONCATENATE("'",YEAR($A48),"'!$A$3:$B$16")),2,FALSE)),0)*($A49-$A48)))*Customers!B155)</f>
        <v>1944428.2495526588</v>
      </c>
      <c r="P48" s="20">
        <f ca="1">((VLOOKUP(MONTH($A48),'Normal HDDs'!$A:$E,3,FALSE)*IFERROR(VLOOKUP(MONTH($A48),INDIRECT(CONCATENATE("'",YEAR($A48),"'!$g$3:$h$16")),2,FALSE),0)+((IFERROR(VLOOKUP("trend",INDIRECT(CONCATENATE("'",YEAR($A48),"'!$g$3:$h$16")),2,FALSE),0)*(MONTH($A48)+108))*($A49-$A48))+(IFERROR((VLOOKUP("(Intercept)",INDIRECT(CONCATENATE("'",YEAR($A48),"'!$g$3:$h$16")),2,FALSE)),0)*($A49-$A48)))*Customers!C155)</f>
        <v>867422.24708010862</v>
      </c>
      <c r="Q48" s="20">
        <f ca="1">((VLOOKUP(MONTH($A48),'Normal HDDs'!$A:$E,4,FALSE)*IFERROR(VLOOKUP(MONTH($A48),INDIRECT(CONCATENATE("'",YEAR($A48),"'!$m$3:$n$16")),2,FALSE),0)+((IFERROR(VLOOKUP("trend",INDIRECT(CONCATENATE("'",YEAR($A48),"'!$m$3:$n$16")),2,FALSE),0)*(MONTH($A48)+108))*($A49-$A48))+(IFERROR((VLOOKUP("(Intercept)",INDIRECT(CONCATENATE("'",YEAR($A48),"'!$m$3:$n$16")),2,FALSE)),0)*($A49-$A48)))*Customers!D155)</f>
        <v>375749.69037457852</v>
      </c>
      <c r="R48" s="20">
        <f ca="1">((VLOOKUP(MONTH($A48),'Normal HDDs'!$A:$E,5,FALSE)*IFERROR(VLOOKUP(MONTH($A48),INDIRECT(CONCATENATE("'",YEAR($A48),"'!$s$3:$t$16")),2,FALSE),0)+((IFERROR(VLOOKUP("trend",INDIRECT(CONCATENATE("'",YEAR($A48),"'!$s$3:$t$16")),2,FALSE),0)*(MONTH($A48)+108))*($A49-$A48))+(IFERROR((VLOOKUP("(Intercept)",INDIRECT(CONCATENATE("'",YEAR($A48),"'!$s$3:$t$16")),2,FALSE)),0)*($A49-$A48)))*Customers!E155)</f>
        <v>337913.4642228022</v>
      </c>
    </row>
    <row r="49" spans="1:18" x14ac:dyDescent="0.25">
      <c r="A49" s="18">
        <v>41183</v>
      </c>
      <c r="B49" s="20">
        <f ca="1">((VLOOKUP(MONTH($A49),'Normal HDDs'!$A:$E,2,FALSE)-'Actual HDDs'!B156)*IFERROR(VLOOKUP(MONTH($A49),INDIRECT(CONCATENATE("'",YEAR($A49),"'!$A$3:$B$16")),2,FALSE),0))*Customers!B156</f>
        <v>266041.39114177111</v>
      </c>
      <c r="C49" s="20">
        <f ca="1">((VLOOKUP(MONTH($A49),'Normal HDDs'!$A:$E,3,FALSE)-'Actual HDDs'!C156)*IFERROR(VLOOKUP(MONTH($A49),INDIRECT(CONCATENATE("'",YEAR($A49),"'!$G$3:$H$16")),2,FALSE),0))*Customers!C156</f>
        <v>21484.099000077571</v>
      </c>
      <c r="D49" s="20">
        <f ca="1">((VLOOKUP(MONTH($A49),'Normal HDDs'!$A:$E,4,FALSE)-'Actual HDDs'!D156)*IFERROR(VLOOKUP(MONTH($A49),INDIRECT(CONCATENATE("'",YEAR($A49),"'!$M$3:$N$16")),2,FALSE),0))*Customers!D156</f>
        <v>44839.61923546761</v>
      </c>
      <c r="E49" s="20">
        <f ca="1">((VLOOKUP(MONTH($A49),'Normal HDDs'!$A:$E,5,FALSE)-'Actual HDDs'!E156)*IFERROR(VLOOKUP(MONTH($A49),INDIRECT(CONCATENATE("'",YEAR($A49),"'!$S$3:$T$16")),2,FALSE),0))*Customers!E156</f>
        <v>43061.459425653011</v>
      </c>
      <c r="F49" s="20">
        <f ca="1">'Historical Therms'!C156+B49</f>
        <v>4207203.9249211801</v>
      </c>
      <c r="G49" s="20">
        <f ca="1">'Historical Therms'!D156+C49</f>
        <v>1759294.4281104512</v>
      </c>
      <c r="H49" s="20">
        <f ca="1">'Historical Therms'!E156+D49</f>
        <v>1066508.2424589188</v>
      </c>
      <c r="I49" s="20">
        <f ca="1">'Historical Therms'!F156+E49</f>
        <v>820252.97331241914</v>
      </c>
      <c r="K49" s="20">
        <f ca="1">O49-'Historical Therms'!C156</f>
        <v>239312.98861548584</v>
      </c>
      <c r="L49" s="20">
        <f ca="1">P49-'Historical Therms'!D156</f>
        <v>121165.15170768043</v>
      </c>
      <c r="M49" s="20">
        <f ca="1">Q49-'Historical Therms'!E156</f>
        <v>-25093.895386006916</v>
      </c>
      <c r="N49" s="20">
        <f ca="1">R49-'Historical Therms'!F156</f>
        <v>31413.714437383926</v>
      </c>
      <c r="O49" s="20">
        <f ca="1">((VLOOKUP(MONTH($A49),'Normal HDDs'!$A:$E,2,FALSE)*IFERROR(VLOOKUP(MONTH($A49),INDIRECT(CONCATENATE("'",YEAR($A49),"'!$A$3:$B$16")),2,FALSE),0)+((IFERROR(VLOOKUP("trend",INDIRECT(CONCATENATE("'",YEAR($A49),"'!$A$3:$B$16")),2,FALSE),0)*(MONTH($A49)+108))*($A50-$A49))+(IFERROR((VLOOKUP("(Intercept)",INDIRECT(CONCATENATE("'",YEAR($A49),"'!$A$3:$B$16")),2,FALSE)),0)*($A50-$A49)))*Customers!B156)</f>
        <v>4180475.5223948946</v>
      </c>
      <c r="P49" s="20">
        <f ca="1">((VLOOKUP(MONTH($A49),'Normal HDDs'!$A:$E,3,FALSE)*IFERROR(VLOOKUP(MONTH($A49),INDIRECT(CONCATENATE("'",YEAR($A49),"'!$g$3:$h$16")),2,FALSE),0)+((IFERROR(VLOOKUP("trend",INDIRECT(CONCATENATE("'",YEAR($A49),"'!$g$3:$h$16")),2,FALSE),0)*(MONTH($A49)+108))*($A50-$A49))+(IFERROR((VLOOKUP("(Intercept)",INDIRECT(CONCATENATE("'",YEAR($A49),"'!$g$3:$h$16")),2,FALSE)),0)*($A50-$A49)))*Customers!C156)</f>
        <v>1858975.4808180542</v>
      </c>
      <c r="Q49" s="20">
        <f ca="1">((VLOOKUP(MONTH($A49),'Normal HDDs'!$A:$E,4,FALSE)*IFERROR(VLOOKUP(MONTH($A49),INDIRECT(CONCATENATE("'",YEAR($A49),"'!$m$3:$n$16")),2,FALSE),0)+((IFERROR(VLOOKUP("trend",INDIRECT(CONCATENATE("'",YEAR($A49),"'!$m$3:$n$16")),2,FALSE),0)*(MONTH($A49)+108))*($A50-$A49))+(IFERROR((VLOOKUP("(Intercept)",INDIRECT(CONCATENATE("'",YEAR($A49),"'!$m$3:$n$16")),2,FALSE)),0)*($A50-$A49)))*Customers!D156)</f>
        <v>996574.7278374444</v>
      </c>
      <c r="R49" s="20">
        <f ca="1">((VLOOKUP(MONTH($A49),'Normal HDDs'!$A:$E,5,FALSE)*IFERROR(VLOOKUP(MONTH($A49),INDIRECT(CONCATENATE("'",YEAR($A49),"'!$s$3:$t$16")),2,FALSE),0)+((IFERROR(VLOOKUP("trend",INDIRECT(CONCATENATE("'",YEAR($A49),"'!$s$3:$t$16")),2,FALSE),0)*(MONTH($A49)+108))*($A50-$A49))+(IFERROR((VLOOKUP("(Intercept)",INDIRECT(CONCATENATE("'",YEAR($A49),"'!$s$3:$t$16")),2,FALSE)),0)*($A50-$A49)))*Customers!E156)</f>
        <v>808605.22832415008</v>
      </c>
    </row>
    <row r="50" spans="1:18" x14ac:dyDescent="0.25">
      <c r="A50" s="18">
        <v>41214</v>
      </c>
      <c r="B50" s="20">
        <f ca="1">((VLOOKUP(MONTH($A50),'Normal HDDs'!$A:$E,2,FALSE)-'Actual HDDs'!B157)*IFERROR(VLOOKUP(MONTH($A50),INDIRECT(CONCATENATE("'",YEAR($A50),"'!$A$3:$B$16")),2,FALSE),0))*Customers!B157</f>
        <v>1099728.9456045656</v>
      </c>
      <c r="C50" s="20">
        <f ca="1">((VLOOKUP(MONTH($A50),'Normal HDDs'!$A:$E,3,FALSE)-'Actual HDDs'!C157)*IFERROR(VLOOKUP(MONTH($A50),INDIRECT(CONCATENATE("'",YEAR($A50),"'!$G$3:$H$16")),2,FALSE),0))*Customers!C157</f>
        <v>324633.70688881486</v>
      </c>
      <c r="D50" s="20">
        <f ca="1">((VLOOKUP(MONTH($A50),'Normal HDDs'!$A:$E,4,FALSE)-'Actual HDDs'!D157)*IFERROR(VLOOKUP(MONTH($A50),INDIRECT(CONCATENATE("'",YEAR($A50),"'!$M$3:$N$16")),2,FALSE),0))*Customers!D157</f>
        <v>329929.55708367331</v>
      </c>
      <c r="E50" s="20">
        <f ca="1">((VLOOKUP(MONTH($A50),'Normal HDDs'!$A:$E,5,FALSE)-'Actual HDDs'!E157)*IFERROR(VLOOKUP(MONTH($A50),INDIRECT(CONCATENATE("'",YEAR($A50),"'!$S$3:$T$16")),2,FALSE),0))*Customers!E157</f>
        <v>290495.66656729957</v>
      </c>
      <c r="F50" s="20">
        <f ca="1">'Historical Therms'!C157+B50</f>
        <v>7300811.0941184936</v>
      </c>
      <c r="G50" s="20">
        <f ca="1">'Historical Therms'!D157+C50</f>
        <v>3074773.0755254282</v>
      </c>
      <c r="H50" s="20">
        <f ca="1">'Historical Therms'!E157+D50</f>
        <v>2110911.5405643708</v>
      </c>
      <c r="I50" s="20">
        <f ca="1">'Historical Therms'!F157+E50</f>
        <v>1917549.1659360607</v>
      </c>
      <c r="K50" s="20">
        <f ca="1">O50-'Historical Therms'!C157</f>
        <v>1273944.7171106189</v>
      </c>
      <c r="L50" s="20">
        <f ca="1">P50-'Historical Therms'!D157</f>
        <v>656948.46467898646</v>
      </c>
      <c r="M50" s="20">
        <f ca="1">Q50-'Historical Therms'!E157</f>
        <v>586546.9255542662</v>
      </c>
      <c r="N50" s="20">
        <f ca="1">R50-'Historical Therms'!F157</f>
        <v>352598.37575262599</v>
      </c>
      <c r="O50" s="20">
        <f ca="1">((VLOOKUP(MONTH($A50),'Normal HDDs'!$A:$E,2,FALSE)*IFERROR(VLOOKUP(MONTH($A50),INDIRECT(CONCATENATE("'",YEAR($A50),"'!$A$3:$B$16")),2,FALSE),0)+((IFERROR(VLOOKUP("trend",INDIRECT(CONCATENATE("'",YEAR($A50),"'!$A$3:$B$16")),2,FALSE),0)*(MONTH($A50)+108))*($A51-$A50))+(IFERROR((VLOOKUP("(Intercept)",INDIRECT(CONCATENATE("'",YEAR($A50),"'!$A$3:$B$16")),2,FALSE)),0)*($A51-$A50)))*Customers!B157)</f>
        <v>7475026.865624547</v>
      </c>
      <c r="P50" s="20">
        <f ca="1">((VLOOKUP(MONTH($A50),'Normal HDDs'!$A:$E,3,FALSE)*IFERROR(VLOOKUP(MONTH($A50),INDIRECT(CONCATENATE("'",YEAR($A50),"'!$g$3:$h$16")),2,FALSE),0)+((IFERROR(VLOOKUP("trend",INDIRECT(CONCATENATE("'",YEAR($A50),"'!$g$3:$h$16")),2,FALSE),0)*(MONTH($A50)+108))*($A51-$A50))+(IFERROR((VLOOKUP("(Intercept)",INDIRECT(CONCATENATE("'",YEAR($A50),"'!$g$3:$h$16")),2,FALSE)),0)*($A51-$A50)))*Customers!C157)</f>
        <v>3407087.8333155997</v>
      </c>
      <c r="Q50" s="20">
        <f ca="1">((VLOOKUP(MONTH($A50),'Normal HDDs'!$A:$E,4,FALSE)*IFERROR(VLOOKUP(MONTH($A50),INDIRECT(CONCATENATE("'",YEAR($A50),"'!$m$3:$n$16")),2,FALSE),0)+((IFERROR(VLOOKUP("trend",INDIRECT(CONCATENATE("'",YEAR($A50),"'!$m$3:$n$16")),2,FALSE),0)*(MONTH($A50)+108))*($A51-$A50))+(IFERROR((VLOOKUP("(Intercept)",INDIRECT(CONCATENATE("'",YEAR($A50),"'!$m$3:$n$16")),2,FALSE)),0)*($A51-$A50)))*Customers!D157)</f>
        <v>2367528.9090349637</v>
      </c>
      <c r="R50" s="20">
        <f ca="1">((VLOOKUP(MONTH($A50),'Normal HDDs'!$A:$E,5,FALSE)*IFERROR(VLOOKUP(MONTH($A50),INDIRECT(CONCATENATE("'",YEAR($A50),"'!$s$3:$t$16")),2,FALSE),0)+((IFERROR(VLOOKUP("trend",INDIRECT(CONCATENATE("'",YEAR($A50),"'!$s$3:$t$16")),2,FALSE),0)*(MONTH($A50)+108))*($A51-$A50))+(IFERROR((VLOOKUP("(Intercept)",INDIRECT(CONCATENATE("'",YEAR($A50),"'!$s$3:$t$16")),2,FALSE)),0)*($A51-$A50)))*Customers!E157)</f>
        <v>1979651.8751213872</v>
      </c>
    </row>
    <row r="51" spans="1:18" x14ac:dyDescent="0.25">
      <c r="A51" s="18">
        <v>41244</v>
      </c>
      <c r="B51" s="20">
        <f ca="1">((VLOOKUP(MONTH($A51),'Normal HDDs'!$A:$E,2,FALSE)-'Actual HDDs'!B158)*IFERROR(VLOOKUP(MONTH($A51),INDIRECT(CONCATENATE("'",YEAR($A51),"'!$A$3:$B$16")),2,FALSE),0))*Customers!B158</f>
        <v>845644.13679802336</v>
      </c>
      <c r="C51" s="20">
        <f ca="1">((VLOOKUP(MONTH($A51),'Normal HDDs'!$A:$E,3,FALSE)-'Actual HDDs'!C158)*IFERROR(VLOOKUP(MONTH($A51),INDIRECT(CONCATENATE("'",YEAR($A51),"'!$G$3:$H$16")),2,FALSE),0))*Customers!C158</f>
        <v>164731.23760122046</v>
      </c>
      <c r="D51" s="20">
        <f ca="1">((VLOOKUP(MONTH($A51),'Normal HDDs'!$A:$E,4,FALSE)-'Actual HDDs'!D158)*IFERROR(VLOOKUP(MONTH($A51),INDIRECT(CONCATENATE("'",YEAR($A51),"'!$M$3:$N$16")),2,FALSE),0))*Customers!D158</f>
        <v>842194.18626858911</v>
      </c>
      <c r="E51" s="20">
        <f ca="1">((VLOOKUP(MONTH($A51),'Normal HDDs'!$A:$E,5,FALSE)-'Actual HDDs'!E158)*IFERROR(VLOOKUP(MONTH($A51),INDIRECT(CONCATENATE("'",YEAR($A51),"'!$S$3:$T$16")),2,FALSE),0))*Customers!E158</f>
        <v>428498.93051509408</v>
      </c>
      <c r="F51" s="20">
        <f ca="1">'Historical Therms'!C158+B51</f>
        <v>9807425.0436291117</v>
      </c>
      <c r="G51" s="20">
        <f ca="1">'Historical Therms'!D158+C51</f>
        <v>4137424.9791418999</v>
      </c>
      <c r="H51" s="20">
        <f ca="1">'Historical Therms'!E158+D51</f>
        <v>4027082.0251599536</v>
      </c>
      <c r="I51" s="20">
        <f ca="1">'Historical Therms'!F158+E51</f>
        <v>3403847.4432519632</v>
      </c>
      <c r="K51" s="20">
        <f ca="1">O51-'Historical Therms'!C158</f>
        <v>548969.06879230216</v>
      </c>
      <c r="L51" s="20">
        <f ca="1">P51-'Historical Therms'!D158</f>
        <v>272013.83804800222</v>
      </c>
      <c r="M51" s="20">
        <f ca="1">Q51-'Historical Therms'!E158</f>
        <v>568446.79765566532</v>
      </c>
      <c r="N51" s="20">
        <f ca="1">R51-'Historical Therms'!F158</f>
        <v>179326.13032558979</v>
      </c>
      <c r="O51" s="20">
        <f ca="1">((VLOOKUP(MONTH($A51),'Normal HDDs'!$A:$E,2,FALSE)*IFERROR(VLOOKUP(MONTH($A51),INDIRECT(CONCATENATE("'",YEAR($A51),"'!$A$3:$B$16")),2,FALSE),0)+((IFERROR(VLOOKUP("trend",INDIRECT(CONCATENATE("'",YEAR($A51),"'!$A$3:$B$16")),2,FALSE),0)*(MONTH($A51)+108))*($A52-$A51))+(IFERROR((VLOOKUP("(Intercept)",INDIRECT(CONCATENATE("'",YEAR($A51),"'!$A$3:$B$16")),2,FALSE)),0)*($A52-$A51)))*Customers!B158)</f>
        <v>9510749.9756233897</v>
      </c>
      <c r="P51" s="20">
        <f ca="1">((VLOOKUP(MONTH($A51),'Normal HDDs'!$A:$E,3,FALSE)*IFERROR(VLOOKUP(MONTH($A51),INDIRECT(CONCATENATE("'",YEAR($A51),"'!$g$3:$h$16")),2,FALSE),0)+((IFERROR(VLOOKUP("trend",INDIRECT(CONCATENATE("'",YEAR($A51),"'!$g$3:$h$16")),2,FALSE),0)*(MONTH($A51)+108))*($A52-$A51))+(IFERROR((VLOOKUP("(Intercept)",INDIRECT(CONCATENATE("'",YEAR($A51),"'!$g$3:$h$16")),2,FALSE)),0)*($A52-$A51)))*Customers!C158)</f>
        <v>4244707.5795886815</v>
      </c>
      <c r="Q51" s="20">
        <f ca="1">((VLOOKUP(MONTH($A51),'Normal HDDs'!$A:$E,4,FALSE)*IFERROR(VLOOKUP(MONTH($A51),INDIRECT(CONCATENATE("'",YEAR($A51),"'!$m$3:$n$16")),2,FALSE),0)+((IFERROR(VLOOKUP("trend",INDIRECT(CONCATENATE("'",YEAR($A51),"'!$m$3:$n$16")),2,FALSE),0)*(MONTH($A51)+108))*($A52-$A51))+(IFERROR((VLOOKUP("(Intercept)",INDIRECT(CONCATENATE("'",YEAR($A51),"'!$m$3:$n$16")),2,FALSE)),0)*($A52-$A51)))*Customers!D158)</f>
        <v>3753334.6365470299</v>
      </c>
      <c r="R51" s="20">
        <f ca="1">((VLOOKUP(MONTH($A51),'Normal HDDs'!$A:$E,5,FALSE)*IFERROR(VLOOKUP(MONTH($A51),INDIRECT(CONCATENATE("'",YEAR($A51),"'!$s$3:$t$16")),2,FALSE),0)+((IFERROR(VLOOKUP("trend",INDIRECT(CONCATENATE("'",YEAR($A51),"'!$s$3:$t$16")),2,FALSE),0)*(MONTH($A51)+108))*($A52-$A51))+(IFERROR((VLOOKUP("(Intercept)",INDIRECT(CONCATENATE("'",YEAR($A51),"'!$s$3:$t$16")),2,FALSE)),0)*($A52-$A51)))*Customers!E158)</f>
        <v>3154674.6430624588</v>
      </c>
    </row>
    <row r="52" spans="1:18" x14ac:dyDescent="0.25">
      <c r="A52" s="18">
        <v>41275</v>
      </c>
      <c r="B52" s="20">
        <f ca="1">((VLOOKUP(MONTH($A52),'Normal HDDs'!$A:$E,2,FALSE)-'Actual HDDs'!B159)*IFERROR(VLOOKUP(MONTH($A52),INDIRECT(CONCATENATE("'",YEAR($A52),"'!$A$3:$B$16")),2,FALSE),0))*Customers!B159</f>
        <v>-656359.43834353017</v>
      </c>
      <c r="C52" s="20">
        <f ca="1">((VLOOKUP(MONTH($A52),'Normal HDDs'!$A:$E,3,FALSE)-'Actual HDDs'!C159)*IFERROR(VLOOKUP(MONTH($A52),INDIRECT(CONCATENATE("'",YEAR($A52),"'!$G$3:$H$16")),2,FALSE),0))*Customers!C159</f>
        <v>-478399.15092240833</v>
      </c>
      <c r="D52" s="20">
        <f ca="1">((VLOOKUP(MONTH($A52),'Normal HDDs'!$A:$E,4,FALSE)-'Actual HDDs'!D159)*IFERROR(VLOOKUP(MONTH($A52),INDIRECT(CONCATENATE("'",YEAR($A52),"'!$M$3:$N$16")),2,FALSE),0))*Customers!D159</f>
        <v>-405970.23250214377</v>
      </c>
      <c r="E52" s="20">
        <f ca="1">((VLOOKUP(MONTH($A52),'Normal HDDs'!$A:$E,5,FALSE)-'Actual HDDs'!E159)*IFERROR(VLOOKUP(MONTH($A52),INDIRECT(CONCATENATE("'",YEAR($A52),"'!$S$3:$T$16")),2,FALSE),0))*Customers!E159</f>
        <v>-21817.770032222466</v>
      </c>
      <c r="F52" s="20">
        <f ca="1">'Historical Therms'!C159+B52</f>
        <v>8317717.8311794251</v>
      </c>
      <c r="G52" s="20">
        <f ca="1">'Historical Therms'!D159+C52</f>
        <v>3990554.891100998</v>
      </c>
      <c r="H52" s="20">
        <f ca="1">'Historical Therms'!E159+D52</f>
        <v>3128772.2464323081</v>
      </c>
      <c r="I52" s="20">
        <f ca="1">'Historical Therms'!F159+E52</f>
        <v>3361793.4394869632</v>
      </c>
      <c r="K52" s="20">
        <f ca="1">O52-'Historical Therms'!C159</f>
        <v>-153385.39007765986</v>
      </c>
      <c r="L52" s="20">
        <f ca="1">P52-'Historical Therms'!D159</f>
        <v>-545906.24396576453</v>
      </c>
      <c r="M52" s="20">
        <f ca="1">Q52-'Historical Therms'!E159</f>
        <v>376491.85294848261</v>
      </c>
      <c r="N52" s="20">
        <f ca="1">R52-'Historical Therms'!F159</f>
        <v>-165537.55916262651</v>
      </c>
      <c r="O52" s="20">
        <f ca="1">((VLOOKUP(MONTH($A52),'Normal HDDs'!$A:$E,2,FALSE)*IFERROR(VLOOKUP(MONTH($A52),INDIRECT(CONCATENATE("'",YEAR($A52),"'!$A$3:$B$16")),2,FALSE),0)+((IFERROR(VLOOKUP("trend",INDIRECT(CONCATENATE("'",YEAR($A52),"'!$A$3:$B$16")),2,FALSE),0)*(MONTH($A52)+108))*($A53-$A52))+(IFERROR((VLOOKUP("(Intercept)",INDIRECT(CONCATENATE("'",YEAR($A52),"'!$A$3:$B$16")),2,FALSE)),0)*($A53-$A52)))*Customers!B159)</f>
        <v>8820691.8794452958</v>
      </c>
      <c r="P52" s="20">
        <f ca="1">((VLOOKUP(MONTH($A52),'Normal HDDs'!$A:$E,3,FALSE)*IFERROR(VLOOKUP(MONTH($A52),INDIRECT(CONCATENATE("'",YEAR($A52),"'!$g$3:$h$16")),2,FALSE),0)+((IFERROR(VLOOKUP("trend",INDIRECT(CONCATENATE("'",YEAR($A52),"'!$g$3:$h$16")),2,FALSE),0)*(MONTH($A52)+108))*($A53-$A52))+(IFERROR((VLOOKUP("(Intercept)",INDIRECT(CONCATENATE("'",YEAR($A52),"'!$g$3:$h$16")),2,FALSE)),0)*($A53-$A52)))*Customers!C159)</f>
        <v>3923047.7980576418</v>
      </c>
      <c r="Q52" s="20">
        <f ca="1">((VLOOKUP(MONTH($A52),'Normal HDDs'!$A:$E,4,FALSE)*IFERROR(VLOOKUP(MONTH($A52),INDIRECT(CONCATENATE("'",YEAR($A52),"'!$m$3:$n$16")),2,FALSE),0)+((IFERROR(VLOOKUP("trend",INDIRECT(CONCATENATE("'",YEAR($A52),"'!$m$3:$n$16")),2,FALSE),0)*(MONTH($A52)+108))*($A53-$A52))+(IFERROR((VLOOKUP("(Intercept)",INDIRECT(CONCATENATE("'",YEAR($A52),"'!$m$3:$n$16")),2,FALSE)),0)*($A53-$A52)))*Customers!D159)</f>
        <v>3911234.3318829346</v>
      </c>
      <c r="R52" s="20">
        <f ca="1">((VLOOKUP(MONTH($A52),'Normal HDDs'!$A:$E,5,FALSE)*IFERROR(VLOOKUP(MONTH($A52),INDIRECT(CONCATENATE("'",YEAR($A52),"'!$s$3:$t$16")),2,FALSE),0)+((IFERROR(VLOOKUP("trend",INDIRECT(CONCATENATE("'",YEAR($A52),"'!$s$3:$t$16")),2,FALSE),0)*(MONTH($A52)+108))*($A53-$A52))+(IFERROR((VLOOKUP("(Intercept)",INDIRECT(CONCATENATE("'",YEAR($A52),"'!$s$3:$t$16")),2,FALSE)),0)*($A53-$A52)))*Customers!E159)</f>
        <v>3218073.6503565591</v>
      </c>
    </row>
    <row r="53" spans="1:18" x14ac:dyDescent="0.25">
      <c r="A53" s="18">
        <v>41306</v>
      </c>
      <c r="B53" s="20">
        <f ca="1">((VLOOKUP(MONTH($A53),'Normal HDDs'!$A:$E,2,FALSE)-'Actual HDDs'!B160)*IFERROR(VLOOKUP(MONTH($A53),INDIRECT(CONCATENATE("'",YEAR($A53),"'!$A$3:$B$16")),2,FALSE),0))*Customers!B160</f>
        <v>964053.20703143254</v>
      </c>
      <c r="C53" s="20">
        <f ca="1">((VLOOKUP(MONTH($A53),'Normal HDDs'!$A:$E,3,FALSE)-'Actual HDDs'!C160)*IFERROR(VLOOKUP(MONTH($A53),INDIRECT(CONCATENATE("'",YEAR($A53),"'!$G$3:$H$16")),2,FALSE),0))*Customers!C160</f>
        <v>303165.55636761419</v>
      </c>
      <c r="D53" s="20">
        <f ca="1">((VLOOKUP(MONTH($A53),'Normal HDDs'!$A:$E,4,FALSE)-'Actual HDDs'!D160)*IFERROR(VLOOKUP(MONTH($A53),INDIRECT(CONCATENATE("'",YEAR($A53),"'!$M$3:$N$16")),2,FALSE),0))*Customers!D160</f>
        <v>294742.0995836755</v>
      </c>
      <c r="E53" s="20">
        <f ca="1">((VLOOKUP(MONTH($A53),'Normal HDDs'!$A:$E,5,FALSE)-'Actual HDDs'!E160)*IFERROR(VLOOKUP(MONTH($A53),INDIRECT(CONCATENATE("'",YEAR($A53),"'!$S$3:$T$16")),2,FALSE),0))*Customers!E160</f>
        <v>338918.35285066447</v>
      </c>
      <c r="F53" s="20">
        <f ca="1">'Historical Therms'!C160+B53</f>
        <v>7574748.2153381426</v>
      </c>
      <c r="G53" s="20">
        <f ca="1">'Historical Therms'!D160+C53</f>
        <v>3261320.0228431737</v>
      </c>
      <c r="H53" s="20">
        <f ca="1">'Historical Therms'!E160+D53</f>
        <v>3023418.2306873929</v>
      </c>
      <c r="I53" s="20">
        <f ca="1">'Historical Therms'!F160+E53</f>
        <v>2708063.7469646772</v>
      </c>
      <c r="K53" s="20">
        <f ca="1">O53-'Historical Therms'!C160</f>
        <v>121991.80813178513</v>
      </c>
      <c r="L53" s="20">
        <f ca="1">P53-'Historical Therms'!D160</f>
        <v>90357.398885570467</v>
      </c>
      <c r="M53" s="20">
        <f ca="1">Q53-'Historical Therms'!E160</f>
        <v>223237.73629063647</v>
      </c>
      <c r="N53" s="20">
        <f ca="1">R53-'Historical Therms'!F160</f>
        <v>133597.25984802656</v>
      </c>
      <c r="O53" s="20">
        <f ca="1">((VLOOKUP(MONTH($A53),'Normal HDDs'!$A:$E,2,FALSE)*IFERROR(VLOOKUP(MONTH($A53),INDIRECT(CONCATENATE("'",YEAR($A53),"'!$A$3:$B$16")),2,FALSE),0)+((IFERROR(VLOOKUP("trend",INDIRECT(CONCATENATE("'",YEAR($A53),"'!$A$3:$B$16")),2,FALSE),0)*(MONTH($A53)+108))*($A54-$A53))+(IFERROR((VLOOKUP("(Intercept)",INDIRECT(CONCATENATE("'",YEAR($A53),"'!$A$3:$B$16")),2,FALSE)),0)*($A54-$A53)))*Customers!B160)</f>
        <v>6732686.8164384952</v>
      </c>
      <c r="P53" s="20">
        <f ca="1">((VLOOKUP(MONTH($A53),'Normal HDDs'!$A:$E,3,FALSE)*IFERROR(VLOOKUP(MONTH($A53),INDIRECT(CONCATENATE("'",YEAR($A53),"'!$g$3:$h$16")),2,FALSE),0)+((IFERROR(VLOOKUP("trend",INDIRECT(CONCATENATE("'",YEAR($A53),"'!$g$3:$h$16")),2,FALSE),0)*(MONTH($A53)+108))*($A54-$A53))+(IFERROR((VLOOKUP("(Intercept)",INDIRECT(CONCATENATE("'",YEAR($A53),"'!$g$3:$h$16")),2,FALSE)),0)*($A54-$A53)))*Customers!C160)</f>
        <v>3048511.8653611299</v>
      </c>
      <c r="Q53" s="20">
        <f ca="1">((VLOOKUP(MONTH($A53),'Normal HDDs'!$A:$E,4,FALSE)*IFERROR(VLOOKUP(MONTH($A53),INDIRECT(CONCATENATE("'",YEAR($A53),"'!$m$3:$n$16")),2,FALSE),0)+((IFERROR(VLOOKUP("trend",INDIRECT(CONCATENATE("'",YEAR($A53),"'!$m$3:$n$16")),2,FALSE),0)*(MONTH($A53)+108))*($A54-$A53))+(IFERROR((VLOOKUP("(Intercept)",INDIRECT(CONCATENATE("'",YEAR($A53),"'!$m$3:$n$16")),2,FALSE)),0)*($A54-$A53)))*Customers!D160)</f>
        <v>2951913.8673943537</v>
      </c>
      <c r="R53" s="20">
        <f ca="1">((VLOOKUP(MONTH($A53),'Normal HDDs'!$A:$E,5,FALSE)*IFERROR(VLOOKUP(MONTH($A53),INDIRECT(CONCATENATE("'",YEAR($A53),"'!$s$3:$t$16")),2,FALSE),0)+((IFERROR(VLOOKUP("trend",INDIRECT(CONCATENATE("'",YEAR($A53),"'!$s$3:$t$16")),2,FALSE),0)*(MONTH($A53)+108))*($A54-$A53))+(IFERROR((VLOOKUP("(Intercept)",INDIRECT(CONCATENATE("'",YEAR($A53),"'!$s$3:$t$16")),2,FALSE)),0)*($A54-$A53)))*Customers!E160)</f>
        <v>2502742.6539620394</v>
      </c>
    </row>
    <row r="54" spans="1:18" x14ac:dyDescent="0.25">
      <c r="A54" s="18">
        <v>41334</v>
      </c>
      <c r="B54" s="20">
        <f ca="1">((VLOOKUP(MONTH($A54),'Normal HDDs'!$A:$E,2,FALSE)-'Actual HDDs'!B161)*IFERROR(VLOOKUP(MONTH($A54),INDIRECT(CONCATENATE("'",YEAR($A54),"'!$A$3:$B$16")),2,FALSE),0))*Customers!B161</f>
        <v>162758.97087229128</v>
      </c>
      <c r="C54" s="20">
        <f ca="1">((VLOOKUP(MONTH($A54),'Normal HDDs'!$A:$E,3,FALSE)-'Actual HDDs'!C161)*IFERROR(VLOOKUP(MONTH($A54),INDIRECT(CONCATENATE("'",YEAR($A54),"'!$G$3:$H$16")),2,FALSE),0))*Customers!C161</f>
        <v>51586.110477677998</v>
      </c>
      <c r="D54" s="20">
        <f ca="1">((VLOOKUP(MONTH($A54),'Normal HDDs'!$A:$E,4,FALSE)-'Actual HDDs'!D161)*IFERROR(VLOOKUP(MONTH($A54),INDIRECT(CONCATENATE("'",YEAR($A54),"'!$M$3:$N$16")),2,FALSE),0))*Customers!D161</f>
        <v>249579.55621989153</v>
      </c>
      <c r="E54" s="20">
        <f ca="1">((VLOOKUP(MONTH($A54),'Normal HDDs'!$A:$E,5,FALSE)-'Actual HDDs'!E161)*IFERROR(VLOOKUP(MONTH($A54),INDIRECT(CONCATENATE("'",YEAR($A54),"'!$S$3:$T$16")),2,FALSE),0))*Customers!E161</f>
        <v>210660.93808263048</v>
      </c>
      <c r="F54" s="20">
        <f ca="1">'Historical Therms'!C161+B54</f>
        <v>5910880.2935402198</v>
      </c>
      <c r="G54" s="20">
        <f ca="1">'Historical Therms'!D161+C54</f>
        <v>2705013.3225354352</v>
      </c>
      <c r="H54" s="20">
        <f ca="1">'Historical Therms'!E161+D54</f>
        <v>2335335.3263641037</v>
      </c>
      <c r="I54" s="20">
        <f ca="1">'Historical Therms'!F161+E54</f>
        <v>2073202.6332127322</v>
      </c>
      <c r="K54" s="20">
        <f ca="1">O54-'Historical Therms'!C161</f>
        <v>314484.06004611123</v>
      </c>
      <c r="L54" s="20">
        <f ca="1">P54-'Historical Therms'!D161</f>
        <v>90834.282949223649</v>
      </c>
      <c r="M54" s="20">
        <f ca="1">Q54-'Historical Therms'!E161</f>
        <v>301521.76817903435</v>
      </c>
      <c r="N54" s="20">
        <f ca="1">R54-'Historical Therms'!F161</f>
        <v>61318.804354646476</v>
      </c>
      <c r="O54" s="20">
        <f ca="1">((VLOOKUP(MONTH($A54),'Normal HDDs'!$A:$E,2,FALSE)*IFERROR(VLOOKUP(MONTH($A54),INDIRECT(CONCATENATE("'",YEAR($A54),"'!$A$3:$B$16")),2,FALSE),0)+((IFERROR(VLOOKUP("trend",INDIRECT(CONCATENATE("'",YEAR($A54),"'!$A$3:$B$16")),2,FALSE),0)*(MONTH($A54)+108))*($A55-$A54))+(IFERROR((VLOOKUP("(Intercept)",INDIRECT(CONCATENATE("'",YEAR($A54),"'!$A$3:$B$16")),2,FALSE)),0)*($A55-$A54)))*Customers!B161)</f>
        <v>6062605.3827140396</v>
      </c>
      <c r="P54" s="20">
        <f ca="1">((VLOOKUP(MONTH($A54),'Normal HDDs'!$A:$E,3,FALSE)*IFERROR(VLOOKUP(MONTH($A54),INDIRECT(CONCATENATE("'",YEAR($A54),"'!$g$3:$h$16")),2,FALSE),0)+((IFERROR(VLOOKUP("trend",INDIRECT(CONCATENATE("'",YEAR($A54),"'!$g$3:$h$16")),2,FALSE),0)*(MONTH($A54)+108))*($A55-$A54))+(IFERROR((VLOOKUP("(Intercept)",INDIRECT(CONCATENATE("'",YEAR($A54),"'!$g$3:$h$16")),2,FALSE)),0)*($A55-$A54)))*Customers!C161)</f>
        <v>2744261.4950069808</v>
      </c>
      <c r="Q54" s="20">
        <f ca="1">((VLOOKUP(MONTH($A54),'Normal HDDs'!$A:$E,4,FALSE)*IFERROR(VLOOKUP(MONTH($A54),INDIRECT(CONCATENATE("'",YEAR($A54),"'!$m$3:$n$16")),2,FALSE),0)+((IFERROR(VLOOKUP("trend",INDIRECT(CONCATENATE("'",YEAR($A54),"'!$m$3:$n$16")),2,FALSE),0)*(MONTH($A54)+108))*($A55-$A54))+(IFERROR((VLOOKUP("(Intercept)",INDIRECT(CONCATENATE("'",YEAR($A54),"'!$m$3:$n$16")),2,FALSE)),0)*($A55-$A54)))*Customers!D161)</f>
        <v>2387277.5383232464</v>
      </c>
      <c r="R54" s="20">
        <f ca="1">((VLOOKUP(MONTH($A54),'Normal HDDs'!$A:$E,5,FALSE)*IFERROR(VLOOKUP(MONTH($A54),INDIRECT(CONCATENATE("'",YEAR($A54),"'!$s$3:$t$16")),2,FALSE),0)+((IFERROR(VLOOKUP("trend",INDIRECT(CONCATENATE("'",YEAR($A54),"'!$s$3:$t$16")),2,FALSE),0)*(MONTH($A54)+108))*($A55-$A54))+(IFERROR((VLOOKUP("(Intercept)",INDIRECT(CONCATENATE("'",YEAR($A54),"'!$s$3:$t$16")),2,FALSE)),0)*($A55-$A54)))*Customers!E161)</f>
        <v>1923860.4994847481</v>
      </c>
    </row>
    <row r="55" spans="1:18" x14ac:dyDescent="0.25">
      <c r="A55" s="18">
        <v>41365</v>
      </c>
      <c r="B55" s="20">
        <f ca="1">((VLOOKUP(MONTH($A55),'Normal HDDs'!$A:$E,2,FALSE)-'Actual HDDs'!B162)*IFERROR(VLOOKUP(MONTH($A55),INDIRECT(CONCATENATE("'",YEAR($A55),"'!$A$3:$B$16")),2,FALSE),0))*Customers!B162</f>
        <v>-12498.599746212929</v>
      </c>
      <c r="C55" s="20">
        <f ca="1">((VLOOKUP(MONTH($A55),'Normal HDDs'!$A:$E,3,FALSE)-'Actual HDDs'!C162)*IFERROR(VLOOKUP(MONTH($A55),INDIRECT(CONCATENATE("'",YEAR($A55),"'!$G$3:$H$16")),2,FALSE),0))*Customers!C162</f>
        <v>-548.57116295348715</v>
      </c>
      <c r="D55" s="20">
        <f ca="1">((VLOOKUP(MONTH($A55),'Normal HDDs'!$A:$E,4,FALSE)-'Actual HDDs'!D162)*IFERROR(VLOOKUP(MONTH($A55),INDIRECT(CONCATENATE("'",YEAR($A55),"'!$M$3:$N$16")),2,FALSE),0))*Customers!D162</f>
        <v>5285.8186155346157</v>
      </c>
      <c r="E55" s="20">
        <f ca="1">((VLOOKUP(MONTH($A55),'Normal HDDs'!$A:$E,5,FALSE)-'Actual HDDs'!E162)*IFERROR(VLOOKUP(MONTH($A55),INDIRECT(CONCATENATE("'",YEAR($A55),"'!$S$3:$T$16")),2,FALSE),0))*Customers!E162</f>
        <v>158926.69189561202</v>
      </c>
      <c r="F55" s="20">
        <f ca="1">'Historical Therms'!C162+B55</f>
        <v>4070700.1497827382</v>
      </c>
      <c r="G55" s="20">
        <f ca="1">'Historical Therms'!D162+C55</f>
        <v>1951068.37937382</v>
      </c>
      <c r="H55" s="20">
        <f ca="1">'Historical Therms'!E162+D55</f>
        <v>1245907.9969029394</v>
      </c>
      <c r="I55" s="20">
        <f ca="1">'Historical Therms'!F162+E55</f>
        <v>1304274.8135424829</v>
      </c>
      <c r="K55" s="20">
        <f ca="1">O55-'Historical Therms'!C162</f>
        <v>289866.67775537539</v>
      </c>
      <c r="L55" s="20">
        <f ca="1">P55-'Historical Therms'!D162</f>
        <v>52790.038428132422</v>
      </c>
      <c r="M55" s="20">
        <f ca="1">Q55-'Historical Therms'!E162</f>
        <v>120328.4521640148</v>
      </c>
      <c r="N55" s="20">
        <f ca="1">R55-'Historical Therms'!F162</f>
        <v>56335.690175855532</v>
      </c>
      <c r="O55" s="20">
        <f ca="1">((VLOOKUP(MONTH($A55),'Normal HDDs'!$A:$E,2,FALSE)*IFERROR(VLOOKUP(MONTH($A55),INDIRECT(CONCATENATE("'",YEAR($A55),"'!$A$3:$B$16")),2,FALSE),0)+((IFERROR(VLOOKUP("trend",INDIRECT(CONCATENATE("'",YEAR($A55),"'!$A$3:$B$16")),2,FALSE),0)*(MONTH($A55)+108))*($A56-$A55))+(IFERROR((VLOOKUP("(Intercept)",INDIRECT(CONCATENATE("'",YEAR($A55),"'!$A$3:$B$16")),2,FALSE)),0)*($A56-$A55)))*Customers!B162)</f>
        <v>4373065.4272843264</v>
      </c>
      <c r="P55" s="20">
        <f ca="1">((VLOOKUP(MONTH($A55),'Normal HDDs'!$A:$E,3,FALSE)*IFERROR(VLOOKUP(MONTH($A55),INDIRECT(CONCATENATE("'",YEAR($A55),"'!$g$3:$h$16")),2,FALSE),0)+((IFERROR(VLOOKUP("trend",INDIRECT(CONCATENATE("'",YEAR($A55),"'!$g$3:$h$16")),2,FALSE),0)*(MONTH($A55)+108))*($A56-$A55))+(IFERROR((VLOOKUP("(Intercept)",INDIRECT(CONCATENATE("'",YEAR($A55),"'!$g$3:$h$16")),2,FALSE)),0)*($A56-$A55)))*Customers!C162)</f>
        <v>2004406.988964906</v>
      </c>
      <c r="Q55" s="20">
        <f ca="1">((VLOOKUP(MONTH($A55),'Normal HDDs'!$A:$E,4,FALSE)*IFERROR(VLOOKUP(MONTH($A55),INDIRECT(CONCATENATE("'",YEAR($A55),"'!$m$3:$n$16")),2,FALSE),0)+((IFERROR(VLOOKUP("trend",INDIRECT(CONCATENATE("'",YEAR($A55),"'!$m$3:$n$16")),2,FALSE),0)*(MONTH($A55)+108))*($A56-$A55))+(IFERROR((VLOOKUP("(Intercept)",INDIRECT(CONCATENATE("'",YEAR($A55),"'!$m$3:$n$16")),2,FALSE)),0)*($A56-$A55)))*Customers!D162)</f>
        <v>1360950.6304514196</v>
      </c>
      <c r="R55" s="20">
        <f ca="1">((VLOOKUP(MONTH($A55),'Normal HDDs'!$A:$E,5,FALSE)*IFERROR(VLOOKUP(MONTH($A55),INDIRECT(CONCATENATE("'",YEAR($A55),"'!$s$3:$t$16")),2,FALSE),0)+((IFERROR(VLOOKUP("trend",INDIRECT(CONCATENATE("'",YEAR($A55),"'!$s$3:$t$16")),2,FALSE),0)*(MONTH($A55)+108))*($A56-$A55))+(IFERROR((VLOOKUP("(Intercept)",INDIRECT(CONCATENATE("'",YEAR($A55),"'!$s$3:$t$16")),2,FALSE)),0)*($A56-$A55)))*Customers!E162)</f>
        <v>1201683.8118227264</v>
      </c>
    </row>
    <row r="56" spans="1:18" x14ac:dyDescent="0.25">
      <c r="A56" s="18">
        <v>41395</v>
      </c>
      <c r="B56" s="20">
        <f ca="1">((VLOOKUP(MONTH($A56),'Normal HDDs'!$A:$E,2,FALSE)-'Actual HDDs'!B163)*IFERROR(VLOOKUP(MONTH($A56),INDIRECT(CONCATENATE("'",YEAR($A56),"'!$A$3:$B$16")),2,FALSE),0))*Customers!B163</f>
        <v>290139.18781549338</v>
      </c>
      <c r="C56" s="20">
        <f ca="1">((VLOOKUP(MONTH($A56),'Normal HDDs'!$A:$E,3,FALSE)-'Actual HDDs'!C163)*IFERROR(VLOOKUP(MONTH($A56),INDIRECT(CONCATENATE("'",YEAR($A56),"'!$G$3:$H$16")),2,FALSE),0))*Customers!C163</f>
        <v>89974.849403576154</v>
      </c>
      <c r="D56" s="20">
        <f ca="1">((VLOOKUP(MONTH($A56),'Normal HDDs'!$A:$E,4,FALSE)-'Actual HDDs'!D163)*IFERROR(VLOOKUP(MONTH($A56),INDIRECT(CONCATENATE("'",YEAR($A56),"'!$M$3:$N$16")),2,FALSE),0))*Customers!D163</f>
        <v>106248.43844854043</v>
      </c>
      <c r="E56" s="20">
        <f ca="1">((VLOOKUP(MONTH($A56),'Normal HDDs'!$A:$E,5,FALSE)-'Actual HDDs'!E163)*IFERROR(VLOOKUP(MONTH($A56),INDIRECT(CONCATENATE("'",YEAR($A56),"'!$S$3:$T$16")),2,FALSE),0))*Customers!E163</f>
        <v>104916.69549044319</v>
      </c>
      <c r="F56" s="20">
        <f ca="1">'Historical Therms'!C163+B56</f>
        <v>2858733.6064020297</v>
      </c>
      <c r="G56" s="20">
        <f ca="1">'Historical Therms'!D163+C56</f>
        <v>1232757.9132989512</v>
      </c>
      <c r="H56" s="20">
        <f ca="1">'Historical Therms'!E163+D56</f>
        <v>794228.70899713994</v>
      </c>
      <c r="I56" s="20">
        <f ca="1">'Historical Therms'!F163+E56</f>
        <v>705515.94245993206</v>
      </c>
      <c r="K56" s="20">
        <f ca="1">O56-'Historical Therms'!C163</f>
        <v>96154.727375576738</v>
      </c>
      <c r="L56" s="20">
        <f ca="1">P56-'Historical Therms'!D163</f>
        <v>86534.567833084846</v>
      </c>
      <c r="M56" s="20">
        <f ca="1">Q56-'Historical Therms'!E163</f>
        <v>82777.504017940839</v>
      </c>
      <c r="N56" s="20">
        <f ca="1">R56-'Historical Therms'!F163</f>
        <v>82125.813516192022</v>
      </c>
      <c r="O56" s="20">
        <f ca="1">((VLOOKUP(MONTH($A56),'Normal HDDs'!$A:$E,2,FALSE)*IFERROR(VLOOKUP(MONTH($A56),INDIRECT(CONCATENATE("'",YEAR($A56),"'!$A$3:$B$16")),2,FALSE),0)+((IFERROR(VLOOKUP("trend",INDIRECT(CONCATENATE("'",YEAR($A56),"'!$A$3:$B$16")),2,FALSE),0)*(MONTH($A56)+108))*($A57-$A56))+(IFERROR((VLOOKUP("(Intercept)",INDIRECT(CONCATENATE("'",YEAR($A56),"'!$A$3:$B$16")),2,FALSE)),0)*($A57-$A56)))*Customers!B163)</f>
        <v>2664749.145962113</v>
      </c>
      <c r="P56" s="20">
        <f ca="1">((VLOOKUP(MONTH($A56),'Normal HDDs'!$A:$E,3,FALSE)*IFERROR(VLOOKUP(MONTH($A56),INDIRECT(CONCATENATE("'",YEAR($A56),"'!$g$3:$h$16")),2,FALSE),0)+((IFERROR(VLOOKUP("trend",INDIRECT(CONCATENATE("'",YEAR($A56),"'!$g$3:$h$16")),2,FALSE),0)*(MONTH($A56)+108))*($A57-$A56))+(IFERROR((VLOOKUP("(Intercept)",INDIRECT(CONCATENATE("'",YEAR($A56),"'!$g$3:$h$16")),2,FALSE)),0)*($A57-$A56)))*Customers!C163)</f>
        <v>1229317.6317284598</v>
      </c>
      <c r="Q56" s="20">
        <f ca="1">((VLOOKUP(MONTH($A56),'Normal HDDs'!$A:$E,4,FALSE)*IFERROR(VLOOKUP(MONTH($A56),INDIRECT(CONCATENATE("'",YEAR($A56),"'!$m$3:$n$16")),2,FALSE),0)+((IFERROR(VLOOKUP("trend",INDIRECT(CONCATENATE("'",YEAR($A56),"'!$m$3:$n$16")),2,FALSE),0)*(MONTH($A56)+108))*($A57-$A56))+(IFERROR((VLOOKUP("(Intercept)",INDIRECT(CONCATENATE("'",YEAR($A56),"'!$m$3:$n$16")),2,FALSE)),0)*($A57-$A56)))*Customers!D163)</f>
        <v>770757.77456654038</v>
      </c>
      <c r="R56" s="20">
        <f ca="1">((VLOOKUP(MONTH($A56),'Normal HDDs'!$A:$E,5,FALSE)*IFERROR(VLOOKUP(MONTH($A56),INDIRECT(CONCATENATE("'",YEAR($A56),"'!$s$3:$t$16")),2,FALSE),0)+((IFERROR(VLOOKUP("trend",INDIRECT(CONCATENATE("'",YEAR($A56),"'!$s$3:$t$16")),2,FALSE),0)*(MONTH($A56)+108))*($A57-$A56))+(IFERROR((VLOOKUP("(Intercept)",INDIRECT(CONCATENATE("'",YEAR($A56),"'!$s$3:$t$16")),2,FALSE)),0)*($A57-$A56)))*Customers!E163)</f>
        <v>682725.06048568094</v>
      </c>
    </row>
    <row r="57" spans="1:18" x14ac:dyDescent="0.25">
      <c r="A57" s="18">
        <v>41426</v>
      </c>
      <c r="B57" s="20">
        <f ca="1">((VLOOKUP(MONTH($A57),'Normal HDDs'!$A:$E,2,FALSE)-'Actual HDDs'!B164)*IFERROR(VLOOKUP(MONTH($A57),INDIRECT(CONCATENATE("'",YEAR($A57),"'!$A$3:$B$16")),2,FALSE),0))*Customers!B164</f>
        <v>216629.09352710308</v>
      </c>
      <c r="C57" s="20">
        <f ca="1">((VLOOKUP(MONTH($A57),'Normal HDDs'!$A:$E,3,FALSE)-'Actual HDDs'!C164)*IFERROR(VLOOKUP(MONTH($A57),INDIRECT(CONCATENATE("'",YEAR($A57),"'!$G$3:$H$16")),2,FALSE),0))*Customers!C164</f>
        <v>101366.59368862036</v>
      </c>
      <c r="D57" s="20">
        <f ca="1">((VLOOKUP(MONTH($A57),'Normal HDDs'!$A:$E,4,FALSE)-'Actual HDDs'!D164)*IFERROR(VLOOKUP(MONTH($A57),INDIRECT(CONCATENATE("'",YEAR($A57),"'!$M$3:$N$16")),2,FALSE),0))*Customers!D164</f>
        <v>0</v>
      </c>
      <c r="E57" s="20">
        <f ca="1">((VLOOKUP(MONTH($A57),'Normal HDDs'!$A:$E,5,FALSE)-'Actual HDDs'!E164)*IFERROR(VLOOKUP(MONTH($A57),INDIRECT(CONCATENATE("'",YEAR($A57),"'!$S$3:$T$16")),2,FALSE),0))*Customers!E164</f>
        <v>0</v>
      </c>
      <c r="F57" s="20">
        <f ca="1">'Historical Therms'!C164+B57</f>
        <v>1623303.1462305093</v>
      </c>
      <c r="G57" s="20">
        <f ca="1">'Historical Therms'!D164+C57</f>
        <v>792930.67963530705</v>
      </c>
      <c r="H57" s="20">
        <f ca="1">'Historical Therms'!E164+D57</f>
        <v>368299.79624883697</v>
      </c>
      <c r="I57" s="20">
        <f ca="1">'Historical Therms'!F164+E57</f>
        <v>295628.06510106998</v>
      </c>
      <c r="K57" s="20">
        <f ca="1">O57-'Historical Therms'!C164</f>
        <v>471509.68009602069</v>
      </c>
      <c r="L57" s="20">
        <f ca="1">P57-'Historical Therms'!D164</f>
        <v>160965.35247245012</v>
      </c>
      <c r="M57" s="20">
        <f ca="1">Q57-'Historical Therms'!E164</f>
        <v>135909.30507044005</v>
      </c>
      <c r="N57" s="20">
        <f ca="1">R57-'Historical Therms'!F164</f>
        <v>100289.11011207284</v>
      </c>
      <c r="O57" s="20">
        <f ca="1">((VLOOKUP(MONTH($A57),'Normal HDDs'!$A:$E,2,FALSE)*IFERROR(VLOOKUP(MONTH($A57),INDIRECT(CONCATENATE("'",YEAR($A57),"'!$A$3:$B$16")),2,FALSE),0)+((IFERROR(VLOOKUP("trend",INDIRECT(CONCATENATE("'",YEAR($A57),"'!$A$3:$B$16")),2,FALSE),0)*(MONTH($A57)+108))*($A58-$A57))+(IFERROR((VLOOKUP("(Intercept)",INDIRECT(CONCATENATE("'",YEAR($A57),"'!$A$3:$B$16")),2,FALSE)),0)*($A58-$A57)))*Customers!B164)</f>
        <v>1878183.7327994269</v>
      </c>
      <c r="P57" s="20">
        <f ca="1">((VLOOKUP(MONTH($A57),'Normal HDDs'!$A:$E,3,FALSE)*IFERROR(VLOOKUP(MONTH($A57),INDIRECT(CONCATENATE("'",YEAR($A57),"'!$g$3:$h$16")),2,FALSE),0)+((IFERROR(VLOOKUP("trend",INDIRECT(CONCATENATE("'",YEAR($A57),"'!$g$3:$h$16")),2,FALSE),0)*(MONTH($A57)+108))*($A58-$A57))+(IFERROR((VLOOKUP("(Intercept)",INDIRECT(CONCATENATE("'",YEAR($A57),"'!$g$3:$h$16")),2,FALSE)),0)*($A58-$A57)))*Customers!C164)</f>
        <v>852529.4384191368</v>
      </c>
      <c r="Q57" s="20">
        <f ca="1">((VLOOKUP(MONTH($A57),'Normal HDDs'!$A:$E,4,FALSE)*IFERROR(VLOOKUP(MONTH($A57),INDIRECT(CONCATENATE("'",YEAR($A57),"'!$m$3:$n$16")),2,FALSE),0)+((IFERROR(VLOOKUP("trend",INDIRECT(CONCATENATE("'",YEAR($A57),"'!$m$3:$n$16")),2,FALSE),0)*(MONTH($A57)+108))*($A58-$A57))+(IFERROR((VLOOKUP("(Intercept)",INDIRECT(CONCATENATE("'",YEAR($A57),"'!$m$3:$n$16")),2,FALSE)),0)*($A58-$A57)))*Customers!D164)</f>
        <v>504209.10131927702</v>
      </c>
      <c r="R57" s="20">
        <f ca="1">((VLOOKUP(MONTH($A57),'Normal HDDs'!$A:$E,5,FALSE)*IFERROR(VLOOKUP(MONTH($A57),INDIRECT(CONCATENATE("'",YEAR($A57),"'!$s$3:$t$16")),2,FALSE),0)+((IFERROR(VLOOKUP("trend",INDIRECT(CONCATENATE("'",YEAR($A57),"'!$s$3:$t$16")),2,FALSE),0)*(MONTH($A57)+108))*($A58-$A57))+(IFERROR((VLOOKUP("(Intercept)",INDIRECT(CONCATENATE("'",YEAR($A57),"'!$s$3:$t$16")),2,FALSE)),0)*($A58-$A57)))*Customers!E164)</f>
        <v>395917.17521314282</v>
      </c>
    </row>
    <row r="58" spans="1:18" x14ac:dyDescent="0.25">
      <c r="A58" s="18">
        <v>41456</v>
      </c>
      <c r="B58" s="20">
        <f ca="1">((VLOOKUP(MONTH($A58),'Normal HDDs'!$A:$E,2,FALSE)-'Actual HDDs'!B165)*IFERROR(VLOOKUP(MONTH($A58),INDIRECT(CONCATENATE("'",YEAR($A58),"'!$A$3:$B$16")),2,FALSE),0))*Customers!B165</f>
        <v>0</v>
      </c>
      <c r="C58" s="20">
        <f ca="1">((VLOOKUP(MONTH($A58),'Normal HDDs'!$A:$E,3,FALSE)-'Actual HDDs'!C165)*IFERROR(VLOOKUP(MONTH($A58),INDIRECT(CONCATENATE("'",YEAR($A58),"'!$G$3:$H$16")),2,FALSE),0))*Customers!C165</f>
        <v>0</v>
      </c>
      <c r="D58" s="20">
        <f ca="1">((VLOOKUP(MONTH($A58),'Normal HDDs'!$A:$E,4,FALSE)-'Actual HDDs'!D165)*IFERROR(VLOOKUP(MONTH($A58),INDIRECT(CONCATENATE("'",YEAR($A58),"'!$M$3:$N$16")),2,FALSE),0))*Customers!D165</f>
        <v>0</v>
      </c>
      <c r="E58" s="20">
        <f ca="1">((VLOOKUP(MONTH($A58),'Normal HDDs'!$A:$E,5,FALSE)-'Actual HDDs'!E165)*IFERROR(VLOOKUP(MONTH($A58),INDIRECT(CONCATENATE("'",YEAR($A58),"'!$S$3:$T$16")),2,FALSE),0))*Customers!E165</f>
        <v>0</v>
      </c>
      <c r="F58" s="20">
        <f ca="1">'Historical Therms'!C165+B58</f>
        <v>1226117.984225679</v>
      </c>
      <c r="G58" s="20">
        <f ca="1">'Historical Therms'!D165+C58</f>
        <v>530617.48851100844</v>
      </c>
      <c r="H58" s="20">
        <f ca="1">'Historical Therms'!E165+D58</f>
        <v>376601.1985335846</v>
      </c>
      <c r="I58" s="20">
        <f ca="1">'Historical Therms'!F165+E58</f>
        <v>266905.32872972806</v>
      </c>
      <c r="K58" s="20">
        <f ca="1">O58-'Historical Therms'!C165</f>
        <v>292186.49315468338</v>
      </c>
      <c r="L58" s="20">
        <f ca="1">P58-'Historical Therms'!D165</f>
        <v>149897.17892873008</v>
      </c>
      <c r="M58" s="20">
        <f ca="1">Q58-'Historical Therms'!E165</f>
        <v>144475.34534469759</v>
      </c>
      <c r="N58" s="20">
        <f ca="1">R58-'Historical Therms'!F165</f>
        <v>141012.81496031495</v>
      </c>
      <c r="O58" s="20">
        <f ca="1">((VLOOKUP(MONTH($A58),'Normal HDDs'!$A:$E,2,FALSE)*IFERROR(VLOOKUP(MONTH($A58),INDIRECT(CONCATENATE("'",YEAR($A58),"'!$A$3:$B$16")),2,FALSE),0)+((IFERROR(VLOOKUP("trend",INDIRECT(CONCATENATE("'",YEAR($A58),"'!$A$3:$B$16")),2,FALSE),0)*(MONTH($A58)+108))*($A59-$A58))+(IFERROR((VLOOKUP("(Intercept)",INDIRECT(CONCATENATE("'",YEAR($A58),"'!$A$3:$B$16")),2,FALSE)),0)*($A59-$A58)))*Customers!B165)</f>
        <v>1518304.4773803623</v>
      </c>
      <c r="P58" s="20">
        <f ca="1">((VLOOKUP(MONTH($A58),'Normal HDDs'!$A:$E,3,FALSE)*IFERROR(VLOOKUP(MONTH($A58),INDIRECT(CONCATENATE("'",YEAR($A58),"'!$g$3:$h$16")),2,FALSE),0)+((IFERROR(VLOOKUP("trend",INDIRECT(CONCATENATE("'",YEAR($A58),"'!$g$3:$h$16")),2,FALSE),0)*(MONTH($A58)+108))*($A59-$A58))+(IFERROR((VLOOKUP("(Intercept)",INDIRECT(CONCATENATE("'",YEAR($A58),"'!$g$3:$h$16")),2,FALSE)),0)*($A59-$A58)))*Customers!C165)</f>
        <v>680514.66743973852</v>
      </c>
      <c r="Q58" s="20">
        <f ca="1">((VLOOKUP(MONTH($A58),'Normal HDDs'!$A:$E,4,FALSE)*IFERROR(VLOOKUP(MONTH($A58),INDIRECT(CONCATENATE("'",YEAR($A58),"'!$m$3:$n$16")),2,FALSE),0)+((IFERROR(VLOOKUP("trend",INDIRECT(CONCATENATE("'",YEAR($A58),"'!$m$3:$n$16")),2,FALSE),0)*(MONTH($A58)+108))*($A59-$A58))+(IFERROR((VLOOKUP("(Intercept)",INDIRECT(CONCATENATE("'",YEAR($A58),"'!$m$3:$n$16")),2,FALSE)),0)*($A59-$A58)))*Customers!D165)</f>
        <v>521076.54387828219</v>
      </c>
      <c r="R58" s="20">
        <f ca="1">((VLOOKUP(MONTH($A58),'Normal HDDs'!$A:$E,5,FALSE)*IFERROR(VLOOKUP(MONTH($A58),INDIRECT(CONCATENATE("'",YEAR($A58),"'!$s$3:$t$16")),2,FALSE),0)+((IFERROR(VLOOKUP("trend",INDIRECT(CONCATENATE("'",YEAR($A58),"'!$s$3:$t$16")),2,FALSE),0)*(MONTH($A58)+108))*($A59-$A58))+(IFERROR((VLOOKUP("(Intercept)",INDIRECT(CONCATENATE("'",YEAR($A58),"'!$s$3:$t$16")),2,FALSE)),0)*($A59-$A58)))*Customers!E165)</f>
        <v>407918.14369004301</v>
      </c>
    </row>
    <row r="59" spans="1:18" x14ac:dyDescent="0.25">
      <c r="A59" s="18">
        <v>41487</v>
      </c>
      <c r="B59" s="20">
        <f ca="1">((VLOOKUP(MONTH($A59),'Normal HDDs'!$A:$E,2,FALSE)-'Actual HDDs'!B166)*IFERROR(VLOOKUP(MONTH($A59),INDIRECT(CONCATENATE("'",YEAR($A59),"'!$A$3:$B$16")),2,FALSE),0))*Customers!B166</f>
        <v>0</v>
      </c>
      <c r="C59" s="20">
        <f ca="1">((VLOOKUP(MONTH($A59),'Normal HDDs'!$A:$E,3,FALSE)-'Actual HDDs'!C166)*IFERROR(VLOOKUP(MONTH($A59),INDIRECT(CONCATENATE("'",YEAR($A59),"'!$G$3:$H$16")),2,FALSE),0))*Customers!C166</f>
        <v>0</v>
      </c>
      <c r="D59" s="20">
        <f ca="1">((VLOOKUP(MONTH($A59),'Normal HDDs'!$A:$E,4,FALSE)-'Actual HDDs'!D166)*IFERROR(VLOOKUP(MONTH($A59),INDIRECT(CONCATENATE("'",YEAR($A59),"'!$M$3:$N$16")),2,FALSE),0))*Customers!D166</f>
        <v>0</v>
      </c>
      <c r="E59" s="20">
        <f ca="1">((VLOOKUP(MONTH($A59),'Normal HDDs'!$A:$E,5,FALSE)-'Actual HDDs'!E166)*IFERROR(VLOOKUP(MONTH($A59),INDIRECT(CONCATENATE("'",YEAR($A59),"'!$S$3:$T$16")),2,FALSE),0))*Customers!E166</f>
        <v>0</v>
      </c>
      <c r="F59" s="20">
        <f ca="1">'Historical Therms'!C166+B59</f>
        <v>1658524.3109878269</v>
      </c>
      <c r="G59" s="20">
        <f ca="1">'Historical Therms'!D166+C59</f>
        <v>750324.93920019281</v>
      </c>
      <c r="H59" s="20">
        <f ca="1">'Historical Therms'!E166+D59</f>
        <v>522263.6458805966</v>
      </c>
      <c r="I59" s="20">
        <f ca="1">'Historical Therms'!F166+E59</f>
        <v>366927.10393138375</v>
      </c>
      <c r="K59" s="20">
        <f ca="1">O59-'Historical Therms'!C166</f>
        <v>-142142.65695087705</v>
      </c>
      <c r="L59" s="20">
        <f ca="1">P59-'Historical Therms'!D166</f>
        <v>-71424.244386686827</v>
      </c>
      <c r="M59" s="20">
        <f ca="1">Q59-'Historical Therms'!E166</f>
        <v>-537.02246574999299</v>
      </c>
      <c r="N59" s="20">
        <f ca="1">R59-'Historical Therms'!F166</f>
        <v>39994.385785770079</v>
      </c>
      <c r="O59" s="20">
        <f ca="1">((VLOOKUP(MONTH($A59),'Normal HDDs'!$A:$E,2,FALSE)*IFERROR(VLOOKUP(MONTH($A59),INDIRECT(CONCATENATE("'",YEAR($A59),"'!$A$3:$B$16")),2,FALSE),0)+((IFERROR(VLOOKUP("trend",INDIRECT(CONCATENATE("'",YEAR($A59),"'!$A$3:$B$16")),2,FALSE),0)*(MONTH($A59)+108))*($A60-$A59))+(IFERROR((VLOOKUP("(Intercept)",INDIRECT(CONCATENATE("'",YEAR($A59),"'!$A$3:$B$16")),2,FALSE)),0)*($A60-$A59)))*Customers!B166)</f>
        <v>1516381.6540369499</v>
      </c>
      <c r="P59" s="20">
        <f ca="1">((VLOOKUP(MONTH($A59),'Normal HDDs'!$A:$E,3,FALSE)*IFERROR(VLOOKUP(MONTH($A59),INDIRECT(CONCATENATE("'",YEAR($A59),"'!$g$3:$h$16")),2,FALSE),0)+((IFERROR(VLOOKUP("trend",INDIRECT(CONCATENATE("'",YEAR($A59),"'!$g$3:$h$16")),2,FALSE),0)*(MONTH($A59)+108))*($A60-$A59))+(IFERROR((VLOOKUP("(Intercept)",INDIRECT(CONCATENATE("'",YEAR($A59),"'!$g$3:$h$16")),2,FALSE)),0)*($A60-$A59)))*Customers!C166)</f>
        <v>678900.69481350598</v>
      </c>
      <c r="Q59" s="20">
        <f ca="1">((VLOOKUP(MONTH($A59),'Normal HDDs'!$A:$E,4,FALSE)*IFERROR(VLOOKUP(MONTH($A59),INDIRECT(CONCATENATE("'",YEAR($A59),"'!$m$3:$n$16")),2,FALSE),0)+((IFERROR(VLOOKUP("trend",INDIRECT(CONCATENATE("'",YEAR($A59),"'!$m$3:$n$16")),2,FALSE),0)*(MONTH($A59)+108))*($A60-$A59))+(IFERROR((VLOOKUP("(Intercept)",INDIRECT(CONCATENATE("'",YEAR($A59),"'!$m$3:$n$16")),2,FALSE)),0)*($A60-$A59)))*Customers!D166)</f>
        <v>521726.6234148466</v>
      </c>
      <c r="R59" s="20">
        <f ca="1">((VLOOKUP(MONTH($A59),'Normal HDDs'!$A:$E,5,FALSE)*IFERROR(VLOOKUP(MONTH($A59),INDIRECT(CONCATENATE("'",YEAR($A59),"'!$s$3:$t$16")),2,FALSE),0)+((IFERROR(VLOOKUP("trend",INDIRECT(CONCATENATE("'",YEAR($A59),"'!$s$3:$t$16")),2,FALSE),0)*(MONTH($A59)+108))*($A60-$A59))+(IFERROR((VLOOKUP("(Intercept)",INDIRECT(CONCATENATE("'",YEAR($A59),"'!$s$3:$t$16")),2,FALSE)),0)*($A60-$A59)))*Customers!E166)</f>
        <v>406921.48971715383</v>
      </c>
    </row>
    <row r="60" spans="1:18" x14ac:dyDescent="0.25">
      <c r="A60" s="18">
        <v>41518</v>
      </c>
      <c r="B60" s="20">
        <f ca="1">((VLOOKUP(MONTH($A60),'Normal HDDs'!$A:$E,2,FALSE)-'Actual HDDs'!B167)*IFERROR(VLOOKUP(MONTH($A60),INDIRECT(CONCATENATE("'",YEAR($A60),"'!$A$3:$B$16")),2,FALSE),0))*Customers!B167</f>
        <v>211863.5289315129</v>
      </c>
      <c r="C60" s="20">
        <f ca="1">((VLOOKUP(MONTH($A60),'Normal HDDs'!$A:$E,3,FALSE)-'Actual HDDs'!C167)*IFERROR(VLOOKUP(MONTH($A60),INDIRECT(CONCATENATE("'",YEAR($A60),"'!$G$3:$H$16")),2,FALSE),0))*Customers!C167</f>
        <v>-43566.042450058871</v>
      </c>
      <c r="D60" s="20">
        <f ca="1">((VLOOKUP(MONTH($A60),'Normal HDDs'!$A:$E,4,FALSE)-'Actual HDDs'!D167)*IFERROR(VLOOKUP(MONTH($A60),INDIRECT(CONCATENATE("'",YEAR($A60),"'!$M$3:$N$16")),2,FALSE),0))*Customers!D167</f>
        <v>0</v>
      </c>
      <c r="E60" s="20">
        <f ca="1">((VLOOKUP(MONTH($A60),'Normal HDDs'!$A:$E,5,FALSE)-'Actual HDDs'!E167)*IFERROR(VLOOKUP(MONTH($A60),INDIRECT(CONCATENATE("'",YEAR($A60),"'!$S$3:$T$16")),2,FALSE),0))*Customers!E167</f>
        <v>0</v>
      </c>
      <c r="F60" s="20">
        <f ca="1">'Historical Therms'!C167+B60</f>
        <v>1928478.4560375586</v>
      </c>
      <c r="G60" s="20">
        <f ca="1">'Historical Therms'!D167+C60</f>
        <v>694948.60059239098</v>
      </c>
      <c r="H60" s="20">
        <f ca="1">'Historical Therms'!E167+D60</f>
        <v>534981.63581550738</v>
      </c>
      <c r="I60" s="20">
        <f ca="1">'Historical Therms'!F167+E60</f>
        <v>385372.79403599713</v>
      </c>
      <c r="K60" s="20">
        <f ca="1">O60-'Historical Therms'!C167</f>
        <v>269531.25454353378</v>
      </c>
      <c r="L60" s="20">
        <f ca="1">P60-'Historical Therms'!D167</f>
        <v>122617.12878587656</v>
      </c>
      <c r="M60" s="20">
        <f ca="1">Q60-'Historical Therms'!E167</f>
        <v>-28212.20623894356</v>
      </c>
      <c r="N60" s="20">
        <f ca="1">R60-'Historical Therms'!F167</f>
        <v>11136.284119439835</v>
      </c>
      <c r="O60" s="20">
        <f ca="1">((VLOOKUP(MONTH($A60),'Normal HDDs'!$A:$E,2,FALSE)*IFERROR(VLOOKUP(MONTH($A60),INDIRECT(CONCATENATE("'",YEAR($A60),"'!$A$3:$B$16")),2,FALSE),0)+((IFERROR(VLOOKUP("trend",INDIRECT(CONCATENATE("'",YEAR($A60),"'!$A$3:$B$16")),2,FALSE),0)*(MONTH($A60)+108))*($A61-$A60))+(IFERROR((VLOOKUP("(Intercept)",INDIRECT(CONCATENATE("'",YEAR($A60),"'!$A$3:$B$16")),2,FALSE)),0)*($A61-$A60)))*Customers!B167)</f>
        <v>1986146.1816495794</v>
      </c>
      <c r="P60" s="20">
        <f ca="1">((VLOOKUP(MONTH($A60),'Normal HDDs'!$A:$E,3,FALSE)*IFERROR(VLOOKUP(MONTH($A60),INDIRECT(CONCATENATE("'",YEAR($A60),"'!$g$3:$h$16")),2,FALSE),0)+((IFERROR(VLOOKUP("trend",INDIRECT(CONCATENATE("'",YEAR($A60),"'!$g$3:$h$16")),2,FALSE),0)*(MONTH($A60)+108))*($A61-$A60))+(IFERROR((VLOOKUP("(Intercept)",INDIRECT(CONCATENATE("'",YEAR($A60),"'!$g$3:$h$16")),2,FALSE)),0)*($A61-$A60)))*Customers!C167)</f>
        <v>861131.7718283264</v>
      </c>
      <c r="Q60" s="20">
        <f ca="1">((VLOOKUP(MONTH($A60),'Normal HDDs'!$A:$E,4,FALSE)*IFERROR(VLOOKUP(MONTH($A60),INDIRECT(CONCATENATE("'",YEAR($A60),"'!$m$3:$n$16")),2,FALSE),0)+((IFERROR(VLOOKUP("trend",INDIRECT(CONCATENATE("'",YEAR($A60),"'!$m$3:$n$16")),2,FALSE),0)*(MONTH($A60)+108))*($A61-$A60))+(IFERROR((VLOOKUP("(Intercept)",INDIRECT(CONCATENATE("'",YEAR($A60),"'!$m$3:$n$16")),2,FALSE)),0)*($A61-$A60)))*Customers!D167)</f>
        <v>506769.42957656382</v>
      </c>
      <c r="R60" s="20">
        <f ca="1">((VLOOKUP(MONTH($A60),'Normal HDDs'!$A:$E,5,FALSE)*IFERROR(VLOOKUP(MONTH($A60),INDIRECT(CONCATENATE("'",YEAR($A60),"'!$s$3:$t$16")),2,FALSE),0)+((IFERROR(VLOOKUP("trend",INDIRECT(CONCATENATE("'",YEAR($A60),"'!$s$3:$t$16")),2,FALSE),0)*(MONTH($A60)+108))*($A61-$A60))+(IFERROR((VLOOKUP("(Intercept)",INDIRECT(CONCATENATE("'",YEAR($A60),"'!$s$3:$t$16")),2,FALSE)),0)*($A61-$A60)))*Customers!E167)</f>
        <v>396509.07815543696</v>
      </c>
    </row>
    <row r="61" spans="1:18" x14ac:dyDescent="0.25">
      <c r="A61" s="18">
        <v>41548</v>
      </c>
      <c r="B61" s="20">
        <f ca="1">((VLOOKUP(MONTH($A61),'Normal HDDs'!$A:$E,2,FALSE)-'Actual HDDs'!B168)*IFERROR(VLOOKUP(MONTH($A61),INDIRECT(CONCATENATE("'",YEAR($A61),"'!$A$3:$B$16")),2,FALSE),0))*Customers!B168</f>
        <v>-148905.31337795081</v>
      </c>
      <c r="C61" s="20">
        <f ca="1">((VLOOKUP(MONTH($A61),'Normal HDDs'!$A:$E,3,FALSE)-'Actual HDDs'!C168)*IFERROR(VLOOKUP(MONTH($A61),INDIRECT(CONCATENATE("'",YEAR($A61),"'!$G$3:$H$16")),2,FALSE),0))*Customers!C168</f>
        <v>-177868.25369254369</v>
      </c>
      <c r="D61" s="20">
        <f ca="1">((VLOOKUP(MONTH($A61),'Normal HDDs'!$A:$E,4,FALSE)-'Actual HDDs'!D168)*IFERROR(VLOOKUP(MONTH($A61),INDIRECT(CONCATENATE("'",YEAR($A61),"'!$M$3:$N$16")),2,FALSE),0))*Customers!D168</f>
        <v>-98913.955657482584</v>
      </c>
      <c r="E61" s="20">
        <f ca="1">((VLOOKUP(MONTH($A61),'Normal HDDs'!$A:$E,5,FALSE)-'Actual HDDs'!E168)*IFERROR(VLOOKUP(MONTH($A61),INDIRECT(CONCATENATE("'",YEAR($A61),"'!$S$3:$T$16")),2,FALSE),0))*Customers!E168</f>
        <v>3262.851087434703</v>
      </c>
      <c r="F61" s="20">
        <f ca="1">'Historical Therms'!C168+B61</f>
        <v>4312448.5090357028</v>
      </c>
      <c r="G61" s="20">
        <f ca="1">'Historical Therms'!D168+C61</f>
        <v>1881282.4691326413</v>
      </c>
      <c r="H61" s="20">
        <f ca="1">'Historical Therms'!E168+D61</f>
        <v>1044572.2864307675</v>
      </c>
      <c r="I61" s="20">
        <f ca="1">'Historical Therms'!F168+E61</f>
        <v>914630.06376034557</v>
      </c>
      <c r="K61" s="20">
        <f ca="1">O61-'Historical Therms'!C168</f>
        <v>-291774.90471831895</v>
      </c>
      <c r="L61" s="20">
        <f ca="1">P61-'Historical Therms'!D168</f>
        <v>-211777.84808614594</v>
      </c>
      <c r="M61" s="20">
        <f ca="1">Q61-'Historical Therms'!E168</f>
        <v>-31904.992327181622</v>
      </c>
      <c r="N61" s="20">
        <f ca="1">R61-'Historical Therms'!F168</f>
        <v>-40384.595814498258</v>
      </c>
      <c r="O61" s="20">
        <f ca="1">((VLOOKUP(MONTH($A61),'Normal HDDs'!$A:$E,2,FALSE)*IFERROR(VLOOKUP(MONTH($A61),INDIRECT(CONCATENATE("'",YEAR($A61),"'!$A$3:$B$16")),2,FALSE),0)+((IFERROR(VLOOKUP("trend",INDIRECT(CONCATENATE("'",YEAR($A61),"'!$A$3:$B$16")),2,FALSE),0)*(MONTH($A61)+108))*($A62-$A61))+(IFERROR((VLOOKUP("(Intercept)",INDIRECT(CONCATENATE("'",YEAR($A61),"'!$A$3:$B$16")),2,FALSE)),0)*($A62-$A61)))*Customers!B168)</f>
        <v>4169578.9176953351</v>
      </c>
      <c r="P61" s="20">
        <f ca="1">((VLOOKUP(MONTH($A61),'Normal HDDs'!$A:$E,3,FALSE)*IFERROR(VLOOKUP(MONTH($A61),INDIRECT(CONCATENATE("'",YEAR($A61),"'!$g$3:$h$16")),2,FALSE),0)+((IFERROR(VLOOKUP("trend",INDIRECT(CONCATENATE("'",YEAR($A61),"'!$g$3:$h$16")),2,FALSE),0)*(MONTH($A61)+108))*($A62-$A61))+(IFERROR((VLOOKUP("(Intercept)",INDIRECT(CONCATENATE("'",YEAR($A61),"'!$g$3:$h$16")),2,FALSE)),0)*($A62-$A61)))*Customers!C168)</f>
        <v>1847372.874739039</v>
      </c>
      <c r="Q61" s="20">
        <f ca="1">((VLOOKUP(MONTH($A61),'Normal HDDs'!$A:$E,4,FALSE)*IFERROR(VLOOKUP(MONTH($A61),INDIRECT(CONCATENATE("'",YEAR($A61),"'!$m$3:$n$16")),2,FALSE),0)+((IFERROR(VLOOKUP("trend",INDIRECT(CONCATENATE("'",YEAR($A61),"'!$m$3:$n$16")),2,FALSE),0)*(MONTH($A61)+108))*($A62-$A61))+(IFERROR((VLOOKUP("(Intercept)",INDIRECT(CONCATENATE("'",YEAR($A61),"'!$m$3:$n$16")),2,FALSE)),0)*($A62-$A61)))*Customers!D168)</f>
        <v>1111581.2497610685</v>
      </c>
      <c r="R61" s="20">
        <f ca="1">((VLOOKUP(MONTH($A61),'Normal HDDs'!$A:$E,5,FALSE)*IFERROR(VLOOKUP(MONTH($A61),INDIRECT(CONCATENATE("'",YEAR($A61),"'!$s$3:$t$16")),2,FALSE),0)+((IFERROR(VLOOKUP("trend",INDIRECT(CONCATENATE("'",YEAR($A61),"'!$s$3:$t$16")),2,FALSE),0)*(MONTH($A61)+108))*($A62-$A61))+(IFERROR((VLOOKUP("(Intercept)",INDIRECT(CONCATENATE("'",YEAR($A61),"'!$s$3:$t$16")),2,FALSE)),0)*($A62-$A61)))*Customers!E168)</f>
        <v>870982.61685841263</v>
      </c>
    </row>
    <row r="62" spans="1:18" x14ac:dyDescent="0.25">
      <c r="A62" s="18">
        <v>41579</v>
      </c>
      <c r="B62" s="20">
        <f ca="1">((VLOOKUP(MONTH($A62),'Normal HDDs'!$A:$E,2,FALSE)-'Actual HDDs'!B169)*IFERROR(VLOOKUP(MONTH($A62),INDIRECT(CONCATENATE("'",YEAR($A62),"'!$A$3:$B$16")),2,FALSE),0))*Customers!B169</f>
        <v>156871.87409020946</v>
      </c>
      <c r="C62" s="20">
        <f ca="1">((VLOOKUP(MONTH($A62),'Normal HDDs'!$A:$E,3,FALSE)-'Actual HDDs'!C169)*IFERROR(VLOOKUP(MONTH($A62),INDIRECT(CONCATENATE("'",YEAR($A62),"'!$G$3:$H$16")),2,FALSE),0))*Customers!C169</f>
        <v>-17891.800405124166</v>
      </c>
      <c r="D62" s="20">
        <f ca="1">((VLOOKUP(MONTH($A62),'Normal HDDs'!$A:$E,4,FALSE)-'Actual HDDs'!D169)*IFERROR(VLOOKUP(MONTH($A62),INDIRECT(CONCATENATE("'",YEAR($A62),"'!$M$3:$N$16")),2,FALSE),0))*Customers!D169</f>
        <v>-152009.73306527256</v>
      </c>
      <c r="E62" s="20">
        <f ca="1">((VLOOKUP(MONTH($A62),'Normal HDDs'!$A:$E,5,FALSE)-'Actual HDDs'!E169)*IFERROR(VLOOKUP(MONTH($A62),INDIRECT(CONCATENATE("'",YEAR($A62),"'!$S$3:$T$16")),2,FALSE),0))*Customers!E169</f>
        <v>51774.623919265687</v>
      </c>
      <c r="F62" s="20">
        <f ca="1">'Historical Therms'!C169+B62</f>
        <v>7492149.6308641117</v>
      </c>
      <c r="G62" s="20">
        <f ca="1">'Historical Therms'!D169+C62</f>
        <v>3576992.6449824767</v>
      </c>
      <c r="H62" s="20">
        <f ca="1">'Historical Therms'!E169+D62</f>
        <v>2295594.5922323195</v>
      </c>
      <c r="I62" s="20">
        <f ca="1">'Historical Therms'!F169+E62</f>
        <v>2060922.0964601696</v>
      </c>
      <c r="K62" s="20">
        <f ca="1">O62-'Historical Therms'!C169</f>
        <v>232769.10518113431</v>
      </c>
      <c r="L62" s="20">
        <f ca="1">P62-'Historical Therms'!D169</f>
        <v>-161683.0712822713</v>
      </c>
      <c r="M62" s="20">
        <f ca="1">Q62-'Historical Therms'!E169</f>
        <v>-3408.0949956849217</v>
      </c>
      <c r="N62" s="20">
        <f ca="1">R62-'Historical Therms'!F169</f>
        <v>170.82657040213235</v>
      </c>
      <c r="O62" s="20">
        <f ca="1">((VLOOKUP(MONTH($A62),'Normal HDDs'!$A:$E,2,FALSE)*IFERROR(VLOOKUP(MONTH($A62),INDIRECT(CONCATENATE("'",YEAR($A62),"'!$A$3:$B$16")),2,FALSE),0)+((IFERROR(VLOOKUP("trend",INDIRECT(CONCATENATE("'",YEAR($A62),"'!$A$3:$B$16")),2,FALSE),0)*(MONTH($A62)+108))*($A63-$A62))+(IFERROR((VLOOKUP("(Intercept)",INDIRECT(CONCATENATE("'",YEAR($A62),"'!$A$3:$B$16")),2,FALSE)),0)*($A63-$A62)))*Customers!B169)</f>
        <v>7568046.8619550364</v>
      </c>
      <c r="P62" s="20">
        <f ca="1">((VLOOKUP(MONTH($A62),'Normal HDDs'!$A:$E,3,FALSE)*IFERROR(VLOOKUP(MONTH($A62),INDIRECT(CONCATENATE("'",YEAR($A62),"'!$g$3:$h$16")),2,FALSE),0)+((IFERROR(VLOOKUP("trend",INDIRECT(CONCATENATE("'",YEAR($A62),"'!$g$3:$h$16")),2,FALSE),0)*(MONTH($A62)+108))*($A63-$A62))+(IFERROR((VLOOKUP("(Intercept)",INDIRECT(CONCATENATE("'",YEAR($A62),"'!$g$3:$h$16")),2,FALSE)),0)*($A63-$A62)))*Customers!C169)</f>
        <v>3433201.3741053296</v>
      </c>
      <c r="Q62" s="20">
        <f ca="1">((VLOOKUP(MONTH($A62),'Normal HDDs'!$A:$E,4,FALSE)*IFERROR(VLOOKUP(MONTH($A62),INDIRECT(CONCATENATE("'",YEAR($A62),"'!$m$3:$n$16")),2,FALSE),0)+((IFERROR(VLOOKUP("trend",INDIRECT(CONCATENATE("'",YEAR($A62),"'!$m$3:$n$16")),2,FALSE),0)*(MONTH($A62)+108))*($A63-$A62))+(IFERROR((VLOOKUP("(Intercept)",INDIRECT(CONCATENATE("'",YEAR($A62),"'!$m$3:$n$16")),2,FALSE)),0)*($A63-$A62)))*Customers!D169)</f>
        <v>2444196.2303019073</v>
      </c>
      <c r="R62" s="20">
        <f ca="1">((VLOOKUP(MONTH($A62),'Normal HDDs'!$A:$E,5,FALSE)*IFERROR(VLOOKUP(MONTH($A62),INDIRECT(CONCATENATE("'",YEAR($A62),"'!$s$3:$t$16")),2,FALSE),0)+((IFERROR(VLOOKUP("trend",INDIRECT(CONCATENATE("'",YEAR($A62),"'!$s$3:$t$16")),2,FALSE),0)*(MONTH($A62)+108))*($A63-$A62))+(IFERROR((VLOOKUP("(Intercept)",INDIRECT(CONCATENATE("'",YEAR($A62),"'!$s$3:$t$16")),2,FALSE)),0)*($A63-$A62)))*Customers!E169)</f>
        <v>2009318.2991113062</v>
      </c>
    </row>
    <row r="63" spans="1:18" x14ac:dyDescent="0.25">
      <c r="A63" s="18">
        <v>41609</v>
      </c>
      <c r="B63" s="20">
        <f ca="1">((VLOOKUP(MONTH($A63),'Normal HDDs'!$A:$E,2,FALSE)-'Actual HDDs'!B170)*IFERROR(VLOOKUP(MONTH($A63),INDIRECT(CONCATENATE("'",YEAR($A63),"'!$A$3:$B$16")),2,FALSE),0))*Customers!B170</f>
        <v>-782199.70215384406</v>
      </c>
      <c r="C63" s="20">
        <f ca="1">((VLOOKUP(MONTH($A63),'Normal HDDs'!$A:$E,3,FALSE)-'Actual HDDs'!C170)*IFERROR(VLOOKUP(MONTH($A63),INDIRECT(CONCATENATE("'",YEAR($A63),"'!$G$3:$H$16")),2,FALSE),0))*Customers!C170</f>
        <v>-378916.77533697011</v>
      </c>
      <c r="D63" s="20">
        <f ca="1">((VLOOKUP(MONTH($A63),'Normal HDDs'!$A:$E,4,FALSE)-'Actual HDDs'!D170)*IFERROR(VLOOKUP(MONTH($A63),INDIRECT(CONCATENATE("'",YEAR($A63),"'!$M$3:$N$16")),2,FALSE),0))*Customers!D170</f>
        <v>-232927.01966779196</v>
      </c>
      <c r="E63" s="20">
        <f ca="1">((VLOOKUP(MONTH($A63),'Normal HDDs'!$A:$E,5,FALSE)-'Actual HDDs'!E170)*IFERROR(VLOOKUP(MONTH($A63),INDIRECT(CONCATENATE("'",YEAR($A63),"'!$S$3:$T$16")),2,FALSE),0))*Customers!E170</f>
        <v>-99739.465108070362</v>
      </c>
      <c r="F63" s="20">
        <f ca="1">'Historical Therms'!C170+B63</f>
        <v>9014429.1145935543</v>
      </c>
      <c r="G63" s="20">
        <f ca="1">'Historical Therms'!D170+C63</f>
        <v>4078478.863610676</v>
      </c>
      <c r="H63" s="20">
        <f ca="1">'Historical Therms'!E170+D63</f>
        <v>3806381.0934613468</v>
      </c>
      <c r="I63" s="20">
        <f ca="1">'Historical Therms'!F170+E63</f>
        <v>3298777.9660677454</v>
      </c>
      <c r="K63" s="20">
        <f ca="1">O63-'Historical Therms'!C170</f>
        <v>-330497.0721964296</v>
      </c>
      <c r="L63" s="20">
        <f ca="1">P63-'Historical Therms'!D170</f>
        <v>-215502.99987807963</v>
      </c>
      <c r="M63" s="20">
        <f ca="1">Q63-'Historical Therms'!E170</f>
        <v>-82609.160508903209</v>
      </c>
      <c r="N63" s="20">
        <f ca="1">R63-'Historical Therms'!F170</f>
        <v>-153482.70882140333</v>
      </c>
      <c r="O63" s="20">
        <f ca="1">((VLOOKUP(MONTH($A63),'Normal HDDs'!$A:$E,2,FALSE)*IFERROR(VLOOKUP(MONTH($A63),INDIRECT(CONCATENATE("'",YEAR($A63),"'!$A$3:$B$16")),2,FALSE),0)+((IFERROR(VLOOKUP("trend",INDIRECT(CONCATENATE("'",YEAR($A63),"'!$A$3:$B$16")),2,FALSE),0)*(MONTH($A63)+108))*($A64-$A63))+(IFERROR((VLOOKUP("(Intercept)",INDIRECT(CONCATENATE("'",YEAR($A63),"'!$A$3:$B$16")),2,FALSE)),0)*($A64-$A63)))*Customers!B170)</f>
        <v>9466131.7445509695</v>
      </c>
      <c r="P63" s="20">
        <f ca="1">((VLOOKUP(MONTH($A63),'Normal HDDs'!$A:$E,3,FALSE)*IFERROR(VLOOKUP(MONTH($A63),INDIRECT(CONCATENATE("'",YEAR($A63),"'!$g$3:$h$16")),2,FALSE),0)+((IFERROR(VLOOKUP("trend",INDIRECT(CONCATENATE("'",YEAR($A63),"'!$g$3:$h$16")),2,FALSE),0)*(MONTH($A63)+108))*($A64-$A63))+(IFERROR((VLOOKUP("(Intercept)",INDIRECT(CONCATENATE("'",YEAR($A63),"'!$g$3:$h$16")),2,FALSE)),0)*($A64-$A63)))*Customers!C170)</f>
        <v>4241892.6390695665</v>
      </c>
      <c r="Q63" s="20">
        <f ca="1">((VLOOKUP(MONTH($A63),'Normal HDDs'!$A:$E,4,FALSE)*IFERROR(VLOOKUP(MONTH($A63),INDIRECT(CONCATENATE("'",YEAR($A63),"'!$m$3:$n$16")),2,FALSE),0)+((IFERROR(VLOOKUP("trend",INDIRECT(CONCATENATE("'",YEAR($A63),"'!$m$3:$n$16")),2,FALSE),0)*(MONTH($A63)+108))*($A64-$A63))+(IFERROR((VLOOKUP("(Intercept)",INDIRECT(CONCATENATE("'",YEAR($A63),"'!$m$3:$n$16")),2,FALSE)),0)*($A64-$A63)))*Customers!D170)</f>
        <v>3956698.9526202357</v>
      </c>
      <c r="R63" s="20">
        <f ca="1">((VLOOKUP(MONTH($A63),'Normal HDDs'!$A:$E,5,FALSE)*IFERROR(VLOOKUP(MONTH($A63),INDIRECT(CONCATENATE("'",YEAR($A63),"'!$s$3:$t$16")),2,FALSE),0)+((IFERROR(VLOOKUP("trend",INDIRECT(CONCATENATE("'",YEAR($A63),"'!$s$3:$t$16")),2,FALSE),0)*(MONTH($A63)+108))*($A64-$A63))+(IFERROR((VLOOKUP("(Intercept)",INDIRECT(CONCATENATE("'",YEAR($A63),"'!$s$3:$t$16")),2,FALSE)),0)*($A64-$A63)))*Customers!E170)</f>
        <v>3245034.7223544125</v>
      </c>
    </row>
    <row r="64" spans="1:18" x14ac:dyDescent="0.25">
      <c r="A64" s="18">
        <v>41640</v>
      </c>
      <c r="B64" s="20">
        <f ca="1">((VLOOKUP(MONTH($A64),'Normal HDDs'!$A:$E,2,FALSE)-'Actual HDDs'!B171)*IFERROR(VLOOKUP(MONTH($A64),INDIRECT(CONCATENATE("'",YEAR($A64),"'!$A$3:$B$16")),2,FALSE),0))*Customers!B171</f>
        <v>558772.46745998377</v>
      </c>
      <c r="C64" s="20">
        <f ca="1">((VLOOKUP(MONTH($A64),'Normal HDDs'!$A:$E,3,FALSE)-'Actual HDDs'!C171)*IFERROR(VLOOKUP(MONTH($A64),INDIRECT(CONCATENATE("'",YEAR($A64),"'!$G$3:$H$16")),2,FALSE),0))*Customers!C171</f>
        <v>122067.37862554003</v>
      </c>
      <c r="D64" s="20">
        <f ca="1">((VLOOKUP(MONTH($A64),'Normal HDDs'!$A:$E,4,FALSE)-'Actual HDDs'!D171)*IFERROR(VLOOKUP(MONTH($A64),INDIRECT(CONCATENATE("'",YEAR($A64),"'!$M$3:$N$16")),2,FALSE),0))*Customers!D171</f>
        <v>114045.8693662228</v>
      </c>
      <c r="E64" s="20">
        <f ca="1">((VLOOKUP(MONTH($A64),'Normal HDDs'!$A:$E,5,FALSE)-'Actual HDDs'!E171)*IFERROR(VLOOKUP(MONTH($A64),INDIRECT(CONCATENATE("'",YEAR($A64),"'!$S$3:$T$16")),2,FALSE),0))*Customers!E171</f>
        <v>348261.67903135746</v>
      </c>
      <c r="F64" s="20">
        <f ca="1">'Historical Therms'!C171+B64</f>
        <v>8238879.9216490705</v>
      </c>
      <c r="G64" s="20">
        <f ca="1">'Historical Therms'!D171+C64</f>
        <v>3637644.4198048841</v>
      </c>
      <c r="H64" s="20">
        <f ca="1">'Historical Therms'!E171+D64</f>
        <v>3647889.5493205707</v>
      </c>
      <c r="I64" s="20">
        <f ca="1">'Historical Therms'!F171+E64</f>
        <v>3338233.5037085805</v>
      </c>
      <c r="K64" s="20">
        <f ca="1">O64-'Historical Therms'!C171</f>
        <v>1037528.73247144</v>
      </c>
      <c r="L64" s="20">
        <f ca="1">P64-'Historical Therms'!D171</f>
        <v>343574.22053613514</v>
      </c>
      <c r="M64" s="20">
        <f ca="1">Q64-'Historical Therms'!E171</f>
        <v>388700.02383217728</v>
      </c>
      <c r="N64" s="20">
        <f ca="1">R64-'Historical Therms'!F171</f>
        <v>225905.34478136385</v>
      </c>
      <c r="O64" s="20">
        <f ca="1">((VLOOKUP(MONTH($A64),'Normal HDDs'!$A:$E,2,FALSE)*IFERROR(VLOOKUP(MONTH($A64),INDIRECT(CONCATENATE("'",YEAR($A64),"'!$A$3:$B$16")),2,FALSE),0)+((IFERROR(VLOOKUP("trend",INDIRECT(CONCATENATE("'",YEAR($A64),"'!$A$3:$B$16")),2,FALSE),0)*(MONTH($A64)+108))*($A65-$A64))+(IFERROR((VLOOKUP("(Intercept)",INDIRECT(CONCATENATE("'",YEAR($A64),"'!$A$3:$B$16")),2,FALSE)),0)*($A65-$A64)))*Customers!B171)</f>
        <v>8717636.1866605263</v>
      </c>
      <c r="P64" s="20">
        <f ca="1">((VLOOKUP(MONTH($A64),'Normal HDDs'!$A:$E,3,FALSE)*IFERROR(VLOOKUP(MONTH($A64),INDIRECT(CONCATENATE("'",YEAR($A64),"'!$g$3:$h$16")),2,FALSE),0)+((IFERROR(VLOOKUP("trend",INDIRECT(CONCATENATE("'",YEAR($A64),"'!$g$3:$h$16")),2,FALSE),0)*(MONTH($A64)+108))*($A65-$A64))+(IFERROR((VLOOKUP("(Intercept)",INDIRECT(CONCATENATE("'",YEAR($A64),"'!$g$3:$h$16")),2,FALSE)),0)*($A65-$A64)))*Customers!C171)</f>
        <v>3859151.2617154792</v>
      </c>
      <c r="Q64" s="20">
        <f ca="1">((VLOOKUP(MONTH($A64),'Normal HDDs'!$A:$E,4,FALSE)*IFERROR(VLOOKUP(MONTH($A64),INDIRECT(CONCATENATE("'",YEAR($A64),"'!$m$3:$n$16")),2,FALSE),0)+((IFERROR(VLOOKUP("trend",INDIRECT(CONCATENATE("'",YEAR($A64),"'!$m$3:$n$16")),2,FALSE),0)*(MONTH($A64)+108))*($A65-$A64))+(IFERROR((VLOOKUP("(Intercept)",INDIRECT(CONCATENATE("'",YEAR($A64),"'!$m$3:$n$16")),2,FALSE)),0)*($A65-$A64)))*Customers!D171)</f>
        <v>3922543.7037865249</v>
      </c>
      <c r="R64" s="20">
        <f ca="1">((VLOOKUP(MONTH($A64),'Normal HDDs'!$A:$E,5,FALSE)*IFERROR(VLOOKUP(MONTH($A64),INDIRECT(CONCATENATE("'",YEAR($A64),"'!$s$3:$t$16")),2,FALSE),0)+((IFERROR(VLOOKUP("trend",INDIRECT(CONCATENATE("'",YEAR($A64),"'!$s$3:$t$16")),2,FALSE),0)*(MONTH($A64)+108))*($A65-$A64))+(IFERROR((VLOOKUP("(Intercept)",INDIRECT(CONCATENATE("'",YEAR($A64),"'!$s$3:$t$16")),2,FALSE)),0)*($A65-$A64)))*Customers!E171)</f>
        <v>3215877.1694585867</v>
      </c>
    </row>
    <row r="65" spans="1:18" x14ac:dyDescent="0.25">
      <c r="A65" s="18">
        <v>41671</v>
      </c>
      <c r="B65" s="20">
        <f ca="1">((VLOOKUP(MONTH($A65),'Normal HDDs'!$A:$E,2,FALSE)-'Actual HDDs'!B172)*IFERROR(VLOOKUP(MONTH($A65),INDIRECT(CONCATENATE("'",YEAR($A65),"'!$A$3:$B$16")),2,FALSE),0))*Customers!B172</f>
        <v>-890280.12408853706</v>
      </c>
      <c r="C65" s="20">
        <f ca="1">((VLOOKUP(MONTH($A65),'Normal HDDs'!$A:$E,3,FALSE)-'Actual HDDs'!C172)*IFERROR(VLOOKUP(MONTH($A65),INDIRECT(CONCATENATE("'",YEAR($A65),"'!$G$3:$H$16")),2,FALSE),0))*Customers!C172</f>
        <v>-415270.15266901592</v>
      </c>
      <c r="D65" s="20">
        <f ca="1">((VLOOKUP(MONTH($A65),'Normal HDDs'!$A:$E,4,FALSE)-'Actual HDDs'!D172)*IFERROR(VLOOKUP(MONTH($A65),INDIRECT(CONCATENATE("'",YEAR($A65),"'!$M$3:$N$16")),2,FALSE),0))*Customers!D172</f>
        <v>-499229.05032027198</v>
      </c>
      <c r="E65" s="20">
        <f ca="1">((VLOOKUP(MONTH($A65),'Normal HDDs'!$A:$E,5,FALSE)-'Actual HDDs'!E172)*IFERROR(VLOOKUP(MONTH($A65),INDIRECT(CONCATENATE("'",YEAR($A65),"'!$S$3:$T$16")),2,FALSE),0))*Customers!E172</f>
        <v>-310802.49154104397</v>
      </c>
      <c r="F65" s="20">
        <f ca="1">'Historical Therms'!C172+B65</f>
        <v>6722150.5214156192</v>
      </c>
      <c r="G65" s="20">
        <f ca="1">'Historical Therms'!D172+C65</f>
        <v>3032676.5128974523</v>
      </c>
      <c r="H65" s="20">
        <f ca="1">'Historical Therms'!E172+D65</f>
        <v>2923627.620096019</v>
      </c>
      <c r="I65" s="20">
        <f ca="1">'Historical Therms'!F172+E65</f>
        <v>2626440.5269720405</v>
      </c>
      <c r="K65" s="20">
        <f ca="1">O65-'Historical Therms'!C172</f>
        <v>-761236.37526517082</v>
      </c>
      <c r="L65" s="20">
        <f ca="1">P65-'Historical Therms'!D172</f>
        <v>-365518.24434935348</v>
      </c>
      <c r="M65" s="20">
        <f ca="1">Q65-'Historical Therms'!E172</f>
        <v>-409445.08399669221</v>
      </c>
      <c r="N65" s="20">
        <f ca="1">R65-'Historical Therms'!F172</f>
        <v>-347626.07755493885</v>
      </c>
      <c r="O65" s="20">
        <f ca="1">((VLOOKUP(MONTH($A65),'Normal HDDs'!$A:$E,2,FALSE)*IFERROR(VLOOKUP(MONTH($A65),INDIRECT(CONCATENATE("'",YEAR($A65),"'!$A$3:$B$16")),2,FALSE),0)+((IFERROR(VLOOKUP("trend",INDIRECT(CONCATENATE("'",YEAR($A65),"'!$A$3:$B$16")),2,FALSE),0)*(MONTH($A65)+108))*($A66-$A65))+(IFERROR((VLOOKUP("(Intercept)",INDIRECT(CONCATENATE("'",YEAR($A65),"'!$A$3:$B$16")),2,FALSE)),0)*($A66-$A65)))*Customers!B172)</f>
        <v>6851194.2702389853</v>
      </c>
      <c r="P65" s="20">
        <f ca="1">((VLOOKUP(MONTH($A65),'Normal HDDs'!$A:$E,3,FALSE)*IFERROR(VLOOKUP(MONTH($A65),INDIRECT(CONCATENATE("'",YEAR($A65),"'!$g$3:$h$16")),2,FALSE),0)+((IFERROR(VLOOKUP("trend",INDIRECT(CONCATENATE("'",YEAR($A65),"'!$g$3:$h$16")),2,FALSE),0)*(MONTH($A65)+108))*($A66-$A65))+(IFERROR((VLOOKUP("(Intercept)",INDIRECT(CONCATENATE("'",YEAR($A65),"'!$g$3:$h$16")),2,FALSE)),0)*($A66-$A65)))*Customers!C172)</f>
        <v>3082428.4212171147</v>
      </c>
      <c r="Q65" s="20">
        <f ca="1">((VLOOKUP(MONTH($A65),'Normal HDDs'!$A:$E,4,FALSE)*IFERROR(VLOOKUP(MONTH($A65),INDIRECT(CONCATENATE("'",YEAR($A65),"'!$m$3:$n$16")),2,FALSE),0)+((IFERROR(VLOOKUP("trend",INDIRECT(CONCATENATE("'",YEAR($A65),"'!$m$3:$n$16")),2,FALSE),0)*(MONTH($A65)+108))*($A66-$A65))+(IFERROR((VLOOKUP("(Intercept)",INDIRECT(CONCATENATE("'",YEAR($A65),"'!$m$3:$n$16")),2,FALSE)),0)*($A66-$A65)))*Customers!D172)</f>
        <v>3013411.5864195987</v>
      </c>
      <c r="R65" s="20">
        <f ca="1">((VLOOKUP(MONTH($A65),'Normal HDDs'!$A:$E,5,FALSE)*IFERROR(VLOOKUP(MONTH($A65),INDIRECT(CONCATENATE("'",YEAR($A65),"'!$s$3:$t$16")),2,FALSE),0)+((IFERROR(VLOOKUP("trend",INDIRECT(CONCATENATE("'",YEAR($A65),"'!$s$3:$t$16")),2,FALSE),0)*(MONTH($A65)+108))*($A66-$A65))+(IFERROR((VLOOKUP("(Intercept)",INDIRECT(CONCATENATE("'",YEAR($A65),"'!$s$3:$t$16")),2,FALSE)),0)*($A66-$A65)))*Customers!E172)</f>
        <v>2589616.9409581455</v>
      </c>
    </row>
    <row r="66" spans="1:18" x14ac:dyDescent="0.25">
      <c r="A66" s="18">
        <v>41699</v>
      </c>
      <c r="B66" s="20">
        <f ca="1">((VLOOKUP(MONTH($A66),'Normal HDDs'!$A:$E,2,FALSE)-'Actual HDDs'!B173)*IFERROR(VLOOKUP(MONTH($A66),INDIRECT(CONCATENATE("'",YEAR($A66),"'!$A$3:$B$16")),2,FALSE),0))*Customers!B173</f>
        <v>406336.65145881224</v>
      </c>
      <c r="C66" s="20">
        <f ca="1">((VLOOKUP(MONTH($A66),'Normal HDDs'!$A:$E,3,FALSE)-'Actual HDDs'!C173)*IFERROR(VLOOKUP(MONTH($A66),INDIRECT(CONCATENATE("'",YEAR($A66),"'!$G$3:$H$16")),2,FALSE),0))*Customers!C173</f>
        <v>195647.62412794353</v>
      </c>
      <c r="D66" s="20">
        <f ca="1">((VLOOKUP(MONTH($A66),'Normal HDDs'!$A:$E,4,FALSE)-'Actual HDDs'!D173)*IFERROR(VLOOKUP(MONTH($A66),INDIRECT(CONCATENATE("'",YEAR($A66),"'!$M$3:$N$16")),2,FALSE),0))*Customers!D173</f>
        <v>213511.18850217358</v>
      </c>
      <c r="E66" s="20">
        <f ca="1">((VLOOKUP(MONTH($A66),'Normal HDDs'!$A:$E,5,FALSE)-'Actual HDDs'!E173)*IFERROR(VLOOKUP(MONTH($A66),INDIRECT(CONCATENATE("'",YEAR($A66),"'!$S$3:$T$16")),2,FALSE),0))*Customers!E173</f>
        <v>104224.01481269045</v>
      </c>
      <c r="F66" s="20">
        <f ca="1">'Historical Therms'!C173+B66</f>
        <v>5997018.7902568216</v>
      </c>
      <c r="G66" s="20">
        <f ca="1">'Historical Therms'!D173+C66</f>
        <v>2614930.3000570373</v>
      </c>
      <c r="H66" s="20">
        <f ca="1">'Historical Therms'!E173+D66</f>
        <v>2377425.7163979663</v>
      </c>
      <c r="I66" s="20">
        <f ca="1">'Historical Therms'!F173+E66</f>
        <v>1998369.6721897947</v>
      </c>
      <c r="K66" s="20">
        <f ca="1">O66-'Historical Therms'!C173</f>
        <v>601988.01252746396</v>
      </c>
      <c r="L66" s="20">
        <f ca="1">P66-'Historical Therms'!D173</f>
        <v>360139.76812235918</v>
      </c>
      <c r="M66" s="20">
        <f ca="1">Q66-'Historical Therms'!E173</f>
        <v>255207.96729040425</v>
      </c>
      <c r="N66" s="20">
        <f ca="1">R66-'Historical Therms'!F173</f>
        <v>72009.903514522361</v>
      </c>
      <c r="O66" s="20">
        <f ca="1">((VLOOKUP(MONTH($A66),'Normal HDDs'!$A:$E,2,FALSE)*IFERROR(VLOOKUP(MONTH($A66),INDIRECT(CONCATENATE("'",YEAR($A66),"'!$A$3:$B$16")),2,FALSE),0)+((IFERROR(VLOOKUP("trend",INDIRECT(CONCATENATE("'",YEAR($A66),"'!$A$3:$B$16")),2,FALSE),0)*(MONTH($A66)+108))*($A67-$A66))+(IFERROR((VLOOKUP("(Intercept)",INDIRECT(CONCATENATE("'",YEAR($A66),"'!$A$3:$B$16")),2,FALSE)),0)*($A67-$A66)))*Customers!B173)</f>
        <v>6192670.1513254736</v>
      </c>
      <c r="P66" s="20">
        <f ca="1">((VLOOKUP(MONTH($A66),'Normal HDDs'!$A:$E,3,FALSE)*IFERROR(VLOOKUP(MONTH($A66),INDIRECT(CONCATENATE("'",YEAR($A66),"'!$g$3:$h$16")),2,FALSE),0)+((IFERROR(VLOOKUP("trend",INDIRECT(CONCATENATE("'",YEAR($A66),"'!$g$3:$h$16")),2,FALSE),0)*(MONTH($A66)+108))*($A67-$A66))+(IFERROR((VLOOKUP("(Intercept)",INDIRECT(CONCATENATE("'",YEAR($A66),"'!$g$3:$h$16")),2,FALSE)),0)*($A67-$A66)))*Customers!C173)</f>
        <v>2779422.4440514529</v>
      </c>
      <c r="Q66" s="20">
        <f ca="1">((VLOOKUP(MONTH($A66),'Normal HDDs'!$A:$E,4,FALSE)*IFERROR(VLOOKUP(MONTH($A66),INDIRECT(CONCATENATE("'",YEAR($A66),"'!$m$3:$n$16")),2,FALSE),0)+((IFERROR(VLOOKUP("trend",INDIRECT(CONCATENATE("'",YEAR($A66),"'!$m$3:$n$16")),2,FALSE),0)*(MONTH($A66)+108))*($A67-$A66))+(IFERROR((VLOOKUP("(Intercept)",INDIRECT(CONCATENATE("'",YEAR($A66),"'!$m$3:$n$16")),2,FALSE)),0)*($A67-$A66)))*Customers!D173)</f>
        <v>2419122.4951861971</v>
      </c>
      <c r="R66" s="20">
        <f ca="1">((VLOOKUP(MONTH($A66),'Normal HDDs'!$A:$E,5,FALSE)*IFERROR(VLOOKUP(MONTH($A66),INDIRECT(CONCATENATE("'",YEAR($A66),"'!$s$3:$t$16")),2,FALSE),0)+((IFERROR(VLOOKUP("trend",INDIRECT(CONCATENATE("'",YEAR($A66),"'!$s$3:$t$16")),2,FALSE),0)*(MONTH($A66)+108))*($A67-$A66))+(IFERROR((VLOOKUP("(Intercept)",INDIRECT(CONCATENATE("'",YEAR($A66),"'!$s$3:$t$16")),2,FALSE)),0)*($A67-$A66)))*Customers!E173)</f>
        <v>1966155.5608916266</v>
      </c>
    </row>
    <row r="67" spans="1:18" x14ac:dyDescent="0.25">
      <c r="A67" s="18">
        <v>41730</v>
      </c>
      <c r="B67" s="20">
        <f ca="1">((VLOOKUP(MONTH($A67),'Normal HDDs'!$A:$E,2,FALSE)-'Actual HDDs'!B174)*IFERROR(VLOOKUP(MONTH($A67),INDIRECT(CONCATENATE("'",YEAR($A67),"'!$A$3:$B$16")),2,FALSE),0))*Customers!B174</f>
        <v>550023.64918326691</v>
      </c>
      <c r="C67" s="20">
        <f ca="1">((VLOOKUP(MONTH($A67),'Normal HDDs'!$A:$E,3,FALSE)-'Actual HDDs'!C174)*IFERROR(VLOOKUP(MONTH($A67),INDIRECT(CONCATENATE("'",YEAR($A67),"'!$G$3:$H$16")),2,FALSE),0))*Customers!C174</f>
        <v>220046.66134166659</v>
      </c>
      <c r="D67" s="20">
        <f ca="1">((VLOOKUP(MONTH($A67),'Normal HDDs'!$A:$E,4,FALSE)-'Actual HDDs'!D174)*IFERROR(VLOOKUP(MONTH($A67),INDIRECT(CONCATENATE("'",YEAR($A67),"'!$M$3:$N$16")),2,FALSE),0))*Customers!D174</f>
        <v>94491.670595952135</v>
      </c>
      <c r="E67" s="20">
        <f ca="1">((VLOOKUP(MONTH($A67),'Normal HDDs'!$A:$E,5,FALSE)-'Actual HDDs'!E174)*IFERROR(VLOOKUP(MONTH($A67),INDIRECT(CONCATENATE("'",YEAR($A67),"'!$S$3:$T$16")),2,FALSE),0))*Customers!E174</f>
        <v>223166.24396902788</v>
      </c>
      <c r="F67" s="20">
        <f ca="1">'Historical Therms'!C174+B67</f>
        <v>4094723.625553539</v>
      </c>
      <c r="G67" s="20">
        <f ca="1">'Historical Therms'!D174+C67</f>
        <v>1822726.9744570474</v>
      </c>
      <c r="H67" s="20">
        <f ca="1">'Historical Therms'!E174+D67</f>
        <v>1195839.0053181737</v>
      </c>
      <c r="I67" s="20">
        <f ca="1">'Historical Therms'!F174+E67</f>
        <v>1161199.6197611531</v>
      </c>
      <c r="K67" s="20">
        <f ca="1">O67-'Historical Therms'!C174</f>
        <v>862938.01198544633</v>
      </c>
      <c r="L67" s="20">
        <f ca="1">P67-'Historical Therms'!D174</f>
        <v>414238.04143840866</v>
      </c>
      <c r="M67" s="20">
        <f ca="1">Q67-'Historical Therms'!E174</f>
        <v>271435.38022539997</v>
      </c>
      <c r="N67" s="20">
        <f ca="1">R67-'Historical Therms'!F174</f>
        <v>292210.08427281422</v>
      </c>
      <c r="O67" s="20">
        <f ca="1">((VLOOKUP(MONTH($A67),'Normal HDDs'!$A:$E,2,FALSE)*IFERROR(VLOOKUP(MONTH($A67),INDIRECT(CONCATENATE("'",YEAR($A67),"'!$A$3:$B$16")),2,FALSE),0)+((IFERROR(VLOOKUP("trend",INDIRECT(CONCATENATE("'",YEAR($A67),"'!$A$3:$B$16")),2,FALSE),0)*(MONTH($A67)+108))*($A68-$A67))+(IFERROR((VLOOKUP("(Intercept)",INDIRECT(CONCATENATE("'",YEAR($A67),"'!$A$3:$B$16")),2,FALSE)),0)*($A68-$A67)))*Customers!B174)</f>
        <v>4407637.9883557186</v>
      </c>
      <c r="P67" s="20">
        <f ca="1">((VLOOKUP(MONTH($A67),'Normal HDDs'!$A:$E,3,FALSE)*IFERROR(VLOOKUP(MONTH($A67),INDIRECT(CONCATENATE("'",YEAR($A67),"'!$g$3:$h$16")),2,FALSE),0)+((IFERROR(VLOOKUP("trend",INDIRECT(CONCATENATE("'",YEAR($A67),"'!$g$3:$h$16")),2,FALSE),0)*(MONTH($A67)+108))*($A68-$A67))+(IFERROR((VLOOKUP("(Intercept)",INDIRECT(CONCATENATE("'",YEAR($A67),"'!$g$3:$h$16")),2,FALSE)),0)*($A68-$A67)))*Customers!C174)</f>
        <v>2016918.3545537894</v>
      </c>
      <c r="Q67" s="20">
        <f ca="1">((VLOOKUP(MONTH($A67),'Normal HDDs'!$A:$E,4,FALSE)*IFERROR(VLOOKUP(MONTH($A67),INDIRECT(CONCATENATE("'",YEAR($A67),"'!$m$3:$n$16")),2,FALSE),0)+((IFERROR(VLOOKUP("trend",INDIRECT(CONCATENATE("'",YEAR($A67),"'!$m$3:$n$16")),2,FALSE),0)*(MONTH($A67)+108))*($A68-$A67))+(IFERROR((VLOOKUP("(Intercept)",INDIRECT(CONCATENATE("'",YEAR($A67),"'!$m$3:$n$16")),2,FALSE)),0)*($A68-$A67)))*Customers!D174)</f>
        <v>1372782.7149476216</v>
      </c>
      <c r="R67" s="20">
        <f ca="1">((VLOOKUP(MONTH($A67),'Normal HDDs'!$A:$E,5,FALSE)*IFERROR(VLOOKUP(MONTH($A67),INDIRECT(CONCATENATE("'",YEAR($A67),"'!$s$3:$t$16")),2,FALSE),0)+((IFERROR(VLOOKUP("trend",INDIRECT(CONCATENATE("'",YEAR($A67),"'!$s$3:$t$16")),2,FALSE),0)*(MONTH($A67)+108))*($A68-$A67))+(IFERROR((VLOOKUP("(Intercept)",INDIRECT(CONCATENATE("'",YEAR($A67),"'!$s$3:$t$16")),2,FALSE)),0)*($A68-$A67)))*Customers!E174)</f>
        <v>1230243.4600649395</v>
      </c>
    </row>
    <row r="68" spans="1:18" x14ac:dyDescent="0.25">
      <c r="A68" s="18">
        <v>41760</v>
      </c>
      <c r="B68" s="20">
        <f ca="1">((VLOOKUP(MONTH($A68),'Normal HDDs'!$A:$E,2,FALSE)-'Actual HDDs'!B175)*IFERROR(VLOOKUP(MONTH($A68),INDIRECT(CONCATENATE("'",YEAR($A68),"'!$A$3:$B$16")),2,FALSE),0))*Customers!B175</f>
        <v>566929.50553412212</v>
      </c>
      <c r="C68" s="20">
        <f ca="1">((VLOOKUP(MONTH($A68),'Normal HDDs'!$A:$E,3,FALSE)-'Actual HDDs'!C175)*IFERROR(VLOOKUP(MONTH($A68),INDIRECT(CONCATENATE("'",YEAR($A68),"'!$G$3:$H$16")),2,FALSE),0))*Customers!C175</f>
        <v>187789.7563638826</v>
      </c>
      <c r="D68" s="20">
        <f ca="1">((VLOOKUP(MONTH($A68),'Normal HDDs'!$A:$E,4,FALSE)-'Actual HDDs'!D175)*IFERROR(VLOOKUP(MONTH($A68),INDIRECT(CONCATENATE("'",YEAR($A68),"'!$M$3:$N$16")),2,FALSE),0))*Customers!D175</f>
        <v>174744.33420330068</v>
      </c>
      <c r="E68" s="20">
        <f ca="1">((VLOOKUP(MONTH($A68),'Normal HDDs'!$A:$E,5,FALSE)-'Actual HDDs'!E175)*IFERROR(VLOOKUP(MONTH($A68),INDIRECT(CONCATENATE("'",YEAR($A68),"'!$S$3:$T$16")),2,FALSE),0))*Customers!E175</f>
        <v>163854.7055005515</v>
      </c>
      <c r="F68" s="20">
        <f ca="1">'Historical Therms'!C175+B68</f>
        <v>2882469.6330420175</v>
      </c>
      <c r="G68" s="20">
        <f ca="1">'Historical Therms'!D175+C68</f>
        <v>1249072.3476752802</v>
      </c>
      <c r="H68" s="20">
        <f ca="1">'Historical Therms'!E175+D68</f>
        <v>827233.00987371535</v>
      </c>
      <c r="I68" s="20">
        <f ca="1">'Historical Therms'!F175+E68</f>
        <v>643698.31101084407</v>
      </c>
      <c r="K68" s="20">
        <f ca="1">O68-'Historical Therms'!C175</f>
        <v>396803.94258706924</v>
      </c>
      <c r="L68" s="20">
        <f ca="1">P68-'Historical Therms'!D175</f>
        <v>179032.56484817388</v>
      </c>
      <c r="M68" s="20">
        <f ca="1">Q68-'Historical Therms'!E175</f>
        <v>133661.84753836284</v>
      </c>
      <c r="N68" s="20">
        <f ca="1">R68-'Historical Therms'!F175</f>
        <v>225800.3174270445</v>
      </c>
      <c r="O68" s="20">
        <f ca="1">((VLOOKUP(MONTH($A68),'Normal HDDs'!$A:$E,2,FALSE)*IFERROR(VLOOKUP(MONTH($A68),INDIRECT(CONCATENATE("'",YEAR($A68),"'!$A$3:$B$16")),2,FALSE),0)+((IFERROR(VLOOKUP("trend",INDIRECT(CONCATENATE("'",YEAR($A68),"'!$A$3:$B$16")),2,FALSE),0)*(MONTH($A68)+108))*($A69-$A68))+(IFERROR((VLOOKUP("(Intercept)",INDIRECT(CONCATENATE("'",YEAR($A68),"'!$A$3:$B$16")),2,FALSE)),0)*($A69-$A68)))*Customers!B175)</f>
        <v>2712344.0700949645</v>
      </c>
      <c r="P68" s="20">
        <f ca="1">((VLOOKUP(MONTH($A68),'Normal HDDs'!$A:$E,3,FALSE)*IFERROR(VLOOKUP(MONTH($A68),INDIRECT(CONCATENATE("'",YEAR($A68),"'!$g$3:$h$16")),2,FALSE),0)+((IFERROR(VLOOKUP("trend",INDIRECT(CONCATENATE("'",YEAR($A68),"'!$g$3:$h$16")),2,FALSE),0)*(MONTH($A68)+108))*($A69-$A68))+(IFERROR((VLOOKUP("(Intercept)",INDIRECT(CONCATENATE("'",YEAR($A68),"'!$g$3:$h$16")),2,FALSE)),0)*($A69-$A68)))*Customers!C175)</f>
        <v>1240315.1561595714</v>
      </c>
      <c r="Q68" s="20">
        <f ca="1">((VLOOKUP(MONTH($A68),'Normal HDDs'!$A:$E,4,FALSE)*IFERROR(VLOOKUP(MONTH($A68),INDIRECT(CONCATENATE("'",YEAR($A68),"'!$m$3:$n$16")),2,FALSE),0)+((IFERROR(VLOOKUP("trend",INDIRECT(CONCATENATE("'",YEAR($A68),"'!$m$3:$n$16")),2,FALSE),0)*(MONTH($A68)+108))*($A69-$A68))+(IFERROR((VLOOKUP("(Intercept)",INDIRECT(CONCATENATE("'",YEAR($A68),"'!$m$3:$n$16")),2,FALSE)),0)*($A69-$A68)))*Customers!D175)</f>
        <v>786150.52320877754</v>
      </c>
      <c r="R68" s="20">
        <f ca="1">((VLOOKUP(MONTH($A68),'Normal HDDs'!$A:$E,5,FALSE)*IFERROR(VLOOKUP(MONTH($A68),INDIRECT(CONCATENATE("'",YEAR($A68),"'!$s$3:$t$16")),2,FALSE),0)+((IFERROR(VLOOKUP("trend",INDIRECT(CONCATENATE("'",YEAR($A68),"'!$s$3:$t$16")),2,FALSE),0)*(MONTH($A68)+108))*($A69-$A68))+(IFERROR((VLOOKUP("(Intercept)",INDIRECT(CONCATENATE("'",YEAR($A68),"'!$s$3:$t$16")),2,FALSE)),0)*($A69-$A68)))*Customers!E175)</f>
        <v>705643.92293733708</v>
      </c>
    </row>
    <row r="69" spans="1:18" x14ac:dyDescent="0.25">
      <c r="A69" s="18">
        <v>41791</v>
      </c>
      <c r="B69" s="20">
        <f ca="1">((VLOOKUP(MONTH($A69),'Normal HDDs'!$A:$E,2,FALSE)-'Actual HDDs'!B176)*IFERROR(VLOOKUP(MONTH($A69),INDIRECT(CONCATENATE("'",YEAR($A69),"'!$A$3:$B$16")),2,FALSE),0))*Customers!B176</f>
        <v>240528.10468192759</v>
      </c>
      <c r="C69" s="20">
        <f ca="1">((VLOOKUP(MONTH($A69),'Normal HDDs'!$A:$E,3,FALSE)-'Actual HDDs'!C176)*IFERROR(VLOOKUP(MONTH($A69),INDIRECT(CONCATENATE("'",YEAR($A69),"'!$G$3:$H$16")),2,FALSE),0))*Customers!C176</f>
        <v>57116.881324792339</v>
      </c>
      <c r="D69" s="20">
        <f ca="1">((VLOOKUP(MONTH($A69),'Normal HDDs'!$A:$E,4,FALSE)-'Actual HDDs'!D176)*IFERROR(VLOOKUP(MONTH($A69),INDIRECT(CONCATENATE("'",YEAR($A69),"'!$M$3:$N$16")),2,FALSE),0))*Customers!D176</f>
        <v>0</v>
      </c>
      <c r="E69" s="20">
        <f ca="1">((VLOOKUP(MONTH($A69),'Normal HDDs'!$A:$E,5,FALSE)-'Actual HDDs'!E176)*IFERROR(VLOOKUP(MONTH($A69),INDIRECT(CONCATENATE("'",YEAR($A69),"'!$S$3:$T$16")),2,FALSE),0))*Customers!E176</f>
        <v>0</v>
      </c>
      <c r="F69" s="20">
        <f ca="1">'Historical Therms'!C176+B69</f>
        <v>1780916.6495242193</v>
      </c>
      <c r="G69" s="20">
        <f ca="1">'Historical Therms'!D176+C69</f>
        <v>820002.33354490763</v>
      </c>
      <c r="H69" s="20">
        <f ca="1">'Historical Therms'!E176+D69</f>
        <v>447772.19958059007</v>
      </c>
      <c r="I69" s="20">
        <f ca="1">'Historical Therms'!F176+E69</f>
        <v>328876.80335700291</v>
      </c>
      <c r="K69" s="20">
        <f ca="1">O69-'Historical Therms'!C176</f>
        <v>343919.44820010732</v>
      </c>
      <c r="L69" s="20">
        <f ca="1">P69-'Historical Therms'!D176</f>
        <v>99365.654235360096</v>
      </c>
      <c r="M69" s="20">
        <f ca="1">Q69-'Historical Therms'!E176</f>
        <v>57880.557593710197</v>
      </c>
      <c r="N69" s="20">
        <f ca="1">R69-'Historical Therms'!F176</f>
        <v>80918.996530952572</v>
      </c>
      <c r="O69" s="20">
        <f ca="1">((VLOOKUP(MONTH($A69),'Normal HDDs'!$A:$E,2,FALSE)*IFERROR(VLOOKUP(MONTH($A69),INDIRECT(CONCATENATE("'",YEAR($A69),"'!$A$3:$B$16")),2,FALSE),0)+((IFERROR(VLOOKUP("trend",INDIRECT(CONCATENATE("'",YEAR($A69),"'!$A$3:$B$16")),2,FALSE),0)*(MONTH($A69)+108))*($A70-$A69))+(IFERROR((VLOOKUP("(Intercept)",INDIRECT(CONCATENATE("'",YEAR($A69),"'!$A$3:$B$16")),2,FALSE)),0)*($A70-$A69)))*Customers!B176)</f>
        <v>1884307.9930423989</v>
      </c>
      <c r="P69" s="20">
        <f ca="1">((VLOOKUP(MONTH($A69),'Normal HDDs'!$A:$E,3,FALSE)*IFERROR(VLOOKUP(MONTH($A69),INDIRECT(CONCATENATE("'",YEAR($A69),"'!$g$3:$h$16")),2,FALSE),0)+((IFERROR(VLOOKUP("trend",INDIRECT(CONCATENATE("'",YEAR($A69),"'!$g$3:$h$16")),2,FALSE),0)*(MONTH($A69)+108))*($A70-$A69))+(IFERROR((VLOOKUP("(Intercept)",INDIRECT(CONCATENATE("'",YEAR($A69),"'!$g$3:$h$16")),2,FALSE)),0)*($A70-$A69)))*Customers!C176)</f>
        <v>862251.10645547544</v>
      </c>
      <c r="Q69" s="20">
        <f ca="1">((VLOOKUP(MONTH($A69),'Normal HDDs'!$A:$E,4,FALSE)*IFERROR(VLOOKUP(MONTH($A69),INDIRECT(CONCATENATE("'",YEAR($A69),"'!$m$3:$n$16")),2,FALSE),0)+((IFERROR(VLOOKUP("trend",INDIRECT(CONCATENATE("'",YEAR($A69),"'!$m$3:$n$16")),2,FALSE),0)*(MONTH($A69)+108))*($A70-$A69))+(IFERROR((VLOOKUP("(Intercept)",INDIRECT(CONCATENATE("'",YEAR($A69),"'!$m$3:$n$16")),2,FALSE)),0)*($A70-$A69)))*Customers!D176)</f>
        <v>505652.75717430026</v>
      </c>
      <c r="R69" s="20">
        <f ca="1">((VLOOKUP(MONTH($A69),'Normal HDDs'!$A:$E,5,FALSE)*IFERROR(VLOOKUP(MONTH($A69),INDIRECT(CONCATENATE("'",YEAR($A69),"'!$s$3:$t$16")),2,FALSE),0)+((IFERROR(VLOOKUP("trend",INDIRECT(CONCATENATE("'",YEAR($A69),"'!$s$3:$t$16")),2,FALSE),0)*(MONTH($A69)+108))*($A70-$A69))+(IFERROR((VLOOKUP("(Intercept)",INDIRECT(CONCATENATE("'",YEAR($A69),"'!$s$3:$t$16")),2,FALSE)),0)*($A70-$A69)))*Customers!E176)</f>
        <v>409795.79988795548</v>
      </c>
    </row>
    <row r="70" spans="1:18" x14ac:dyDescent="0.25">
      <c r="A70" s="18">
        <v>41821</v>
      </c>
      <c r="B70" s="20">
        <f ca="1">((VLOOKUP(MONTH($A70),'Normal HDDs'!$A:$E,2,FALSE)-'Actual HDDs'!B177)*IFERROR(VLOOKUP(MONTH($A70),INDIRECT(CONCATENATE("'",YEAR($A70),"'!$A$3:$B$16")),2,FALSE),0))*Customers!B177</f>
        <v>0</v>
      </c>
      <c r="C70" s="20">
        <f ca="1">((VLOOKUP(MONTH($A70),'Normal HDDs'!$A:$E,3,FALSE)-'Actual HDDs'!C177)*IFERROR(VLOOKUP(MONTH($A70),INDIRECT(CONCATENATE("'",YEAR($A70),"'!$G$3:$H$16")),2,FALSE),0))*Customers!C177</f>
        <v>0</v>
      </c>
      <c r="D70" s="20">
        <f ca="1">((VLOOKUP(MONTH($A70),'Normal HDDs'!$A:$E,4,FALSE)-'Actual HDDs'!D177)*IFERROR(VLOOKUP(MONTH($A70),INDIRECT(CONCATENATE("'",YEAR($A70),"'!$M$3:$N$16")),2,FALSE),0))*Customers!D177</f>
        <v>0</v>
      </c>
      <c r="E70" s="20">
        <f ca="1">((VLOOKUP(MONTH($A70),'Normal HDDs'!$A:$E,5,FALSE)-'Actual HDDs'!E177)*IFERROR(VLOOKUP(MONTH($A70),INDIRECT(CONCATENATE("'",YEAR($A70),"'!$S$3:$T$16")),2,FALSE),0))*Customers!E177</f>
        <v>0</v>
      </c>
      <c r="F70" s="20">
        <f ca="1">'Historical Therms'!C177+B70</f>
        <v>2157740.9328209003</v>
      </c>
      <c r="G70" s="20">
        <f ca="1">'Historical Therms'!D177+C70</f>
        <v>916785.33737860585</v>
      </c>
      <c r="H70" s="20">
        <f ca="1">'Historical Therms'!E177+D70</f>
        <v>654487.20225225703</v>
      </c>
      <c r="I70" s="20">
        <f ca="1">'Historical Therms'!F177+E70</f>
        <v>435661.52754823695</v>
      </c>
      <c r="K70" s="20">
        <f ca="1">O70-'Historical Therms'!C177</f>
        <v>-584225.99093947257</v>
      </c>
      <c r="L70" s="20">
        <f ca="1">P70-'Historical Therms'!D177</f>
        <v>-188417.94618431234</v>
      </c>
      <c r="M70" s="20">
        <f ca="1">Q70-'Historical Therms'!E177</f>
        <v>-132097.81217383692</v>
      </c>
      <c r="N70" s="20">
        <f ca="1">R70-'Historical Therms'!F177</f>
        <v>-13432.583756183798</v>
      </c>
      <c r="O70" s="20">
        <f ca="1">((VLOOKUP(MONTH($A70),'Normal HDDs'!$A:$E,2,FALSE)*IFERROR(VLOOKUP(MONTH($A70),INDIRECT(CONCATENATE("'",YEAR($A70),"'!$A$3:$B$16")),2,FALSE),0)+((IFERROR(VLOOKUP("trend",INDIRECT(CONCATENATE("'",YEAR($A70),"'!$A$3:$B$16")),2,FALSE),0)*(MONTH($A70)+108))*($A71-$A70))+(IFERROR((VLOOKUP("(Intercept)",INDIRECT(CONCATENATE("'",YEAR($A70),"'!$A$3:$B$16")),2,FALSE)),0)*($A71-$A70)))*Customers!B177)</f>
        <v>1573514.9418814278</v>
      </c>
      <c r="P70" s="20">
        <f ca="1">((VLOOKUP(MONTH($A70),'Normal HDDs'!$A:$E,3,FALSE)*IFERROR(VLOOKUP(MONTH($A70),INDIRECT(CONCATENATE("'",YEAR($A70),"'!$g$3:$h$16")),2,FALSE),0)+((IFERROR(VLOOKUP("trend",INDIRECT(CONCATENATE("'",YEAR($A70),"'!$g$3:$h$16")),2,FALSE),0)*(MONTH($A70)+108))*($A71-$A70))+(IFERROR((VLOOKUP("(Intercept)",INDIRECT(CONCATENATE("'",YEAR($A70),"'!$g$3:$h$16")),2,FALSE)),0)*($A71-$A70)))*Customers!C177)</f>
        <v>728367.39119429351</v>
      </c>
      <c r="Q70" s="20">
        <f ca="1">((VLOOKUP(MONTH($A70),'Normal HDDs'!$A:$E,4,FALSE)*IFERROR(VLOOKUP(MONTH($A70),INDIRECT(CONCATENATE("'",YEAR($A70),"'!$m$3:$n$16")),2,FALSE),0)+((IFERROR(VLOOKUP("trend",INDIRECT(CONCATENATE("'",YEAR($A70),"'!$m$3:$n$16")),2,FALSE),0)*(MONTH($A70)+108))*($A71-$A70))+(IFERROR((VLOOKUP("(Intercept)",INDIRECT(CONCATENATE("'",YEAR($A70),"'!$m$3:$n$16")),2,FALSE)),0)*($A71-$A70)))*Customers!D177)</f>
        <v>522389.39007842011</v>
      </c>
      <c r="R70" s="20">
        <f ca="1">((VLOOKUP(MONTH($A70),'Normal HDDs'!$A:$E,5,FALSE)*IFERROR(VLOOKUP(MONTH($A70),INDIRECT(CONCATENATE("'",YEAR($A70),"'!$s$3:$t$16")),2,FALSE),0)+((IFERROR(VLOOKUP("trend",INDIRECT(CONCATENATE("'",YEAR($A70),"'!$s$3:$t$16")),2,FALSE),0)*(MONTH($A70)+108))*($A71-$A70))+(IFERROR((VLOOKUP("(Intercept)",INDIRECT(CONCATENATE("'",YEAR($A70),"'!$s$3:$t$16")),2,FALSE)),0)*($A71-$A70)))*Customers!E177)</f>
        <v>422228.94379205315</v>
      </c>
    </row>
    <row r="71" spans="1:18" x14ac:dyDescent="0.25">
      <c r="A71" s="18">
        <v>41852</v>
      </c>
      <c r="B71" s="20">
        <f ca="1">((VLOOKUP(MONTH($A71),'Normal HDDs'!$A:$E,2,FALSE)-'Actual HDDs'!B178)*IFERROR(VLOOKUP(MONTH($A71),INDIRECT(CONCATENATE("'",YEAR($A71),"'!$A$3:$B$16")),2,FALSE),0))*Customers!B178</f>
        <v>0</v>
      </c>
      <c r="C71" s="20">
        <f ca="1">((VLOOKUP(MONTH($A71),'Normal HDDs'!$A:$E,3,FALSE)-'Actual HDDs'!C178)*IFERROR(VLOOKUP(MONTH($A71),INDIRECT(CONCATENATE("'",YEAR($A71),"'!$G$3:$H$16")),2,FALSE),0))*Customers!C178</f>
        <v>0</v>
      </c>
      <c r="D71" s="20">
        <f ca="1">((VLOOKUP(MONTH($A71),'Normal HDDs'!$A:$E,4,FALSE)-'Actual HDDs'!D178)*IFERROR(VLOOKUP(MONTH($A71),INDIRECT(CONCATENATE("'",YEAR($A71),"'!$M$3:$N$16")),2,FALSE),0))*Customers!D178</f>
        <v>0</v>
      </c>
      <c r="E71" s="20">
        <f ca="1">((VLOOKUP(MONTH($A71),'Normal HDDs'!$A:$E,5,FALSE)-'Actual HDDs'!E178)*IFERROR(VLOOKUP(MONTH($A71),INDIRECT(CONCATENATE("'",YEAR($A71),"'!$S$3:$T$16")),2,FALSE),0))*Customers!E178</f>
        <v>0</v>
      </c>
      <c r="F71" s="20">
        <f ca="1">'Historical Therms'!C178+B71</f>
        <v>1300802.6995187863</v>
      </c>
      <c r="G71" s="20">
        <f ca="1">'Historical Therms'!D178+C71</f>
        <v>567289.50152159459</v>
      </c>
      <c r="H71" s="20">
        <f ca="1">'Historical Therms'!E178+D71</f>
        <v>411736.08123166714</v>
      </c>
      <c r="I71" s="20">
        <f ca="1">'Historical Therms'!F178+E71</f>
        <v>282561.71772795188</v>
      </c>
      <c r="K71" s="20">
        <f ca="1">O71-'Historical Therms'!C178</f>
        <v>272792.73008969077</v>
      </c>
      <c r="L71" s="20">
        <f ca="1">P71-'Historical Therms'!D178</f>
        <v>160858.91562850156</v>
      </c>
      <c r="M71" s="20">
        <f ca="1">Q71-'Historical Therms'!E178</f>
        <v>111008.68585182348</v>
      </c>
      <c r="N71" s="20">
        <f ca="1">R71-'Historical Therms'!F178</f>
        <v>139484.64551243623</v>
      </c>
      <c r="O71" s="20">
        <f ca="1">((VLOOKUP(MONTH($A71),'Normal HDDs'!$A:$E,2,FALSE)*IFERROR(VLOOKUP(MONTH($A71),INDIRECT(CONCATENATE("'",YEAR($A71),"'!$A$3:$B$16")),2,FALSE),0)+((IFERROR(VLOOKUP("trend",INDIRECT(CONCATENATE("'",YEAR($A71),"'!$A$3:$B$16")),2,FALSE),0)*(MONTH($A71)+108))*($A72-$A71))+(IFERROR((VLOOKUP("(Intercept)",INDIRECT(CONCATENATE("'",YEAR($A71),"'!$A$3:$B$16")),2,FALSE)),0)*($A72-$A71)))*Customers!B178)</f>
        <v>1573595.429608477</v>
      </c>
      <c r="P71" s="20">
        <f ca="1">((VLOOKUP(MONTH($A71),'Normal HDDs'!$A:$E,3,FALSE)*IFERROR(VLOOKUP(MONTH($A71),INDIRECT(CONCATENATE("'",YEAR($A71),"'!$g$3:$h$16")),2,FALSE),0)+((IFERROR(VLOOKUP("trend",INDIRECT(CONCATENATE("'",YEAR($A71),"'!$g$3:$h$16")),2,FALSE),0)*(MONTH($A71)+108))*($A72-$A71))+(IFERROR((VLOOKUP("(Intercept)",INDIRECT(CONCATENATE("'",YEAR($A71),"'!$g$3:$h$16")),2,FALSE)),0)*($A72-$A71)))*Customers!C178)</f>
        <v>728148.41715009615</v>
      </c>
      <c r="Q71" s="20">
        <f ca="1">((VLOOKUP(MONTH($A71),'Normal HDDs'!$A:$E,4,FALSE)*IFERROR(VLOOKUP(MONTH($A71),INDIRECT(CONCATENATE("'",YEAR($A71),"'!$m$3:$n$16")),2,FALSE),0)+((IFERROR(VLOOKUP("trend",INDIRECT(CONCATENATE("'",YEAR($A71),"'!$m$3:$n$16")),2,FALSE),0)*(MONTH($A71)+108))*($A72-$A71))+(IFERROR((VLOOKUP("(Intercept)",INDIRECT(CONCATENATE("'",YEAR($A71),"'!$m$3:$n$16")),2,FALSE)),0)*($A72-$A71)))*Customers!D178)</f>
        <v>522744.76708349062</v>
      </c>
      <c r="R71" s="20">
        <f ca="1">((VLOOKUP(MONTH($A71),'Normal HDDs'!$A:$E,5,FALSE)*IFERROR(VLOOKUP(MONTH($A71),INDIRECT(CONCATENATE("'",YEAR($A71),"'!$s$3:$t$16")),2,FALSE),0)+((IFERROR(VLOOKUP("trend",INDIRECT(CONCATENATE("'",YEAR($A71),"'!$s$3:$t$16")),2,FALSE),0)*(MONTH($A71)+108))*($A72-$A71))+(IFERROR((VLOOKUP("(Intercept)",INDIRECT(CONCATENATE("'",YEAR($A71),"'!$s$3:$t$16")),2,FALSE)),0)*($A72-$A71)))*Customers!E178)</f>
        <v>422046.36324038811</v>
      </c>
    </row>
    <row r="72" spans="1:18" x14ac:dyDescent="0.25">
      <c r="A72" s="18">
        <v>41883</v>
      </c>
      <c r="B72" s="20">
        <f ca="1">((VLOOKUP(MONTH($A72),'Normal HDDs'!$A:$E,2,FALSE)-'Actual HDDs'!B179)*IFERROR(VLOOKUP(MONTH($A72),INDIRECT(CONCATENATE("'",YEAR($A72),"'!$A$3:$B$16")),2,FALSE),0))*Customers!B179</f>
        <v>384813.33337468293</v>
      </c>
      <c r="C72" s="20">
        <f ca="1">((VLOOKUP(MONTH($A72),'Normal HDDs'!$A:$E,3,FALSE)-'Actual HDDs'!C179)*IFERROR(VLOOKUP(MONTH($A72),INDIRECT(CONCATENATE("'",YEAR($A72),"'!$G$3:$H$16")),2,FALSE),0))*Customers!C179</f>
        <v>0</v>
      </c>
      <c r="D72" s="20">
        <f ca="1">((VLOOKUP(MONTH($A72),'Normal HDDs'!$A:$E,4,FALSE)-'Actual HDDs'!D179)*IFERROR(VLOOKUP(MONTH($A72),INDIRECT(CONCATENATE("'",YEAR($A72),"'!$M$3:$N$16")),2,FALSE),0))*Customers!D179</f>
        <v>0</v>
      </c>
      <c r="E72" s="20">
        <f ca="1">((VLOOKUP(MONTH($A72),'Normal HDDs'!$A:$E,5,FALSE)-'Actual HDDs'!E179)*IFERROR(VLOOKUP(MONTH($A72),INDIRECT(CONCATENATE("'",YEAR($A72),"'!$S$3:$T$16")),2,FALSE),0))*Customers!E179</f>
        <v>0</v>
      </c>
      <c r="F72" s="20">
        <f ca="1">'Historical Therms'!C179+B72</f>
        <v>2160599.2171931453</v>
      </c>
      <c r="G72" s="20">
        <f ca="1">'Historical Therms'!D179+C72</f>
        <v>734685.71442008368</v>
      </c>
      <c r="H72" s="20">
        <f ca="1">'Historical Therms'!E179+D72</f>
        <v>537046.60172097106</v>
      </c>
      <c r="I72" s="20">
        <f ca="1">'Historical Therms'!F179+E72</f>
        <v>386162.80004048283</v>
      </c>
      <c r="K72" s="20">
        <f ca="1">O72-'Historical Therms'!C179</f>
        <v>236644.64854430151</v>
      </c>
      <c r="L72" s="20">
        <f ca="1">P72-'Historical Therms'!D179</f>
        <v>-28638.90622360853</v>
      </c>
      <c r="M72" s="20">
        <f ca="1">Q72-'Historical Therms'!E179</f>
        <v>-29602.629803371907</v>
      </c>
      <c r="N72" s="20">
        <f ca="1">R72-'Historical Therms'!F179</f>
        <v>24761.471398085996</v>
      </c>
      <c r="O72" s="20">
        <f ca="1">((VLOOKUP(MONTH($A72),'Normal HDDs'!$A:$E,2,FALSE)*IFERROR(VLOOKUP(MONTH($A72),INDIRECT(CONCATENATE("'",YEAR($A72),"'!$A$3:$B$16")),2,FALSE),0)+((IFERROR(VLOOKUP("trend",INDIRECT(CONCATENATE("'",YEAR($A72),"'!$A$3:$B$16")),2,FALSE),0)*(MONTH($A72)+108))*($A73-$A72))+(IFERROR((VLOOKUP("(Intercept)",INDIRECT(CONCATENATE("'",YEAR($A72),"'!$A$3:$B$16")),2,FALSE)),0)*($A73-$A72)))*Customers!B179)</f>
        <v>2012430.532362764</v>
      </c>
      <c r="P72" s="20">
        <f ca="1">((VLOOKUP(MONTH($A72),'Normal HDDs'!$A:$E,3,FALSE)*IFERROR(VLOOKUP(MONTH($A72),INDIRECT(CONCATENATE("'",YEAR($A72),"'!$g$3:$h$16")),2,FALSE),0)+((IFERROR(VLOOKUP("trend",INDIRECT(CONCATENATE("'",YEAR($A72),"'!$g$3:$h$16")),2,FALSE),0)*(MONTH($A72)+108))*($A73-$A72))+(IFERROR((VLOOKUP("(Intercept)",INDIRECT(CONCATENATE("'",YEAR($A72),"'!$g$3:$h$16")),2,FALSE)),0)*($A73-$A72)))*Customers!C179)</f>
        <v>706046.80819647515</v>
      </c>
      <c r="Q72" s="20">
        <f ca="1">((VLOOKUP(MONTH($A72),'Normal HDDs'!$A:$E,4,FALSE)*IFERROR(VLOOKUP(MONTH($A72),INDIRECT(CONCATENATE("'",YEAR($A72),"'!$m$3:$n$16")),2,FALSE),0)+((IFERROR(VLOOKUP("trend",INDIRECT(CONCATENATE("'",YEAR($A72),"'!$m$3:$n$16")),2,FALSE),0)*(MONTH($A72)+108))*($A73-$A72))+(IFERROR((VLOOKUP("(Intercept)",INDIRECT(CONCATENATE("'",YEAR($A72),"'!$m$3:$n$16")),2,FALSE)),0)*($A73-$A72)))*Customers!D179)</f>
        <v>507443.97191759915</v>
      </c>
      <c r="R72" s="20">
        <f ca="1">((VLOOKUP(MONTH($A72),'Normal HDDs'!$A:$E,5,FALSE)*IFERROR(VLOOKUP(MONTH($A72),INDIRECT(CONCATENATE("'",YEAR($A72),"'!$s$3:$t$16")),2,FALSE),0)+((IFERROR(VLOOKUP("trend",INDIRECT(CONCATENATE("'",YEAR($A72),"'!$s$3:$t$16")),2,FALSE),0)*(MONTH($A72)+108))*($A73-$A72))+(IFERROR((VLOOKUP("(Intercept)",INDIRECT(CONCATENATE("'",YEAR($A72),"'!$s$3:$t$16")),2,FALSE)),0)*($A73-$A72)))*Customers!E179)</f>
        <v>410924.27143856883</v>
      </c>
    </row>
    <row r="73" spans="1:18" x14ac:dyDescent="0.25">
      <c r="A73" s="18">
        <v>41913</v>
      </c>
      <c r="B73" s="20">
        <f ca="1">((VLOOKUP(MONTH($A73),'Normal HDDs'!$A:$E,2,FALSE)-'Actual HDDs'!B180)*IFERROR(VLOOKUP(MONTH($A73),INDIRECT(CONCATENATE("'",YEAR($A73),"'!$A$3:$B$16")),2,FALSE),0))*Customers!B180</f>
        <v>1578879.9916348569</v>
      </c>
      <c r="C73" s="20">
        <f ca="1">((VLOOKUP(MONTH($A73),'Normal HDDs'!$A:$E,3,FALSE)-'Actual HDDs'!C180)*IFERROR(VLOOKUP(MONTH($A73),INDIRECT(CONCATENATE("'",YEAR($A73),"'!$G$3:$H$16")),2,FALSE),0))*Customers!C180</f>
        <v>594877.06285896071</v>
      </c>
      <c r="D73" s="20">
        <f ca="1">((VLOOKUP(MONTH($A73),'Normal HDDs'!$A:$E,4,FALSE)-'Actual HDDs'!D180)*IFERROR(VLOOKUP(MONTH($A73),INDIRECT(CONCATENATE("'",YEAR($A73),"'!$M$3:$N$16")),2,FALSE),0))*Customers!D180</f>
        <v>433078.41999811376</v>
      </c>
      <c r="E73" s="20">
        <f ca="1">((VLOOKUP(MONTH($A73),'Normal HDDs'!$A:$E,5,FALSE)-'Actual HDDs'!E180)*IFERROR(VLOOKUP(MONTH($A73),INDIRECT(CONCATENATE("'",YEAR($A73),"'!$S$3:$T$16")),2,FALSE),0))*Customers!E180</f>
        <v>240205.15818824375</v>
      </c>
      <c r="F73" s="20">
        <f ca="1">'Historical Therms'!C180+B73</f>
        <v>4088689.173414439</v>
      </c>
      <c r="G73" s="20">
        <f ca="1">'Historical Therms'!D180+C73</f>
        <v>1696144.6255269386</v>
      </c>
      <c r="H73" s="20">
        <f ca="1">'Historical Therms'!E180+D73</f>
        <v>1151115.9572962066</v>
      </c>
      <c r="I73" s="20">
        <f ca="1">'Historical Therms'!F180+E73</f>
        <v>755785.87644259096</v>
      </c>
      <c r="K73" s="20">
        <f ca="1">O73-'Historical Therms'!C180</f>
        <v>1638847.3544445429</v>
      </c>
      <c r="L73" s="20">
        <f ca="1">P73-'Historical Therms'!D180</f>
        <v>780052.22271157918</v>
      </c>
      <c r="M73" s="20">
        <f ca="1">Q73-'Historical Therms'!E180</f>
        <v>422862.34402974974</v>
      </c>
      <c r="N73" s="20">
        <f ca="1">R73-'Historical Therms'!F180</f>
        <v>381151.26588838751</v>
      </c>
      <c r="O73" s="20">
        <f ca="1">((VLOOKUP(MONTH($A73),'Normal HDDs'!$A:$E,2,FALSE)*IFERROR(VLOOKUP(MONTH($A73),INDIRECT(CONCATENATE("'",YEAR($A73),"'!$A$3:$B$16")),2,FALSE),0)+((IFERROR(VLOOKUP("trend",INDIRECT(CONCATENATE("'",YEAR($A73),"'!$A$3:$B$16")),2,FALSE),0)*(MONTH($A73)+108))*($A74-$A73))+(IFERROR((VLOOKUP("(Intercept)",INDIRECT(CONCATENATE("'",YEAR($A73),"'!$A$3:$B$16")),2,FALSE)),0)*($A74-$A73)))*Customers!B180)</f>
        <v>4148656.536224125</v>
      </c>
      <c r="P73" s="20">
        <f ca="1">((VLOOKUP(MONTH($A73),'Normal HDDs'!$A:$E,3,FALSE)*IFERROR(VLOOKUP(MONTH($A73),INDIRECT(CONCATENATE("'",YEAR($A73),"'!$g$3:$h$16")),2,FALSE),0)+((IFERROR(VLOOKUP("trend",INDIRECT(CONCATENATE("'",YEAR($A73),"'!$g$3:$h$16")),2,FALSE),0)*(MONTH($A73)+108))*($A74-$A73))+(IFERROR((VLOOKUP("(Intercept)",INDIRECT(CONCATENATE("'",YEAR($A73),"'!$g$3:$h$16")),2,FALSE)),0)*($A74-$A73)))*Customers!C180)</f>
        <v>1881319.7853795572</v>
      </c>
      <c r="Q73" s="20">
        <f ca="1">((VLOOKUP(MONTH($A73),'Normal HDDs'!$A:$E,4,FALSE)*IFERROR(VLOOKUP(MONTH($A73),INDIRECT(CONCATENATE("'",YEAR($A73),"'!$m$3:$n$16")),2,FALSE),0)+((IFERROR(VLOOKUP("trend",INDIRECT(CONCATENATE("'",YEAR($A73),"'!$m$3:$n$16")),2,FALSE),0)*(MONTH($A73)+108))*($A74-$A73))+(IFERROR((VLOOKUP("(Intercept)",INDIRECT(CONCATENATE("'",YEAR($A73),"'!$m$3:$n$16")),2,FALSE)),0)*($A74-$A73)))*Customers!D180)</f>
        <v>1140899.8813278426</v>
      </c>
      <c r="R73" s="20">
        <f ca="1">((VLOOKUP(MONTH($A73),'Normal HDDs'!$A:$E,5,FALSE)*IFERROR(VLOOKUP(MONTH($A73),INDIRECT(CONCATENATE("'",YEAR($A73),"'!$s$3:$t$16")),2,FALSE),0)+((IFERROR(VLOOKUP("trend",INDIRECT(CONCATENATE("'",YEAR($A73),"'!$s$3:$t$16")),2,FALSE),0)*(MONTH($A73)+108))*($A74-$A73))+(IFERROR((VLOOKUP("(Intercept)",INDIRECT(CONCATENATE("'",YEAR($A73),"'!$s$3:$t$16")),2,FALSE)),0)*($A74-$A73)))*Customers!E180)</f>
        <v>896731.98414273467</v>
      </c>
    </row>
    <row r="74" spans="1:18" x14ac:dyDescent="0.25">
      <c r="A74" s="18">
        <v>41944</v>
      </c>
      <c r="B74" s="20">
        <f ca="1">((VLOOKUP(MONTH($A74),'Normal HDDs'!$A:$E,2,FALSE)-'Actual HDDs'!B181)*IFERROR(VLOOKUP(MONTH($A74),INDIRECT(CONCATENATE("'",YEAR($A74),"'!$A$3:$B$16")),2,FALSE),0))*Customers!B181</f>
        <v>279324.94888903515</v>
      </c>
      <c r="C74" s="20">
        <f ca="1">((VLOOKUP(MONTH($A74),'Normal HDDs'!$A:$E,3,FALSE)-'Actual HDDs'!C181)*IFERROR(VLOOKUP(MONTH($A74),INDIRECT(CONCATENATE("'",YEAR($A74),"'!$G$3:$H$16")),2,FALSE),0))*Customers!C181</f>
        <v>136551.36016487633</v>
      </c>
      <c r="D74" s="20">
        <f ca="1">((VLOOKUP(MONTH($A74),'Normal HDDs'!$A:$E,4,FALSE)-'Actual HDDs'!D181)*IFERROR(VLOOKUP(MONTH($A74),INDIRECT(CONCATENATE("'",YEAR($A74),"'!$M$3:$N$16")),2,FALSE),0))*Customers!D181</f>
        <v>-238941.37430751734</v>
      </c>
      <c r="E74" s="20">
        <f ca="1">((VLOOKUP(MONTH($A74),'Normal HDDs'!$A:$E,5,FALSE)-'Actual HDDs'!E181)*IFERROR(VLOOKUP(MONTH($A74),INDIRECT(CONCATENATE("'",YEAR($A74),"'!$S$3:$T$16")),2,FALSE),0))*Customers!E181</f>
        <v>16924.513914043437</v>
      </c>
      <c r="F74" s="20">
        <f ca="1">'Historical Therms'!C181+B74</f>
        <v>8891661.2162363417</v>
      </c>
      <c r="G74" s="20">
        <f ca="1">'Historical Therms'!D181+C74</f>
        <v>4131192.3675697278</v>
      </c>
      <c r="H74" s="20">
        <f ca="1">'Historical Therms'!E181+D74</f>
        <v>2127268.6319708782</v>
      </c>
      <c r="I74" s="20">
        <f ca="1">'Historical Therms'!F181+E74</f>
        <v>2271109.2328834916</v>
      </c>
      <c r="K74" s="20">
        <f ca="1">O74-'Historical Therms'!C181</f>
        <v>-814493.91409176309</v>
      </c>
      <c r="L74" s="20">
        <f ca="1">P74-'Historical Therms'!D181</f>
        <v>-479490.61432129797</v>
      </c>
      <c r="M74" s="20">
        <f ca="1">Q74-'Historical Therms'!E181</f>
        <v>67416.057526455261</v>
      </c>
      <c r="N74" s="20">
        <f ca="1">R74-'Historical Therms'!F181</f>
        <v>-181869.57268545753</v>
      </c>
      <c r="O74" s="20">
        <f ca="1">((VLOOKUP(MONTH($A74),'Normal HDDs'!$A:$E,2,FALSE)*IFERROR(VLOOKUP(MONTH($A74),INDIRECT(CONCATENATE("'",YEAR($A74),"'!$A$3:$B$16")),2,FALSE),0)+((IFERROR(VLOOKUP("trend",INDIRECT(CONCATENATE("'",YEAR($A74),"'!$A$3:$B$16")),2,FALSE),0)*(MONTH($A74)+108))*($A75-$A74))+(IFERROR((VLOOKUP("(Intercept)",INDIRECT(CONCATENATE("'",YEAR($A74),"'!$A$3:$B$16")),2,FALSE)),0)*($A75-$A74)))*Customers!B181)</f>
        <v>7797842.3532555429</v>
      </c>
      <c r="P74" s="20">
        <f ca="1">((VLOOKUP(MONTH($A74),'Normal HDDs'!$A:$E,3,FALSE)*IFERROR(VLOOKUP(MONTH($A74),INDIRECT(CONCATENATE("'",YEAR($A74),"'!$g$3:$h$16")),2,FALSE),0)+((IFERROR(VLOOKUP("trend",INDIRECT(CONCATENATE("'",YEAR($A74),"'!$g$3:$h$16")),2,FALSE),0)*(MONTH($A74)+108))*($A75-$A74))+(IFERROR((VLOOKUP("(Intercept)",INDIRECT(CONCATENATE("'",YEAR($A74),"'!$g$3:$h$16")),2,FALSE)),0)*($A75-$A74)))*Customers!C181)</f>
        <v>3515150.3930835538</v>
      </c>
      <c r="Q74" s="20">
        <f ca="1">((VLOOKUP(MONTH($A74),'Normal HDDs'!$A:$E,4,FALSE)*IFERROR(VLOOKUP(MONTH($A74),INDIRECT(CONCATENATE("'",YEAR($A74),"'!$m$3:$n$16")),2,FALSE),0)+((IFERROR(VLOOKUP("trend",INDIRECT(CONCATENATE("'",YEAR($A74),"'!$m$3:$n$16")),2,FALSE),0)*(MONTH($A74)+108))*($A75-$A74))+(IFERROR((VLOOKUP("(Intercept)",INDIRECT(CONCATENATE("'",YEAR($A74),"'!$m$3:$n$16")),2,FALSE)),0)*($A75-$A74)))*Customers!D181)</f>
        <v>2433626.0638048509</v>
      </c>
      <c r="R74" s="20">
        <f ca="1">((VLOOKUP(MONTH($A74),'Normal HDDs'!$A:$E,5,FALSE)*IFERROR(VLOOKUP(MONTH($A74),INDIRECT(CONCATENATE("'",YEAR($A74),"'!$s$3:$t$16")),2,FALSE),0)+((IFERROR(VLOOKUP("trend",INDIRECT(CONCATENATE("'",YEAR($A74),"'!$s$3:$t$16")),2,FALSE),0)*(MONTH($A74)+108))*($A75-$A74))+(IFERROR((VLOOKUP("(Intercept)",INDIRECT(CONCATENATE("'",YEAR($A74),"'!$s$3:$t$16")),2,FALSE)),0)*($A75-$A74)))*Customers!E181)</f>
        <v>2072315.1462839905</v>
      </c>
    </row>
    <row r="75" spans="1:18" x14ac:dyDescent="0.25">
      <c r="A75" s="18">
        <v>41974</v>
      </c>
      <c r="B75" s="20">
        <f ca="1">((VLOOKUP(MONTH($A75),'Normal HDDs'!$A:$E,2,FALSE)-'Actual HDDs'!B182)*IFERROR(VLOOKUP(MONTH($A75),INDIRECT(CONCATENATE("'",YEAR($A75),"'!$A$3:$B$16")),2,FALSE),0))*Customers!B182</f>
        <v>1523080.2399987068</v>
      </c>
      <c r="C75" s="20">
        <f ca="1">((VLOOKUP(MONTH($A75),'Normal HDDs'!$A:$E,3,FALSE)-'Actual HDDs'!C182)*IFERROR(VLOOKUP(MONTH($A75),INDIRECT(CONCATENATE("'",YEAR($A75),"'!$G$3:$H$16")),2,FALSE),0))*Customers!C182</f>
        <v>521964.4276165067</v>
      </c>
      <c r="D75" s="20">
        <f ca="1">((VLOOKUP(MONTH($A75),'Normal HDDs'!$A:$E,4,FALSE)-'Actual HDDs'!D182)*IFERROR(VLOOKUP(MONTH($A75),INDIRECT(CONCATENATE("'",YEAR($A75),"'!$M$3:$N$16")),2,FALSE),0))*Customers!D182</f>
        <v>678146.90623571305</v>
      </c>
      <c r="E75" s="20">
        <f ca="1">((VLOOKUP(MONTH($A75),'Normal HDDs'!$A:$E,5,FALSE)-'Actual HDDs'!E182)*IFERROR(VLOOKUP(MONTH($A75),INDIRECT(CONCATENATE("'",YEAR($A75),"'!$S$3:$T$16")),2,FALSE),0))*Customers!E182</f>
        <v>658228.63482102274</v>
      </c>
      <c r="F75" s="20">
        <f ca="1">'Historical Therms'!C182+B75</f>
        <v>8854920.1581170578</v>
      </c>
      <c r="G75" s="20">
        <f ca="1">'Historical Therms'!D182+C75</f>
        <v>3779987.8036037339</v>
      </c>
      <c r="H75" s="20">
        <f ca="1">'Historical Therms'!E182+D75</f>
        <v>3927088.4687160985</v>
      </c>
      <c r="I75" s="20">
        <f ca="1">'Historical Therms'!F182+E75</f>
        <v>3311946.7782350597</v>
      </c>
      <c r="K75" s="20">
        <f ca="1">O75-'Historical Therms'!C182</f>
        <v>2098280.6199075403</v>
      </c>
      <c r="L75" s="20">
        <f ca="1">P75-'Historical Therms'!D182</f>
        <v>969594.00262354687</v>
      </c>
      <c r="M75" s="20">
        <f ca="1">Q75-'Historical Therms'!E182</f>
        <v>750942.67559339851</v>
      </c>
      <c r="N75" s="20">
        <f ca="1">R75-'Historical Therms'!F182</f>
        <v>600115.10855165636</v>
      </c>
      <c r="O75" s="20">
        <f ca="1">((VLOOKUP(MONTH($A75),'Normal HDDs'!$A:$E,2,FALSE)*IFERROR(VLOOKUP(MONTH($A75),INDIRECT(CONCATENATE("'",YEAR($A75),"'!$A$3:$B$16")),2,FALSE),0)+((IFERROR(VLOOKUP("trend",INDIRECT(CONCATENATE("'",YEAR($A75),"'!$A$3:$B$16")),2,FALSE),0)*(MONTH($A75)+108))*($A76-$A75))+(IFERROR((VLOOKUP("(Intercept)",INDIRECT(CONCATENATE("'",YEAR($A75),"'!$A$3:$B$16")),2,FALSE)),0)*($A76-$A75)))*Customers!B182)</f>
        <v>9430120.5380258914</v>
      </c>
      <c r="P75" s="20">
        <f ca="1">((VLOOKUP(MONTH($A75),'Normal HDDs'!$A:$E,3,FALSE)*IFERROR(VLOOKUP(MONTH($A75),INDIRECT(CONCATENATE("'",YEAR($A75),"'!$g$3:$h$16")),2,FALSE),0)+((IFERROR(VLOOKUP("trend",INDIRECT(CONCATENATE("'",YEAR($A75),"'!$g$3:$h$16")),2,FALSE),0)*(MONTH($A75)+108))*($A76-$A75))+(IFERROR((VLOOKUP("(Intercept)",INDIRECT(CONCATENATE("'",YEAR($A75),"'!$g$3:$h$16")),2,FALSE)),0)*($A76-$A75)))*Customers!C182)</f>
        <v>4227617.3786107739</v>
      </c>
      <c r="Q75" s="20">
        <f ca="1">((VLOOKUP(MONTH($A75),'Normal HDDs'!$A:$E,4,FALSE)*IFERROR(VLOOKUP(MONTH($A75),INDIRECT(CONCATENATE("'",YEAR($A75),"'!$m$3:$n$16")),2,FALSE),0)+((IFERROR(VLOOKUP("trend",INDIRECT(CONCATENATE("'",YEAR($A75),"'!$m$3:$n$16")),2,FALSE),0)*(MONTH($A75)+108))*($A76-$A75))+(IFERROR((VLOOKUP("(Intercept)",INDIRECT(CONCATENATE("'",YEAR($A75),"'!$m$3:$n$16")),2,FALSE)),0)*($A76-$A75)))*Customers!D182)</f>
        <v>3999884.2380737839</v>
      </c>
      <c r="R75" s="20">
        <f ca="1">((VLOOKUP(MONTH($A75),'Normal HDDs'!$A:$E,5,FALSE)*IFERROR(VLOOKUP(MONTH($A75),INDIRECT(CONCATENATE("'",YEAR($A75),"'!$s$3:$t$16")),2,FALSE),0)+((IFERROR(VLOOKUP("trend",INDIRECT(CONCATENATE("'",YEAR($A75),"'!$s$3:$t$16")),2,FALSE),0)*(MONTH($A75)+108))*($A76-$A75))+(IFERROR((VLOOKUP("(Intercept)",INDIRECT(CONCATENATE("'",YEAR($A75),"'!$s$3:$t$16")),2,FALSE)),0)*($A76-$A75)))*Customers!E182)</f>
        <v>3253833.2519656932</v>
      </c>
    </row>
    <row r="76" spans="1:18" x14ac:dyDescent="0.25">
      <c r="A76" s="18">
        <v>42005</v>
      </c>
      <c r="B76" s="20">
        <f ca="1">((VLOOKUP(MONTH($A76),'Normal HDDs'!$A:$E,2,FALSE)-'Actual HDDs'!B183)*IFERROR(VLOOKUP(MONTH($A76),INDIRECT(CONCATENATE("'",YEAR($A76),"'!$A$3:$B$16")),2,FALSE),0))*Customers!B183</f>
        <v>1108903.6098838807</v>
      </c>
      <c r="C76" s="20">
        <f ca="1">((VLOOKUP(MONTH($A76),'Normal HDDs'!$A:$E,3,FALSE)-'Actual HDDs'!C183)*IFERROR(VLOOKUP(MONTH($A76),INDIRECT(CONCATENATE("'",YEAR($A76),"'!$G$3:$H$16")),2,FALSE),0))*Customers!C183</f>
        <v>635052.08790849335</v>
      </c>
      <c r="D76" s="20">
        <f ca="1">((VLOOKUP(MONTH($A76),'Normal HDDs'!$A:$E,4,FALSE)-'Actual HDDs'!D183)*IFERROR(VLOOKUP(MONTH($A76),INDIRECT(CONCATENATE("'",YEAR($A76),"'!$M$3:$N$16")),2,FALSE),0))*Customers!D183</f>
        <v>254826.03535312691</v>
      </c>
      <c r="E76" s="20">
        <f ca="1">((VLOOKUP(MONTH($A76),'Normal HDDs'!$A:$E,5,FALSE)-'Actual HDDs'!E183)*IFERROR(VLOOKUP(MONTH($A76),INDIRECT(CONCATENATE("'",YEAR($A76),"'!$S$3:$T$16")),2,FALSE),0))*Customers!E183</f>
        <v>362073.60419086518</v>
      </c>
      <c r="F76" s="20">
        <f ca="1">'Historical Therms'!C183+B76</f>
        <v>9261500.5790956393</v>
      </c>
      <c r="G76" s="20">
        <f ca="1">'Historical Therms'!D183+C76</f>
        <v>4132670.6349702021</v>
      </c>
      <c r="H76" s="20">
        <f ca="1">'Historical Therms'!E183+D76</f>
        <v>3672886.0426344094</v>
      </c>
      <c r="I76" s="20">
        <f ca="1">'Historical Therms'!F183+E76</f>
        <v>3319248.0806361153</v>
      </c>
      <c r="K76" s="20">
        <f ca="1">O76-'Historical Therms'!C183</f>
        <v>452556.30565878469</v>
      </c>
      <c r="L76" s="20">
        <f ca="1">P76-'Historical Therms'!D183</f>
        <v>326699.12050054502</v>
      </c>
      <c r="M76" s="20">
        <f ca="1">Q76-'Historical Therms'!E183</f>
        <v>501147.76355005009</v>
      </c>
      <c r="N76" s="20">
        <f ca="1">R76-'Historical Therms'!F183</f>
        <v>264482.60163013218</v>
      </c>
      <c r="O76" s="20">
        <f ca="1">((VLOOKUP(MONTH($A76),'Normal HDDs'!$A:$E,2,FALSE)*IFERROR(VLOOKUP(MONTH($A76),INDIRECT(CONCATENATE("'",YEAR($A76),"'!$A$3:$B$16")),2,FALSE),0)+((IFERROR(VLOOKUP("trend",INDIRECT(CONCATENATE("'",YEAR($A76),"'!$A$3:$B$16")),2,FALSE),0)*(MONTH($A76)+108))*($A77-$A76))+(IFERROR((VLOOKUP("(Intercept)",INDIRECT(CONCATENATE("'",YEAR($A76),"'!$A$3:$B$16")),2,FALSE)),0)*($A77-$A76)))*Customers!B183)</f>
        <v>8605153.2748705428</v>
      </c>
      <c r="P76" s="20">
        <f ca="1">((VLOOKUP(MONTH($A76),'Normal HDDs'!$A:$E,3,FALSE)*IFERROR(VLOOKUP(MONTH($A76),INDIRECT(CONCATENATE("'",YEAR($A76),"'!$g$3:$h$16")),2,FALSE),0)+((IFERROR(VLOOKUP("trend",INDIRECT(CONCATENATE("'",YEAR($A76),"'!$g$3:$h$16")),2,FALSE),0)*(MONTH($A76)+108))*($A77-$A76))+(IFERROR((VLOOKUP("(Intercept)",INDIRECT(CONCATENATE("'",YEAR($A76),"'!$g$3:$h$16")),2,FALSE)),0)*($A77-$A76)))*Customers!C183)</f>
        <v>3824317.6675622538</v>
      </c>
      <c r="Q76" s="20">
        <f ca="1">((VLOOKUP(MONTH($A76),'Normal HDDs'!$A:$E,4,FALSE)*IFERROR(VLOOKUP(MONTH($A76),INDIRECT(CONCATENATE("'",YEAR($A76),"'!$m$3:$n$16")),2,FALSE),0)+((IFERROR(VLOOKUP("trend",INDIRECT(CONCATENATE("'",YEAR($A76),"'!$m$3:$n$16")),2,FALSE),0)*(MONTH($A76)+108))*($A77-$A76))+(IFERROR((VLOOKUP("(Intercept)",INDIRECT(CONCATENATE("'",YEAR($A76),"'!$m$3:$n$16")),2,FALSE)),0)*($A77-$A76)))*Customers!D183)</f>
        <v>3919207.7708313325</v>
      </c>
      <c r="R76" s="20">
        <f ca="1">((VLOOKUP(MONTH($A76),'Normal HDDs'!$A:$E,5,FALSE)*IFERROR(VLOOKUP(MONTH($A76),INDIRECT(CONCATENATE("'",YEAR($A76),"'!$s$3:$t$16")),2,FALSE),0)+((IFERROR(VLOOKUP("trend",INDIRECT(CONCATENATE("'",YEAR($A76),"'!$s$3:$t$16")),2,FALSE),0)*(MONTH($A76)+108))*($A77-$A76))+(IFERROR((VLOOKUP("(Intercept)",INDIRECT(CONCATENATE("'",YEAR($A76),"'!$s$3:$t$16")),2,FALSE)),0)*($A77-$A76)))*Customers!E183)</f>
        <v>3221657.0780753824</v>
      </c>
    </row>
    <row r="77" spans="1:18" x14ac:dyDescent="0.25">
      <c r="A77" s="18">
        <v>42036</v>
      </c>
      <c r="B77" s="20">
        <f ca="1">((VLOOKUP(MONTH($A77),'Normal HDDs'!$A:$E,2,FALSE)-'Actual HDDs'!B184)*IFERROR(VLOOKUP(MONTH($A77),INDIRECT(CONCATENATE("'",YEAR($A77),"'!$A$3:$B$16")),2,FALSE),0))*Customers!B184</f>
        <v>1862614.0346295435</v>
      </c>
      <c r="C77" s="20">
        <f ca="1">((VLOOKUP(MONTH($A77),'Normal HDDs'!$A:$E,3,FALSE)-'Actual HDDs'!C184)*IFERROR(VLOOKUP(MONTH($A77),INDIRECT(CONCATENATE("'",YEAR($A77),"'!$G$3:$H$16")),2,FALSE),0))*Customers!C184</f>
        <v>869198.91565758281</v>
      </c>
      <c r="D77" s="20">
        <f ca="1">((VLOOKUP(MONTH($A77),'Normal HDDs'!$A:$E,4,FALSE)-'Actual HDDs'!D184)*IFERROR(VLOOKUP(MONTH($A77),INDIRECT(CONCATENATE("'",YEAR($A77),"'!$M$3:$N$16")),2,FALSE),0))*Customers!D184</f>
        <v>871000.84418697259</v>
      </c>
      <c r="E77" s="20">
        <f ca="1">((VLOOKUP(MONTH($A77),'Normal HDDs'!$A:$E,5,FALSE)-'Actual HDDs'!E184)*IFERROR(VLOOKUP(MONTH($A77),INDIRECT(CONCATENATE("'",YEAR($A77),"'!$S$3:$T$16")),2,FALSE),0))*Customers!E184</f>
        <v>702025.06934850686</v>
      </c>
      <c r="F77" s="20">
        <f ca="1">'Historical Therms'!C184+B77</f>
        <v>6455095.6349694207</v>
      </c>
      <c r="G77" s="20">
        <f ca="1">'Historical Therms'!D184+C77</f>
        <v>3061037.2827017079</v>
      </c>
      <c r="H77" s="20">
        <f ca="1">'Historical Therms'!E184+D77</f>
        <v>3186691.1466845041</v>
      </c>
      <c r="I77" s="20">
        <f ca="1">'Historical Therms'!F184+E77</f>
        <v>2677748.7994669732</v>
      </c>
      <c r="K77" s="20">
        <f ca="1">O77-'Historical Therms'!C184</f>
        <v>2537862.9090970326</v>
      </c>
      <c r="L77" s="20">
        <f ca="1">P77-'Historical Therms'!D184</f>
        <v>992391.10709700035</v>
      </c>
      <c r="M77" s="20">
        <f ca="1">Q77-'Historical Therms'!E184</f>
        <v>809915.70341701852</v>
      </c>
      <c r="N77" s="20">
        <f ca="1">R77-'Historical Therms'!F184</f>
        <v>683030.20915470878</v>
      </c>
      <c r="O77" s="20">
        <f ca="1">((VLOOKUP(MONTH($A77),'Normal HDDs'!$A:$E,2,FALSE)*IFERROR(VLOOKUP(MONTH($A77),INDIRECT(CONCATENATE("'",YEAR($A77),"'!$A$3:$B$16")),2,FALSE),0)+((IFERROR(VLOOKUP("trend",INDIRECT(CONCATENATE("'",YEAR($A77),"'!$A$3:$B$16")),2,FALSE),0)*(MONTH($A77)+108))*($A78-$A77))+(IFERROR((VLOOKUP("(Intercept)",INDIRECT(CONCATENATE("'",YEAR($A77),"'!$A$3:$B$16")),2,FALSE)),0)*($A78-$A77)))*Customers!B184)</f>
        <v>7130344.50943691</v>
      </c>
      <c r="P77" s="20">
        <f ca="1">((VLOOKUP(MONTH($A77),'Normal HDDs'!$A:$E,3,FALSE)*IFERROR(VLOOKUP(MONTH($A77),INDIRECT(CONCATENATE("'",YEAR($A77),"'!$g$3:$h$16")),2,FALSE),0)+((IFERROR(VLOOKUP("trend",INDIRECT(CONCATENATE("'",YEAR($A77),"'!$g$3:$h$16")),2,FALSE),0)*(MONTH($A77)+108))*($A78-$A77))+(IFERROR((VLOOKUP("(Intercept)",INDIRECT(CONCATENATE("'",YEAR($A77),"'!$g$3:$h$16")),2,FALSE)),0)*($A78-$A77)))*Customers!C184)</f>
        <v>3184229.4741411256</v>
      </c>
      <c r="Q77" s="20">
        <f ca="1">((VLOOKUP(MONTH($A77),'Normal HDDs'!$A:$E,4,FALSE)*IFERROR(VLOOKUP(MONTH($A77),INDIRECT(CONCATENATE("'",YEAR($A77),"'!$m$3:$n$16")),2,FALSE),0)+((IFERROR(VLOOKUP("trend",INDIRECT(CONCATENATE("'",YEAR($A77),"'!$m$3:$n$16")),2,FALSE),0)*(MONTH($A77)+108))*($A78-$A77))+(IFERROR((VLOOKUP("(Intercept)",INDIRECT(CONCATENATE("'",YEAR($A77),"'!$m$3:$n$16")),2,FALSE)),0)*($A78-$A77)))*Customers!D184)</f>
        <v>3125606.0059145498</v>
      </c>
      <c r="R77" s="20">
        <f ca="1">((VLOOKUP(MONTH($A77),'Normal HDDs'!$A:$E,5,FALSE)*IFERROR(VLOOKUP(MONTH($A77),INDIRECT(CONCATENATE("'",YEAR($A77),"'!$s$3:$t$16")),2,FALSE),0)+((IFERROR(VLOOKUP("trend",INDIRECT(CONCATENATE("'",YEAR($A77),"'!$s$3:$t$16")),2,FALSE),0)*(MONTH($A77)+108))*($A78-$A77))+(IFERROR((VLOOKUP("(Intercept)",INDIRECT(CONCATENATE("'",YEAR($A77),"'!$s$3:$t$16")),2,FALSE)),0)*($A78-$A77)))*Customers!E184)</f>
        <v>2658753.9392731749</v>
      </c>
    </row>
    <row r="78" spans="1:18" x14ac:dyDescent="0.25">
      <c r="A78" s="18">
        <v>42064</v>
      </c>
      <c r="B78" s="20">
        <f ca="1">((VLOOKUP(MONTH($A78),'Normal HDDs'!$A:$E,2,FALSE)-'Actual HDDs'!B185)*IFERROR(VLOOKUP(MONTH($A78),INDIRECT(CONCATENATE("'",YEAR($A78),"'!$A$3:$B$16")),2,FALSE),0))*Customers!B185</f>
        <v>1256613.7647625504</v>
      </c>
      <c r="C78" s="20">
        <f ca="1">((VLOOKUP(MONTH($A78),'Normal HDDs'!$A:$E,3,FALSE)-'Actual HDDs'!C185)*IFERROR(VLOOKUP(MONTH($A78),INDIRECT(CONCATENATE("'",YEAR($A78),"'!$G$3:$H$16")),2,FALSE),0))*Customers!C185</f>
        <v>663270.20356592129</v>
      </c>
      <c r="D78" s="20">
        <f ca="1">((VLOOKUP(MONTH($A78),'Normal HDDs'!$A:$E,4,FALSE)-'Actual HDDs'!D185)*IFERROR(VLOOKUP(MONTH($A78),INDIRECT(CONCATENATE("'",YEAR($A78),"'!$M$3:$N$16")),2,FALSE),0))*Customers!D185</f>
        <v>805174.11576747801</v>
      </c>
      <c r="E78" s="20">
        <f ca="1">((VLOOKUP(MONTH($A78),'Normal HDDs'!$A:$E,5,FALSE)-'Actual HDDs'!E185)*IFERROR(VLOOKUP(MONTH($A78),INDIRECT(CONCATENATE("'",YEAR($A78),"'!$S$3:$T$16")),2,FALSE),0))*Customers!E185</f>
        <v>642532.15397448</v>
      </c>
      <c r="F78" s="20">
        <f ca="1">'Historical Therms'!C185+B78</f>
        <v>5816262.99465313</v>
      </c>
      <c r="G78" s="20">
        <f ca="1">'Historical Therms'!D185+C78</f>
        <v>2708094.4696579501</v>
      </c>
      <c r="H78" s="20">
        <f ca="1">'Historical Therms'!E185+D78</f>
        <v>2588892.2328862054</v>
      </c>
      <c r="I78" s="20">
        <f ca="1">'Historical Therms'!F185+E78</f>
        <v>2073398.5408731445</v>
      </c>
      <c r="K78" s="20">
        <f ca="1">O78-'Historical Therms'!C185</f>
        <v>1628773.9766775882</v>
      </c>
      <c r="L78" s="20">
        <f ca="1">P78-'Historical Therms'!D185</f>
        <v>737452.58269207552</v>
      </c>
      <c r="M78" s="20">
        <f ca="1">Q78-'Historical Therms'!E185</f>
        <v>676510.15390390763</v>
      </c>
      <c r="N78" s="20">
        <f ca="1">R78-'Historical Therms'!F185</f>
        <v>552167.49463132559</v>
      </c>
      <c r="O78" s="20">
        <f ca="1">((VLOOKUP(MONTH($A78),'Normal HDDs'!$A:$E,2,FALSE)*IFERROR(VLOOKUP(MONTH($A78),INDIRECT(CONCATENATE("'",YEAR($A78),"'!$A$3:$B$16")),2,FALSE),0)+((IFERROR(VLOOKUP("trend",INDIRECT(CONCATENATE("'",YEAR($A78),"'!$A$3:$B$16")),2,FALSE),0)*(MONTH($A78)+108))*($A79-$A78))+(IFERROR((VLOOKUP("(Intercept)",INDIRECT(CONCATENATE("'",YEAR($A78),"'!$A$3:$B$16")),2,FALSE)),0)*($A79-$A78)))*Customers!B185)</f>
        <v>6188423.2065681675</v>
      </c>
      <c r="P78" s="20">
        <f ca="1">((VLOOKUP(MONTH($A78),'Normal HDDs'!$A:$E,3,FALSE)*IFERROR(VLOOKUP(MONTH($A78),INDIRECT(CONCATENATE("'",YEAR($A78),"'!$g$3:$h$16")),2,FALSE),0)+((IFERROR(VLOOKUP("trend",INDIRECT(CONCATENATE("'",YEAR($A78),"'!$g$3:$h$16")),2,FALSE),0)*(MONTH($A78)+108))*($A79-$A78))+(IFERROR((VLOOKUP("(Intercept)",INDIRECT(CONCATENATE("'",YEAR($A78),"'!$g$3:$h$16")),2,FALSE)),0)*($A79-$A78)))*Customers!C185)</f>
        <v>2782276.8487841045</v>
      </c>
      <c r="Q78" s="20">
        <f ca="1">((VLOOKUP(MONTH($A78),'Normal HDDs'!$A:$E,4,FALSE)*IFERROR(VLOOKUP(MONTH($A78),INDIRECT(CONCATENATE("'",YEAR($A78),"'!$m$3:$n$16")),2,FALSE),0)+((IFERROR(VLOOKUP("trend",INDIRECT(CONCATENATE("'",YEAR($A78),"'!$m$3:$n$16")),2,FALSE),0)*(MONTH($A78)+108))*($A79-$A78))+(IFERROR((VLOOKUP("(Intercept)",INDIRECT(CONCATENATE("'",YEAR($A78),"'!$m$3:$n$16")),2,FALSE)),0)*($A79-$A78)))*Customers!D185)</f>
        <v>2460228.271022635</v>
      </c>
      <c r="R78" s="20">
        <f ca="1">((VLOOKUP(MONTH($A78),'Normal HDDs'!$A:$E,5,FALSE)*IFERROR(VLOOKUP(MONTH($A78),INDIRECT(CONCATENATE("'",YEAR($A78),"'!$s$3:$t$16")),2,FALSE),0)+((IFERROR(VLOOKUP("trend",INDIRECT(CONCATENATE("'",YEAR($A78),"'!$s$3:$t$16")),2,FALSE),0)*(MONTH($A78)+108))*($A79-$A78))+(IFERROR((VLOOKUP("(Intercept)",INDIRECT(CONCATENATE("'",YEAR($A78),"'!$s$3:$t$16")),2,FALSE)),0)*($A79-$A78)))*Customers!E185)</f>
        <v>1983033.8815299901</v>
      </c>
    </row>
    <row r="79" spans="1:18" x14ac:dyDescent="0.25">
      <c r="A79" s="18">
        <v>42095</v>
      </c>
      <c r="B79" s="20">
        <f ca="1">((VLOOKUP(MONTH($A79),'Normal HDDs'!$A:$E,2,FALSE)-'Actual HDDs'!B186)*IFERROR(VLOOKUP(MONTH($A79),INDIRECT(CONCATENATE("'",YEAR($A79),"'!$A$3:$B$16")),2,FALSE),0))*Customers!B186</f>
        <v>169514.35452693744</v>
      </c>
      <c r="C79" s="20">
        <f ca="1">((VLOOKUP(MONTH($A79),'Normal HDDs'!$A:$E,3,FALSE)-'Actual HDDs'!C186)*IFERROR(VLOOKUP(MONTH($A79),INDIRECT(CONCATENATE("'",YEAR($A79),"'!$G$3:$H$16")),2,FALSE),0))*Customers!C186</f>
        <v>30696.648298788848</v>
      </c>
      <c r="D79" s="20">
        <f ca="1">((VLOOKUP(MONTH($A79),'Normal HDDs'!$A:$E,4,FALSE)-'Actual HDDs'!D186)*IFERROR(VLOOKUP(MONTH($A79),INDIRECT(CONCATENATE("'",YEAR($A79),"'!$M$3:$N$16")),2,FALSE),0))*Customers!D186</f>
        <v>47113.039906751837</v>
      </c>
      <c r="E79" s="20">
        <f ca="1">((VLOOKUP(MONTH($A79),'Normal HDDs'!$A:$E,5,FALSE)-'Actual HDDs'!E186)*IFERROR(VLOOKUP(MONTH($A79),INDIRECT(CONCATENATE("'",YEAR($A79),"'!$S$3:$T$16")),2,FALSE),0))*Customers!E186</f>
        <v>201812.0661985288</v>
      </c>
      <c r="F79" s="20">
        <f ca="1">'Historical Therms'!C186+B79</f>
        <v>4162368.02543798</v>
      </c>
      <c r="G79" s="20">
        <f ca="1">'Historical Therms'!D186+C79</f>
        <v>1985058.2198188829</v>
      </c>
      <c r="H79" s="20">
        <f ca="1">'Historical Therms'!E186+D79</f>
        <v>1215499.7758544188</v>
      </c>
      <c r="I79" s="20">
        <f ca="1">'Historical Therms'!F186+E79</f>
        <v>1234938.0878197255</v>
      </c>
      <c r="K79" s="20">
        <f ca="1">O79-'Historical Therms'!C186</f>
        <v>360190.84493305953</v>
      </c>
      <c r="L79" s="20">
        <f ca="1">P79-'Historical Therms'!D186</f>
        <v>20763.513322469546</v>
      </c>
      <c r="M79" s="20">
        <f ca="1">Q79-'Historical Therms'!E186</f>
        <v>185093.53815454245</v>
      </c>
      <c r="N79" s="20">
        <f ca="1">R79-'Historical Therms'!F186</f>
        <v>179232.34132708213</v>
      </c>
      <c r="O79" s="20">
        <f ca="1">((VLOOKUP(MONTH($A79),'Normal HDDs'!$A:$E,2,FALSE)*IFERROR(VLOOKUP(MONTH($A79),INDIRECT(CONCATENATE("'",YEAR($A79),"'!$A$3:$B$16")),2,FALSE),0)+((IFERROR(VLOOKUP("trend",INDIRECT(CONCATENATE("'",YEAR($A79),"'!$A$3:$B$16")),2,FALSE),0)*(MONTH($A79)+108))*($A80-$A79))+(IFERROR((VLOOKUP("(Intercept)",INDIRECT(CONCATENATE("'",YEAR($A79),"'!$A$3:$B$16")),2,FALSE)),0)*($A80-$A79)))*Customers!B186)</f>
        <v>4353044.515844102</v>
      </c>
      <c r="P79" s="20">
        <f ca="1">((VLOOKUP(MONTH($A79),'Normal HDDs'!$A:$E,3,FALSE)*IFERROR(VLOOKUP(MONTH($A79),INDIRECT(CONCATENATE("'",YEAR($A79),"'!$g$3:$h$16")),2,FALSE),0)+((IFERROR(VLOOKUP("trend",INDIRECT(CONCATENATE("'",YEAR($A79),"'!$g$3:$h$16")),2,FALSE),0)*(MONTH($A79)+108))*($A80-$A79))+(IFERROR((VLOOKUP("(Intercept)",INDIRECT(CONCATENATE("'",YEAR($A79),"'!$g$3:$h$16")),2,FALSE)),0)*($A80-$A79)))*Customers!C186)</f>
        <v>1975125.0848425636</v>
      </c>
      <c r="Q79" s="20">
        <f ca="1">((VLOOKUP(MONTH($A79),'Normal HDDs'!$A:$E,4,FALSE)*IFERROR(VLOOKUP(MONTH($A79),INDIRECT(CONCATENATE("'",YEAR($A79),"'!$m$3:$n$16")),2,FALSE),0)+((IFERROR(VLOOKUP("trend",INDIRECT(CONCATENATE("'",YEAR($A79),"'!$m$3:$n$16")),2,FALSE),0)*(MONTH($A79)+108))*($A80-$A79))+(IFERROR((VLOOKUP("(Intercept)",INDIRECT(CONCATENATE("'",YEAR($A79),"'!$m$3:$n$16")),2,FALSE)),0)*($A80-$A79)))*Customers!D186)</f>
        <v>1353480.2741022094</v>
      </c>
      <c r="R79" s="20">
        <f ca="1">((VLOOKUP(MONTH($A79),'Normal HDDs'!$A:$E,5,FALSE)*IFERROR(VLOOKUP(MONTH($A79),INDIRECT(CONCATENATE("'",YEAR($A79),"'!$s$3:$t$16")),2,FALSE),0)+((IFERROR(VLOOKUP("trend",INDIRECT(CONCATENATE("'",YEAR($A79),"'!$s$3:$t$16")),2,FALSE),0)*(MONTH($A79)+108))*($A80-$A79))+(IFERROR((VLOOKUP("(Intercept)",INDIRECT(CONCATENATE("'",YEAR($A79),"'!$s$3:$t$16")),2,FALSE)),0)*($A80-$A79)))*Customers!E186)</f>
        <v>1212358.3629482789</v>
      </c>
    </row>
    <row r="80" spans="1:18" x14ac:dyDescent="0.25">
      <c r="A80" s="18">
        <v>42125</v>
      </c>
      <c r="B80" s="20">
        <f ca="1">((VLOOKUP(MONTH($A80),'Normal HDDs'!$A:$E,2,FALSE)-'Actual HDDs'!B187)*IFERROR(VLOOKUP(MONTH($A80),INDIRECT(CONCATENATE("'",YEAR($A80),"'!$A$3:$B$16")),2,FALSE),0))*Customers!B187</f>
        <v>580768.53642654896</v>
      </c>
      <c r="C80" s="20">
        <f ca="1">((VLOOKUP(MONTH($A80),'Normal HDDs'!$A:$E,3,FALSE)-'Actual HDDs'!C187)*IFERROR(VLOOKUP(MONTH($A80),INDIRECT(CONCATENATE("'",YEAR($A80),"'!$G$3:$H$16")),2,FALSE),0))*Customers!C187</f>
        <v>82834.33248152431</v>
      </c>
      <c r="D80" s="20">
        <f ca="1">((VLOOKUP(MONTH($A80),'Normal HDDs'!$A:$E,4,FALSE)-'Actual HDDs'!D187)*IFERROR(VLOOKUP(MONTH($A80),INDIRECT(CONCATENATE("'",YEAR($A80),"'!$M$3:$N$16")),2,FALSE),0))*Customers!D187</f>
        <v>219001.23835732118</v>
      </c>
      <c r="E80" s="20">
        <f ca="1">((VLOOKUP(MONTH($A80),'Normal HDDs'!$A:$E,5,FALSE)-'Actual HDDs'!E187)*IFERROR(VLOOKUP(MONTH($A80),INDIRECT(CONCATENATE("'",YEAR($A80),"'!$S$3:$T$16")),2,FALSE),0))*Customers!E187</f>
        <v>249472.82529912659</v>
      </c>
      <c r="F80" s="20">
        <f ca="1">'Historical Therms'!C187+B80</f>
        <v>2746430.4025459872</v>
      </c>
      <c r="G80" s="20">
        <f ca="1">'Historical Therms'!D187+C80</f>
        <v>1100117.1211770042</v>
      </c>
      <c r="H80" s="20">
        <f ca="1">'Historical Therms'!E187+D80</f>
        <v>818131.3294354137</v>
      </c>
      <c r="I80" s="20">
        <f ca="1">'Historical Therms'!F187+E80</f>
        <v>717610.07940611581</v>
      </c>
      <c r="K80" s="20">
        <f ca="1">O80-'Historical Therms'!C187</f>
        <v>595968.68336267862</v>
      </c>
      <c r="L80" s="20">
        <f ca="1">P80-'Historical Therms'!D187</f>
        <v>225813.64642298664</v>
      </c>
      <c r="M80" s="20">
        <f ca="1">Q80-'Historical Therms'!E187</f>
        <v>204574.41481523798</v>
      </c>
      <c r="N80" s="20">
        <f ca="1">R80-'Historical Therms'!F187</f>
        <v>250350.94011516724</v>
      </c>
      <c r="O80" s="20">
        <f ca="1">((VLOOKUP(MONTH($A80),'Normal HDDs'!$A:$E,2,FALSE)*IFERROR(VLOOKUP(MONTH($A80),INDIRECT(CONCATENATE("'",YEAR($A80),"'!$A$3:$B$16")),2,FALSE),0)+((IFERROR(VLOOKUP("trend",INDIRECT(CONCATENATE("'",YEAR($A80),"'!$A$3:$B$16")),2,FALSE),0)*(MONTH($A80)+108))*($A81-$A80))+(IFERROR((VLOOKUP("(Intercept)",INDIRECT(CONCATENATE("'",YEAR($A80),"'!$A$3:$B$16")),2,FALSE)),0)*($A81-$A80)))*Customers!B187)</f>
        <v>2761630.5494821169</v>
      </c>
      <c r="P80" s="20">
        <f ca="1">((VLOOKUP(MONTH($A80),'Normal HDDs'!$A:$E,3,FALSE)*IFERROR(VLOOKUP(MONTH($A80),INDIRECT(CONCATENATE("'",YEAR($A80),"'!$g$3:$h$16")),2,FALSE),0)+((IFERROR(VLOOKUP("trend",INDIRECT(CONCATENATE("'",YEAR($A80),"'!$g$3:$h$16")),2,FALSE),0)*(MONTH($A80)+108))*($A81-$A80))+(IFERROR((VLOOKUP("(Intercept)",INDIRECT(CONCATENATE("'",YEAR($A80),"'!$g$3:$h$16")),2,FALSE)),0)*($A81-$A80)))*Customers!C187)</f>
        <v>1243096.4351184666</v>
      </c>
      <c r="Q80" s="20">
        <f ca="1">((VLOOKUP(MONTH($A80),'Normal HDDs'!$A:$E,4,FALSE)*IFERROR(VLOOKUP(MONTH($A80),INDIRECT(CONCATENATE("'",YEAR($A80),"'!$m$3:$n$16")),2,FALSE),0)+((IFERROR(VLOOKUP("trend",INDIRECT(CONCATENATE("'",YEAR($A80),"'!$m$3:$n$16")),2,FALSE),0)*(MONTH($A80)+108))*($A81-$A80))+(IFERROR((VLOOKUP("(Intercept)",INDIRECT(CONCATENATE("'",YEAR($A80),"'!$m$3:$n$16")),2,FALSE)),0)*($A81-$A80)))*Customers!D187)</f>
        <v>803704.50589333044</v>
      </c>
      <c r="R80" s="20">
        <f ca="1">((VLOOKUP(MONTH($A80),'Normal HDDs'!$A:$E,5,FALSE)*IFERROR(VLOOKUP(MONTH($A80),INDIRECT(CONCATENATE("'",YEAR($A80),"'!$s$3:$t$16")),2,FALSE),0)+((IFERROR(VLOOKUP("trend",INDIRECT(CONCATENATE("'",YEAR($A80),"'!$s$3:$t$16")),2,FALSE),0)*(MONTH($A80)+108))*($A81-$A80))+(IFERROR((VLOOKUP("(Intercept)",INDIRECT(CONCATENATE("'",YEAR($A80),"'!$s$3:$t$16")),2,FALSE)),0)*($A81-$A80)))*Customers!E187)</f>
        <v>718488.19422215642</v>
      </c>
    </row>
    <row r="81" spans="1:18" x14ac:dyDescent="0.25">
      <c r="A81" s="18">
        <v>42156</v>
      </c>
      <c r="B81" s="20">
        <f ca="1">((VLOOKUP(MONTH($A81),'Normal HDDs'!$A:$E,2,FALSE)-'Actual HDDs'!B188)*IFERROR(VLOOKUP(MONTH($A81),INDIRECT(CONCATENATE("'",YEAR($A81),"'!$A$3:$B$16")),2,FALSE),0))*Customers!B188</f>
        <v>377724.24220158486</v>
      </c>
      <c r="C81" s="20">
        <f ca="1">((VLOOKUP(MONTH($A81),'Normal HDDs'!$A:$E,3,FALSE)-'Actual HDDs'!C188)*IFERROR(VLOOKUP(MONTH($A81),INDIRECT(CONCATENATE("'",YEAR($A81),"'!$G$3:$H$16")),2,FALSE),0))*Customers!C188</f>
        <v>167716.33133802758</v>
      </c>
      <c r="D81" s="20">
        <f ca="1">((VLOOKUP(MONTH($A81),'Normal HDDs'!$A:$E,4,FALSE)-'Actual HDDs'!D188)*IFERROR(VLOOKUP(MONTH($A81),INDIRECT(CONCATENATE("'",YEAR($A81),"'!$M$3:$N$16")),2,FALSE),0))*Customers!D188</f>
        <v>0</v>
      </c>
      <c r="E81" s="20">
        <f ca="1">((VLOOKUP(MONTH($A81),'Normal HDDs'!$A:$E,5,FALSE)-'Actual HDDs'!E188)*IFERROR(VLOOKUP(MONTH($A81),INDIRECT(CONCATENATE("'",YEAR($A81),"'!$S$3:$T$16")),2,FALSE),0))*Customers!E188</f>
        <v>0</v>
      </c>
      <c r="F81" s="20">
        <f ca="1">'Historical Therms'!C188+B81</f>
        <v>1059434.7668173332</v>
      </c>
      <c r="G81" s="20">
        <f ca="1">'Historical Therms'!D188+C81</f>
        <v>491465.42489752092</v>
      </c>
      <c r="H81" s="20">
        <f ca="1">'Historical Therms'!E188+D81</f>
        <v>185552.20268995658</v>
      </c>
      <c r="I81" s="20">
        <f ca="1">'Historical Therms'!F188+E81</f>
        <v>133127.1791348019</v>
      </c>
      <c r="K81" s="20">
        <f ca="1">O81-'Historical Therms'!C188</f>
        <v>1214748.052653068</v>
      </c>
      <c r="L81" s="20">
        <f ca="1">P81-'Historical Therms'!D188</f>
        <v>512794.49237902754</v>
      </c>
      <c r="M81" s="20">
        <f ca="1">Q81-'Historical Therms'!E188</f>
        <v>319641.44900112058</v>
      </c>
      <c r="N81" s="20">
        <f ca="1">R81-'Historical Therms'!F188</f>
        <v>262063.65600614739</v>
      </c>
      <c r="O81" s="20">
        <f ca="1">((VLOOKUP(MONTH($A81),'Normal HDDs'!$A:$E,2,FALSE)*IFERROR(VLOOKUP(MONTH($A81),INDIRECT(CONCATENATE("'",YEAR($A81),"'!$A$3:$B$16")),2,FALSE),0)+((IFERROR(VLOOKUP("trend",INDIRECT(CONCATENATE("'",YEAR($A81),"'!$A$3:$B$16")),2,FALSE),0)*(MONTH($A81)+108))*($A82-$A81))+(IFERROR((VLOOKUP("(Intercept)",INDIRECT(CONCATENATE("'",YEAR($A81),"'!$A$3:$B$16")),2,FALSE)),0)*($A82-$A81)))*Customers!B188)</f>
        <v>1896458.5772688163</v>
      </c>
      <c r="P81" s="20">
        <f ca="1">((VLOOKUP(MONTH($A81),'Normal HDDs'!$A:$E,3,FALSE)*IFERROR(VLOOKUP(MONTH($A81),INDIRECT(CONCATENATE("'",YEAR($A81),"'!$g$3:$h$16")),2,FALSE),0)+((IFERROR(VLOOKUP("trend",INDIRECT(CONCATENATE("'",YEAR($A81),"'!$g$3:$h$16")),2,FALSE),0)*(MONTH($A81)+108))*($A82-$A81))+(IFERROR((VLOOKUP("(Intercept)",INDIRECT(CONCATENATE("'",YEAR($A81),"'!$g$3:$h$16")),2,FALSE)),0)*($A82-$A81)))*Customers!C188)</f>
        <v>836543.58593852085</v>
      </c>
      <c r="Q81" s="20">
        <f ca="1">((VLOOKUP(MONTH($A81),'Normal HDDs'!$A:$E,4,FALSE)*IFERROR(VLOOKUP(MONTH($A81),INDIRECT(CONCATENATE("'",YEAR($A81),"'!$m$3:$n$16")),2,FALSE),0)+((IFERROR(VLOOKUP("trend",INDIRECT(CONCATENATE("'",YEAR($A81),"'!$m$3:$n$16")),2,FALSE),0)*(MONTH($A81)+108))*($A82-$A81))+(IFERROR((VLOOKUP("(Intercept)",INDIRECT(CONCATENATE("'",YEAR($A81),"'!$m$3:$n$16")),2,FALSE)),0)*($A82-$A81)))*Customers!D188)</f>
        <v>505193.65169107716</v>
      </c>
      <c r="R81" s="20">
        <f ca="1">((VLOOKUP(MONTH($A81),'Normal HDDs'!$A:$E,5,FALSE)*IFERROR(VLOOKUP(MONTH($A81),INDIRECT(CONCATENATE("'",YEAR($A81),"'!$s$3:$t$16")),2,FALSE),0)+((IFERROR(VLOOKUP("trend",INDIRECT(CONCATENATE("'",YEAR($A81),"'!$s$3:$t$16")),2,FALSE),0)*(MONTH($A81)+108))*($A82-$A81))+(IFERROR((VLOOKUP("(Intercept)",INDIRECT(CONCATENATE("'",YEAR($A81),"'!$s$3:$t$16")),2,FALSE)),0)*($A82-$A81)))*Customers!E188)</f>
        <v>395190.83514094929</v>
      </c>
    </row>
    <row r="82" spans="1:18" x14ac:dyDescent="0.25">
      <c r="A82" s="18">
        <v>42186</v>
      </c>
      <c r="B82" s="20">
        <f ca="1">((VLOOKUP(MONTH($A82),'Normal HDDs'!$A:$E,2,FALSE)-'Actual HDDs'!B189)*IFERROR(VLOOKUP(MONTH($A82),INDIRECT(CONCATENATE("'",YEAR($A82),"'!$A$3:$B$16")),2,FALSE),0))*Customers!B189</f>
        <v>0</v>
      </c>
      <c r="C82" s="20">
        <f ca="1">((VLOOKUP(MONTH($A82),'Normal HDDs'!$A:$E,3,FALSE)-'Actual HDDs'!C189)*IFERROR(VLOOKUP(MONTH($A82),INDIRECT(CONCATENATE("'",YEAR($A82),"'!$G$3:$H$16")),2,FALSE),0))*Customers!C189</f>
        <v>0</v>
      </c>
      <c r="D82" s="20">
        <f ca="1">((VLOOKUP(MONTH($A82),'Normal HDDs'!$A:$E,4,FALSE)-'Actual HDDs'!D189)*IFERROR(VLOOKUP(MONTH($A82),INDIRECT(CONCATENATE("'",YEAR($A82),"'!$M$3:$N$16")),2,FALSE),0))*Customers!D189</f>
        <v>0</v>
      </c>
      <c r="E82" s="20">
        <f ca="1">((VLOOKUP(MONTH($A82),'Normal HDDs'!$A:$E,5,FALSE)-'Actual HDDs'!E189)*IFERROR(VLOOKUP(MONTH($A82),INDIRECT(CONCATENATE("'",YEAR($A82),"'!$S$3:$T$16")),2,FALSE),0))*Customers!E189</f>
        <v>0</v>
      </c>
      <c r="F82" s="20">
        <f ca="1">'Historical Therms'!C189+B82</f>
        <v>1359175.9937423249</v>
      </c>
      <c r="G82" s="20">
        <f ca="1">'Historical Therms'!D189+C82</f>
        <v>590239.94816176756</v>
      </c>
      <c r="H82" s="20">
        <f ca="1">'Historical Therms'!E189+D82</f>
        <v>453927.34739425738</v>
      </c>
      <c r="I82" s="20">
        <f ca="1">'Historical Therms'!F189+E82</f>
        <v>300220.7107016503</v>
      </c>
      <c r="K82" s="20">
        <f ca="1">O82-'Historical Therms'!C189</f>
        <v>163078.91189248371</v>
      </c>
      <c r="L82" s="20">
        <f ca="1">P82-'Historical Therms'!D189</f>
        <v>61948.998101515928</v>
      </c>
      <c r="M82" s="20">
        <f ca="1">Q82-'Historical Therms'!E189</f>
        <v>68192.859650717699</v>
      </c>
      <c r="N82" s="20">
        <f ca="1">R82-'Historical Therms'!F189</f>
        <v>107180.82391810807</v>
      </c>
      <c r="O82" s="20">
        <f ca="1">((VLOOKUP(MONTH($A82),'Normal HDDs'!$A:$E,2,FALSE)*IFERROR(VLOOKUP(MONTH($A82),INDIRECT(CONCATENATE("'",YEAR($A82),"'!$A$3:$B$16")),2,FALSE),0)+((IFERROR(VLOOKUP("trend",INDIRECT(CONCATENATE("'",YEAR($A82),"'!$A$3:$B$16")),2,FALSE),0)*(MONTH($A82)+108))*($A83-$A82))+(IFERROR((VLOOKUP("(Intercept)",INDIRECT(CONCATENATE("'",YEAR($A82),"'!$A$3:$B$16")),2,FALSE)),0)*($A83-$A82)))*Customers!B189)</f>
        <v>1522254.9056348086</v>
      </c>
      <c r="P82" s="20">
        <f ca="1">((VLOOKUP(MONTH($A82),'Normal HDDs'!$A:$E,3,FALSE)*IFERROR(VLOOKUP(MONTH($A82),INDIRECT(CONCATENATE("'",YEAR($A82),"'!$g$3:$h$16")),2,FALSE),0)+((IFERROR(VLOOKUP("trend",INDIRECT(CONCATENATE("'",YEAR($A82),"'!$g$3:$h$16")),2,FALSE),0)*(MONTH($A82)+108))*($A83-$A82))+(IFERROR((VLOOKUP("(Intercept)",INDIRECT(CONCATENATE("'",YEAR($A82),"'!$g$3:$h$16")),2,FALSE)),0)*($A83-$A82)))*Customers!C189)</f>
        <v>652188.94626328349</v>
      </c>
      <c r="Q82" s="20">
        <f ca="1">((VLOOKUP(MONTH($A82),'Normal HDDs'!$A:$E,4,FALSE)*IFERROR(VLOOKUP(MONTH($A82),INDIRECT(CONCATENATE("'",YEAR($A82),"'!$m$3:$n$16")),2,FALSE),0)+((IFERROR(VLOOKUP("trend",INDIRECT(CONCATENATE("'",YEAR($A82),"'!$m$3:$n$16")),2,FALSE),0)*(MONTH($A82)+108))*($A83-$A82))+(IFERROR((VLOOKUP("(Intercept)",INDIRECT(CONCATENATE("'",YEAR($A82),"'!$m$3:$n$16")),2,FALSE)),0)*($A83-$A82)))*Customers!D189)</f>
        <v>522120.20704497508</v>
      </c>
      <c r="R82" s="20">
        <f ca="1">((VLOOKUP(MONTH($A82),'Normal HDDs'!$A:$E,5,FALSE)*IFERROR(VLOOKUP(MONTH($A82),INDIRECT(CONCATENATE("'",YEAR($A82),"'!$s$3:$t$16")),2,FALSE),0)+((IFERROR(VLOOKUP("trend",INDIRECT(CONCATENATE("'",YEAR($A82),"'!$s$3:$t$16")),2,FALSE),0)*(MONTH($A82)+108))*($A83-$A82))+(IFERROR((VLOOKUP("(Intercept)",INDIRECT(CONCATENATE("'",YEAR($A82),"'!$s$3:$t$16")),2,FALSE)),0)*($A83-$A82)))*Customers!E189)</f>
        <v>407401.53461975837</v>
      </c>
    </row>
    <row r="83" spans="1:18" x14ac:dyDescent="0.25">
      <c r="A83" s="18">
        <v>42217</v>
      </c>
      <c r="B83" s="20">
        <f ca="1">((VLOOKUP(MONTH($A83),'Normal HDDs'!$A:$E,2,FALSE)-'Actual HDDs'!B190)*IFERROR(VLOOKUP(MONTH($A83),INDIRECT(CONCATENATE("'",YEAR($A83),"'!$A$3:$B$16")),2,FALSE),0))*Customers!B190</f>
        <v>0</v>
      </c>
      <c r="C83" s="20">
        <f ca="1">((VLOOKUP(MONTH($A83),'Normal HDDs'!$A:$E,3,FALSE)-'Actual HDDs'!C190)*IFERROR(VLOOKUP(MONTH($A83),INDIRECT(CONCATENATE("'",YEAR($A83),"'!$G$3:$H$16")),2,FALSE),0))*Customers!C190</f>
        <v>0</v>
      </c>
      <c r="D83" s="20">
        <f ca="1">((VLOOKUP(MONTH($A83),'Normal HDDs'!$A:$E,4,FALSE)-'Actual HDDs'!D190)*IFERROR(VLOOKUP(MONTH($A83),INDIRECT(CONCATENATE("'",YEAR($A83),"'!$M$3:$N$16")),2,FALSE),0))*Customers!D190</f>
        <v>0</v>
      </c>
      <c r="E83" s="20">
        <f ca="1">((VLOOKUP(MONTH($A83),'Normal HDDs'!$A:$E,5,FALSE)-'Actual HDDs'!E190)*IFERROR(VLOOKUP(MONTH($A83),INDIRECT(CONCATENATE("'",YEAR($A83),"'!$S$3:$T$16")),2,FALSE),0))*Customers!E190</f>
        <v>0</v>
      </c>
      <c r="F83" s="20">
        <f ca="1">'Historical Therms'!C190+B83</f>
        <v>855711.9676436946</v>
      </c>
      <c r="G83" s="20">
        <f ca="1">'Historical Therms'!D190+C83</f>
        <v>364805.64871175616</v>
      </c>
      <c r="H83" s="20">
        <f ca="1">'Historical Therms'!E190+D83</f>
        <v>271797.11087688943</v>
      </c>
      <c r="I83" s="20">
        <f ca="1">'Historical Therms'!F190+E83</f>
        <v>179707.27276765971</v>
      </c>
      <c r="K83" s="20">
        <f ca="1">O83-'Historical Therms'!C190</f>
        <v>667080.45737869677</v>
      </c>
      <c r="L83" s="20">
        <f ca="1">P83-'Historical Therms'!D190</f>
        <v>287963.39607250219</v>
      </c>
      <c r="M83" s="20">
        <f ca="1">Q83-'Historical Therms'!E190</f>
        <v>251393.22205982718</v>
      </c>
      <c r="N83" s="20">
        <f ca="1">R83-'Historical Therms'!F190</f>
        <v>228920.84339182641</v>
      </c>
      <c r="O83" s="20">
        <f ca="1">((VLOOKUP(MONTH($A83),'Normal HDDs'!$A:$E,2,FALSE)*IFERROR(VLOOKUP(MONTH($A83),INDIRECT(CONCATENATE("'",YEAR($A83),"'!$A$3:$B$16")),2,FALSE),0)+((IFERROR(VLOOKUP("trend",INDIRECT(CONCATENATE("'",YEAR($A83),"'!$A$3:$B$16")),2,FALSE),0)*(MONTH($A83)+108))*($A84-$A83))+(IFERROR((VLOOKUP("(Intercept)",INDIRECT(CONCATENATE("'",YEAR($A83),"'!$A$3:$B$16")),2,FALSE)),0)*($A84-$A83)))*Customers!B190)</f>
        <v>1522792.4250223914</v>
      </c>
      <c r="P83" s="20">
        <f ca="1">((VLOOKUP(MONTH($A83),'Normal HDDs'!$A:$E,3,FALSE)*IFERROR(VLOOKUP(MONTH($A83),INDIRECT(CONCATENATE("'",YEAR($A83),"'!$g$3:$h$16")),2,FALSE),0)+((IFERROR(VLOOKUP("trend",INDIRECT(CONCATENATE("'",YEAR($A83),"'!$g$3:$h$16")),2,FALSE),0)*(MONTH($A83)+108))*($A84-$A83))+(IFERROR((VLOOKUP("(Intercept)",INDIRECT(CONCATENATE("'",YEAR($A83),"'!$g$3:$h$16")),2,FALSE)),0)*($A84-$A83)))*Customers!C190)</f>
        <v>652769.04478425835</v>
      </c>
      <c r="Q83" s="20">
        <f ca="1">((VLOOKUP(MONTH($A83),'Normal HDDs'!$A:$E,4,FALSE)*IFERROR(VLOOKUP(MONTH($A83),INDIRECT(CONCATENATE("'",YEAR($A83),"'!$m$3:$n$16")),2,FALSE),0)+((IFERROR(VLOOKUP("trend",INDIRECT(CONCATENATE("'",YEAR($A83),"'!$m$3:$n$16")),2,FALSE),0)*(MONTH($A83)+108))*($A84-$A83))+(IFERROR((VLOOKUP("(Intercept)",INDIRECT(CONCATENATE("'",YEAR($A83),"'!$m$3:$n$16")),2,FALSE)),0)*($A84-$A83)))*Customers!D190)</f>
        <v>523190.33293671662</v>
      </c>
      <c r="R83" s="20">
        <f ca="1">((VLOOKUP(MONTH($A83),'Normal HDDs'!$A:$E,5,FALSE)*IFERROR(VLOOKUP(MONTH($A83),INDIRECT(CONCATENATE("'",YEAR($A83),"'!$s$3:$t$16")),2,FALSE),0)+((IFERROR(VLOOKUP("trend",INDIRECT(CONCATENATE("'",YEAR($A83),"'!$s$3:$t$16")),2,FALSE),0)*(MONTH($A83)+108))*($A84-$A83))+(IFERROR((VLOOKUP("(Intercept)",INDIRECT(CONCATENATE("'",YEAR($A83),"'!$s$3:$t$16")),2,FALSE)),0)*($A84-$A83)))*Customers!E190)</f>
        <v>408628.11615948612</v>
      </c>
    </row>
    <row r="84" spans="1:18" x14ac:dyDescent="0.25">
      <c r="A84" s="18">
        <v>42248</v>
      </c>
      <c r="B84" s="20">
        <f ca="1">((VLOOKUP(MONTH($A84),'Normal HDDs'!$A:$E,2,FALSE)-'Actual HDDs'!B191)*IFERROR(VLOOKUP(MONTH($A84),INDIRECT(CONCATENATE("'",YEAR($A84),"'!$A$3:$B$16")),2,FALSE),0))*Customers!B191</f>
        <v>-28269.336358229768</v>
      </c>
      <c r="C84" s="20">
        <f ca="1">((VLOOKUP(MONTH($A84),'Normal HDDs'!$A:$E,3,FALSE)-'Actual HDDs'!C191)*IFERROR(VLOOKUP(MONTH($A84),INDIRECT(CONCATENATE("'",YEAR($A84),"'!$G$3:$H$16")),2,FALSE),0))*Customers!C191</f>
        <v>-40056.260411724594</v>
      </c>
      <c r="D84" s="20">
        <f ca="1">((VLOOKUP(MONTH($A84),'Normal HDDs'!$A:$E,4,FALSE)-'Actual HDDs'!D191)*IFERROR(VLOOKUP(MONTH($A84),INDIRECT(CONCATENATE("'",YEAR($A84),"'!$M$3:$N$16")),2,FALSE),0))*Customers!D191</f>
        <v>0</v>
      </c>
      <c r="E84" s="20">
        <f ca="1">((VLOOKUP(MONTH($A84),'Normal HDDs'!$A:$E,5,FALSE)-'Actual HDDs'!E191)*IFERROR(VLOOKUP(MONTH($A84),INDIRECT(CONCATENATE("'",YEAR($A84),"'!$S$3:$T$16")),2,FALSE),0))*Customers!E191</f>
        <v>0</v>
      </c>
      <c r="F84" s="20">
        <f ca="1">'Historical Therms'!C191+B84</f>
        <v>1785124.6614855796</v>
      </c>
      <c r="G84" s="20">
        <f ca="1">'Historical Therms'!D191+C84</f>
        <v>740067.32524405187</v>
      </c>
      <c r="H84" s="20">
        <f ca="1">'Historical Therms'!E191+D84</f>
        <v>534766.9581557347</v>
      </c>
      <c r="I84" s="20">
        <f ca="1">'Historical Therms'!F191+E84</f>
        <v>371351.45834467927</v>
      </c>
      <c r="K84" s="20">
        <f ca="1">O84-'Historical Therms'!C191</f>
        <v>155721.23378908099</v>
      </c>
      <c r="L84" s="20">
        <f ca="1">P84-'Historical Therms'!D191</f>
        <v>42949.656461343635</v>
      </c>
      <c r="M84" s="20">
        <f ca="1">Q84-'Historical Therms'!E191</f>
        <v>-27054.265568666102</v>
      </c>
      <c r="N84" s="20">
        <f ca="1">R84-'Historical Therms'!F191</f>
        <v>26607.555474601802</v>
      </c>
      <c r="O84" s="20">
        <f ca="1">((VLOOKUP(MONTH($A84),'Normal HDDs'!$A:$E,2,FALSE)*IFERROR(VLOOKUP(MONTH($A84),INDIRECT(CONCATENATE("'",YEAR($A84),"'!$A$3:$B$16")),2,FALSE),0)+((IFERROR(VLOOKUP("trend",INDIRECT(CONCATENATE("'",YEAR($A84),"'!$A$3:$B$16")),2,FALSE),0)*(MONTH($A84)+108))*($A85-$A84))+(IFERROR((VLOOKUP("(Intercept)",INDIRECT(CONCATENATE("'",YEAR($A84),"'!$A$3:$B$16")),2,FALSE)),0)*($A85-$A84)))*Customers!B191)</f>
        <v>1969115.2316328904</v>
      </c>
      <c r="P84" s="20">
        <f ca="1">((VLOOKUP(MONTH($A84),'Normal HDDs'!$A:$E,3,FALSE)*IFERROR(VLOOKUP(MONTH($A84),INDIRECT(CONCATENATE("'",YEAR($A84),"'!$g$3:$h$16")),2,FALSE),0)+((IFERROR(VLOOKUP("trend",INDIRECT(CONCATENATE("'",YEAR($A84),"'!$g$3:$h$16")),2,FALSE),0)*(MONTH($A84)+108))*($A85-$A84))+(IFERROR((VLOOKUP("(Intercept)",INDIRECT(CONCATENATE("'",YEAR($A84),"'!$g$3:$h$16")),2,FALSE)),0)*($A85-$A84)))*Customers!C191)</f>
        <v>823073.24211712007</v>
      </c>
      <c r="Q84" s="20">
        <f ca="1">((VLOOKUP(MONTH($A84),'Normal HDDs'!$A:$E,4,FALSE)*IFERROR(VLOOKUP(MONTH($A84),INDIRECT(CONCATENATE("'",YEAR($A84),"'!$m$3:$n$16")),2,FALSE),0)+((IFERROR(VLOOKUP("trend",INDIRECT(CONCATENATE("'",YEAR($A84),"'!$m$3:$n$16")),2,FALSE),0)*(MONTH($A84)+108))*($A85-$A84))+(IFERROR((VLOOKUP("(Intercept)",INDIRECT(CONCATENATE("'",YEAR($A84),"'!$m$3:$n$16")),2,FALSE)),0)*($A85-$A84)))*Customers!D191)</f>
        <v>507712.6925870686</v>
      </c>
      <c r="R84" s="20">
        <f ca="1">((VLOOKUP(MONTH($A84),'Normal HDDs'!$A:$E,5,FALSE)*IFERROR(VLOOKUP(MONTH($A84),INDIRECT(CONCATENATE("'",YEAR($A84),"'!$s$3:$t$16")),2,FALSE),0)+((IFERROR(VLOOKUP("trend",INDIRECT(CONCATENATE("'",YEAR($A84),"'!$s$3:$t$16")),2,FALSE),0)*(MONTH($A84)+108))*($A85-$A84))+(IFERROR((VLOOKUP("(Intercept)",INDIRECT(CONCATENATE("'",YEAR($A84),"'!$s$3:$t$16")),2,FALSE)),0)*($A85-$A84)))*Customers!E191)</f>
        <v>397959.01381928107</v>
      </c>
    </row>
    <row r="85" spans="1:18" x14ac:dyDescent="0.25">
      <c r="A85" s="18">
        <v>42278</v>
      </c>
      <c r="B85" s="20">
        <f ca="1">((VLOOKUP(MONTH($A85),'Normal HDDs'!$A:$E,2,FALSE)-'Actual HDDs'!B192)*IFERROR(VLOOKUP(MONTH($A85),INDIRECT(CONCATENATE("'",YEAR($A85),"'!$A$3:$B$16")),2,FALSE),0))*Customers!B192</f>
        <v>1247697.0916376861</v>
      </c>
      <c r="C85" s="20">
        <f ca="1">((VLOOKUP(MONTH($A85),'Normal HDDs'!$A:$E,3,FALSE)-'Actual HDDs'!C192)*IFERROR(VLOOKUP(MONTH($A85),INDIRECT(CONCATENATE("'",YEAR($A85),"'!$G$3:$H$16")),2,FALSE),0))*Customers!C192</f>
        <v>691049.30060261639</v>
      </c>
      <c r="D85" s="20">
        <f ca="1">((VLOOKUP(MONTH($A85),'Normal HDDs'!$A:$E,4,FALSE)-'Actual HDDs'!D192)*IFERROR(VLOOKUP(MONTH($A85),INDIRECT(CONCATENATE("'",YEAR($A85),"'!$M$3:$N$16")),2,FALSE),0))*Customers!D192</f>
        <v>387722.96283186984</v>
      </c>
      <c r="E85" s="20">
        <f ca="1">((VLOOKUP(MONTH($A85),'Normal HDDs'!$A:$E,5,FALSE)-'Actual HDDs'!E192)*IFERROR(VLOOKUP(MONTH($A85),INDIRECT(CONCATENATE("'",YEAR($A85),"'!$S$3:$T$16")),2,FALSE),0))*Customers!E192</f>
        <v>348144.19662770629</v>
      </c>
      <c r="F85" s="20">
        <f ca="1">'Historical Therms'!C192+B85</f>
        <v>4291084.7693543127</v>
      </c>
      <c r="G85" s="20">
        <f ca="1">'Historical Therms'!D192+C85</f>
        <v>2033425.6406343156</v>
      </c>
      <c r="H85" s="20">
        <f ca="1">'Historical Therms'!E192+D85</f>
        <v>1084242.1662376169</v>
      </c>
      <c r="I85" s="20">
        <f ca="1">'Historical Therms'!F192+E85</f>
        <v>863423.97547363362</v>
      </c>
      <c r="K85" s="20">
        <f ca="1">O85-'Historical Therms'!C192</f>
        <v>1225943.9319575732</v>
      </c>
      <c r="L85" s="20">
        <f ca="1">P85-'Historical Therms'!D192</f>
        <v>527561.68929989869</v>
      </c>
      <c r="M85" s="20">
        <f ca="1">Q85-'Historical Therms'!E192</f>
        <v>448392.21332957433</v>
      </c>
      <c r="N85" s="20">
        <f ca="1">R85-'Historical Therms'!F192</f>
        <v>383037.32608324965</v>
      </c>
      <c r="O85" s="20">
        <f ca="1">((VLOOKUP(MONTH($A85),'Normal HDDs'!$A:$E,2,FALSE)*IFERROR(VLOOKUP(MONTH($A85),INDIRECT(CONCATENATE("'",YEAR($A85),"'!$A$3:$B$16")),2,FALSE),0)+((IFERROR(VLOOKUP("trend",INDIRECT(CONCATENATE("'",YEAR($A85),"'!$A$3:$B$16")),2,FALSE),0)*(MONTH($A85)+108))*($A86-$A85))+(IFERROR((VLOOKUP("(Intercept)",INDIRECT(CONCATENATE("'",YEAR($A85),"'!$A$3:$B$16")),2,FALSE)),0)*($A86-$A85)))*Customers!B192)</f>
        <v>4269331.6096741995</v>
      </c>
      <c r="P85" s="20">
        <f ca="1">((VLOOKUP(MONTH($A85),'Normal HDDs'!$A:$E,3,FALSE)*IFERROR(VLOOKUP(MONTH($A85),INDIRECT(CONCATENATE("'",YEAR($A85),"'!$g$3:$h$16")),2,FALSE),0)+((IFERROR(VLOOKUP("trend",INDIRECT(CONCATENATE("'",YEAR($A85),"'!$g$3:$h$16")),2,FALSE),0)*(MONTH($A85)+108))*($A86-$A85))+(IFERROR((VLOOKUP("(Intercept)",INDIRECT(CONCATENATE("'",YEAR($A85),"'!$g$3:$h$16")),2,FALSE)),0)*($A86-$A85)))*Customers!C192)</f>
        <v>1869938.029331598</v>
      </c>
      <c r="Q85" s="20">
        <f ca="1">((VLOOKUP(MONTH($A85),'Normal HDDs'!$A:$E,4,FALSE)*IFERROR(VLOOKUP(MONTH($A85),INDIRECT(CONCATENATE("'",YEAR($A85),"'!$m$3:$n$16")),2,FALSE),0)+((IFERROR(VLOOKUP("trend",INDIRECT(CONCATENATE("'",YEAR($A85),"'!$m$3:$n$16")),2,FALSE),0)*(MONTH($A85)+108))*($A86-$A85))+(IFERROR((VLOOKUP("(Intercept)",INDIRECT(CONCATENATE("'",YEAR($A85),"'!$m$3:$n$16")),2,FALSE)),0)*($A86-$A85)))*Customers!D192)</f>
        <v>1144911.4167353215</v>
      </c>
      <c r="R85" s="20">
        <f ca="1">((VLOOKUP(MONTH($A85),'Normal HDDs'!$A:$E,5,FALSE)*IFERROR(VLOOKUP(MONTH($A85),INDIRECT(CONCATENATE("'",YEAR($A85),"'!$s$3:$t$16")),2,FALSE),0)+((IFERROR(VLOOKUP("trend",INDIRECT(CONCATENATE("'",YEAR($A85),"'!$s$3:$t$16")),2,FALSE),0)*(MONTH($A85)+108))*($A86-$A85))+(IFERROR((VLOOKUP("(Intercept)",INDIRECT(CONCATENATE("'",YEAR($A85),"'!$s$3:$t$16")),2,FALSE)),0)*($A86-$A85)))*Customers!E192)</f>
        <v>898317.10492917697</v>
      </c>
    </row>
    <row r="86" spans="1:18" x14ac:dyDescent="0.25">
      <c r="A86" s="18">
        <v>42309</v>
      </c>
      <c r="B86" s="20">
        <f ca="1">((VLOOKUP(MONTH($A86),'Normal HDDs'!$A:$E,2,FALSE)-'Actual HDDs'!B193)*IFERROR(VLOOKUP(MONTH($A86),INDIRECT(CONCATENATE("'",YEAR($A86),"'!$A$3:$B$16")),2,FALSE),0))*Customers!B193</f>
        <v>-425921.65808357019</v>
      </c>
      <c r="C86" s="20">
        <f ca="1">((VLOOKUP(MONTH($A86),'Normal HDDs'!$A:$E,3,FALSE)-'Actual HDDs'!C193)*IFERROR(VLOOKUP(MONTH($A86),INDIRECT(CONCATENATE("'",YEAR($A86),"'!$G$3:$H$16")),2,FALSE),0))*Customers!C193</f>
        <v>-112088.7568763624</v>
      </c>
      <c r="D86" s="20">
        <f ca="1">((VLOOKUP(MONTH($A86),'Normal HDDs'!$A:$E,4,FALSE)-'Actual HDDs'!D193)*IFERROR(VLOOKUP(MONTH($A86),INDIRECT(CONCATENATE("'",YEAR($A86),"'!$M$3:$N$16")),2,FALSE),0))*Customers!D193</f>
        <v>-189084.42075889074</v>
      </c>
      <c r="E86" s="20">
        <f ca="1">((VLOOKUP(MONTH($A86),'Normal HDDs'!$A:$E,5,FALSE)-'Actual HDDs'!E193)*IFERROR(VLOOKUP(MONTH($A86),INDIRECT(CONCATENATE("'",YEAR($A86),"'!$S$3:$T$16")),2,FALSE),0))*Customers!E193</f>
        <v>111442.92208106667</v>
      </c>
      <c r="F86" s="20">
        <f ca="1">'Historical Therms'!C193+B86</f>
        <v>7759188.2720556343</v>
      </c>
      <c r="G86" s="20">
        <f ca="1">'Historical Therms'!D193+C86</f>
        <v>3387370.7205191287</v>
      </c>
      <c r="H86" s="20">
        <f ca="1">'Historical Therms'!E193+D86</f>
        <v>1814422.1980220475</v>
      </c>
      <c r="I86" s="20">
        <f ca="1">'Historical Therms'!F193+E86</f>
        <v>1895044.8957654331</v>
      </c>
      <c r="K86" s="20">
        <f ca="1">O86-'Historical Therms'!C193</f>
        <v>-382172.21412347723</v>
      </c>
      <c r="L86" s="20">
        <f ca="1">P86-'Historical Therms'!D193</f>
        <v>27809.798207438085</v>
      </c>
      <c r="M86" s="20">
        <f ca="1">Q86-'Historical Therms'!E193</f>
        <v>405223.16802571132</v>
      </c>
      <c r="N86" s="20">
        <f ca="1">R86-'Historical Therms'!F193</f>
        <v>273781.47087929538</v>
      </c>
      <c r="O86" s="20">
        <f ca="1">((VLOOKUP(MONTH($A86),'Normal HDDs'!$A:$E,2,FALSE)*IFERROR(VLOOKUP(MONTH($A86),INDIRECT(CONCATENATE("'",YEAR($A86),"'!$A$3:$B$16")),2,FALSE),0)+((IFERROR(VLOOKUP("trend",INDIRECT(CONCATENATE("'",YEAR($A86),"'!$A$3:$B$16")),2,FALSE),0)*(MONTH($A86)+108))*($A87-$A86))+(IFERROR((VLOOKUP("(Intercept)",INDIRECT(CONCATENATE("'",YEAR($A86),"'!$A$3:$B$16")),2,FALSE)),0)*($A87-$A86)))*Customers!B193)</f>
        <v>7802937.7160157273</v>
      </c>
      <c r="P86" s="20">
        <f ca="1">((VLOOKUP(MONTH($A86),'Normal HDDs'!$A:$E,3,FALSE)*IFERROR(VLOOKUP(MONTH($A86),INDIRECT(CONCATENATE("'",YEAR($A86),"'!$g$3:$h$16")),2,FALSE),0)+((IFERROR(VLOOKUP("trend",INDIRECT(CONCATENATE("'",YEAR($A86),"'!$g$3:$h$16")),2,FALSE),0)*(MONTH($A86)+108))*($A87-$A86))+(IFERROR((VLOOKUP("(Intercept)",INDIRECT(CONCATENATE("'",YEAR($A86),"'!$g$3:$h$16")),2,FALSE)),0)*($A87-$A86)))*Customers!C193)</f>
        <v>3527269.2756029293</v>
      </c>
      <c r="Q86" s="20">
        <f ca="1">((VLOOKUP(MONTH($A86),'Normal HDDs'!$A:$E,4,FALSE)*IFERROR(VLOOKUP(MONTH($A86),INDIRECT(CONCATENATE("'",YEAR($A86),"'!$m$3:$n$16")),2,FALSE),0)+((IFERROR(VLOOKUP("trend",INDIRECT(CONCATENATE("'",YEAR($A86),"'!$m$3:$n$16")),2,FALSE),0)*(MONTH($A86)+108))*($A87-$A86))+(IFERROR((VLOOKUP("(Intercept)",INDIRECT(CONCATENATE("'",YEAR($A86),"'!$m$3:$n$16")),2,FALSE)),0)*($A87-$A86)))*Customers!D193)</f>
        <v>2408729.7868066495</v>
      </c>
      <c r="R86" s="20">
        <f ca="1">((VLOOKUP(MONTH($A86),'Normal HDDs'!$A:$E,5,FALSE)*IFERROR(VLOOKUP(MONTH($A86),INDIRECT(CONCATENATE("'",YEAR($A86),"'!$s$3:$t$16")),2,FALSE),0)+((IFERROR(VLOOKUP("trend",INDIRECT(CONCATENATE("'",YEAR($A86),"'!$s$3:$t$16")),2,FALSE),0)*(MONTH($A86)+108))*($A87-$A86))+(IFERROR((VLOOKUP("(Intercept)",INDIRECT(CONCATENATE("'",YEAR($A86),"'!$s$3:$t$16")),2,FALSE)),0)*($A87-$A86)))*Customers!E193)</f>
        <v>2057383.4445636617</v>
      </c>
    </row>
    <row r="87" spans="1:18" x14ac:dyDescent="0.25">
      <c r="A87" s="18">
        <v>42339</v>
      </c>
      <c r="B87" s="20">
        <f ca="1">((VLOOKUP(MONTH($A87),'Normal HDDs'!$A:$E,2,FALSE)-'Actual HDDs'!B194)*IFERROR(VLOOKUP(MONTH($A87),INDIRECT(CONCATENATE("'",YEAR($A87),"'!$A$3:$B$16")),2,FALSE),0))*Customers!B194</f>
        <v>1378738.7281832441</v>
      </c>
      <c r="C87" s="20">
        <f ca="1">((VLOOKUP(MONTH($A87),'Normal HDDs'!$A:$E,3,FALSE)-'Actual HDDs'!C194)*IFERROR(VLOOKUP(MONTH($A87),INDIRECT(CONCATENATE("'",YEAR($A87),"'!$G$3:$H$16")),2,FALSE),0))*Customers!C194</f>
        <v>310356.24940055079</v>
      </c>
      <c r="D87" s="20">
        <f ca="1">((VLOOKUP(MONTH($A87),'Normal HDDs'!$A:$E,4,FALSE)-'Actual HDDs'!D194)*IFERROR(VLOOKUP(MONTH($A87),INDIRECT(CONCATENATE("'",YEAR($A87),"'!$M$3:$N$16")),2,FALSE),0))*Customers!D194</f>
        <v>601358.66954138037</v>
      </c>
      <c r="E87" s="20">
        <f ca="1">((VLOOKUP(MONTH($A87),'Normal HDDs'!$A:$E,5,FALSE)-'Actual HDDs'!E194)*IFERROR(VLOOKUP(MONTH($A87),INDIRECT(CONCATENATE("'",YEAR($A87),"'!$S$3:$T$16")),2,FALSE),0))*Customers!E194</f>
        <v>241848.926520423</v>
      </c>
      <c r="F87" s="20">
        <f ca="1">'Historical Therms'!C194+B87</f>
        <v>10192541.690818537</v>
      </c>
      <c r="G87" s="20">
        <f ca="1">'Historical Therms'!D194+C87</f>
        <v>4412210.3383944565</v>
      </c>
      <c r="H87" s="20">
        <f ca="1">'Historical Therms'!E194+D87</f>
        <v>4044199.0464169066</v>
      </c>
      <c r="I87" s="20">
        <f ca="1">'Historical Therms'!F194+E87</f>
        <v>3184018.4980156962</v>
      </c>
      <c r="K87" s="20">
        <f ca="1">O87-'Historical Therms'!C194</f>
        <v>832961.58724368922</v>
      </c>
      <c r="L87" s="20">
        <f ca="1">P87-'Historical Therms'!D194</f>
        <v>168575.51377008669</v>
      </c>
      <c r="M87" s="20">
        <f ca="1">Q87-'Historical Therms'!E194</f>
        <v>600646.50771251461</v>
      </c>
      <c r="N87" s="20">
        <f ca="1">R87-'Historical Therms'!F194</f>
        <v>326316.93816513894</v>
      </c>
      <c r="O87" s="20">
        <f ca="1">((VLOOKUP(MONTH($A87),'Normal HDDs'!$A:$E,2,FALSE)*IFERROR(VLOOKUP(MONTH($A87),INDIRECT(CONCATENATE("'",YEAR($A87),"'!$A$3:$B$16")),2,FALSE),0)+((IFERROR(VLOOKUP("trend",INDIRECT(CONCATENATE("'",YEAR($A87),"'!$A$3:$B$16")),2,FALSE),0)*(MONTH($A87)+108))*($A88-$A87))+(IFERROR((VLOOKUP("(Intercept)",INDIRECT(CONCATENATE("'",YEAR($A87),"'!$A$3:$B$16")),2,FALSE)),0)*($A88-$A87)))*Customers!B194)</f>
        <v>9646764.5498789828</v>
      </c>
      <c r="P87" s="20">
        <f ca="1">((VLOOKUP(MONTH($A87),'Normal HDDs'!$A:$E,3,FALSE)*IFERROR(VLOOKUP(MONTH($A87),INDIRECT(CONCATENATE("'",YEAR($A87),"'!$g$3:$h$16")),2,FALSE),0)+((IFERROR(VLOOKUP("trend",INDIRECT(CONCATENATE("'",YEAR($A87),"'!$g$3:$h$16")),2,FALSE),0)*(MONTH($A87)+108))*($A88-$A87))+(IFERROR((VLOOKUP("(Intercept)",INDIRECT(CONCATENATE("'",YEAR($A87),"'!$g$3:$h$16")),2,FALSE)),0)*($A88-$A87)))*Customers!C194)</f>
        <v>4270429.6027639927</v>
      </c>
      <c r="Q87" s="20">
        <f ca="1">((VLOOKUP(MONTH($A87),'Normal HDDs'!$A:$E,4,FALSE)*IFERROR(VLOOKUP(MONTH($A87),INDIRECT(CONCATENATE("'",YEAR($A87),"'!$m$3:$n$16")),2,FALSE),0)+((IFERROR(VLOOKUP("trend",INDIRECT(CONCATENATE("'",YEAR($A87),"'!$m$3:$n$16")),2,FALSE),0)*(MONTH($A87)+108))*($A88-$A87))+(IFERROR((VLOOKUP("(Intercept)",INDIRECT(CONCATENATE("'",YEAR($A87),"'!$m$3:$n$16")),2,FALSE)),0)*($A88-$A87)))*Customers!D194)</f>
        <v>4043486.8845880409</v>
      </c>
      <c r="R87" s="20">
        <f ca="1">((VLOOKUP(MONTH($A87),'Normal HDDs'!$A:$E,5,FALSE)*IFERROR(VLOOKUP(MONTH($A87),INDIRECT(CONCATENATE("'",YEAR($A87),"'!$s$3:$t$16")),2,FALSE),0)+((IFERROR(VLOOKUP("trend",INDIRECT(CONCATENATE("'",YEAR($A87),"'!$s$3:$t$16")),2,FALSE),0)*(MONTH($A87)+108))*($A88-$A87))+(IFERROR((VLOOKUP("(Intercept)",INDIRECT(CONCATENATE("'",YEAR($A87),"'!$s$3:$t$16")),2,FALSE)),0)*($A88-$A87)))*Customers!E194)</f>
        <v>3268486.5096604121</v>
      </c>
    </row>
    <row r="88" spans="1:18" x14ac:dyDescent="0.25">
      <c r="A88" s="18">
        <v>42370</v>
      </c>
      <c r="B88" s="20">
        <f ca="1">((VLOOKUP(MONTH($A88),'Normal HDDs'!$A:$E,2,FALSE)-'Actual HDDs'!B195)*IFERROR(VLOOKUP(MONTH($A88),INDIRECT(CONCATENATE("'",YEAR($A88),"'!$A$3:$B$16")),2,FALSE),0))*Customers!B195</f>
        <v>706286.75710091228</v>
      </c>
      <c r="C88" s="20">
        <f ca="1">((VLOOKUP(MONTH($A88),'Normal HDDs'!$A:$E,3,FALSE)-'Actual HDDs'!C195)*IFERROR(VLOOKUP(MONTH($A88),INDIRECT(CONCATENATE("'",YEAR($A88),"'!$G$3:$H$16")),2,FALSE),0))*Customers!C195</f>
        <v>180564.37927477621</v>
      </c>
      <c r="D88" s="20">
        <f ca="1">((VLOOKUP(MONTH($A88),'Normal HDDs'!$A:$E,4,FALSE)-'Actual HDDs'!D195)*IFERROR(VLOOKUP(MONTH($A88),INDIRECT(CONCATENATE("'",YEAR($A88),"'!$M$3:$N$16")),2,FALSE),0))*Customers!D195</f>
        <v>113039.26853388529</v>
      </c>
      <c r="E88" s="20">
        <f ca="1">((VLOOKUP(MONTH($A88),'Normal HDDs'!$A:$E,5,FALSE)-'Actual HDDs'!E195)*IFERROR(VLOOKUP(MONTH($A88),INDIRECT(CONCATENATE("'",YEAR($A88),"'!$S$3:$T$16")),2,FALSE),0))*Customers!E195</f>
        <v>272978.1559980025</v>
      </c>
      <c r="F88" s="20">
        <f ca="1">'Historical Therms'!C195+B88</f>
        <v>9623055.3859073054</v>
      </c>
      <c r="G88" s="20">
        <f ca="1">'Historical Therms'!D195+C88</f>
        <v>4115554.2825335809</v>
      </c>
      <c r="H88" s="20">
        <f ca="1">'Historical Therms'!E195+D88</f>
        <v>3781769.1471887012</v>
      </c>
      <c r="I88" s="20">
        <f ca="1">'Historical Therms'!F195+E88</f>
        <v>3548043.7452779887</v>
      </c>
      <c r="K88" s="20">
        <f ca="1">O88-'Historical Therms'!C195</f>
        <v>-14760.469584969804</v>
      </c>
      <c r="L88" s="20">
        <f ca="1">P88-'Historical Therms'!D195</f>
        <v>21518.437943183351</v>
      </c>
      <c r="M88" s="20">
        <f ca="1">Q88-'Historical Therms'!E195</f>
        <v>198615.25927973911</v>
      </c>
      <c r="N88" s="20">
        <f ca="1">R88-'Historical Therms'!F195</f>
        <v>58870.57731265761</v>
      </c>
      <c r="O88" s="20">
        <f ca="1">((VLOOKUP(MONTH($A88),'Normal HDDs'!$A:$E,2,FALSE)*IFERROR(VLOOKUP(MONTH($A88),INDIRECT(CONCATENATE("'",YEAR($A88),"'!$A$3:$B$16")),2,FALSE),0)+((IFERROR(VLOOKUP("trend",INDIRECT(CONCATENATE("'",YEAR($A88),"'!$A$3:$B$16")),2,FALSE),0)*(MONTH($A88)+108))*($A89-$A88))+(IFERROR((VLOOKUP("(Intercept)",INDIRECT(CONCATENATE("'",YEAR($A88),"'!$A$3:$B$16")),2,FALSE)),0)*($A89-$A88)))*Customers!B195)</f>
        <v>8902008.1592214238</v>
      </c>
      <c r="P88" s="20">
        <f ca="1">((VLOOKUP(MONTH($A88),'Normal HDDs'!$A:$E,3,FALSE)*IFERROR(VLOOKUP(MONTH($A88),INDIRECT(CONCATENATE("'",YEAR($A88),"'!$g$3:$h$16")),2,FALSE),0)+((IFERROR(VLOOKUP("trend",INDIRECT(CONCATENATE("'",YEAR($A88),"'!$g$3:$h$16")),2,FALSE),0)*(MONTH($A88)+108))*($A89-$A88))+(IFERROR((VLOOKUP("(Intercept)",INDIRECT(CONCATENATE("'",YEAR($A88),"'!$g$3:$h$16")),2,FALSE)),0)*($A89-$A88)))*Customers!C195)</f>
        <v>3956508.341201988</v>
      </c>
      <c r="Q88" s="20">
        <f ca="1">((VLOOKUP(MONTH($A88),'Normal HDDs'!$A:$E,4,FALSE)*IFERROR(VLOOKUP(MONTH($A88),INDIRECT(CONCATENATE("'",YEAR($A88),"'!$m$3:$n$16")),2,FALSE),0)+((IFERROR(VLOOKUP("trend",INDIRECT(CONCATENATE("'",YEAR($A88),"'!$m$3:$n$16")),2,FALSE),0)*(MONTH($A88)+108))*($A89-$A88))+(IFERROR((VLOOKUP("(Intercept)",INDIRECT(CONCATENATE("'",YEAR($A88),"'!$m$3:$n$16")),2,FALSE)),0)*($A89-$A88)))*Customers!D195)</f>
        <v>3867345.1379345548</v>
      </c>
      <c r="R88" s="20">
        <f ca="1">((VLOOKUP(MONTH($A88),'Normal HDDs'!$A:$E,5,FALSE)*IFERROR(VLOOKUP(MONTH($A88),INDIRECT(CONCATENATE("'",YEAR($A88),"'!$s$3:$t$16")),2,FALSE),0)+((IFERROR(VLOOKUP("trend",INDIRECT(CONCATENATE("'",YEAR($A88),"'!$s$3:$t$16")),2,FALSE),0)*(MONTH($A88)+108))*($A89-$A88))+(IFERROR((VLOOKUP("(Intercept)",INDIRECT(CONCATENATE("'",YEAR($A88),"'!$s$3:$t$16")),2,FALSE)),0)*($A89-$A88)))*Customers!E195)</f>
        <v>3333936.1665926441</v>
      </c>
    </row>
    <row r="89" spans="1:18" x14ac:dyDescent="0.25">
      <c r="A89" s="18">
        <v>42401</v>
      </c>
      <c r="B89" s="20">
        <f ca="1">((VLOOKUP(MONTH($A89),'Normal HDDs'!$A:$E,2,FALSE)-'Actual HDDs'!B196)*IFERROR(VLOOKUP(MONTH($A89),INDIRECT(CONCATENATE("'",YEAR($A89),"'!$A$3:$B$16")),2,FALSE),0))*Customers!B196</f>
        <v>1375468.9182659006</v>
      </c>
      <c r="C89" s="20">
        <f ca="1">((VLOOKUP(MONTH($A89),'Normal HDDs'!$A:$E,3,FALSE)-'Actual HDDs'!C196)*IFERROR(VLOOKUP(MONTH($A89),INDIRECT(CONCATENATE("'",YEAR($A89),"'!$G$3:$H$16")),2,FALSE),0))*Customers!C196</f>
        <v>493957.03638244647</v>
      </c>
      <c r="D89" s="20">
        <f ca="1">((VLOOKUP(MONTH($A89),'Normal HDDs'!$A:$E,4,FALSE)-'Actual HDDs'!D196)*IFERROR(VLOOKUP(MONTH($A89),INDIRECT(CONCATENATE("'",YEAR($A89),"'!$M$3:$N$16")),2,FALSE),0))*Customers!D196</f>
        <v>641869.44495289121</v>
      </c>
      <c r="E89" s="20">
        <f ca="1">((VLOOKUP(MONTH($A89),'Normal HDDs'!$A:$E,5,FALSE)-'Actual HDDs'!E196)*IFERROR(VLOOKUP(MONTH($A89),INDIRECT(CONCATENATE("'",YEAR($A89),"'!$S$3:$T$16")),2,FALSE),0))*Customers!E196</f>
        <v>573517.11665884766</v>
      </c>
      <c r="F89" s="20">
        <f ca="1">'Historical Therms'!C196+B89</f>
        <v>6762098.8019192526</v>
      </c>
      <c r="G89" s="20">
        <f ca="1">'Historical Therms'!D196+C89</f>
        <v>3038132.7096864092</v>
      </c>
      <c r="H89" s="20">
        <f ca="1">'Historical Therms'!E196+D89</f>
        <v>3102289.1925011077</v>
      </c>
      <c r="I89" s="20">
        <f ca="1">'Historical Therms'!F196+E89</f>
        <v>2650210.8121533166</v>
      </c>
      <c r="K89" s="20">
        <f ca="1">O89-'Historical Therms'!C196</f>
        <v>1685128.6830673767</v>
      </c>
      <c r="L89" s="20">
        <f ca="1">P89-'Historical Therms'!D196</f>
        <v>585458.4678151547</v>
      </c>
      <c r="M89" s="20">
        <f ca="1">Q89-'Historical Therms'!E196</f>
        <v>594728.1307094777</v>
      </c>
      <c r="N89" s="20">
        <f ca="1">R89-'Historical Therms'!F196</f>
        <v>600055.95277495147</v>
      </c>
      <c r="O89" s="20">
        <f ca="1">((VLOOKUP(MONTH($A89),'Normal HDDs'!$A:$E,2,FALSE)*IFERROR(VLOOKUP(MONTH($A89),INDIRECT(CONCATENATE("'",YEAR($A89),"'!$A$3:$B$16")),2,FALSE),0)+((IFERROR(VLOOKUP("trend",INDIRECT(CONCATENATE("'",YEAR($A89),"'!$A$3:$B$16")),2,FALSE),0)*(MONTH($A89)+108))*($A90-$A89))+(IFERROR((VLOOKUP("(Intercept)",INDIRECT(CONCATENATE("'",YEAR($A89),"'!$A$3:$B$16")),2,FALSE)),0)*($A90-$A89)))*Customers!B196)</f>
        <v>7071758.5667207288</v>
      </c>
      <c r="P89" s="20">
        <f ca="1">((VLOOKUP(MONTH($A89),'Normal HDDs'!$A:$E,3,FALSE)*IFERROR(VLOOKUP(MONTH($A89),INDIRECT(CONCATENATE("'",YEAR($A89),"'!$g$3:$h$16")),2,FALSE),0)+((IFERROR(VLOOKUP("trend",INDIRECT(CONCATENATE("'",YEAR($A89),"'!$g$3:$h$16")),2,FALSE),0)*(MONTH($A89)+108))*($A90-$A89))+(IFERROR((VLOOKUP("(Intercept)",INDIRECT(CONCATENATE("'",YEAR($A89),"'!$g$3:$h$16")),2,FALSE)),0)*($A90-$A89)))*Customers!C196)</f>
        <v>3129634.1411191174</v>
      </c>
      <c r="Q89" s="20">
        <f ca="1">((VLOOKUP(MONTH($A89),'Normal HDDs'!$A:$E,4,FALSE)*IFERROR(VLOOKUP(MONTH($A89),INDIRECT(CONCATENATE("'",YEAR($A89),"'!$m$3:$n$16")),2,FALSE),0)+((IFERROR(VLOOKUP("trend",INDIRECT(CONCATENATE("'",YEAR($A89),"'!$m$3:$n$16")),2,FALSE),0)*(MONTH($A89)+108))*($A90-$A89))+(IFERROR((VLOOKUP("(Intercept)",INDIRECT(CONCATENATE("'",YEAR($A89),"'!$m$3:$n$16")),2,FALSE)),0)*($A90-$A89)))*Customers!D196)</f>
        <v>3055147.8782576942</v>
      </c>
      <c r="R89" s="20">
        <f ca="1">((VLOOKUP(MONTH($A89),'Normal HDDs'!$A:$E,5,FALSE)*IFERROR(VLOOKUP(MONTH($A89),INDIRECT(CONCATENATE("'",YEAR($A89),"'!$s$3:$t$16")),2,FALSE),0)+((IFERROR(VLOOKUP("trend",INDIRECT(CONCATENATE("'",YEAR($A89),"'!$s$3:$t$16")),2,FALSE),0)*(MONTH($A89)+108))*($A90-$A89))+(IFERROR((VLOOKUP("(Intercept)",INDIRECT(CONCATENATE("'",YEAR($A89),"'!$s$3:$t$16")),2,FALSE)),0)*($A90-$A89)))*Customers!E196)</f>
        <v>2676749.6482694205</v>
      </c>
    </row>
    <row r="90" spans="1:18" x14ac:dyDescent="0.25">
      <c r="A90" s="18">
        <v>42430</v>
      </c>
      <c r="B90" s="20">
        <f ca="1">((VLOOKUP(MONTH($A90),'Normal HDDs'!$A:$E,2,FALSE)-'Actual HDDs'!B197)*IFERROR(VLOOKUP(MONTH($A90),INDIRECT(CONCATENATE("'",YEAR($A90),"'!$A$3:$B$16")),2,FALSE),0))*Customers!B197</f>
        <v>1367729.5208297023</v>
      </c>
      <c r="C90" s="20">
        <f ca="1">((VLOOKUP(MONTH($A90),'Normal HDDs'!$A:$E,3,FALSE)-'Actual HDDs'!C197)*IFERROR(VLOOKUP(MONTH($A90),INDIRECT(CONCATENATE("'",YEAR($A90),"'!$G$3:$H$16")),2,FALSE),0))*Customers!C197</f>
        <v>194057.6381727143</v>
      </c>
      <c r="D90" s="20">
        <f ca="1">((VLOOKUP(MONTH($A90),'Normal HDDs'!$A:$E,4,FALSE)-'Actual HDDs'!D197)*IFERROR(VLOOKUP(MONTH($A90),INDIRECT(CONCATENATE("'",YEAR($A90),"'!$M$3:$N$16")),2,FALSE),0))*Customers!D197</f>
        <v>285454.62695451215</v>
      </c>
      <c r="E90" s="20">
        <f ca="1">((VLOOKUP(MONTH($A90),'Normal HDDs'!$A:$E,5,FALSE)-'Actual HDDs'!E197)*IFERROR(VLOOKUP(MONTH($A90),INDIRECT(CONCATENATE("'",YEAR($A90),"'!$S$3:$T$16")),2,FALSE),0))*Customers!E197</f>
        <v>348034.13511416898</v>
      </c>
      <c r="F90" s="20">
        <f ca="1">'Historical Therms'!C197+B90</f>
        <v>6759308.8894043677</v>
      </c>
      <c r="G90" s="20">
        <f ca="1">'Historical Therms'!D197+C90</f>
        <v>2832771.1860210262</v>
      </c>
      <c r="H90" s="20">
        <f ca="1">'Historical Therms'!E197+D90</f>
        <v>2375700.4094040473</v>
      </c>
      <c r="I90" s="20">
        <f ca="1">'Historical Therms'!F197+E90</f>
        <v>2211077.4362416565</v>
      </c>
      <c r="K90" s="20">
        <f ca="1">O90-'Historical Therms'!C197</f>
        <v>931017.01614093781</v>
      </c>
      <c r="L90" s="20">
        <f ca="1">P90-'Historical Therms'!D197</f>
        <v>178010.95095984917</v>
      </c>
      <c r="M90" s="20">
        <f ca="1">Q90-'Historical Therms'!E197</f>
        <v>282510.43240920641</v>
      </c>
      <c r="N90" s="20">
        <f ca="1">R90-'Historical Therms'!F197</f>
        <v>190283.03082802007</v>
      </c>
      <c r="O90" s="20">
        <f ca="1">((VLOOKUP(MONTH($A90),'Normal HDDs'!$A:$E,2,FALSE)*IFERROR(VLOOKUP(MONTH($A90),INDIRECT(CONCATENATE("'",YEAR($A90),"'!$A$3:$B$16")),2,FALSE),0)+((IFERROR(VLOOKUP("trend",INDIRECT(CONCATENATE("'",YEAR($A90),"'!$A$3:$B$16")),2,FALSE),0)*(MONTH($A90)+108))*($A91-$A90))+(IFERROR((VLOOKUP("(Intercept)",INDIRECT(CONCATENATE("'",YEAR($A90),"'!$A$3:$B$16")),2,FALSE)),0)*($A91-$A90)))*Customers!B197)</f>
        <v>6322596.3847156037</v>
      </c>
      <c r="P90" s="20">
        <f ca="1">((VLOOKUP(MONTH($A90),'Normal HDDs'!$A:$E,3,FALSE)*IFERROR(VLOOKUP(MONTH($A90),INDIRECT(CONCATENATE("'",YEAR($A90),"'!$g$3:$h$16")),2,FALSE),0)+((IFERROR(VLOOKUP("trend",INDIRECT(CONCATENATE("'",YEAR($A90),"'!$g$3:$h$16")),2,FALSE),0)*(MONTH($A90)+108))*($A91-$A90))+(IFERROR((VLOOKUP("(Intercept)",INDIRECT(CONCATENATE("'",YEAR($A90),"'!$g$3:$h$16")),2,FALSE)),0)*($A91-$A90)))*Customers!C197)</f>
        <v>2816724.4988081609</v>
      </c>
      <c r="Q90" s="20">
        <f ca="1">((VLOOKUP(MONTH($A90),'Normal HDDs'!$A:$E,4,FALSE)*IFERROR(VLOOKUP(MONTH($A90),INDIRECT(CONCATENATE("'",YEAR($A90),"'!$m$3:$n$16")),2,FALSE),0)+((IFERROR(VLOOKUP("trend",INDIRECT(CONCATENATE("'",YEAR($A90),"'!$m$3:$n$16")),2,FALSE),0)*(MONTH($A90)+108))*($A91-$A90))+(IFERROR((VLOOKUP("(Intercept)",INDIRECT(CONCATENATE("'",YEAR($A90),"'!$m$3:$n$16")),2,FALSE)),0)*($A91-$A90)))*Customers!D197)</f>
        <v>2372756.2148587415</v>
      </c>
      <c r="R90" s="20">
        <f ca="1">((VLOOKUP(MONTH($A90),'Normal HDDs'!$A:$E,5,FALSE)*IFERROR(VLOOKUP(MONTH($A90),INDIRECT(CONCATENATE("'",YEAR($A90),"'!$s$3:$t$16")),2,FALSE),0)+((IFERROR(VLOOKUP("trend",INDIRECT(CONCATENATE("'",YEAR($A90),"'!$s$3:$t$16")),2,FALSE),0)*(MONTH($A90)+108))*($A91-$A90))+(IFERROR((VLOOKUP("(Intercept)",INDIRECT(CONCATENATE("'",YEAR($A90),"'!$s$3:$t$16")),2,FALSE)),0)*($A91-$A90)))*Customers!E197)</f>
        <v>2053326.3319555079</v>
      </c>
    </row>
    <row r="91" spans="1:18" x14ac:dyDescent="0.25">
      <c r="A91" s="18">
        <v>42461</v>
      </c>
      <c r="B91" s="20">
        <f ca="1">((VLOOKUP(MONTH($A91),'Normal HDDs'!$A:$E,2,FALSE)-'Actual HDDs'!B198)*IFERROR(VLOOKUP(MONTH($A91),INDIRECT(CONCATENATE("'",YEAR($A91),"'!$A$3:$B$16")),2,FALSE),0))*Customers!B198</f>
        <v>1325791.9738218803</v>
      </c>
      <c r="C91" s="20">
        <f ca="1">((VLOOKUP(MONTH($A91),'Normal HDDs'!$A:$E,3,FALSE)-'Actual HDDs'!C198)*IFERROR(VLOOKUP(MONTH($A91),INDIRECT(CONCATENATE("'",YEAR($A91),"'!$G$3:$H$16")),2,FALSE),0))*Customers!C198</f>
        <v>600899.26395141846</v>
      </c>
      <c r="D91" s="20">
        <f ca="1">((VLOOKUP(MONTH($A91),'Normal HDDs'!$A:$E,4,FALSE)-'Actual HDDs'!D198)*IFERROR(VLOOKUP(MONTH($A91),INDIRECT(CONCATENATE("'",YEAR($A91),"'!$M$3:$N$16")),2,FALSE),0))*Customers!D198</f>
        <v>472601.27034591284</v>
      </c>
      <c r="E91" s="20">
        <f ca="1">((VLOOKUP(MONTH($A91),'Normal HDDs'!$A:$E,5,FALSE)-'Actual HDDs'!E198)*IFERROR(VLOOKUP(MONTH($A91),INDIRECT(CONCATENATE("'",YEAR($A91),"'!$S$3:$T$16")),2,FALSE),0))*Customers!E198</f>
        <v>585497.88148360513</v>
      </c>
      <c r="F91" s="20">
        <f ca="1">'Historical Therms'!C198+B91</f>
        <v>4083348.4105599569</v>
      </c>
      <c r="G91" s="20">
        <f ca="1">'Historical Therms'!D198+C91</f>
        <v>1953382.2498218417</v>
      </c>
      <c r="H91" s="20">
        <f ca="1">'Historical Therms'!E198+D91</f>
        <v>1405685.2681140664</v>
      </c>
      <c r="I91" s="20">
        <f ca="1">'Historical Therms'!F198+E91</f>
        <v>1339766.4611069516</v>
      </c>
      <c r="K91" s="20">
        <f ca="1">O91-'Historical Therms'!C198</f>
        <v>1612936.4455555705</v>
      </c>
      <c r="L91" s="20">
        <f ca="1">P91-'Historical Therms'!D198</f>
        <v>628127.60471593519</v>
      </c>
      <c r="M91" s="20">
        <f ca="1">Q91-'Historical Therms'!E198</f>
        <v>312698.98629561195</v>
      </c>
      <c r="N91" s="20">
        <f ca="1">R91-'Historical Therms'!F198</f>
        <v>481556.71831102762</v>
      </c>
      <c r="O91" s="20">
        <f ca="1">((VLOOKUP(MONTH($A91),'Normal HDDs'!$A:$E,2,FALSE)*IFERROR(VLOOKUP(MONTH($A91),INDIRECT(CONCATENATE("'",YEAR($A91),"'!$A$3:$B$16")),2,FALSE),0)+((IFERROR(VLOOKUP("trend",INDIRECT(CONCATENATE("'",YEAR($A91),"'!$A$3:$B$16")),2,FALSE),0)*(MONTH($A91)+108))*($A92-$A91))+(IFERROR((VLOOKUP("(Intercept)",INDIRECT(CONCATENATE("'",YEAR($A91),"'!$A$3:$B$16")),2,FALSE)),0)*($A92-$A91)))*Customers!B198)</f>
        <v>4370492.8822936472</v>
      </c>
      <c r="P91" s="20">
        <f ca="1">((VLOOKUP(MONTH($A91),'Normal HDDs'!$A:$E,3,FALSE)*IFERROR(VLOOKUP(MONTH($A91),INDIRECT(CONCATENATE("'",YEAR($A91),"'!$g$3:$h$16")),2,FALSE),0)+((IFERROR(VLOOKUP("trend",INDIRECT(CONCATENATE("'",YEAR($A91),"'!$g$3:$h$16")),2,FALSE),0)*(MONTH($A91)+108))*($A92-$A91))+(IFERROR((VLOOKUP("(Intercept)",INDIRECT(CONCATENATE("'",YEAR($A91),"'!$g$3:$h$16")),2,FALSE)),0)*($A92-$A91)))*Customers!C198)</f>
        <v>1980610.5905863584</v>
      </c>
      <c r="Q91" s="20">
        <f ca="1">((VLOOKUP(MONTH($A91),'Normal HDDs'!$A:$E,4,FALSE)*IFERROR(VLOOKUP(MONTH($A91),INDIRECT(CONCATENATE("'",YEAR($A91),"'!$m$3:$n$16")),2,FALSE),0)+((IFERROR(VLOOKUP("trend",INDIRECT(CONCATENATE("'",YEAR($A91),"'!$m$3:$n$16")),2,FALSE),0)*(MONTH($A91)+108))*($A92-$A91))+(IFERROR((VLOOKUP("(Intercept)",INDIRECT(CONCATENATE("'",YEAR($A91),"'!$m$3:$n$16")),2,FALSE)),0)*($A92-$A91)))*Customers!D198)</f>
        <v>1245782.9840637655</v>
      </c>
      <c r="R91" s="20">
        <f ca="1">((VLOOKUP(MONTH($A91),'Normal HDDs'!$A:$E,5,FALSE)*IFERROR(VLOOKUP(MONTH($A91),INDIRECT(CONCATENATE("'",YEAR($A91),"'!$s$3:$t$16")),2,FALSE),0)+((IFERROR(VLOOKUP("trend",INDIRECT(CONCATENATE("'",YEAR($A91),"'!$s$3:$t$16")),2,FALSE),0)*(MONTH($A91)+108))*($A92-$A91))+(IFERROR((VLOOKUP("(Intercept)",INDIRECT(CONCATENATE("'",YEAR($A91),"'!$s$3:$t$16")),2,FALSE)),0)*($A92-$A91)))*Customers!E198)</f>
        <v>1235825.2979343741</v>
      </c>
    </row>
    <row r="92" spans="1:18" x14ac:dyDescent="0.25">
      <c r="A92" s="18">
        <v>42491</v>
      </c>
      <c r="B92" s="20">
        <f ca="1">((VLOOKUP(MONTH($A92),'Normal HDDs'!$A:$E,2,FALSE)-'Actual HDDs'!B199)*IFERROR(VLOOKUP(MONTH($A92),INDIRECT(CONCATENATE("'",YEAR($A92),"'!$A$3:$B$16")),2,FALSE),0))*Customers!B199</f>
        <v>630825.61545799964</v>
      </c>
      <c r="C92" s="20">
        <f ca="1">((VLOOKUP(MONTH($A92),'Normal HDDs'!$A:$E,3,FALSE)-'Actual HDDs'!C199)*IFERROR(VLOOKUP(MONTH($A92),INDIRECT(CONCATENATE("'",YEAR($A92),"'!$G$3:$H$16")),2,FALSE),0))*Customers!C199</f>
        <v>210143.56723138774</v>
      </c>
      <c r="D92" s="20">
        <f ca="1">((VLOOKUP(MONTH($A92),'Normal HDDs'!$A:$E,4,FALSE)-'Actual HDDs'!D199)*IFERROR(VLOOKUP(MONTH($A92),INDIRECT(CONCATENATE("'",YEAR($A92),"'!$M$3:$N$16")),2,FALSE),0))*Customers!D199</f>
        <v>145481.45008457848</v>
      </c>
      <c r="E92" s="20">
        <f ca="1">((VLOOKUP(MONTH($A92),'Normal HDDs'!$A:$E,5,FALSE)-'Actual HDDs'!E199)*IFERROR(VLOOKUP(MONTH($A92),INDIRECT(CONCATENATE("'",YEAR($A92),"'!$S$3:$T$16")),2,FALSE),0))*Customers!E199</f>
        <v>295838.60069734656</v>
      </c>
      <c r="F92" s="20">
        <f ca="1">'Historical Therms'!C199+B92</f>
        <v>2578675.3609769577</v>
      </c>
      <c r="G92" s="20">
        <f ca="1">'Historical Therms'!D199+C92</f>
        <v>1087341.6727968429</v>
      </c>
      <c r="H92" s="20">
        <f ca="1">'Historical Therms'!E199+D92</f>
        <v>662432.26265966706</v>
      </c>
      <c r="I92" s="20">
        <f ca="1">'Historical Therms'!F199+E92</f>
        <v>673073.93703784468</v>
      </c>
      <c r="K92" s="20">
        <f ca="1">O92-'Historical Therms'!C199</f>
        <v>813762.85551755317</v>
      </c>
      <c r="L92" s="20">
        <f ca="1">P92-'Historical Therms'!D199</f>
        <v>361337.1176924773</v>
      </c>
      <c r="M92" s="20">
        <f ca="1">Q92-'Historical Therms'!E199</f>
        <v>156458.84283871856</v>
      </c>
      <c r="N92" s="20">
        <f ca="1">R92-'Historical Therms'!F199</f>
        <v>371109.76629421406</v>
      </c>
      <c r="O92" s="20">
        <f ca="1">((VLOOKUP(MONTH($A92),'Normal HDDs'!$A:$E,2,FALSE)*IFERROR(VLOOKUP(MONTH($A92),INDIRECT(CONCATENATE("'",YEAR($A92),"'!$A$3:$B$16")),2,FALSE),0)+((IFERROR(VLOOKUP("trend",INDIRECT(CONCATENATE("'",YEAR($A92),"'!$A$3:$B$16")),2,FALSE),0)*(MONTH($A92)+108))*($A93-$A92))+(IFERROR((VLOOKUP("(Intercept)",INDIRECT(CONCATENATE("'",YEAR($A92),"'!$A$3:$B$16")),2,FALSE)),0)*($A93-$A92)))*Customers!B199)</f>
        <v>2761612.6010365114</v>
      </c>
      <c r="P92" s="20">
        <f ca="1">((VLOOKUP(MONTH($A92),'Normal HDDs'!$A:$E,3,FALSE)*IFERROR(VLOOKUP(MONTH($A92),INDIRECT(CONCATENATE("'",YEAR($A92),"'!$g$3:$h$16")),2,FALSE),0)+((IFERROR(VLOOKUP("trend",INDIRECT(CONCATENATE("'",YEAR($A92),"'!$g$3:$h$16")),2,FALSE),0)*(MONTH($A92)+108))*($A93-$A92))+(IFERROR((VLOOKUP("(Intercept)",INDIRECT(CONCATENATE("'",YEAR($A92),"'!$g$3:$h$16")),2,FALSE)),0)*($A93-$A92)))*Customers!C199)</f>
        <v>1238535.2232579323</v>
      </c>
      <c r="Q92" s="20">
        <f ca="1">((VLOOKUP(MONTH($A92),'Normal HDDs'!$A:$E,4,FALSE)*IFERROR(VLOOKUP(MONTH($A92),INDIRECT(CONCATENATE("'",YEAR($A92),"'!$m$3:$n$16")),2,FALSE),0)+((IFERROR(VLOOKUP("trend",INDIRECT(CONCATENATE("'",YEAR($A92),"'!$m$3:$n$16")),2,FALSE),0)*(MONTH($A92)+108))*($A93-$A92))+(IFERROR((VLOOKUP("(Intercept)",INDIRECT(CONCATENATE("'",YEAR($A92),"'!$m$3:$n$16")),2,FALSE)),0)*($A93-$A92)))*Customers!D199)</f>
        <v>673409.65541380714</v>
      </c>
      <c r="R92" s="20">
        <f ca="1">((VLOOKUP(MONTH($A92),'Normal HDDs'!$A:$E,5,FALSE)*IFERROR(VLOOKUP(MONTH($A92),INDIRECT(CONCATENATE("'",YEAR($A92),"'!$s$3:$t$16")),2,FALSE),0)+((IFERROR(VLOOKUP("trend",INDIRECT(CONCATENATE("'",YEAR($A92),"'!$s$3:$t$16")),2,FALSE),0)*(MONTH($A92)+108))*($A93-$A92))+(IFERROR((VLOOKUP("(Intercept)",INDIRECT(CONCATENATE("'",YEAR($A92),"'!$s$3:$t$16")),2,FALSE)),0)*($A93-$A92)))*Customers!E199)</f>
        <v>748345.10263471212</v>
      </c>
    </row>
    <row r="93" spans="1:18" x14ac:dyDescent="0.25">
      <c r="A93" s="18">
        <v>42522</v>
      </c>
      <c r="B93" s="20">
        <f ca="1">((VLOOKUP(MONTH($A93),'Normal HDDs'!$A:$E,2,FALSE)-'Actual HDDs'!B200)*IFERROR(VLOOKUP(MONTH($A93),INDIRECT(CONCATENATE("'",YEAR($A93),"'!$A$3:$B$16")),2,FALSE),0))*Customers!B200</f>
        <v>160573.43505869381</v>
      </c>
      <c r="C93" s="20">
        <f ca="1">((VLOOKUP(MONTH($A93),'Normal HDDs'!$A:$E,3,FALSE)-'Actual HDDs'!C200)*IFERROR(VLOOKUP(MONTH($A93),INDIRECT(CONCATENATE("'",YEAR($A93),"'!$G$3:$H$16")),2,FALSE),0))*Customers!C200</f>
        <v>90595.341642402054</v>
      </c>
      <c r="D93" s="20">
        <f ca="1">((VLOOKUP(MONTH($A93),'Normal HDDs'!$A:$E,4,FALSE)-'Actual HDDs'!D200)*IFERROR(VLOOKUP(MONTH($A93),INDIRECT(CONCATENATE("'",YEAR($A93),"'!$M$3:$N$16")),2,FALSE),0))*Customers!D200</f>
        <v>0</v>
      </c>
      <c r="E93" s="20">
        <f ca="1">((VLOOKUP(MONTH($A93),'Normal HDDs'!$A:$E,5,FALSE)-'Actual HDDs'!E200)*IFERROR(VLOOKUP(MONTH($A93),INDIRECT(CONCATENATE("'",YEAR($A93),"'!$S$3:$T$16")),2,FALSE),0))*Customers!E200</f>
        <v>0</v>
      </c>
      <c r="F93" s="20">
        <f ca="1">'Historical Therms'!C200+B93</f>
        <v>1798538.1291456933</v>
      </c>
      <c r="G93" s="20">
        <f ca="1">'Historical Therms'!D200+C93</f>
        <v>841747.53493129159</v>
      </c>
      <c r="H93" s="20">
        <f ca="1">'Historical Therms'!E200+D93</f>
        <v>473131.43151431251</v>
      </c>
      <c r="I93" s="20">
        <f ca="1">'Historical Therms'!F200+E93</f>
        <v>303204.68110979849</v>
      </c>
      <c r="K93" s="20">
        <f ca="1">O93-'Historical Therms'!C200</f>
        <v>280396.38147521741</v>
      </c>
      <c r="L93" s="20">
        <f ca="1">P93-'Historical Therms'!D200</f>
        <v>95613.896033993922</v>
      </c>
      <c r="M93" s="20">
        <f ca="1">Q93-'Historical Therms'!E200</f>
        <v>-66645.352811260847</v>
      </c>
      <c r="N93" s="20">
        <f ca="1">R93-'Historical Therms'!F200</f>
        <v>108381.34439606906</v>
      </c>
      <c r="O93" s="20">
        <f ca="1">((VLOOKUP(MONTH($A93),'Normal HDDs'!$A:$E,2,FALSE)*IFERROR(VLOOKUP(MONTH($A93),INDIRECT(CONCATENATE("'",YEAR($A93),"'!$A$3:$B$16")),2,FALSE),0)+((IFERROR(VLOOKUP("trend",INDIRECT(CONCATENATE("'",YEAR($A93),"'!$A$3:$B$16")),2,FALSE),0)*(MONTH($A93)+108))*($A94-$A93))+(IFERROR((VLOOKUP("(Intercept)",INDIRECT(CONCATENATE("'",YEAR($A93),"'!$A$3:$B$16")),2,FALSE)),0)*($A94-$A93)))*Customers!B200)</f>
        <v>1918361.0755622168</v>
      </c>
      <c r="P93" s="20">
        <f ca="1">((VLOOKUP(MONTH($A93),'Normal HDDs'!$A:$E,3,FALSE)*IFERROR(VLOOKUP(MONTH($A93),INDIRECT(CONCATENATE("'",YEAR($A93),"'!$g$3:$h$16")),2,FALSE),0)+((IFERROR(VLOOKUP("trend",INDIRECT(CONCATENATE("'",YEAR($A93),"'!$g$3:$h$16")),2,FALSE),0)*(MONTH($A93)+108))*($A94-$A93))+(IFERROR((VLOOKUP("(Intercept)",INDIRECT(CONCATENATE("'",YEAR($A93),"'!$g$3:$h$16")),2,FALSE)),0)*($A94-$A93)))*Customers!C200)</f>
        <v>846766.08932288352</v>
      </c>
      <c r="Q93" s="20">
        <f ca="1">((VLOOKUP(MONTH($A93),'Normal HDDs'!$A:$E,4,FALSE)*IFERROR(VLOOKUP(MONTH($A93),INDIRECT(CONCATENATE("'",YEAR($A93),"'!$m$3:$n$16")),2,FALSE),0)+((IFERROR(VLOOKUP("trend",INDIRECT(CONCATENATE("'",YEAR($A93),"'!$m$3:$n$16")),2,FALSE),0)*(MONTH($A93)+108))*($A94-$A93))+(IFERROR((VLOOKUP("(Intercept)",INDIRECT(CONCATENATE("'",YEAR($A93),"'!$m$3:$n$16")),2,FALSE)),0)*($A94-$A93)))*Customers!D200)</f>
        <v>406486.07870305167</v>
      </c>
      <c r="R93" s="20">
        <f ca="1">((VLOOKUP(MONTH($A93),'Normal HDDs'!$A:$E,5,FALSE)*IFERROR(VLOOKUP(MONTH($A93),INDIRECT(CONCATENATE("'",YEAR($A93),"'!$s$3:$t$16")),2,FALSE),0)+((IFERROR(VLOOKUP("trend",INDIRECT(CONCATENATE("'",YEAR($A93),"'!$s$3:$t$16")),2,FALSE),0)*(MONTH($A93)+108))*($A94-$A93))+(IFERROR((VLOOKUP("(Intercept)",INDIRECT(CONCATENATE("'",YEAR($A93),"'!$s$3:$t$16")),2,FALSE)),0)*($A94-$A93)))*Customers!E200)</f>
        <v>411586.02550586755</v>
      </c>
    </row>
    <row r="94" spans="1:18" x14ac:dyDescent="0.25">
      <c r="A94" s="18">
        <v>42552</v>
      </c>
      <c r="B94" s="20">
        <f ca="1">((VLOOKUP(MONTH($A94),'Normal HDDs'!$A:$E,2,FALSE)-'Actual HDDs'!B201)*IFERROR(VLOOKUP(MONTH($A94),INDIRECT(CONCATENATE("'",YEAR($A94),"'!$A$3:$B$16")),2,FALSE),0))*Customers!B201</f>
        <v>0</v>
      </c>
      <c r="C94" s="20">
        <f ca="1">((VLOOKUP(MONTH($A94),'Normal HDDs'!$A:$E,3,FALSE)-'Actual HDDs'!C201)*IFERROR(VLOOKUP(MONTH($A94),INDIRECT(CONCATENATE("'",YEAR($A94),"'!$G$3:$H$16")),2,FALSE),0))*Customers!C201</f>
        <v>0</v>
      </c>
      <c r="D94" s="20">
        <f ca="1">((VLOOKUP(MONTH($A94),'Normal HDDs'!$A:$E,4,FALSE)-'Actual HDDs'!D201)*IFERROR(VLOOKUP(MONTH($A94),INDIRECT(CONCATENATE("'",YEAR($A94),"'!$M$3:$N$16")),2,FALSE),0))*Customers!D201</f>
        <v>0</v>
      </c>
      <c r="E94" s="20">
        <f ca="1">((VLOOKUP(MONTH($A94),'Normal HDDs'!$A:$E,5,FALSE)-'Actual HDDs'!E201)*IFERROR(VLOOKUP(MONTH($A94),INDIRECT(CONCATENATE("'",YEAR($A94),"'!$S$3:$T$16")),2,FALSE),0))*Customers!E201</f>
        <v>0</v>
      </c>
      <c r="F94" s="20">
        <f ca="1">'Historical Therms'!C201+B94</f>
        <v>1519618.3926483085</v>
      </c>
      <c r="G94" s="20">
        <f ca="1">'Historical Therms'!D201+C94</f>
        <v>659852.33229048853</v>
      </c>
      <c r="H94" s="20">
        <f ca="1">'Historical Therms'!E201+D94</f>
        <v>437752.54061047104</v>
      </c>
      <c r="I94" s="20">
        <f ca="1">'Historical Therms'!F201+E94</f>
        <v>299133.73445073183</v>
      </c>
      <c r="K94" s="20">
        <f ca="1">O94-'Historical Therms'!C201</f>
        <v>34207.256839342648</v>
      </c>
      <c r="L94" s="20">
        <f ca="1">P94-'Historical Therms'!D201</f>
        <v>-1145.8757997249486</v>
      </c>
      <c r="M94" s="20">
        <f ca="1">Q94-'Historical Therms'!E201</f>
        <v>-19151.145849276043</v>
      </c>
      <c r="N94" s="20">
        <f ca="1">R94-'Historical Therms'!F201</f>
        <v>126250.59707929468</v>
      </c>
      <c r="O94" s="20">
        <f ca="1">((VLOOKUP(MONTH($A94),'Normal HDDs'!$A:$E,2,FALSE)*IFERROR(VLOOKUP(MONTH($A94),INDIRECT(CONCATENATE("'",YEAR($A94),"'!$A$3:$B$16")),2,FALSE),0)+((IFERROR(VLOOKUP("trend",INDIRECT(CONCATENATE("'",YEAR($A94),"'!$A$3:$B$16")),2,FALSE),0)*(MONTH($A94)+108))*($A95-$A94))+(IFERROR((VLOOKUP("(Intercept)",INDIRECT(CONCATENATE("'",YEAR($A94),"'!$A$3:$B$16")),2,FALSE)),0)*($A95-$A94)))*Customers!B201)</f>
        <v>1553825.6494876512</v>
      </c>
      <c r="P94" s="20">
        <f ca="1">((VLOOKUP(MONTH($A94),'Normal HDDs'!$A:$E,3,FALSE)*IFERROR(VLOOKUP(MONTH($A94),INDIRECT(CONCATENATE("'",YEAR($A94),"'!$g$3:$h$16")),2,FALSE),0)+((IFERROR(VLOOKUP("trend",INDIRECT(CONCATENATE("'",YEAR($A94),"'!$g$3:$h$16")),2,FALSE),0)*(MONTH($A94)+108))*($A95-$A94))+(IFERROR((VLOOKUP("(Intercept)",INDIRECT(CONCATENATE("'",YEAR($A94),"'!$g$3:$h$16")),2,FALSE)),0)*($A95-$A94)))*Customers!C201)</f>
        <v>658706.45649076358</v>
      </c>
      <c r="Q94" s="20">
        <f ca="1">((VLOOKUP(MONTH($A94),'Normal HDDs'!$A:$E,4,FALSE)*IFERROR(VLOOKUP(MONTH($A94),INDIRECT(CONCATENATE("'",YEAR($A94),"'!$m$3:$n$16")),2,FALSE),0)+((IFERROR(VLOOKUP("trend",INDIRECT(CONCATENATE("'",YEAR($A94),"'!$m$3:$n$16")),2,FALSE),0)*(MONTH($A94)+108))*($A95-$A94))+(IFERROR((VLOOKUP("(Intercept)",INDIRECT(CONCATENATE("'",YEAR($A94),"'!$m$3:$n$16")),2,FALSE)),0)*($A95-$A94)))*Customers!D201)</f>
        <v>418601.394761195</v>
      </c>
      <c r="R94" s="20">
        <f ca="1">((VLOOKUP(MONTH($A94),'Normal HDDs'!$A:$E,5,FALSE)*IFERROR(VLOOKUP(MONTH($A94),INDIRECT(CONCATENATE("'",YEAR($A94),"'!$s$3:$t$16")),2,FALSE),0)+((IFERROR(VLOOKUP("trend",INDIRECT(CONCATENATE("'",YEAR($A94),"'!$s$3:$t$16")),2,FALSE),0)*(MONTH($A94)+108))*($A95-$A94))+(IFERROR((VLOOKUP("(Intercept)",INDIRECT(CONCATENATE("'",YEAR($A94),"'!$s$3:$t$16")),2,FALSE)),0)*($A95-$A94)))*Customers!E201)</f>
        <v>425384.33153002651</v>
      </c>
    </row>
    <row r="95" spans="1:18" x14ac:dyDescent="0.25">
      <c r="A95" s="18">
        <v>42583</v>
      </c>
      <c r="B95" s="20">
        <f ca="1">((VLOOKUP(MONTH($A95),'Normal HDDs'!$A:$E,2,FALSE)-'Actual HDDs'!B202)*IFERROR(VLOOKUP(MONTH($A95),INDIRECT(CONCATENATE("'",YEAR($A95),"'!$A$3:$B$16")),2,FALSE),0))*Customers!B202</f>
        <v>0</v>
      </c>
      <c r="C95" s="20">
        <f ca="1">((VLOOKUP(MONTH($A95),'Normal HDDs'!$A:$E,3,FALSE)-'Actual HDDs'!C202)*IFERROR(VLOOKUP(MONTH($A95),INDIRECT(CONCATENATE("'",YEAR($A95),"'!$G$3:$H$16")),2,FALSE),0))*Customers!C202</f>
        <v>0</v>
      </c>
      <c r="D95" s="20">
        <f ca="1">((VLOOKUP(MONTH($A95),'Normal HDDs'!$A:$E,4,FALSE)-'Actual HDDs'!D202)*IFERROR(VLOOKUP(MONTH($A95),INDIRECT(CONCATENATE("'",YEAR($A95),"'!$M$3:$N$16")),2,FALSE),0))*Customers!D202</f>
        <v>0</v>
      </c>
      <c r="E95" s="20">
        <f ca="1">((VLOOKUP(MONTH($A95),'Normal HDDs'!$A:$E,5,FALSE)-'Actual HDDs'!E202)*IFERROR(VLOOKUP(MONTH($A95),INDIRECT(CONCATENATE("'",YEAR($A95),"'!$S$3:$T$16")),2,FALSE),0))*Customers!E202</f>
        <v>0</v>
      </c>
      <c r="F95" s="20">
        <f ca="1">'Historical Therms'!C202+B95</f>
        <v>1227113.6202579306</v>
      </c>
      <c r="G95" s="20">
        <f ca="1">'Historical Therms'!D202+C95</f>
        <v>532799.99803524592</v>
      </c>
      <c r="H95" s="20">
        <f ca="1">'Historical Therms'!E202+D95</f>
        <v>402491.07536389393</v>
      </c>
      <c r="I95" s="20">
        <f ca="1">'Historical Therms'!F202+E95</f>
        <v>262596.30634292949</v>
      </c>
      <c r="K95" s="20">
        <f ca="1">O95-'Historical Therms'!C202</f>
        <v>325687.57553169923</v>
      </c>
      <c r="L95" s="20">
        <f ca="1">P95-'Historical Therms'!D202</f>
        <v>125049.83762247942</v>
      </c>
      <c r="M95" s="20">
        <f ca="1">Q95-'Historical Therms'!E202</f>
        <v>14330.282153080974</v>
      </c>
      <c r="N95" s="20">
        <f ca="1">R95-'Historical Therms'!F202</f>
        <v>161685.05764905451</v>
      </c>
      <c r="O95" s="20">
        <f ca="1">((VLOOKUP(MONTH($A95),'Normal HDDs'!$A:$E,2,FALSE)*IFERROR(VLOOKUP(MONTH($A95),INDIRECT(CONCATENATE("'",YEAR($A95),"'!$A$3:$B$16")),2,FALSE),0)+((IFERROR(VLOOKUP("trend",INDIRECT(CONCATENATE("'",YEAR($A95),"'!$A$3:$B$16")),2,FALSE),0)*(MONTH($A95)+108))*($A96-$A95))+(IFERROR((VLOOKUP("(Intercept)",INDIRECT(CONCATENATE("'",YEAR($A95),"'!$A$3:$B$16")),2,FALSE)),0)*($A96-$A95)))*Customers!B202)</f>
        <v>1552801.1957896298</v>
      </c>
      <c r="P95" s="20">
        <f ca="1">((VLOOKUP(MONTH($A95),'Normal HDDs'!$A:$E,3,FALSE)*IFERROR(VLOOKUP(MONTH($A95),INDIRECT(CONCATENATE("'",YEAR($A95),"'!$g$3:$h$16")),2,FALSE),0)+((IFERROR(VLOOKUP("trend",INDIRECT(CONCATENATE("'",YEAR($A95),"'!$g$3:$h$16")),2,FALSE),0)*(MONTH($A95)+108))*($A96-$A95))+(IFERROR((VLOOKUP("(Intercept)",INDIRECT(CONCATENATE("'",YEAR($A95),"'!$g$3:$h$16")),2,FALSE)),0)*($A96-$A95)))*Customers!C202)</f>
        <v>657849.83565772534</v>
      </c>
      <c r="Q95" s="20">
        <f ca="1">((VLOOKUP(MONTH($A95),'Normal HDDs'!$A:$E,4,FALSE)*IFERROR(VLOOKUP(MONTH($A95),INDIRECT(CONCATENATE("'",YEAR($A95),"'!$m$3:$n$16")),2,FALSE),0)+((IFERROR(VLOOKUP("trend",INDIRECT(CONCATENATE("'",YEAR($A95),"'!$m$3:$n$16")),2,FALSE),0)*(MONTH($A95)+108))*($A96-$A95))+(IFERROR((VLOOKUP("(Intercept)",INDIRECT(CONCATENATE("'",YEAR($A95),"'!$m$3:$n$16")),2,FALSE)),0)*($A96-$A95)))*Customers!D202)</f>
        <v>416821.35751697491</v>
      </c>
      <c r="R95" s="20">
        <f ca="1">((VLOOKUP(MONTH($A95),'Normal HDDs'!$A:$E,5,FALSE)*IFERROR(VLOOKUP(MONTH($A95),INDIRECT(CONCATENATE("'",YEAR($A95),"'!$s$3:$t$16")),2,FALSE),0)+((IFERROR(VLOOKUP("trend",INDIRECT(CONCATENATE("'",YEAR($A95),"'!$s$3:$t$16")),2,FALSE),0)*(MONTH($A95)+108))*($A96-$A95))+(IFERROR((VLOOKUP("(Intercept)",INDIRECT(CONCATENATE("'",YEAR($A95),"'!$s$3:$t$16")),2,FALSE)),0)*($A96-$A95)))*Customers!E202)</f>
        <v>424281.36399198399</v>
      </c>
    </row>
    <row r="96" spans="1:18" x14ac:dyDescent="0.25">
      <c r="A96" s="18">
        <v>42614</v>
      </c>
      <c r="B96" s="20">
        <f ca="1">((VLOOKUP(MONTH($A96),'Normal HDDs'!$A:$E,2,FALSE)-'Actual HDDs'!B203)*IFERROR(VLOOKUP(MONTH($A96),INDIRECT(CONCATENATE("'",YEAR($A96),"'!$A$3:$B$16")),2,FALSE),0))*Customers!B203</f>
        <v>145915.39960667648</v>
      </c>
      <c r="C96" s="20">
        <f ca="1">((VLOOKUP(MONTH($A96),'Normal HDDs'!$A:$E,3,FALSE)-'Actual HDDs'!C203)*IFERROR(VLOOKUP(MONTH($A96),INDIRECT(CONCATENATE("'",YEAR($A96),"'!$G$3:$H$16")),2,FALSE),0))*Customers!C203</f>
        <v>76655.746829591953</v>
      </c>
      <c r="D96" s="20">
        <f ca="1">((VLOOKUP(MONTH($A96),'Normal HDDs'!$A:$E,4,FALSE)-'Actual HDDs'!D203)*IFERROR(VLOOKUP(MONTH($A96),INDIRECT(CONCATENATE("'",YEAR($A96),"'!$M$3:$N$16")),2,FALSE),0))*Customers!D203</f>
        <v>0</v>
      </c>
      <c r="E96" s="20">
        <f ca="1">((VLOOKUP(MONTH($A96),'Normal HDDs'!$A:$E,5,FALSE)-'Actual HDDs'!E203)*IFERROR(VLOOKUP(MONTH($A96),INDIRECT(CONCATENATE("'",YEAR($A96),"'!$S$3:$T$16")),2,FALSE),0))*Customers!E203</f>
        <v>0</v>
      </c>
      <c r="F96" s="20">
        <f ca="1">'Historical Therms'!C203+B96</f>
        <v>1936428.7843591792</v>
      </c>
      <c r="G96" s="20">
        <f ca="1">'Historical Therms'!D203+C96</f>
        <v>847676.20607728802</v>
      </c>
      <c r="H96" s="20">
        <f ca="1">'Historical Therms'!E203+D96</f>
        <v>559888.21618939051</v>
      </c>
      <c r="I96" s="20">
        <f ca="1">'Historical Therms'!F203+E96</f>
        <v>393216.93981041067</v>
      </c>
      <c r="K96" s="20">
        <f ca="1">O96-'Historical Therms'!C203</f>
        <v>175344.26140506472</v>
      </c>
      <c r="L96" s="20">
        <f ca="1">P96-'Historical Therms'!D203</f>
        <v>52753.621542763081</v>
      </c>
      <c r="M96" s="20">
        <f ca="1">Q96-'Historical Therms'!E203</f>
        <v>-157948.85572885041</v>
      </c>
      <c r="N96" s="20">
        <f ca="1">R96-'Historical Therms'!F203</f>
        <v>19040.543434131134</v>
      </c>
      <c r="O96" s="20">
        <f ca="1">((VLOOKUP(MONTH($A96),'Normal HDDs'!$A:$E,2,FALSE)*IFERROR(VLOOKUP(MONTH($A96),INDIRECT(CONCATENATE("'",YEAR($A96),"'!$A$3:$B$16")),2,FALSE),0)+((IFERROR(VLOOKUP("trend",INDIRECT(CONCATENATE("'",YEAR($A96),"'!$A$3:$B$16")),2,FALSE),0)*(MONTH($A96)+108))*($A97-$A96))+(IFERROR((VLOOKUP("(Intercept)",INDIRECT(CONCATENATE("'",YEAR($A96),"'!$A$3:$B$16")),2,FALSE)),0)*($A97-$A96)))*Customers!B203)</f>
        <v>1965857.6461575674</v>
      </c>
      <c r="P96" s="20">
        <f ca="1">((VLOOKUP(MONTH($A96),'Normal HDDs'!$A:$E,3,FALSE)*IFERROR(VLOOKUP(MONTH($A96),INDIRECT(CONCATENATE("'",YEAR($A96),"'!$g$3:$h$16")),2,FALSE),0)+((IFERROR(VLOOKUP("trend",INDIRECT(CONCATENATE("'",YEAR($A96),"'!$g$3:$h$16")),2,FALSE),0)*(MONTH($A96)+108))*($A97-$A96))+(IFERROR((VLOOKUP("(Intercept)",INDIRECT(CONCATENATE("'",YEAR($A96),"'!$g$3:$h$16")),2,FALSE)),0)*($A97-$A96)))*Customers!C203)</f>
        <v>823774.08079045918</v>
      </c>
      <c r="Q96" s="20">
        <f ca="1">((VLOOKUP(MONTH($A96),'Normal HDDs'!$A:$E,4,FALSE)*IFERROR(VLOOKUP(MONTH($A96),INDIRECT(CONCATENATE("'",YEAR($A96),"'!$m$3:$n$16")),2,FALSE),0)+((IFERROR(VLOOKUP("trend",INDIRECT(CONCATENATE("'",YEAR($A96),"'!$m$3:$n$16")),2,FALSE),0)*(MONTH($A96)+108))*($A97-$A96))+(IFERROR((VLOOKUP("(Intercept)",INDIRECT(CONCATENATE("'",YEAR($A96),"'!$m$3:$n$16")),2,FALSE)),0)*($A97-$A96)))*Customers!D203)</f>
        <v>401939.36046054011</v>
      </c>
      <c r="R96" s="20">
        <f ca="1">((VLOOKUP(MONTH($A96),'Normal HDDs'!$A:$E,5,FALSE)*IFERROR(VLOOKUP(MONTH($A96),INDIRECT(CONCATENATE("'",YEAR($A96),"'!$s$3:$t$16")),2,FALSE),0)+((IFERROR(VLOOKUP("trend",INDIRECT(CONCATENATE("'",YEAR($A96),"'!$s$3:$t$16")),2,FALSE),0)*(MONTH($A96)+108))*($A97-$A96))+(IFERROR((VLOOKUP("(Intercept)",INDIRECT(CONCATENATE("'",YEAR($A96),"'!$s$3:$t$16")),2,FALSE)),0)*($A97-$A96)))*Customers!E203)</f>
        <v>412257.4832445418</v>
      </c>
    </row>
    <row r="97" spans="1:21" x14ac:dyDescent="0.25">
      <c r="A97" s="18">
        <v>42644</v>
      </c>
      <c r="B97" s="20">
        <f ca="1">((VLOOKUP(MONTH($A97),'Normal HDDs'!$A:$E,2,FALSE)-'Actual HDDs'!B204)*IFERROR(VLOOKUP(MONTH($A97),INDIRECT(CONCATENATE("'",YEAR($A97),"'!$A$3:$B$16")),2,FALSE),0))*Customers!B204</f>
        <v>915365.15611392364</v>
      </c>
      <c r="C97" s="20">
        <f ca="1">((VLOOKUP(MONTH($A97),'Normal HDDs'!$A:$E,3,FALSE)-'Actual HDDs'!C204)*IFERROR(VLOOKUP(MONTH($A97),INDIRECT(CONCATENATE("'",YEAR($A97),"'!$G$3:$H$16")),2,FALSE),0))*Customers!C204</f>
        <v>202007.75347045713</v>
      </c>
      <c r="D97" s="20">
        <f ca="1">((VLOOKUP(MONTH($A97),'Normal HDDs'!$A:$E,4,FALSE)-'Actual HDDs'!D204)*IFERROR(VLOOKUP(MONTH($A97),INDIRECT(CONCATENATE("'",YEAR($A97),"'!$M$3:$N$16")),2,FALSE),0))*Customers!D204</f>
        <v>142745.34270001639</v>
      </c>
      <c r="E97" s="20">
        <f ca="1">((VLOOKUP(MONTH($A97),'Normal HDDs'!$A:$E,5,FALSE)-'Actual HDDs'!E204)*IFERROR(VLOOKUP(MONTH($A97),INDIRECT(CONCATENATE("'",YEAR($A97),"'!$S$3:$T$16")),2,FALSE),0))*Customers!E204</f>
        <v>163786.20026117811</v>
      </c>
      <c r="F97" s="20">
        <f ca="1">'Historical Therms'!C204+B97</f>
        <v>4964725.7102962108</v>
      </c>
      <c r="G97" s="20">
        <f ca="1">'Historical Therms'!D204+C97</f>
        <v>2013630.8027973387</v>
      </c>
      <c r="H97" s="20">
        <f ca="1">'Historical Therms'!E204+D97</f>
        <v>1116588.6486883347</v>
      </c>
      <c r="I97" s="20">
        <f ca="1">'Historical Therms'!F204+E97</f>
        <v>908734.29076369118</v>
      </c>
      <c r="K97" s="20">
        <f ca="1">O97-'Historical Therms'!C204</f>
        <v>389947.88903597882</v>
      </c>
      <c r="L97" s="20">
        <f ca="1">P97-'Historical Therms'!D204</f>
        <v>87440.257288425695</v>
      </c>
      <c r="M97" s="20">
        <f ca="1">Q97-'Historical Therms'!E204</f>
        <v>50266.677143545705</v>
      </c>
      <c r="N97" s="20">
        <f ca="1">R97-'Historical Therms'!F204</f>
        <v>181211.40538506443</v>
      </c>
      <c r="O97" s="20">
        <f ca="1">((VLOOKUP(MONTH($A97),'Normal HDDs'!$A:$E,2,FALSE)*IFERROR(VLOOKUP(MONTH($A97),INDIRECT(CONCATENATE("'",YEAR($A97),"'!$A$3:$B$16")),2,FALSE),0)+((IFERROR(VLOOKUP("trend",INDIRECT(CONCATENATE("'",YEAR($A97),"'!$A$3:$B$16")),2,FALSE),0)*(MONTH($A97)+108))*($A98-$A97))+(IFERROR((VLOOKUP("(Intercept)",INDIRECT(CONCATENATE("'",YEAR($A97),"'!$A$3:$B$16")),2,FALSE)),0)*($A98-$A97)))*Customers!B204)</f>
        <v>4439308.4432182657</v>
      </c>
      <c r="P97" s="20">
        <f ca="1">((VLOOKUP(MONTH($A97),'Normal HDDs'!$A:$E,3,FALSE)*IFERROR(VLOOKUP(MONTH($A97),INDIRECT(CONCATENATE("'",YEAR($A97),"'!$g$3:$h$16")),2,FALSE),0)+((IFERROR(VLOOKUP("trend",INDIRECT(CONCATENATE("'",YEAR($A97),"'!$g$3:$h$16")),2,FALSE),0)*(MONTH($A97)+108))*($A98-$A97))+(IFERROR((VLOOKUP("(Intercept)",INDIRECT(CONCATENATE("'",YEAR($A97),"'!$g$3:$h$16")),2,FALSE)),0)*($A98-$A97)))*Customers!C204)</f>
        <v>1899063.3066153072</v>
      </c>
      <c r="Q97" s="20">
        <f ca="1">((VLOOKUP(MONTH($A97),'Normal HDDs'!$A:$E,4,FALSE)*IFERROR(VLOOKUP(MONTH($A97),INDIRECT(CONCATENATE("'",YEAR($A97),"'!$m$3:$n$16")),2,FALSE),0)+((IFERROR(VLOOKUP("trend",INDIRECT(CONCATENATE("'",YEAR($A97),"'!$m$3:$n$16")),2,FALSE),0)*(MONTH($A97)+108))*($A98-$A97))+(IFERROR((VLOOKUP("(Intercept)",INDIRECT(CONCATENATE("'",YEAR($A97),"'!$m$3:$n$16")),2,FALSE)),0)*($A98-$A97)))*Customers!D204)</f>
        <v>1024109.983131864</v>
      </c>
      <c r="R97" s="20">
        <f ca="1">((VLOOKUP(MONTH($A97),'Normal HDDs'!$A:$E,5,FALSE)*IFERROR(VLOOKUP(MONTH($A97),INDIRECT(CONCATENATE("'",YEAR($A97),"'!$s$3:$t$16")),2,FALSE),0)+((IFERROR(VLOOKUP("trend",INDIRECT(CONCATENATE("'",YEAR($A97),"'!$s$3:$t$16")),2,FALSE),0)*(MONTH($A97)+108))*($A98-$A97))+(IFERROR((VLOOKUP("(Intercept)",INDIRECT(CONCATENATE("'",YEAR($A97),"'!$s$3:$t$16")),2,FALSE)),0)*($A98-$A97)))*Customers!E204)</f>
        <v>926159.49588757753</v>
      </c>
    </row>
    <row r="98" spans="1:21" x14ac:dyDescent="0.25">
      <c r="A98" s="18">
        <v>42675</v>
      </c>
      <c r="B98" s="20">
        <f ca="1">((VLOOKUP(MONTH($A98),'Normal HDDs'!$A:$E,2,FALSE)-'Actual HDDs'!B205)*IFERROR(VLOOKUP(MONTH($A98),INDIRECT(CONCATENATE("'",YEAR($A98),"'!$A$3:$B$16")),2,FALSE),0))*Customers!B205</f>
        <v>2700440.8095960789</v>
      </c>
      <c r="C98" s="20">
        <f ca="1">((VLOOKUP(MONTH($A98),'Normal HDDs'!$A:$E,3,FALSE)-'Actual HDDs'!C205)*IFERROR(VLOOKUP(MONTH($A98),INDIRECT(CONCATENATE("'",YEAR($A98),"'!$G$3:$H$16")),2,FALSE),0))*Customers!C205</f>
        <v>907006.2427628804</v>
      </c>
      <c r="D98" s="20">
        <f ca="1">((VLOOKUP(MONTH($A98),'Normal HDDs'!$A:$E,4,FALSE)-'Actual HDDs'!D205)*IFERROR(VLOOKUP(MONTH($A98),INDIRECT(CONCATENATE("'",YEAR($A98),"'!$M$3:$N$16")),2,FALSE),0))*Customers!D205</f>
        <v>718632.1848983469</v>
      </c>
      <c r="E98" s="20">
        <f ca="1">((VLOOKUP(MONTH($A98),'Normal HDDs'!$A:$E,5,FALSE)-'Actual HDDs'!E205)*IFERROR(VLOOKUP(MONTH($A98),INDIRECT(CONCATENATE("'",YEAR($A98),"'!$S$3:$T$16")),2,FALSE),0))*Customers!E205</f>
        <v>641991.86531774898</v>
      </c>
      <c r="F98" s="20">
        <f ca="1">'Historical Therms'!C205+B98</f>
        <v>8501880.2287510056</v>
      </c>
      <c r="G98" s="20">
        <f ca="1">'Historical Therms'!D205+C98</f>
        <v>3629017.1272470099</v>
      </c>
      <c r="H98" s="20">
        <f ca="1">'Historical Therms'!E205+D98</f>
        <v>2429554.0682085175</v>
      </c>
      <c r="I98" s="20">
        <f ca="1">'Historical Therms'!F205+E98</f>
        <v>2209135.6783685214</v>
      </c>
      <c r="K98" s="20">
        <f ca="1">O98-'Historical Therms'!C205</f>
        <v>2074076.3770065783</v>
      </c>
      <c r="L98" s="20">
        <f ca="1">P98-'Historical Therms'!D205</f>
        <v>874335.74570725393</v>
      </c>
      <c r="M98" s="20">
        <f ca="1">Q98-'Historical Therms'!E205</f>
        <v>592099.99066162901</v>
      </c>
      <c r="N98" s="20">
        <f ca="1">R98-'Historical Therms'!F205</f>
        <v>527431.26607013075</v>
      </c>
      <c r="O98" s="20">
        <f ca="1">((VLOOKUP(MONTH($A98),'Normal HDDs'!$A:$E,2,FALSE)*IFERROR(VLOOKUP(MONTH($A98),INDIRECT(CONCATENATE("'",YEAR($A98),"'!$A$3:$B$16")),2,FALSE),0)+((IFERROR(VLOOKUP("trend",INDIRECT(CONCATENATE("'",YEAR($A98),"'!$A$3:$B$16")),2,FALSE),0)*(MONTH($A98)+108))*($A99-$A98))+(IFERROR((VLOOKUP("(Intercept)",INDIRECT(CONCATENATE("'",YEAR($A98),"'!$A$3:$B$16")),2,FALSE)),0)*($A99-$A98)))*Customers!B205)</f>
        <v>7875515.7961615054</v>
      </c>
      <c r="P98" s="20">
        <f ca="1">((VLOOKUP(MONTH($A98),'Normal HDDs'!$A:$E,3,FALSE)*IFERROR(VLOOKUP(MONTH($A98),INDIRECT(CONCATENATE("'",YEAR($A98),"'!$g$3:$h$16")),2,FALSE),0)+((IFERROR(VLOOKUP("trend",INDIRECT(CONCATENATE("'",YEAR($A98),"'!$g$3:$h$16")),2,FALSE),0)*(MONTH($A98)+108))*($A99-$A98))+(IFERROR((VLOOKUP("(Intercept)",INDIRECT(CONCATENATE("'",YEAR($A98),"'!$g$3:$h$16")),2,FALSE)),0)*($A99-$A98)))*Customers!C205)</f>
        <v>3596346.6301913834</v>
      </c>
      <c r="Q98" s="20">
        <f ca="1">((VLOOKUP(MONTH($A98),'Normal HDDs'!$A:$E,4,FALSE)*IFERROR(VLOOKUP(MONTH($A98),INDIRECT(CONCATENATE("'",YEAR($A98),"'!$m$3:$n$16")),2,FALSE),0)+((IFERROR(VLOOKUP("trend",INDIRECT(CONCATENATE("'",YEAR($A98),"'!$m$3:$n$16")),2,FALSE),0)*(MONTH($A98)+108))*($A99-$A98))+(IFERROR((VLOOKUP("(Intercept)",INDIRECT(CONCATENATE("'",YEAR($A98),"'!$m$3:$n$16")),2,FALSE)),0)*($A99-$A98)))*Customers!D205)</f>
        <v>2303021.8739717999</v>
      </c>
      <c r="R98" s="20">
        <f ca="1">((VLOOKUP(MONTH($A98),'Normal HDDs'!$A:$E,5,FALSE)*IFERROR(VLOOKUP(MONTH($A98),INDIRECT(CONCATENATE("'",YEAR($A98),"'!$s$3:$t$16")),2,FALSE),0)+((IFERROR(VLOOKUP("trend",INDIRECT(CONCATENATE("'",YEAR($A98),"'!$s$3:$t$16")),2,FALSE),0)*(MONTH($A98)+108))*($A99-$A98))+(IFERROR((VLOOKUP("(Intercept)",INDIRECT(CONCATENATE("'",YEAR($A98),"'!$s$3:$t$16")),2,FALSE)),0)*($A99-$A98)))*Customers!E205)</f>
        <v>2094575.0791209033</v>
      </c>
    </row>
    <row r="99" spans="1:21" x14ac:dyDescent="0.25">
      <c r="A99" s="18">
        <v>42705</v>
      </c>
      <c r="B99" s="20">
        <f ca="1">((VLOOKUP(MONTH($A99),'Normal HDDs'!$A:$E,2,FALSE)-'Actual HDDs'!B206)*IFERROR(VLOOKUP(MONTH($A99),INDIRECT(CONCATENATE("'",YEAR($A99),"'!$A$3:$B$16")),2,FALSE),0))*Customers!B206</f>
        <v>-1462058.1879327991</v>
      </c>
      <c r="C99" s="20">
        <f ca="1">((VLOOKUP(MONTH($A99),'Normal HDDs'!$A:$E,3,FALSE)-'Actual HDDs'!C206)*IFERROR(VLOOKUP(MONTH($A99),INDIRECT(CONCATENATE("'",YEAR($A99),"'!$G$3:$H$16")),2,FALSE),0))*Customers!C206</f>
        <v>-564225.53252622916</v>
      </c>
      <c r="D99" s="20">
        <f ca="1">((VLOOKUP(MONTH($A99),'Normal HDDs'!$A:$E,4,FALSE)-'Actual HDDs'!D206)*IFERROR(VLOOKUP(MONTH($A99),INDIRECT(CONCATENATE("'",YEAR($A99),"'!$M$3:$N$16")),2,FALSE),0))*Customers!D206</f>
        <v>-518504.7671609759</v>
      </c>
      <c r="E99" s="20">
        <f ca="1">((VLOOKUP(MONTH($A99),'Normal HDDs'!$A:$E,5,FALSE)-'Actual HDDs'!E206)*IFERROR(VLOOKUP(MONTH($A99),INDIRECT(CONCATENATE("'",YEAR($A99),"'!$S$3:$T$16")),2,FALSE),0))*Customers!E206</f>
        <v>-236497.33905340423</v>
      </c>
      <c r="F99" s="20">
        <f ca="1">'Historical Therms'!C206+B99</f>
        <v>10126824.983197697</v>
      </c>
      <c r="G99" s="20">
        <f ca="1">'Historical Therms'!D206+C99</f>
        <v>4721116.1292541316</v>
      </c>
      <c r="H99" s="20">
        <f ca="1">'Historical Therms'!E206+D99</f>
        <v>3877527.2378436723</v>
      </c>
      <c r="I99" s="20">
        <f ca="1">'Historical Therms'!F206+E99</f>
        <v>3423331.8230310902</v>
      </c>
      <c r="K99" s="20">
        <f ca="1">O99-'Historical Therms'!C206</f>
        <v>-1914010.06619142</v>
      </c>
      <c r="L99" s="20">
        <f ca="1">P99-'Historical Therms'!D206</f>
        <v>-946672.39650938287</v>
      </c>
      <c r="M99" s="20">
        <f ca="1">Q99-'Historical Therms'!E206</f>
        <v>-409026.14856960298</v>
      </c>
      <c r="N99" s="20">
        <f ca="1">R99-'Historical Therms'!F206</f>
        <v>-315633.41098143393</v>
      </c>
      <c r="O99" s="20">
        <f ca="1">((VLOOKUP(MONTH($A99),'Normal HDDs'!$A:$E,2,FALSE)*IFERROR(VLOOKUP(MONTH($A99),INDIRECT(CONCATENATE("'",YEAR($A99),"'!$A$3:$B$16")),2,FALSE),0)+((IFERROR(VLOOKUP("trend",INDIRECT(CONCATENATE("'",YEAR($A99),"'!$A$3:$B$16")),2,FALSE),0)*(MONTH($A99)+108))*($A100-$A99))+(IFERROR((VLOOKUP("(Intercept)",INDIRECT(CONCATENATE("'",YEAR($A99),"'!$A$3:$B$16")),2,FALSE)),0)*($A100-$A99)))*Customers!B206)</f>
        <v>9674873.1049390752</v>
      </c>
      <c r="P99" s="20">
        <f ca="1">((VLOOKUP(MONTH($A99),'Normal HDDs'!$A:$E,3,FALSE)*IFERROR(VLOOKUP(MONTH($A99),INDIRECT(CONCATENATE("'",YEAR($A99),"'!$g$3:$h$16")),2,FALSE),0)+((IFERROR(VLOOKUP("trend",INDIRECT(CONCATENATE("'",YEAR($A99),"'!$g$3:$h$16")),2,FALSE),0)*(MONTH($A99)+108))*($A100-$A99))+(IFERROR((VLOOKUP("(Intercept)",INDIRECT(CONCATENATE("'",YEAR($A99),"'!$g$3:$h$16")),2,FALSE)),0)*($A100-$A99)))*Customers!C206)</f>
        <v>4338669.2652709782</v>
      </c>
      <c r="Q99" s="20">
        <f ca="1">((VLOOKUP(MONTH($A99),'Normal HDDs'!$A:$E,4,FALSE)*IFERROR(VLOOKUP(MONTH($A99),INDIRECT(CONCATENATE("'",YEAR($A99),"'!$m$3:$n$16")),2,FALSE),0)+((IFERROR(VLOOKUP("trend",INDIRECT(CONCATENATE("'",YEAR($A99),"'!$m$3:$n$16")),2,FALSE),0)*(MONTH($A99)+108))*($A100-$A99))+(IFERROR((VLOOKUP("(Intercept)",INDIRECT(CONCATENATE("'",YEAR($A99),"'!$m$3:$n$16")),2,FALSE)),0)*($A100-$A99)))*Customers!D206)</f>
        <v>3987005.8564350451</v>
      </c>
      <c r="R99" s="20">
        <f ca="1">((VLOOKUP(MONTH($A99),'Normal HDDs'!$A:$E,5,FALSE)*IFERROR(VLOOKUP(MONTH($A99),INDIRECT(CONCATENATE("'",YEAR($A99),"'!$s$3:$t$16")),2,FALSE),0)+((IFERROR(VLOOKUP("trend",INDIRECT(CONCATENATE("'",YEAR($A99),"'!$s$3:$t$16")),2,FALSE),0)*(MONTH($A99)+108))*($A100-$A99))+(IFERROR((VLOOKUP("(Intercept)",INDIRECT(CONCATENATE("'",YEAR($A99),"'!$s$3:$t$16")),2,FALSE)),0)*($A100-$A99)))*Customers!E206)</f>
        <v>3344195.7511030603</v>
      </c>
    </row>
    <row r="100" spans="1:21" x14ac:dyDescent="0.25">
      <c r="A100" s="18">
        <v>42736</v>
      </c>
      <c r="B100" s="20">
        <f ca="1">((VLOOKUP(MONTH($A100),'Normal HDDs'!$A:$E,2,FALSE)-'Actual HDDs'!B207)*IFERROR(VLOOKUP(MONTH($A100),INDIRECT(CONCATENATE("'",YEAR($A100),"'!$A$3:$B$16")),2,FALSE),0))*Customers!B207</f>
        <v>-1339995.1211002513</v>
      </c>
      <c r="C100" s="20">
        <f ca="1">((VLOOKUP(MONTH($A100),'Normal HDDs'!$A:$E,3,FALSE)-'Actual HDDs'!C207)*IFERROR(VLOOKUP(MONTH($A100),INDIRECT(CONCATENATE("'",YEAR($A100),"'!$G$3:$H$16")),2,FALSE),0))*Customers!C207</f>
        <v>-674963.7628754155</v>
      </c>
      <c r="D100" s="20">
        <f ca="1">((VLOOKUP(MONTH($A100),'Normal HDDs'!$A:$E,4,FALSE)-'Actual HDDs'!D207)*IFERROR(VLOOKUP(MONTH($A100),INDIRECT(CONCATENATE("'",YEAR($A100),"'!$M$3:$N$16")),2,FALSE),0))*Customers!D207</f>
        <v>-1820109.8566316094</v>
      </c>
      <c r="E100" s="20">
        <f ca="1">((VLOOKUP(MONTH($A100),'Normal HDDs'!$A:$E,5,FALSE)-'Actual HDDs'!E207)*IFERROR(VLOOKUP(MONTH($A100),INDIRECT(CONCATENATE("'",YEAR($A100),"'!$S$3:$T$16")),2,FALSE),0))*Customers!E207</f>
        <v>-776054.37749371503</v>
      </c>
      <c r="F100" s="20">
        <f ca="1">'Historical Therms'!C207+B100</f>
        <v>9561365.0991124939</v>
      </c>
      <c r="G100" s="20">
        <f ca="1">'Historical Therms'!D207+C100</f>
        <v>4326513.2736329027</v>
      </c>
      <c r="H100" s="20">
        <f ca="1">'Historical Therms'!E207+D100</f>
        <v>3357623.6663875412</v>
      </c>
      <c r="I100" s="20">
        <f ca="1">'Historical Therms'!F207+E100</f>
        <v>3297756.8427660717</v>
      </c>
      <c r="K100" s="20">
        <f ca="1">O100-'Historical Therms'!C207</f>
        <v>-1774477.7487074807</v>
      </c>
      <c r="L100" s="20">
        <f ca="1">P100-'Historical Therms'!D207</f>
        <v>-979397.02212040452</v>
      </c>
      <c r="M100" s="20">
        <f ca="1">Q100-'Historical Therms'!E207</f>
        <v>-1306443.7823237837</v>
      </c>
      <c r="N100" s="20">
        <f ca="1">R100-'Historical Therms'!F207</f>
        <v>-778379.65964581072</v>
      </c>
      <c r="O100" s="20">
        <f ca="1">((VLOOKUP(MONTH($A100),'Normal HDDs'!$A:$E,2,FALSE)*IFERROR(VLOOKUP(MONTH($A100),INDIRECT(CONCATENATE("'",YEAR($A100),"'!$A$3:$B$16")),2,FALSE),0)+((IFERROR(VLOOKUP("trend",INDIRECT(CONCATENATE("'",YEAR($A100),"'!$A$3:$B$16")),2,FALSE),0)*(MONTH($A100)+108))*($A101-$A100))+(IFERROR((VLOOKUP("(Intercept)",INDIRECT(CONCATENATE("'",YEAR($A100),"'!$A$3:$B$16")),2,FALSE)),0)*($A101-$A100)))*Customers!B207)</f>
        <v>9126882.4715052638</v>
      </c>
      <c r="P100" s="20">
        <f ca="1">((VLOOKUP(MONTH($A100),'Normal HDDs'!$A:$E,3,FALSE)*IFERROR(VLOOKUP(MONTH($A100),INDIRECT(CONCATENATE("'",YEAR($A100),"'!$g$3:$h$16")),2,FALSE),0)+((IFERROR(VLOOKUP("trend",INDIRECT(CONCATENATE("'",YEAR($A100),"'!$g$3:$h$16")),2,FALSE),0)*(MONTH($A100)+108))*($A101-$A100))+(IFERROR((VLOOKUP("(Intercept)",INDIRECT(CONCATENATE("'",YEAR($A100),"'!$g$3:$h$16")),2,FALSE)),0)*($A101-$A100)))*Customers!C207)</f>
        <v>4022080.0143879135</v>
      </c>
      <c r="Q100" s="20">
        <f ca="1">((VLOOKUP(MONTH($A100),'Normal HDDs'!$A:$E,4,FALSE)*IFERROR(VLOOKUP(MONTH($A100),INDIRECT(CONCATENATE("'",YEAR($A100),"'!$m$3:$n$16")),2,FALSE),0)+((IFERROR(VLOOKUP("trend",INDIRECT(CONCATENATE("'",YEAR($A100),"'!$m$3:$n$16")),2,FALSE),0)*(MONTH($A100)+108))*($A101-$A100))+(IFERROR((VLOOKUP("(Intercept)",INDIRECT(CONCATENATE("'",YEAR($A100),"'!$m$3:$n$16")),2,FALSE)),0)*($A101-$A100)))*Customers!D207)</f>
        <v>3871289.7406953671</v>
      </c>
      <c r="R100" s="20">
        <f ca="1">((VLOOKUP(MONTH($A100),'Normal HDDs'!$A:$E,5,FALSE)*IFERROR(VLOOKUP(MONTH($A100),INDIRECT(CONCATENATE("'",YEAR($A100),"'!$s$3:$t$16")),2,FALSE),0)+((IFERROR(VLOOKUP("trend",INDIRECT(CONCATENATE("'",YEAR($A100),"'!$s$3:$t$16")),2,FALSE),0)*(MONTH($A100)+108))*($A101-$A100))+(IFERROR((VLOOKUP("(Intercept)",INDIRECT(CONCATENATE("'",YEAR($A100),"'!$s$3:$t$16")),2,FALSE)),0)*($A101-$A100)))*Customers!E207)</f>
        <v>3295431.5606139759</v>
      </c>
    </row>
    <row r="101" spans="1:21" x14ac:dyDescent="0.25">
      <c r="A101" s="18">
        <v>42767</v>
      </c>
      <c r="B101" s="20">
        <f ca="1">((VLOOKUP(MONTH($A101),'Normal HDDs'!$A:$E,2,FALSE)-'Actual HDDs'!B208)*IFERROR(VLOOKUP(MONTH($A101),INDIRECT(CONCATENATE("'",YEAR($A101),"'!$A$3:$B$16")),2,FALSE),0))*Customers!B208</f>
        <v>-760152.58307730139</v>
      </c>
      <c r="C101" s="20">
        <f ca="1">((VLOOKUP(MONTH($A101),'Normal HDDs'!$A:$E,3,FALSE)-'Actual HDDs'!C208)*IFERROR(VLOOKUP(MONTH($A101),INDIRECT(CONCATENATE("'",YEAR($A101),"'!$G$3:$H$16")),2,FALSE),0))*Customers!C208</f>
        <v>-254553.25386662732</v>
      </c>
      <c r="D101" s="20">
        <f ca="1">((VLOOKUP(MONTH($A101),'Normal HDDs'!$A:$E,4,FALSE)-'Actual HDDs'!D208)*IFERROR(VLOOKUP(MONTH($A101),INDIRECT(CONCATENATE("'",YEAR($A101),"'!$M$3:$N$16")),2,FALSE),0))*Customers!D208</f>
        <v>-356342.89833060553</v>
      </c>
      <c r="E101" s="20">
        <f ca="1">((VLOOKUP(MONTH($A101),'Normal HDDs'!$A:$E,5,FALSE)-'Actual HDDs'!E208)*IFERROR(VLOOKUP(MONTH($A101),INDIRECT(CONCATENATE("'",YEAR($A101),"'!$S$3:$T$16")),2,FALSE),0))*Customers!E208</f>
        <v>-400766.24926363217</v>
      </c>
      <c r="F101" s="20">
        <f ca="1">'Historical Therms'!C208+B101</f>
        <v>6825068.1394193014</v>
      </c>
      <c r="G101" s="20">
        <f ca="1">'Historical Therms'!D208+C101</f>
        <v>3133678.9455565359</v>
      </c>
      <c r="H101" s="20">
        <f ca="1">'Historical Therms'!E208+D101</f>
        <v>3361651.2205754272</v>
      </c>
      <c r="I101" s="20">
        <f ca="1">'Historical Therms'!F208+E101</f>
        <v>2748095.7099105688</v>
      </c>
      <c r="K101" s="20">
        <f ca="1">O101-'Historical Therms'!C208</f>
        <v>-536998.9386465149</v>
      </c>
      <c r="L101" s="20">
        <f ca="1">P101-'Historical Therms'!D208</f>
        <v>-247109.15694885375</v>
      </c>
      <c r="M101" s="20">
        <f ca="1">Q101-'Historical Therms'!E208</f>
        <v>-570783.4542122311</v>
      </c>
      <c r="N101" s="20">
        <f ca="1">R101-'Historical Therms'!F208</f>
        <v>-523242.21135518933</v>
      </c>
      <c r="O101" s="20">
        <f ca="1">((VLOOKUP(MONTH($A101),'Normal HDDs'!$A:$E,2,FALSE)*IFERROR(VLOOKUP(MONTH($A101),INDIRECT(CONCATENATE("'",YEAR($A101),"'!$A$3:$B$16")),2,FALSE),0)+((IFERROR(VLOOKUP("trend",INDIRECT(CONCATENATE("'",YEAR($A101),"'!$A$3:$B$16")),2,FALSE),0)*(MONTH($A101)+108))*($A102-$A101))+(IFERROR((VLOOKUP("(Intercept)",INDIRECT(CONCATENATE("'",YEAR($A101),"'!$A$3:$B$16")),2,FALSE)),0)*($A102-$A101)))*Customers!B208)</f>
        <v>7048221.7838500878</v>
      </c>
      <c r="P101" s="20">
        <f ca="1">((VLOOKUP(MONTH($A101),'Normal HDDs'!$A:$E,3,FALSE)*IFERROR(VLOOKUP(MONTH($A101),INDIRECT(CONCATENATE("'",YEAR($A101),"'!$g$3:$h$16")),2,FALSE),0)+((IFERROR(VLOOKUP("trend",INDIRECT(CONCATENATE("'",YEAR($A101),"'!$g$3:$h$16")),2,FALSE),0)*(MONTH($A101)+108))*($A102-$A101))+(IFERROR((VLOOKUP("(Intercept)",INDIRECT(CONCATENATE("'",YEAR($A101),"'!$g$3:$h$16")),2,FALSE)),0)*($A102-$A101)))*Customers!C208)</f>
        <v>3141123.0424743094</v>
      </c>
      <c r="Q101" s="20">
        <f ca="1">((VLOOKUP(MONTH($A101),'Normal HDDs'!$A:$E,4,FALSE)*IFERROR(VLOOKUP(MONTH($A101),INDIRECT(CONCATENATE("'",YEAR($A101),"'!$m$3:$n$16")),2,FALSE),0)+((IFERROR(VLOOKUP("trend",INDIRECT(CONCATENATE("'",YEAR($A101),"'!$m$3:$n$16")),2,FALSE),0)*(MONTH($A101)+108))*($A102-$A101))+(IFERROR((VLOOKUP("(Intercept)",INDIRECT(CONCATENATE("'",YEAR($A101),"'!$m$3:$n$16")),2,FALSE)),0)*($A102-$A101)))*Customers!D208)</f>
        <v>3147210.6646938017</v>
      </c>
      <c r="R101" s="20">
        <f ca="1">((VLOOKUP(MONTH($A101),'Normal HDDs'!$A:$E,5,FALSE)*IFERROR(VLOOKUP(MONTH($A101),INDIRECT(CONCATENATE("'",YEAR($A101),"'!$s$3:$t$16")),2,FALSE),0)+((IFERROR(VLOOKUP("trend",INDIRECT(CONCATENATE("'",YEAR($A101),"'!$s$3:$t$16")),2,FALSE),0)*(MONTH($A101)+108))*($A102-$A101))+(IFERROR((VLOOKUP("(Intercept)",INDIRECT(CONCATENATE("'",YEAR($A101),"'!$s$3:$t$16")),2,FALSE)),0)*($A102-$A101)))*Customers!E208)</f>
        <v>2625619.7478190116</v>
      </c>
    </row>
    <row r="102" spans="1:21" x14ac:dyDescent="0.25">
      <c r="A102" s="18">
        <v>42795</v>
      </c>
      <c r="B102" s="20">
        <f ca="1">((VLOOKUP(MONTH($A102),'Normal HDDs'!$A:$E,2,FALSE)-'Actual HDDs'!B209)*IFERROR(VLOOKUP(MONTH($A102),INDIRECT(CONCATENATE("'",YEAR($A102),"'!$A$3:$B$16")),2,FALSE),0))*Customers!B209</f>
        <v>300314.53723903501</v>
      </c>
      <c r="C102" s="20">
        <f ca="1">((VLOOKUP(MONTH($A102),'Normal HDDs'!$A:$E,3,FALSE)-'Actual HDDs'!C209)*IFERROR(VLOOKUP(MONTH($A102),INDIRECT(CONCATENATE("'",YEAR($A102),"'!$G$3:$H$16")),2,FALSE),0))*Customers!C209</f>
        <v>-243411.9865585095</v>
      </c>
      <c r="D102" s="20">
        <f ca="1">((VLOOKUP(MONTH($A102),'Normal HDDs'!$A:$E,4,FALSE)-'Actual HDDs'!D209)*IFERROR(VLOOKUP(MONTH($A102),INDIRECT(CONCATENATE("'",YEAR($A102),"'!$M$3:$N$16")),2,FALSE),0))*Customers!D209</f>
        <v>309544.80383988365</v>
      </c>
      <c r="E102" s="20">
        <f ca="1">((VLOOKUP(MONTH($A102),'Normal HDDs'!$A:$E,5,FALSE)-'Actual HDDs'!E209)*IFERROR(VLOOKUP(MONTH($A102),INDIRECT(CONCATENATE("'",YEAR($A102),"'!$S$3:$T$16")),2,FALSE),0))*Customers!E209</f>
        <v>257624.88454689935</v>
      </c>
      <c r="F102" s="20">
        <f ca="1">'Historical Therms'!C209+B102</f>
        <v>6794192.2421436431</v>
      </c>
      <c r="G102" s="20">
        <f ca="1">'Historical Therms'!D209+C102</f>
        <v>2758352.8825584962</v>
      </c>
      <c r="H102" s="20">
        <f ca="1">'Historical Therms'!E209+D102</f>
        <v>3036370.6675731307</v>
      </c>
      <c r="I102" s="20">
        <f ca="1">'Historical Therms'!F209+E102</f>
        <v>2448698.4467920377</v>
      </c>
      <c r="K102" s="20">
        <f ca="1">O102-'Historical Therms'!C209</f>
        <v>-61056.76099227462</v>
      </c>
      <c r="L102" s="20">
        <f ca="1">P102-'Historical Therms'!D209</f>
        <v>-166541.45587947359</v>
      </c>
      <c r="M102" s="20">
        <f ca="1">Q102-'Historical Therms'!E209</f>
        <v>-215505.19633856975</v>
      </c>
      <c r="N102" s="20">
        <f ca="1">R102-'Historical Therms'!F209</f>
        <v>-167670.77860744228</v>
      </c>
      <c r="O102" s="20">
        <f ca="1">((VLOOKUP(MONTH($A102),'Normal HDDs'!$A:$E,2,FALSE)*IFERROR(VLOOKUP(MONTH($A102),INDIRECT(CONCATENATE("'",YEAR($A102),"'!$A$3:$B$16")),2,FALSE),0)+((IFERROR(VLOOKUP("trend",INDIRECT(CONCATENATE("'",YEAR($A102),"'!$A$3:$B$16")),2,FALSE),0)*(MONTH($A102)+108))*($A103-$A102))+(IFERROR((VLOOKUP("(Intercept)",INDIRECT(CONCATENATE("'",YEAR($A102),"'!$A$3:$B$16")),2,FALSE)),0)*($A103-$A102)))*Customers!B209)</f>
        <v>6432820.9439123338</v>
      </c>
      <c r="P102" s="20">
        <f ca="1">((VLOOKUP(MONTH($A102),'Normal HDDs'!$A:$E,3,FALSE)*IFERROR(VLOOKUP(MONTH($A102),INDIRECT(CONCATENATE("'",YEAR($A102),"'!$g$3:$h$16")),2,FALSE),0)+((IFERROR(VLOOKUP("trend",INDIRECT(CONCATENATE("'",YEAR($A102),"'!$g$3:$h$16")),2,FALSE),0)*(MONTH($A102)+108))*($A103-$A102))+(IFERROR((VLOOKUP("(Intercept)",INDIRECT(CONCATENATE("'",YEAR($A102),"'!$g$3:$h$16")),2,FALSE)),0)*($A103-$A102)))*Customers!C209)</f>
        <v>2835223.4132375321</v>
      </c>
      <c r="Q102" s="20">
        <f ca="1">((VLOOKUP(MONTH($A102),'Normal HDDs'!$A:$E,4,FALSE)*IFERROR(VLOOKUP(MONTH($A102),INDIRECT(CONCATENATE("'",YEAR($A102),"'!$m$3:$n$16")),2,FALSE),0)+((IFERROR(VLOOKUP("trend",INDIRECT(CONCATENATE("'",YEAR($A102),"'!$m$3:$n$16")),2,FALSE),0)*(MONTH($A102)+108))*($A103-$A102))+(IFERROR((VLOOKUP("(Intercept)",INDIRECT(CONCATENATE("'",YEAR($A102),"'!$m$3:$n$16")),2,FALSE)),0)*($A103-$A102)))*Customers!D209)</f>
        <v>2511320.6673946772</v>
      </c>
      <c r="R102" s="20">
        <f ca="1">((VLOOKUP(MONTH($A102),'Normal HDDs'!$A:$E,5,FALSE)*IFERROR(VLOOKUP(MONTH($A102),INDIRECT(CONCATENATE("'",YEAR($A102),"'!$s$3:$t$16")),2,FALSE),0)+((IFERROR(VLOOKUP("trend",INDIRECT(CONCATENATE("'",YEAR($A102),"'!$s$3:$t$16")),2,FALSE),0)*(MONTH($A102)+108))*($A103-$A102))+(IFERROR((VLOOKUP("(Intercept)",INDIRECT(CONCATENATE("'",YEAR($A102),"'!$s$3:$t$16")),2,FALSE)),0)*($A103-$A102)))*Customers!E209)</f>
        <v>2023402.7836376962</v>
      </c>
    </row>
    <row r="103" spans="1:21" x14ac:dyDescent="0.25">
      <c r="A103" s="18">
        <v>42826</v>
      </c>
      <c r="B103" s="20">
        <f ca="1">((VLOOKUP(MONTH($A103),'Normal HDDs'!$A:$E,2,FALSE)-'Actual HDDs'!B210)*IFERROR(VLOOKUP(MONTH($A103),INDIRECT(CONCATENATE("'",YEAR($A103),"'!$A$3:$B$16")),2,FALSE),0))*Customers!B210</f>
        <v>573106.02795079572</v>
      </c>
      <c r="C103" s="20">
        <f ca="1">((VLOOKUP(MONTH($A103),'Normal HDDs'!$A:$E,3,FALSE)-'Actual HDDs'!C210)*IFERROR(VLOOKUP(MONTH($A103),INDIRECT(CONCATENATE("'",YEAR($A103),"'!$G$3:$H$16")),2,FALSE),0))*Customers!C210</f>
        <v>-71602.596348768682</v>
      </c>
      <c r="D103" s="20">
        <f ca="1">((VLOOKUP(MONTH($A103),'Normal HDDs'!$A:$E,4,FALSE)-'Actual HDDs'!D210)*IFERROR(VLOOKUP(MONTH($A103),INDIRECT(CONCATENATE("'",YEAR($A103),"'!$M$3:$N$16")),2,FALSE),0))*Customers!D210</f>
        <v>78582.446921877563</v>
      </c>
      <c r="E103" s="20">
        <f ca="1">((VLOOKUP(MONTH($A103),'Normal HDDs'!$A:$E,5,FALSE)-'Actual HDDs'!E210)*IFERROR(VLOOKUP(MONTH($A103),INDIRECT(CONCATENATE("'",YEAR($A103),"'!$S$3:$T$16")),2,FALSE),0))*Customers!E210</f>
        <v>93058.127765133555</v>
      </c>
      <c r="F103" s="20">
        <f ca="1">'Historical Therms'!C210+B103</f>
        <v>5370340.5777644925</v>
      </c>
      <c r="G103" s="20">
        <f ca="1">'Historical Therms'!D210+C103</f>
        <v>2235920.0949676693</v>
      </c>
      <c r="H103" s="20">
        <f ca="1">'Historical Therms'!E210+D103</f>
        <v>1624358.7552001954</v>
      </c>
      <c r="I103" s="20">
        <f ca="1">'Historical Therms'!F210+E103</f>
        <v>1410022.5783566809</v>
      </c>
      <c r="K103" s="20">
        <f ca="1">O103-'Historical Therms'!C210</f>
        <v>-343894.09779000096</v>
      </c>
      <c r="L103" s="20">
        <f ca="1">P103-'Historical Therms'!D210</f>
        <v>-303956.84001698578</v>
      </c>
      <c r="M103" s="20">
        <f ca="1">Q103-'Historical Therms'!E210</f>
        <v>-227554.87380842376</v>
      </c>
      <c r="N103" s="20">
        <f ca="1">R103-'Historical Therms'!F210</f>
        <v>-129762.01303405152</v>
      </c>
      <c r="O103" s="20">
        <f ca="1">((VLOOKUP(MONTH($A103),'Normal HDDs'!$A:$E,2,FALSE)*IFERROR(VLOOKUP(MONTH($A103),INDIRECT(CONCATENATE("'",YEAR($A103),"'!$A$3:$B$16")),2,FALSE),0)+((IFERROR(VLOOKUP("trend",INDIRECT(CONCATENATE("'",YEAR($A103),"'!$A$3:$B$16")),2,FALSE),0)*(MONTH($A103)+108))*($A104-$A103))+(IFERROR((VLOOKUP("(Intercept)",INDIRECT(CONCATENATE("'",YEAR($A103),"'!$A$3:$B$16")),2,FALSE)),0)*($A104-$A103)))*Customers!B210)</f>
        <v>4453340.4520236962</v>
      </c>
      <c r="P103" s="20">
        <f ca="1">((VLOOKUP(MONTH($A103),'Normal HDDs'!$A:$E,3,FALSE)*IFERROR(VLOOKUP(MONTH($A103),INDIRECT(CONCATENATE("'",YEAR($A103),"'!$g$3:$h$16")),2,FALSE),0)+((IFERROR(VLOOKUP("trend",INDIRECT(CONCATENATE("'",YEAR($A103),"'!$g$3:$h$16")),2,FALSE),0)*(MONTH($A103)+108))*($A104-$A103))+(IFERROR((VLOOKUP("(Intercept)",INDIRECT(CONCATENATE("'",YEAR($A103),"'!$g$3:$h$16")),2,FALSE)),0)*($A104-$A103)))*Customers!C210)</f>
        <v>2003565.8512994521</v>
      </c>
      <c r="Q103" s="20">
        <f ca="1">((VLOOKUP(MONTH($A103),'Normal HDDs'!$A:$E,4,FALSE)*IFERROR(VLOOKUP(MONTH($A103),INDIRECT(CONCATENATE("'",YEAR($A103),"'!$m$3:$n$16")),2,FALSE),0)+((IFERROR(VLOOKUP("trend",INDIRECT(CONCATENATE("'",YEAR($A103),"'!$m$3:$n$16")),2,FALSE),0)*(MONTH($A103)+108))*($A104-$A103))+(IFERROR((VLOOKUP("(Intercept)",INDIRECT(CONCATENATE("'",YEAR($A103),"'!$m$3:$n$16")),2,FALSE)),0)*($A104-$A103)))*Customers!D210)</f>
        <v>1318221.434469894</v>
      </c>
      <c r="R103" s="20">
        <f ca="1">((VLOOKUP(MONTH($A103),'Normal HDDs'!$A:$E,5,FALSE)*IFERROR(VLOOKUP(MONTH($A103),INDIRECT(CONCATENATE("'",YEAR($A103),"'!$s$3:$t$16")),2,FALSE),0)+((IFERROR(VLOOKUP("trend",INDIRECT(CONCATENATE("'",YEAR($A103),"'!$s$3:$t$16")),2,FALSE),0)*(MONTH($A103)+108))*($A104-$A103))+(IFERROR((VLOOKUP("(Intercept)",INDIRECT(CONCATENATE("'",YEAR($A103),"'!$s$3:$t$16")),2,FALSE)),0)*($A104-$A103)))*Customers!E210)</f>
        <v>1187202.4375574959</v>
      </c>
    </row>
    <row r="104" spans="1:21" x14ac:dyDescent="0.25">
      <c r="A104" s="18">
        <v>42856</v>
      </c>
      <c r="B104" s="20">
        <f ca="1">((VLOOKUP(MONTH($A104),'Normal HDDs'!$A:$E,2,FALSE)-'Actual HDDs'!B211)*IFERROR(VLOOKUP(MONTH($A104),INDIRECT(CONCATENATE("'",YEAR($A104),"'!$A$3:$B$16")),2,FALSE),0))*Customers!B211</f>
        <v>262658.23666864471</v>
      </c>
      <c r="C104" s="20">
        <f ca="1">((VLOOKUP(MONTH($A104),'Normal HDDs'!$A:$E,3,FALSE)-'Actual HDDs'!C211)*IFERROR(VLOOKUP(MONTH($A104),INDIRECT(CONCATENATE("'",YEAR($A104),"'!$G$3:$H$16")),2,FALSE),0))*Customers!C211</f>
        <v>-8598.6889131326134</v>
      </c>
      <c r="D104" s="20">
        <f ca="1">((VLOOKUP(MONTH($A104),'Normal HDDs'!$A:$E,4,FALSE)-'Actual HDDs'!D211)*IFERROR(VLOOKUP(MONTH($A104),INDIRECT(CONCATENATE("'",YEAR($A104),"'!$M$3:$N$16")),2,FALSE),0))*Customers!D211</f>
        <v>35585.287645842931</v>
      </c>
      <c r="E104" s="20">
        <f ca="1">((VLOOKUP(MONTH($A104),'Normal HDDs'!$A:$E,5,FALSE)-'Actual HDDs'!E211)*IFERROR(VLOOKUP(MONTH($A104),INDIRECT(CONCATENATE("'",YEAR($A104),"'!$S$3:$T$16")),2,FALSE),0))*Customers!E211</f>
        <v>117514.00691099429</v>
      </c>
      <c r="F104" s="20">
        <f ca="1">'Historical Therms'!C211+B104</f>
        <v>3187066.8508893931</v>
      </c>
      <c r="G104" s="20">
        <f ca="1">'Historical Therms'!D211+C104</f>
        <v>1425839.9183384087</v>
      </c>
      <c r="H104" s="20">
        <f ca="1">'Historical Therms'!E211+D104</f>
        <v>915861.64498530817</v>
      </c>
      <c r="I104" s="20">
        <f ca="1">'Historical Therms'!F211+E104</f>
        <v>840160.42809923983</v>
      </c>
      <c r="K104" s="20">
        <f ca="1">O104-'Historical Therms'!C211</f>
        <v>-67573.16394728981</v>
      </c>
      <c r="L104" s="20">
        <f ca="1">P104-'Historical Therms'!D211</f>
        <v>-168611.0024038821</v>
      </c>
      <c r="M104" s="20">
        <f ca="1">Q104-'Historical Therms'!E211</f>
        <v>-140384.50115062587</v>
      </c>
      <c r="N104" s="20">
        <f ca="1">R104-'Historical Therms'!F211</f>
        <v>-44471.602513617952</v>
      </c>
      <c r="O104" s="20">
        <f ca="1">((VLOOKUP(MONTH($A104),'Normal HDDs'!$A:$E,2,FALSE)*IFERROR(VLOOKUP(MONTH($A104),INDIRECT(CONCATENATE("'",YEAR($A104),"'!$A$3:$B$16")),2,FALSE),0)+((IFERROR(VLOOKUP("trend",INDIRECT(CONCATENATE("'",YEAR($A104),"'!$A$3:$B$16")),2,FALSE),0)*(MONTH($A104)+108))*($A105-$A104))+(IFERROR((VLOOKUP("(Intercept)",INDIRECT(CONCATENATE("'",YEAR($A104),"'!$A$3:$B$16")),2,FALSE)),0)*($A105-$A104)))*Customers!B211)</f>
        <v>2856835.4502734584</v>
      </c>
      <c r="P104" s="20">
        <f ca="1">((VLOOKUP(MONTH($A104),'Normal HDDs'!$A:$E,3,FALSE)*IFERROR(VLOOKUP(MONTH($A104),INDIRECT(CONCATENATE("'",YEAR($A104),"'!$g$3:$h$16")),2,FALSE),0)+((IFERROR(VLOOKUP("trend",INDIRECT(CONCATENATE("'",YEAR($A104),"'!$g$3:$h$16")),2,FALSE),0)*(MONTH($A104)+108))*($A105-$A104))+(IFERROR((VLOOKUP("(Intercept)",INDIRECT(CONCATENATE("'",YEAR($A104),"'!$g$3:$h$16")),2,FALSE)),0)*($A105-$A104)))*Customers!C211)</f>
        <v>1265827.6048476591</v>
      </c>
      <c r="Q104" s="20">
        <f ca="1">((VLOOKUP(MONTH($A104),'Normal HDDs'!$A:$E,4,FALSE)*IFERROR(VLOOKUP(MONTH($A104),INDIRECT(CONCATENATE("'",YEAR($A104),"'!$m$3:$n$16")),2,FALSE),0)+((IFERROR(VLOOKUP("trend",INDIRECT(CONCATENATE("'",YEAR($A104),"'!$m$3:$n$16")),2,FALSE),0)*(MONTH($A104)+108))*($A105-$A104))+(IFERROR((VLOOKUP("(Intercept)",INDIRECT(CONCATENATE("'",YEAR($A104),"'!$m$3:$n$16")),2,FALSE)),0)*($A105-$A104)))*Customers!D211)</f>
        <v>739891.85618883942</v>
      </c>
      <c r="R104" s="20">
        <f ca="1">((VLOOKUP(MONTH($A104),'Normal HDDs'!$A:$E,5,FALSE)*IFERROR(VLOOKUP(MONTH($A104),INDIRECT(CONCATENATE("'",YEAR($A104),"'!$s$3:$t$16")),2,FALSE),0)+((IFERROR(VLOOKUP("trend",INDIRECT(CONCATENATE("'",YEAR($A104),"'!$s$3:$t$16")),2,FALSE),0)*(MONTH($A104)+108))*($A105-$A104))+(IFERROR((VLOOKUP("(Intercept)",INDIRECT(CONCATENATE("'",YEAR($A104),"'!$s$3:$t$16")),2,FALSE)),0)*($A105-$A104)))*Customers!E211)</f>
        <v>678174.81867462758</v>
      </c>
      <c r="U104" s="20"/>
    </row>
    <row r="105" spans="1:21" x14ac:dyDescent="0.25">
      <c r="A105" s="18">
        <v>42887</v>
      </c>
      <c r="B105" s="20">
        <f ca="1">((VLOOKUP(MONTH($A105),'Normal HDDs'!$A:$E,2,FALSE)-'Actual HDDs'!B212)*IFERROR(VLOOKUP(MONTH($A105),INDIRECT(CONCATENATE("'",YEAR($A105),"'!$A$3:$B$16")),2,FALSE),0))*Customers!B212</f>
        <v>196564.93327004081</v>
      </c>
      <c r="C105" s="20">
        <f ca="1">((VLOOKUP(MONTH($A105),'Normal HDDs'!$A:$E,3,FALSE)-'Actual HDDs'!C212)*IFERROR(VLOOKUP(MONTH($A105),INDIRECT(CONCATENATE("'",YEAR($A105),"'!$G$3:$H$16")),2,FALSE),0))*Customers!C212</f>
        <v>62203.048345012146</v>
      </c>
      <c r="D105" s="20">
        <f ca="1">((VLOOKUP(MONTH($A105),'Normal HDDs'!$A:$E,4,FALSE)-'Actual HDDs'!D212)*IFERROR(VLOOKUP(MONTH($A105),INDIRECT(CONCATENATE("'",YEAR($A105),"'!$M$3:$N$16")),2,FALSE),0))*Customers!D212</f>
        <v>0</v>
      </c>
      <c r="E105" s="20">
        <f ca="1">((VLOOKUP(MONTH($A105),'Normal HDDs'!$A:$E,5,FALSE)-'Actual HDDs'!E212)*IFERROR(VLOOKUP(MONTH($A105),INDIRECT(CONCATENATE("'",YEAR($A105),"'!$S$3:$T$16")),2,FALSE),0))*Customers!E212</f>
        <v>0</v>
      </c>
      <c r="F105" s="20">
        <f ca="1">'Historical Therms'!C212+B105</f>
        <v>1059352.6173368006</v>
      </c>
      <c r="G105" s="20">
        <f ca="1">'Historical Therms'!D212+C105</f>
        <v>463669.56098061707</v>
      </c>
      <c r="H105" s="20">
        <f ca="1">'Historical Therms'!E212+D105</f>
        <v>257106.40447414818</v>
      </c>
      <c r="I105" s="20">
        <f ca="1">'Historical Therms'!F212+E105</f>
        <v>187420.39882348705</v>
      </c>
      <c r="K105" s="20">
        <f ca="1">O105-'Historical Therms'!C212</f>
        <v>1041634.7284446396</v>
      </c>
      <c r="L105" s="20">
        <f ca="1">P105-'Historical Therms'!D212</f>
        <v>439380.04068212293</v>
      </c>
      <c r="M105" s="20">
        <f ca="1">Q105-'Historical Therms'!E212</f>
        <v>189702.81025220075</v>
      </c>
      <c r="N105" s="20">
        <f ca="1">R105-'Historical Therms'!F212</f>
        <v>183450.69698273705</v>
      </c>
      <c r="O105" s="20">
        <f ca="1">((VLOOKUP(MONTH($A105),'Normal HDDs'!$A:$E,2,FALSE)*IFERROR(VLOOKUP(MONTH($A105),INDIRECT(CONCATENATE("'",YEAR($A105),"'!$A$3:$B$16")),2,FALSE),0)+((IFERROR(VLOOKUP("trend",INDIRECT(CONCATENATE("'",YEAR($A105),"'!$A$3:$B$16")),2,FALSE),0)*(MONTH($A105)+108))*($A106-$A105))+(IFERROR((VLOOKUP("(Intercept)",INDIRECT(CONCATENATE("'",YEAR($A105),"'!$A$3:$B$16")),2,FALSE)),0)*($A106-$A105)))*Customers!B212)</f>
        <v>1904422.4125113992</v>
      </c>
      <c r="P105" s="20">
        <f ca="1">((VLOOKUP(MONTH($A105),'Normal HDDs'!$A:$E,3,FALSE)*IFERROR(VLOOKUP(MONTH($A105),INDIRECT(CONCATENATE("'",YEAR($A105),"'!$g$3:$h$16")),2,FALSE),0)+((IFERROR(VLOOKUP("trend",INDIRECT(CONCATENATE("'",YEAR($A105),"'!$g$3:$h$16")),2,FALSE),0)*(MONTH($A105)+108))*($A106-$A105))+(IFERROR((VLOOKUP("(Intercept)",INDIRECT(CONCATENATE("'",YEAR($A105),"'!$g$3:$h$16")),2,FALSE)),0)*($A106-$A105)))*Customers!C212)</f>
        <v>840846.55331772787</v>
      </c>
      <c r="Q105" s="20">
        <f ca="1">((VLOOKUP(MONTH($A105),'Normal HDDs'!$A:$E,4,FALSE)*IFERROR(VLOOKUP(MONTH($A105),INDIRECT(CONCATENATE("'",YEAR($A105),"'!$m$3:$n$16")),2,FALSE),0)+((IFERROR(VLOOKUP("trend",INDIRECT(CONCATENATE("'",YEAR($A105),"'!$m$3:$n$16")),2,FALSE),0)*(MONTH($A105)+108))*($A106-$A105))+(IFERROR((VLOOKUP("(Intercept)",INDIRECT(CONCATENATE("'",YEAR($A105),"'!$m$3:$n$16")),2,FALSE)),0)*($A106-$A105)))*Customers!D212)</f>
        <v>446809.21472634893</v>
      </c>
      <c r="R105" s="20">
        <f ca="1">((VLOOKUP(MONTH($A105),'Normal HDDs'!$A:$E,5,FALSE)*IFERROR(VLOOKUP(MONTH($A105),INDIRECT(CONCATENATE("'",YEAR($A105),"'!$s$3:$t$16")),2,FALSE),0)+((IFERROR(VLOOKUP("trend",INDIRECT(CONCATENATE("'",YEAR($A105),"'!$s$3:$t$16")),2,FALSE),0)*(MONTH($A105)+108))*($A106-$A105))+(IFERROR((VLOOKUP("(Intercept)",INDIRECT(CONCATENATE("'",YEAR($A105),"'!$s$3:$t$16")),2,FALSE)),0)*($A106-$A105)))*Customers!E212)</f>
        <v>370871.0958062241</v>
      </c>
    </row>
    <row r="106" spans="1:21" x14ac:dyDescent="0.25">
      <c r="A106" s="18">
        <v>42917</v>
      </c>
      <c r="B106" s="20">
        <f ca="1">((VLOOKUP(MONTH($A106),'Normal HDDs'!$A:$E,2,FALSE)-'Actual HDDs'!B213)*IFERROR(VLOOKUP(MONTH($A106),INDIRECT(CONCATENATE("'",YEAR($A106),"'!$A$3:$B$16")),2,FALSE),0))*Customers!B213</f>
        <v>0</v>
      </c>
      <c r="C106" s="20">
        <f ca="1">((VLOOKUP(MONTH($A106),'Normal HDDs'!$A:$E,3,FALSE)-'Actual HDDs'!C213)*IFERROR(VLOOKUP(MONTH($A106),INDIRECT(CONCATENATE("'",YEAR($A106),"'!$G$3:$H$16")),2,FALSE),0))*Customers!C213</f>
        <v>0</v>
      </c>
      <c r="D106" s="20">
        <f ca="1">((VLOOKUP(MONTH($A106),'Normal HDDs'!$A:$E,4,FALSE)-'Actual HDDs'!D213)*IFERROR(VLOOKUP(MONTH($A106),INDIRECT(CONCATENATE("'",YEAR($A106),"'!$M$3:$N$16")),2,FALSE),0))*Customers!D213</f>
        <v>0</v>
      </c>
      <c r="E106" s="20">
        <f ca="1">((VLOOKUP(MONTH($A106),'Normal HDDs'!$A:$E,5,FALSE)-'Actual HDDs'!E213)*IFERROR(VLOOKUP(MONTH($A106),INDIRECT(CONCATENATE("'",YEAR($A106),"'!$S$3:$T$16")),2,FALSE),0))*Customers!E213</f>
        <v>0</v>
      </c>
      <c r="F106" s="20">
        <f ca="1">'Historical Therms'!C213+B106</f>
        <v>1386963.5663311332</v>
      </c>
      <c r="G106" s="20">
        <f ca="1">'Historical Therms'!D213+C106</f>
        <v>611533.16529823828</v>
      </c>
      <c r="H106" s="20">
        <f ca="1">'Historical Therms'!E213+D106</f>
        <v>427885.62829066685</v>
      </c>
      <c r="I106" s="20">
        <f ca="1">'Historical Therms'!F213+E106</f>
        <v>269659.64007996168</v>
      </c>
      <c r="K106" s="20">
        <f ca="1">O106-'Historical Therms'!C213</f>
        <v>157570.11884123087</v>
      </c>
      <c r="L106" s="20">
        <f ca="1">P106-'Historical Therms'!D213</f>
        <v>41225.935081950971</v>
      </c>
      <c r="M106" s="20">
        <f ca="1">Q106-'Historical Therms'!E213</f>
        <v>32219.897389396501</v>
      </c>
      <c r="N106" s="20">
        <f ca="1">R106-'Historical Therms'!F213</f>
        <v>111290.13071974827</v>
      </c>
      <c r="O106" s="20">
        <f ca="1">((VLOOKUP(MONTH($A106),'Normal HDDs'!$A:$E,2,FALSE)*IFERROR(VLOOKUP(MONTH($A106),INDIRECT(CONCATENATE("'",YEAR($A106),"'!$A$3:$B$16")),2,FALSE),0)+((IFERROR(VLOOKUP("trend",INDIRECT(CONCATENATE("'",YEAR($A106),"'!$A$3:$B$16")),2,FALSE),0)*(MONTH($A106)+108))*($A107-$A106))+(IFERROR((VLOOKUP("(Intercept)",INDIRECT(CONCATENATE("'",YEAR($A106),"'!$A$3:$B$16")),2,FALSE)),0)*($A107-$A106)))*Customers!B213)</f>
        <v>1544533.6851723641</v>
      </c>
      <c r="P106" s="20">
        <f ca="1">((VLOOKUP(MONTH($A106),'Normal HDDs'!$A:$E,3,FALSE)*IFERROR(VLOOKUP(MONTH($A106),INDIRECT(CONCATENATE("'",YEAR($A106),"'!$g$3:$h$16")),2,FALSE),0)+((IFERROR(VLOOKUP("trend",INDIRECT(CONCATENATE("'",YEAR($A106),"'!$g$3:$h$16")),2,FALSE),0)*(MONTH($A106)+108))*($A107-$A106))+(IFERROR((VLOOKUP("(Intercept)",INDIRECT(CONCATENATE("'",YEAR($A106),"'!$g$3:$h$16")),2,FALSE)),0)*($A107-$A106)))*Customers!C213)</f>
        <v>652759.10038018925</v>
      </c>
      <c r="Q106" s="20">
        <f ca="1">((VLOOKUP(MONTH($A106),'Normal HDDs'!$A:$E,4,FALSE)*IFERROR(VLOOKUP(MONTH($A106),INDIRECT(CONCATENATE("'",YEAR($A106),"'!$m$3:$n$16")),2,FALSE),0)+((IFERROR(VLOOKUP("trend",INDIRECT(CONCATENATE("'",YEAR($A106),"'!$m$3:$n$16")),2,FALSE),0)*(MONTH($A106)+108))*($A107-$A106))+(IFERROR((VLOOKUP("(Intercept)",INDIRECT(CONCATENATE("'",YEAR($A106),"'!$m$3:$n$16")),2,FALSE)),0)*($A107-$A106)))*Customers!D213)</f>
        <v>460105.52568006335</v>
      </c>
      <c r="R106" s="20">
        <f ca="1">((VLOOKUP(MONTH($A106),'Normal HDDs'!$A:$E,5,FALSE)*IFERROR(VLOOKUP(MONTH($A106),INDIRECT(CONCATENATE("'",YEAR($A106),"'!$s$3:$t$16")),2,FALSE),0)+((IFERROR(VLOOKUP("trend",INDIRECT(CONCATENATE("'",YEAR($A106),"'!$s$3:$t$16")),2,FALSE),0)*(MONTH($A106)+108))*($A107-$A106))+(IFERROR((VLOOKUP("(Intercept)",INDIRECT(CONCATENATE("'",YEAR($A106),"'!$s$3:$t$16")),2,FALSE)),0)*($A107-$A106)))*Customers!E213)</f>
        <v>380949.77079970995</v>
      </c>
    </row>
    <row r="107" spans="1:21" x14ac:dyDescent="0.25">
      <c r="A107" s="18">
        <v>42948</v>
      </c>
      <c r="B107" s="20">
        <f ca="1">((VLOOKUP(MONTH($A107),'Normal HDDs'!$A:$E,2,FALSE)-'Actual HDDs'!B214)*IFERROR(VLOOKUP(MONTH($A107),INDIRECT(CONCATENATE("'",YEAR($A107),"'!$A$3:$B$16")),2,FALSE),0))*Customers!B214</f>
        <v>0</v>
      </c>
      <c r="C107" s="20">
        <f ca="1">((VLOOKUP(MONTH($A107),'Normal HDDs'!$A:$E,3,FALSE)-'Actual HDDs'!C214)*IFERROR(VLOOKUP(MONTH($A107),INDIRECT(CONCATENATE("'",YEAR($A107),"'!$G$3:$H$16")),2,FALSE),0))*Customers!C214</f>
        <v>0</v>
      </c>
      <c r="D107" s="20">
        <f ca="1">((VLOOKUP(MONTH($A107),'Normal HDDs'!$A:$E,4,FALSE)-'Actual HDDs'!D214)*IFERROR(VLOOKUP(MONTH($A107),INDIRECT(CONCATENATE("'",YEAR($A107),"'!$M$3:$N$16")),2,FALSE),0))*Customers!D214</f>
        <v>0</v>
      </c>
      <c r="E107" s="20">
        <f ca="1">((VLOOKUP(MONTH($A107),'Normal HDDs'!$A:$E,5,FALSE)-'Actual HDDs'!E214)*IFERROR(VLOOKUP(MONTH($A107),INDIRECT(CONCATENATE("'",YEAR($A107),"'!$S$3:$T$16")),2,FALSE),0))*Customers!E214</f>
        <v>0</v>
      </c>
      <c r="F107" s="20">
        <f ca="1">'Historical Therms'!C214+B107</f>
        <v>1128312.1686188802</v>
      </c>
      <c r="G107" s="20">
        <f ca="1">'Historical Therms'!D214+C107</f>
        <v>462274.09120592079</v>
      </c>
      <c r="H107" s="20">
        <f ca="1">'Historical Therms'!E214+D107</f>
        <v>357004.03852263233</v>
      </c>
      <c r="I107" s="20">
        <f ca="1">'Historical Therms'!F214+E107</f>
        <v>226369.70165256679</v>
      </c>
      <c r="K107" s="20">
        <f ca="1">O107-'Historical Therms'!C214</f>
        <v>415500.02026548004</v>
      </c>
      <c r="L107" s="20">
        <f ca="1">P107-'Historical Therms'!D214</f>
        <v>190126.18133520277</v>
      </c>
      <c r="M107" s="20">
        <f ca="1">Q107-'Historical Therms'!E214</f>
        <v>102129.61977473297</v>
      </c>
      <c r="N107" s="20">
        <f ca="1">R107-'Historical Therms'!F214</f>
        <v>153224.58574237936</v>
      </c>
      <c r="O107" s="20">
        <f ca="1">((VLOOKUP(MONTH($A107),'Normal HDDs'!$A:$E,2,FALSE)*IFERROR(VLOOKUP(MONTH($A107),INDIRECT(CONCATENATE("'",YEAR($A107),"'!$A$3:$B$16")),2,FALSE),0)+((IFERROR(VLOOKUP("trend",INDIRECT(CONCATENATE("'",YEAR($A107),"'!$A$3:$B$16")),2,FALSE),0)*(MONTH($A107)+108))*($A108-$A107))+(IFERROR((VLOOKUP("(Intercept)",INDIRECT(CONCATENATE("'",YEAR($A107),"'!$A$3:$B$16")),2,FALSE)),0)*($A108-$A107)))*Customers!B214)</f>
        <v>1543812.1888843603</v>
      </c>
      <c r="P107" s="20">
        <f ca="1">((VLOOKUP(MONTH($A107),'Normal HDDs'!$A:$E,3,FALSE)*IFERROR(VLOOKUP(MONTH($A107),INDIRECT(CONCATENATE("'",YEAR($A107),"'!$g$3:$h$16")),2,FALSE),0)+((IFERROR(VLOOKUP("trend",INDIRECT(CONCATENATE("'",YEAR($A107),"'!$g$3:$h$16")),2,FALSE),0)*(MONTH($A107)+108))*($A108-$A107))+(IFERROR((VLOOKUP("(Intercept)",INDIRECT(CONCATENATE("'",YEAR($A107),"'!$g$3:$h$16")),2,FALSE)),0)*($A108-$A107)))*Customers!C214)</f>
        <v>652400.27254112356</v>
      </c>
      <c r="Q107" s="20">
        <f ca="1">((VLOOKUP(MONTH($A107),'Normal HDDs'!$A:$E,4,FALSE)*IFERROR(VLOOKUP(MONTH($A107),INDIRECT(CONCATENATE("'",YEAR($A107),"'!$m$3:$n$16")),2,FALSE),0)+((IFERROR(VLOOKUP("trend",INDIRECT(CONCATENATE("'",YEAR($A107),"'!$m$3:$n$16")),2,FALSE),0)*(MONTH($A107)+108))*($A108-$A107))+(IFERROR((VLOOKUP("(Intercept)",INDIRECT(CONCATENATE("'",YEAR($A107),"'!$m$3:$n$16")),2,FALSE)),0)*($A108-$A107)))*Customers!D214)</f>
        <v>459133.6582973653</v>
      </c>
      <c r="R107" s="20">
        <f ca="1">((VLOOKUP(MONTH($A107),'Normal HDDs'!$A:$E,5,FALSE)*IFERROR(VLOOKUP(MONTH($A107),INDIRECT(CONCATENATE("'",YEAR($A107),"'!$s$3:$t$16")),2,FALSE),0)+((IFERROR(VLOOKUP("trend",INDIRECT(CONCATENATE("'",YEAR($A107),"'!$s$3:$t$16")),2,FALSE),0)*(MONTH($A107)+108))*($A108-$A107))+(IFERROR((VLOOKUP("(Intercept)",INDIRECT(CONCATENATE("'",YEAR($A107),"'!$s$3:$t$16")),2,FALSE)),0)*($A108-$A107)))*Customers!E214)</f>
        <v>379594.28739494615</v>
      </c>
    </row>
    <row r="108" spans="1:21" x14ac:dyDescent="0.25">
      <c r="A108" s="18">
        <v>42979</v>
      </c>
      <c r="B108" s="20">
        <f ca="1">((VLOOKUP(MONTH($A108),'Normal HDDs'!$A:$E,2,FALSE)-'Actual HDDs'!B215)*IFERROR(VLOOKUP(MONTH($A108),INDIRECT(CONCATENATE("'",YEAR($A108),"'!$A$3:$B$16")),2,FALSE),0))*Customers!B215</f>
        <v>233268.83333496418</v>
      </c>
      <c r="C108" s="20">
        <f ca="1">((VLOOKUP(MONTH($A108),'Normal HDDs'!$A:$E,3,FALSE)-'Actual HDDs'!C215)*IFERROR(VLOOKUP(MONTH($A108),INDIRECT(CONCATENATE("'",YEAR($A108),"'!$G$3:$H$16")),2,FALSE),0))*Customers!C215</f>
        <v>111763.50083012578</v>
      </c>
      <c r="D108" s="20">
        <f ca="1">((VLOOKUP(MONTH($A108),'Normal HDDs'!$A:$E,4,FALSE)-'Actual HDDs'!D215)*IFERROR(VLOOKUP(MONTH($A108),INDIRECT(CONCATENATE("'",YEAR($A108),"'!$M$3:$N$16")),2,FALSE),0))*Customers!D215</f>
        <v>0</v>
      </c>
      <c r="E108" s="20">
        <f ca="1">((VLOOKUP(MONTH($A108),'Normal HDDs'!$A:$E,5,FALSE)-'Actual HDDs'!E215)*IFERROR(VLOOKUP(MONTH($A108),INDIRECT(CONCATENATE("'",YEAR($A108),"'!$S$3:$T$16")),2,FALSE),0))*Customers!E215</f>
        <v>0</v>
      </c>
      <c r="F108" s="20">
        <f ca="1">'Historical Therms'!C215+B108</f>
        <v>2038980.056228719</v>
      </c>
      <c r="G108" s="20">
        <f ca="1">'Historical Therms'!D215+C108</f>
        <v>879191.63569898263</v>
      </c>
      <c r="H108" s="20">
        <f ca="1">'Historical Therms'!E215+D108</f>
        <v>597383.33195555839</v>
      </c>
      <c r="I108" s="20">
        <f ca="1">'Historical Therms'!F215+E108</f>
        <v>392071.31028182997</v>
      </c>
      <c r="K108" s="20">
        <f ca="1">O108-'Historical Therms'!C215</f>
        <v>173454.72954407753</v>
      </c>
      <c r="L108" s="20">
        <f ca="1">P108-'Historical Therms'!D215</f>
        <v>62361.65884192544</v>
      </c>
      <c r="M108" s="20">
        <f ca="1">Q108-'Historical Therms'!E215</f>
        <v>-152497.07505032833</v>
      </c>
      <c r="N108" s="20">
        <f ca="1">R108-'Historical Therms'!F215</f>
        <v>-22397.906684583693</v>
      </c>
      <c r="O108" s="20">
        <f ca="1">((VLOOKUP(MONTH($A108),'Normal HDDs'!$A:$E,2,FALSE)*IFERROR(VLOOKUP(MONTH($A108),INDIRECT(CONCATENATE("'",YEAR($A108),"'!$A$3:$B$16")),2,FALSE),0)+((IFERROR(VLOOKUP("trend",INDIRECT(CONCATENATE("'",YEAR($A108),"'!$A$3:$B$16")),2,FALSE),0)*(MONTH($A108)+108))*($A109-$A108))+(IFERROR((VLOOKUP("(Intercept)",INDIRECT(CONCATENATE("'",YEAR($A108),"'!$A$3:$B$16")),2,FALSE)),0)*($A109-$A108)))*Customers!B215)</f>
        <v>1979165.9524378323</v>
      </c>
      <c r="P108" s="20">
        <f ca="1">((VLOOKUP(MONTH($A108),'Normal HDDs'!$A:$E,3,FALSE)*IFERROR(VLOOKUP(MONTH($A108),INDIRECT(CONCATENATE("'",YEAR($A108),"'!$g$3:$h$16")),2,FALSE),0)+((IFERROR(VLOOKUP("trend",INDIRECT(CONCATENATE("'",YEAR($A108),"'!$g$3:$h$16")),2,FALSE),0)*(MONTH($A108)+108))*($A109-$A108))+(IFERROR((VLOOKUP("(Intercept)",INDIRECT(CONCATENATE("'",YEAR($A108),"'!$g$3:$h$16")),2,FALSE)),0)*($A109-$A108)))*Customers!C215)</f>
        <v>829789.79371078231</v>
      </c>
      <c r="Q108" s="20">
        <f ca="1">((VLOOKUP(MONTH($A108),'Normal HDDs'!$A:$E,4,FALSE)*IFERROR(VLOOKUP(MONTH($A108),INDIRECT(CONCATENATE("'",YEAR($A108),"'!$m$3:$n$16")),2,FALSE),0)+((IFERROR(VLOOKUP("trend",INDIRECT(CONCATENATE("'",YEAR($A108),"'!$m$3:$n$16")),2,FALSE),0)*(MONTH($A108)+108))*($A109-$A108))+(IFERROR((VLOOKUP("(Intercept)",INDIRECT(CONCATENATE("'",YEAR($A108),"'!$m$3:$n$16")),2,FALSE)),0)*($A109-$A108)))*Customers!D215)</f>
        <v>444886.25690523005</v>
      </c>
      <c r="R108" s="20">
        <f ca="1">((VLOOKUP(MONTH($A108),'Normal HDDs'!$A:$E,5,FALSE)*IFERROR(VLOOKUP(MONTH($A108),INDIRECT(CONCATENATE("'",YEAR($A108),"'!$s$3:$t$16")),2,FALSE),0)+((IFERROR(VLOOKUP("trend",INDIRECT(CONCATENATE("'",YEAR($A108),"'!$s$3:$t$16")),2,FALSE),0)*(MONTH($A108)+108))*($A109-$A108))+(IFERROR((VLOOKUP("(Intercept)",INDIRECT(CONCATENATE("'",YEAR($A108),"'!$s$3:$t$16")),2,FALSE)),0)*($A109-$A108)))*Customers!E215)</f>
        <v>369673.40359724627</v>
      </c>
    </row>
    <row r="109" spans="1:21" x14ac:dyDescent="0.25">
      <c r="A109" s="18">
        <v>43009</v>
      </c>
      <c r="B109" s="20">
        <f ca="1">((VLOOKUP(MONTH($A109),'Normal HDDs'!$A:$E,2,FALSE)-'Actual HDDs'!B216)*IFERROR(VLOOKUP(MONTH($A109),INDIRECT(CONCATENATE("'",YEAR($A109),"'!$A$3:$B$16")),2,FALSE),0))*Customers!B216</f>
        <v>129338.28562621761</v>
      </c>
      <c r="C109" s="20">
        <f ca="1">((VLOOKUP(MONTH($A109),'Normal HDDs'!$A:$E,3,FALSE)-'Actual HDDs'!C216)*IFERROR(VLOOKUP(MONTH($A109),INDIRECT(CONCATENATE("'",YEAR($A109),"'!$G$3:$H$16")),2,FALSE),0))*Customers!C216</f>
        <v>33066.702358660776</v>
      </c>
      <c r="D109" s="20">
        <f ca="1">((VLOOKUP(MONTH($A109),'Normal HDDs'!$A:$E,4,FALSE)-'Actual HDDs'!D216)*IFERROR(VLOOKUP(MONTH($A109),INDIRECT(CONCATENATE("'",YEAR($A109),"'!$M$3:$N$16")),2,FALSE),0))*Customers!D216</f>
        <v>33308.409646132546</v>
      </c>
      <c r="E109" s="20">
        <f ca="1">((VLOOKUP(MONTH($A109),'Normal HDDs'!$A:$E,5,FALSE)-'Actual HDDs'!E216)*IFERROR(VLOOKUP(MONTH($A109),INDIRECT(CONCATENATE("'",YEAR($A109),"'!$S$3:$T$16")),2,FALSE),0))*Customers!E216</f>
        <v>48139.745678741769</v>
      </c>
      <c r="F109" s="20">
        <f ca="1">'Historical Therms'!C216+B109</f>
        <v>4202412.926833095</v>
      </c>
      <c r="G109" s="20">
        <f ca="1">'Historical Therms'!D216+C109</f>
        <v>1958442.8536764225</v>
      </c>
      <c r="H109" s="20">
        <f ca="1">'Historical Therms'!E216+D109</f>
        <v>1200744.3030220857</v>
      </c>
      <c r="I109" s="20">
        <f ca="1">'Historical Therms'!F216+E109</f>
        <v>968623.05977814912</v>
      </c>
      <c r="K109" s="20">
        <f ca="1">O109-'Historical Therms'!C216</f>
        <v>327799.71904001897</v>
      </c>
      <c r="L109" s="20">
        <f ca="1">P109-'Historical Therms'!D216</f>
        <v>-21677.404556898866</v>
      </c>
      <c r="M109" s="20">
        <f ca="1">Q109-'Historical Therms'!E216</f>
        <v>-67285.062110716477</v>
      </c>
      <c r="N109" s="20">
        <f ca="1">R109-'Historical Therms'!F216</f>
        <v>-60660.043777590152</v>
      </c>
      <c r="O109" s="20">
        <f ca="1">((VLOOKUP(MONTH($A109),'Normal HDDs'!$A:$E,2,FALSE)*IFERROR(VLOOKUP(MONTH($A109),INDIRECT(CONCATENATE("'",YEAR($A109),"'!$A$3:$B$16")),2,FALSE),0)+((IFERROR(VLOOKUP("trend",INDIRECT(CONCATENATE("'",YEAR($A109),"'!$A$3:$B$16")),2,FALSE),0)*(MONTH($A109)+108))*($A110-$A109))+(IFERROR((VLOOKUP("(Intercept)",INDIRECT(CONCATENATE("'",YEAR($A109),"'!$A$3:$B$16")),2,FALSE)),0)*($A110-$A109)))*Customers!B216)</f>
        <v>4400874.3602468967</v>
      </c>
      <c r="P109" s="20">
        <f ca="1">((VLOOKUP(MONTH($A109),'Normal HDDs'!$A:$E,3,FALSE)*IFERROR(VLOOKUP(MONTH($A109),INDIRECT(CONCATENATE("'",YEAR($A109),"'!$g$3:$h$16")),2,FALSE),0)+((IFERROR(VLOOKUP("trend",INDIRECT(CONCATENATE("'",YEAR($A109),"'!$g$3:$h$16")),2,FALSE),0)*(MONTH($A109)+108))*($A110-$A109))+(IFERROR((VLOOKUP("(Intercept)",INDIRECT(CONCATENATE("'",YEAR($A109),"'!$g$3:$h$16")),2,FALSE)),0)*($A110-$A109)))*Customers!C216)</f>
        <v>1903698.7467608629</v>
      </c>
      <c r="Q109" s="20">
        <f ca="1">((VLOOKUP(MONTH($A109),'Normal HDDs'!$A:$E,4,FALSE)*IFERROR(VLOOKUP(MONTH($A109),INDIRECT(CONCATENATE("'",YEAR($A109),"'!$m$3:$n$16")),2,FALSE),0)+((IFERROR(VLOOKUP("trend",INDIRECT(CONCATENATE("'",YEAR($A109),"'!$m$3:$n$16")),2,FALSE),0)*(MONTH($A109)+108))*($A110-$A109))+(IFERROR((VLOOKUP("(Intercept)",INDIRECT(CONCATENATE("'",YEAR($A109),"'!$m$3:$n$16")),2,FALSE)),0)*($A110-$A109)))*Customers!D216)</f>
        <v>1100150.8312652367</v>
      </c>
      <c r="R109" s="20">
        <f ca="1">((VLOOKUP(MONTH($A109),'Normal HDDs'!$A:$E,5,FALSE)*IFERROR(VLOOKUP(MONTH($A109),INDIRECT(CONCATENATE("'",YEAR($A109),"'!$s$3:$t$16")),2,FALSE),0)+((IFERROR(VLOOKUP("trend",INDIRECT(CONCATENATE("'",YEAR($A109),"'!$s$3:$t$16")),2,FALSE),0)*(MONTH($A109)+108))*($A110-$A109))+(IFERROR((VLOOKUP("(Intercept)",INDIRECT(CONCATENATE("'",YEAR($A109),"'!$s$3:$t$16")),2,FALSE)),0)*($A110-$A109)))*Customers!E216)</f>
        <v>859823.27032181725</v>
      </c>
    </row>
    <row r="110" spans="1:21" x14ac:dyDescent="0.25">
      <c r="A110" s="18">
        <v>43040</v>
      </c>
      <c r="B110" s="20">
        <f ca="1">((VLOOKUP(MONTH($A110),'Normal HDDs'!$A:$E,2,FALSE)-'Actual HDDs'!B217)*IFERROR(VLOOKUP(MONTH($A110),INDIRECT(CONCATENATE("'",YEAR($A110),"'!$A$3:$B$16")),2,FALSE),0))*Customers!B217</f>
        <v>824646.58861331362</v>
      </c>
      <c r="C110" s="20">
        <f ca="1">((VLOOKUP(MONTH($A110),'Normal HDDs'!$A:$E,3,FALSE)-'Actual HDDs'!C217)*IFERROR(VLOOKUP(MONTH($A110),INDIRECT(CONCATENATE("'",YEAR($A110),"'!$G$3:$H$16")),2,FALSE),0))*Customers!C217</f>
        <v>63843.475451023762</v>
      </c>
      <c r="D110" s="20">
        <f ca="1">((VLOOKUP(MONTH($A110),'Normal HDDs'!$A:$E,4,FALSE)-'Actual HDDs'!D217)*IFERROR(VLOOKUP(MONTH($A110),INDIRECT(CONCATENATE("'",YEAR($A110),"'!$M$3:$N$16")),2,FALSE),0))*Customers!D217</f>
        <v>302964.82107918459</v>
      </c>
      <c r="E110" s="20">
        <f ca="1">((VLOOKUP(MONTH($A110),'Normal HDDs'!$A:$E,5,FALSE)-'Actual HDDs'!E217)*IFERROR(VLOOKUP(MONTH($A110),INDIRECT(CONCATENATE("'",YEAR($A110),"'!$S$3:$T$16")),2,FALSE),0))*Customers!E217</f>
        <v>285663.00314035598</v>
      </c>
      <c r="F110" s="20">
        <f ca="1">'Historical Therms'!C217+B110</f>
        <v>8372603.2796156611</v>
      </c>
      <c r="G110" s="20">
        <f ca="1">'Historical Therms'!D217+C110</f>
        <v>3553981.7371672969</v>
      </c>
      <c r="H110" s="20">
        <f ca="1">'Historical Therms'!E217+D110</f>
        <v>2695972.8178972751</v>
      </c>
      <c r="I110" s="20">
        <f ca="1">'Historical Therms'!F217+E110</f>
        <v>2447026.0536036449</v>
      </c>
      <c r="K110" s="20">
        <f ca="1">O110-'Historical Therms'!C217</f>
        <v>508130.77628100105</v>
      </c>
      <c r="L110" s="20">
        <f ca="1">P110-'Historical Therms'!D217</f>
        <v>110730.65845169267</v>
      </c>
      <c r="M110" s="20">
        <f ca="1">Q110-'Historical Therms'!E217</f>
        <v>-21573.713800110389</v>
      </c>
      <c r="N110" s="20">
        <f ca="1">R110-'Historical Therms'!F217</f>
        <v>-99199.009875776479</v>
      </c>
      <c r="O110" s="20">
        <f ca="1">((VLOOKUP(MONTH($A110),'Normal HDDs'!$A:$E,2,FALSE)*IFERROR(VLOOKUP(MONTH($A110),INDIRECT(CONCATENATE("'",YEAR($A110),"'!$A$3:$B$16")),2,FALSE),0)+((IFERROR(VLOOKUP("trend",INDIRECT(CONCATENATE("'",YEAR($A110),"'!$A$3:$B$16")),2,FALSE),0)*(MONTH($A110)+108))*($A111-$A110))+(IFERROR((VLOOKUP("(Intercept)",INDIRECT(CONCATENATE("'",YEAR($A110),"'!$A$3:$B$16")),2,FALSE)),0)*($A111-$A110)))*Customers!B217)</f>
        <v>8056087.4672833486</v>
      </c>
      <c r="P110" s="20">
        <f ca="1">((VLOOKUP(MONTH($A110),'Normal HDDs'!$A:$E,3,FALSE)*IFERROR(VLOOKUP(MONTH($A110),INDIRECT(CONCATENATE("'",YEAR($A110),"'!$g$3:$h$16")),2,FALSE),0)+((IFERROR(VLOOKUP("trend",INDIRECT(CONCATENATE("'",YEAR($A110),"'!$g$3:$h$16")),2,FALSE),0)*(MONTH($A110)+108))*($A111-$A110))+(IFERROR((VLOOKUP("(Intercept)",INDIRECT(CONCATENATE("'",YEAR($A110),"'!$g$3:$h$16")),2,FALSE)),0)*($A111-$A110)))*Customers!C217)</f>
        <v>3600868.9201679658</v>
      </c>
      <c r="Q110" s="20">
        <f ca="1">((VLOOKUP(MONTH($A110),'Normal HDDs'!$A:$E,4,FALSE)*IFERROR(VLOOKUP(MONTH($A110),INDIRECT(CONCATENATE("'",YEAR($A110),"'!$m$3:$n$16")),2,FALSE),0)+((IFERROR(VLOOKUP("trend",INDIRECT(CONCATENATE("'",YEAR($A110),"'!$m$3:$n$16")),2,FALSE),0)*(MONTH($A110)+108))*($A111-$A110))+(IFERROR((VLOOKUP("(Intercept)",INDIRECT(CONCATENATE("'",YEAR($A110),"'!$m$3:$n$16")),2,FALSE)),0)*($A111-$A110)))*Customers!D217)</f>
        <v>2371434.2830179799</v>
      </c>
      <c r="R110" s="20">
        <f ca="1">((VLOOKUP(MONTH($A110),'Normal HDDs'!$A:$E,5,FALSE)*IFERROR(VLOOKUP(MONTH($A110),INDIRECT(CONCATENATE("'",YEAR($A110),"'!$s$3:$t$16")),2,FALSE),0)+((IFERROR(VLOOKUP("trend",INDIRECT(CONCATENATE("'",YEAR($A110),"'!$s$3:$t$16")),2,FALSE),0)*(MONTH($A110)+108))*($A111-$A110))+(IFERROR((VLOOKUP("(Intercept)",INDIRECT(CONCATENATE("'",YEAR($A110),"'!$s$3:$t$16")),2,FALSE)),0)*($A111-$A110)))*Customers!E217)</f>
        <v>2062164.0405875125</v>
      </c>
    </row>
    <row r="111" spans="1:21" x14ac:dyDescent="0.25">
      <c r="A111" s="18">
        <v>43070</v>
      </c>
      <c r="B111" s="20">
        <f ca="1">((VLOOKUP(MONTH($A111),'Normal HDDs'!$A:$E,2,FALSE)-'Actual HDDs'!B218)*IFERROR(VLOOKUP(MONTH($A111),INDIRECT(CONCATENATE("'",YEAR($A111),"'!$A$3:$B$16")),2,FALSE),0))*Customers!B218</f>
        <v>-394170.21620552149</v>
      </c>
      <c r="C111" s="20">
        <f ca="1">((VLOOKUP(MONTH($A111),'Normal HDDs'!$A:$E,3,FALSE)-'Actual HDDs'!C218)*IFERROR(VLOOKUP(MONTH($A111),INDIRECT(CONCATENATE("'",YEAR($A111),"'!$G$3:$H$16")),2,FALSE),0))*Customers!C218</f>
        <v>-27238.476065009691</v>
      </c>
      <c r="D111" s="20">
        <f ca="1">((VLOOKUP(MONTH($A111),'Normal HDDs'!$A:$E,4,FALSE)-'Actual HDDs'!D218)*IFERROR(VLOOKUP(MONTH($A111),INDIRECT(CONCATENATE("'",YEAR($A111),"'!$M$3:$N$16")),2,FALSE),0))*Customers!D218</f>
        <v>-136080.27714361911</v>
      </c>
      <c r="E111" s="20">
        <f ca="1">((VLOOKUP(MONTH($A111),'Normal HDDs'!$A:$E,5,FALSE)-'Actual HDDs'!E218)*IFERROR(VLOOKUP(MONTH($A111),INDIRECT(CONCATENATE("'",YEAR($A111),"'!$S$3:$T$16")),2,FALSE),0))*Customers!E218</f>
        <v>312127.17106318515</v>
      </c>
      <c r="F111" s="20">
        <f ca="1">'Historical Therms'!C218+B111</f>
        <v>9405782.7057115994</v>
      </c>
      <c r="G111" s="20">
        <f ca="1">'Historical Therms'!D218+C111</f>
        <v>4643194.4710012712</v>
      </c>
      <c r="H111" s="20">
        <f ca="1">'Historical Therms'!E218+D111</f>
        <v>3843359.5401423918</v>
      </c>
      <c r="I111" s="20">
        <f ca="1">'Historical Therms'!F218+E111</f>
        <v>3737352.4847937711</v>
      </c>
      <c r="K111" s="20">
        <f ca="1">O111-'Historical Therms'!C218</f>
        <v>154.927106032148</v>
      </c>
      <c r="L111" s="20">
        <f ca="1">P111-'Historical Therms'!D218</f>
        <v>-206824.44457187969</v>
      </c>
      <c r="M111" s="20">
        <f ca="1">Q111-'Historical Therms'!E218</f>
        <v>96335.290543142706</v>
      </c>
      <c r="N111" s="20">
        <f ca="1">R111-'Historical Therms'!F218</f>
        <v>-104410.61204372346</v>
      </c>
      <c r="O111" s="20">
        <f ca="1">((VLOOKUP(MONTH($A111),'Normal HDDs'!$A:$E,2,FALSE)*IFERROR(VLOOKUP(MONTH($A111),INDIRECT(CONCATENATE("'",YEAR($A111),"'!$A$3:$B$16")),2,FALSE),0)+((IFERROR(VLOOKUP("trend",INDIRECT(CONCATENATE("'",YEAR($A111),"'!$A$3:$B$16")),2,FALSE),0)*(MONTH($A111)+108))*($A112-$A111))+(IFERROR((VLOOKUP("(Intercept)",INDIRECT(CONCATENATE("'",YEAR($A111),"'!$A$3:$B$16")),2,FALSE)),0)*($A112-$A111)))*Customers!B218)</f>
        <v>9800107.849023154</v>
      </c>
      <c r="P111" s="20">
        <f ca="1">((VLOOKUP(MONTH($A111),'Normal HDDs'!$A:$E,3,FALSE)*IFERROR(VLOOKUP(MONTH($A111),INDIRECT(CONCATENATE("'",YEAR($A111),"'!$g$3:$h$16")),2,FALSE),0)+((IFERROR(VLOOKUP("trend",INDIRECT(CONCATENATE("'",YEAR($A111),"'!$g$3:$h$16")),2,FALSE),0)*(MONTH($A111)+108))*($A112-$A111))+(IFERROR((VLOOKUP("(Intercept)",INDIRECT(CONCATENATE("'",YEAR($A111),"'!$g$3:$h$16")),2,FALSE)),0)*($A112-$A111)))*Customers!C218)</f>
        <v>4463608.5024944013</v>
      </c>
      <c r="Q111" s="20">
        <f ca="1">((VLOOKUP(MONTH($A111),'Normal HDDs'!$A:$E,4,FALSE)*IFERROR(VLOOKUP(MONTH($A111),INDIRECT(CONCATENATE("'",YEAR($A111),"'!$m$3:$n$16")),2,FALSE),0)+((IFERROR(VLOOKUP("trend",INDIRECT(CONCATENATE("'",YEAR($A111),"'!$m$3:$n$16")),2,FALSE),0)*(MONTH($A111)+108))*($A112-$A111))+(IFERROR((VLOOKUP("(Intercept)",INDIRECT(CONCATENATE("'",YEAR($A111),"'!$m$3:$n$16")),2,FALSE)),0)*($A112-$A111)))*Customers!D218)</f>
        <v>4075775.1078291535</v>
      </c>
      <c r="R111" s="20">
        <f ca="1">((VLOOKUP(MONTH($A111),'Normal HDDs'!$A:$E,5,FALSE)*IFERROR(VLOOKUP(MONTH($A111),INDIRECT(CONCATENATE("'",YEAR($A111),"'!$s$3:$t$16")),2,FALSE),0)+((IFERROR(VLOOKUP("trend",INDIRECT(CONCATENATE("'",YEAR($A111),"'!$s$3:$t$16")),2,FALSE),0)*(MONTH($A111)+108))*($A112-$A111))+(IFERROR((VLOOKUP("(Intercept)",INDIRECT(CONCATENATE("'",YEAR($A111),"'!$s$3:$t$16")),2,FALSE)),0)*($A112-$A111)))*Customers!E218)</f>
        <v>3320814.7016868624</v>
      </c>
    </row>
    <row r="112" spans="1:21" x14ac:dyDescent="0.25">
      <c r="A112" s="18">
        <v>43101</v>
      </c>
      <c r="B112" s="20">
        <f ca="1">((VLOOKUP(MONTH($A112),'Normal HDDs'!$A:$E,2,FALSE)-'Actual HDDs'!B219)*IFERROR(VLOOKUP(MONTH($A112),INDIRECT(CONCATENATE("'",YEAR($A112),"'!$A$3:$B$16")),2,FALSE),0))*Customers!B219</f>
        <v>1280918.8816195845</v>
      </c>
      <c r="C112" s="20">
        <f ca="1">((VLOOKUP(MONTH($A112),'Normal HDDs'!$A:$E,3,FALSE)-'Actual HDDs'!C219)*IFERROR(VLOOKUP(MONTH($A112),INDIRECT(CONCATENATE("'",YEAR($A112),"'!$G$3:$H$16")),2,FALSE),0))*Customers!C219</f>
        <v>519649.32250995189</v>
      </c>
      <c r="D112" s="20">
        <f ca="1">((VLOOKUP(MONTH($A112),'Normal HDDs'!$A:$E,4,FALSE)-'Actual HDDs'!D219)*IFERROR(VLOOKUP(MONTH($A112),INDIRECT(CONCATENATE("'",YEAR($A112),"'!$M$3:$N$16")),2,FALSE),0))*Customers!D219</f>
        <v>857759.27304358466</v>
      </c>
      <c r="E112" s="20">
        <f ca="1">((VLOOKUP(MONTH($A112),'Normal HDDs'!$A:$E,5,FALSE)-'Actual HDDs'!E219)*IFERROR(VLOOKUP(MONTH($A112),INDIRECT(CONCATENATE("'",YEAR($A112),"'!$S$3:$T$16")),2,FALSE),0))*Customers!E219</f>
        <v>789967.51649905241</v>
      </c>
      <c r="F112" s="20">
        <f ca="1">'Historical Therms'!C219+B112</f>
        <v>9768836.983641481</v>
      </c>
      <c r="G112" s="20">
        <f ca="1">'Historical Therms'!D219+C112</f>
        <v>4171107.6414084863</v>
      </c>
      <c r="H112" s="20">
        <f ca="1">'Historical Therms'!E219+D112</f>
        <v>4534111.0976942163</v>
      </c>
      <c r="I112" s="20">
        <f ca="1">'Historical Therms'!F219+E112</f>
        <v>3667708.2709279889</v>
      </c>
      <c r="K112" s="20">
        <f ca="1">O112-'Historical Therms'!C219</f>
        <v>794060.33525744826</v>
      </c>
      <c r="L112" s="20">
        <f ca="1">P112-'Historical Therms'!D219</f>
        <v>416170.76681738533</v>
      </c>
      <c r="M112" s="20">
        <f ca="1">Q112-'Historical Therms'!E219</f>
        <v>403953.01745027397</v>
      </c>
      <c r="N112" s="20">
        <f ca="1">R112-'Historical Therms'!F219</f>
        <v>522051.44109300151</v>
      </c>
      <c r="O112" s="20">
        <f ca="1">((VLOOKUP(MONTH($A112),'Normal HDDs'!$A:$E,2,FALSE)*IFERROR(VLOOKUP(MONTH($A112),INDIRECT(CONCATENATE("'",YEAR($A112),"'!$A$3:$B$16")),2,FALSE),0)+((IFERROR(VLOOKUP("trend",INDIRECT(CONCATENATE("'",YEAR($A112),"'!$A$3:$B$16")),2,FALSE),0)*(MONTH($A112)+108))*($A113-$A112))+(IFERROR((VLOOKUP("(Intercept)",INDIRECT(CONCATENATE("'",YEAR($A112),"'!$A$3:$B$16")),2,FALSE)),0)*($A113-$A112)))*Customers!B219)</f>
        <v>9281978.4372793455</v>
      </c>
      <c r="P112" s="20">
        <f ca="1">((VLOOKUP(MONTH($A112),'Normal HDDs'!$A:$E,3,FALSE)*IFERROR(VLOOKUP(MONTH($A112),INDIRECT(CONCATENATE("'",YEAR($A112),"'!$g$3:$h$16")),2,FALSE),0)+((IFERROR(VLOOKUP("trend",INDIRECT(CONCATENATE("'",YEAR($A112),"'!$g$3:$h$16")),2,FALSE),0)*(MONTH($A112)+108))*($A113-$A112))+(IFERROR((VLOOKUP("(Intercept)",INDIRECT(CONCATENATE("'",YEAR($A112),"'!$g$3:$h$16")),2,FALSE)),0)*($A113-$A112)))*Customers!C219)</f>
        <v>4067629.0857159197</v>
      </c>
      <c r="Q112" s="20">
        <f ca="1">((VLOOKUP(MONTH($A112),'Normal HDDs'!$A:$E,4,FALSE)*IFERROR(VLOOKUP(MONTH($A112),INDIRECT(CONCATENATE("'",YEAR($A112),"'!$m$3:$n$16")),2,FALSE),0)+((IFERROR(VLOOKUP("trend",INDIRECT(CONCATENATE("'",YEAR($A112),"'!$m$3:$n$16")),2,FALSE),0)*(MONTH($A112)+108))*($A113-$A112))+(IFERROR((VLOOKUP("(Intercept)",INDIRECT(CONCATENATE("'",YEAR($A112),"'!$m$3:$n$16")),2,FALSE)),0)*($A113-$A112)))*Customers!D219)</f>
        <v>4080304.8421009057</v>
      </c>
      <c r="R112" s="20">
        <f ca="1">((VLOOKUP(MONTH($A112),'Normal HDDs'!$A:$E,5,FALSE)*IFERROR(VLOOKUP(MONTH($A112),INDIRECT(CONCATENATE("'",YEAR($A112),"'!$s$3:$t$16")),2,FALSE),0)+((IFERROR(VLOOKUP("trend",INDIRECT(CONCATENATE("'",YEAR($A112),"'!$s$3:$t$16")),2,FALSE),0)*(MONTH($A112)+108))*($A113-$A112))+(IFERROR((VLOOKUP("(Intercept)",INDIRECT(CONCATENATE("'",YEAR($A112),"'!$s$3:$t$16")),2,FALSE)),0)*($A113-$A112)))*Customers!E219)</f>
        <v>3399792.1955219381</v>
      </c>
    </row>
    <row r="113" spans="1:18" x14ac:dyDescent="0.25">
      <c r="A113" s="18">
        <v>43132</v>
      </c>
      <c r="B113" s="20">
        <f ca="1">((VLOOKUP(MONTH($A113),'Normal HDDs'!$A:$E,2,FALSE)-'Actual HDDs'!B220)*IFERROR(VLOOKUP(MONTH($A113),INDIRECT(CONCATENATE("'",YEAR($A113),"'!$A$3:$B$16")),2,FALSE),0))*Customers!B220</f>
        <v>-495689.33854983968</v>
      </c>
      <c r="C113" s="20">
        <f ca="1">((VLOOKUP(MONTH($A113),'Normal HDDs'!$A:$E,3,FALSE)-'Actual HDDs'!C220)*IFERROR(VLOOKUP(MONTH($A113),INDIRECT(CONCATENATE("'",YEAR($A113),"'!$G$3:$H$16")),2,FALSE),0))*Customers!C220</f>
        <v>-151462.18162854135</v>
      </c>
      <c r="D113" s="20">
        <f ca="1">((VLOOKUP(MONTH($A113),'Normal HDDs'!$A:$E,4,FALSE)-'Actual HDDs'!D220)*IFERROR(VLOOKUP(MONTH($A113),INDIRECT(CONCATENATE("'",YEAR($A113),"'!$M$3:$N$16")),2,FALSE),0))*Customers!D220</f>
        <v>150860.59469460358</v>
      </c>
      <c r="E113" s="20">
        <f ca="1">((VLOOKUP(MONTH($A113),'Normal HDDs'!$A:$E,5,FALSE)-'Actual HDDs'!E220)*IFERROR(VLOOKUP(MONTH($A113),INDIRECT(CONCATENATE("'",YEAR($A113),"'!$S$3:$T$16")),2,FALSE),0))*Customers!E220</f>
        <v>211323.39016416343</v>
      </c>
      <c r="F113" s="20">
        <f ca="1">'Historical Therms'!C220+B113</f>
        <v>7727815.3960106652</v>
      </c>
      <c r="G113" s="20">
        <f ca="1">'Historical Therms'!D220+C113</f>
        <v>3459256.6560116806</v>
      </c>
      <c r="H113" s="20">
        <f ca="1">'Historical Therms'!E220+D113</f>
        <v>3335871.6614722693</v>
      </c>
      <c r="I113" s="20">
        <f ca="1">'Historical Therms'!F220+E113</f>
        <v>2842388.7511857715</v>
      </c>
      <c r="K113" s="20">
        <f ca="1">O113-'Historical Therms'!C220</f>
        <v>-1034789.4684193302</v>
      </c>
      <c r="L113" s="20">
        <f ca="1">P113-'Historical Therms'!D220</f>
        <v>-407296.28635602398</v>
      </c>
      <c r="M113" s="20">
        <f ca="1">Q113-'Historical Therms'!E220</f>
        <v>112991.58493020991</v>
      </c>
      <c r="N113" s="20">
        <f ca="1">R113-'Historical Therms'!F220</f>
        <v>36491.991784051992</v>
      </c>
      <c r="O113" s="20">
        <f ca="1">((VLOOKUP(MONTH($A113),'Normal HDDs'!$A:$E,2,FALSE)*IFERROR(VLOOKUP(MONTH($A113),INDIRECT(CONCATENATE("'",YEAR($A113),"'!$A$3:$B$16")),2,FALSE),0)+((IFERROR(VLOOKUP("trend",INDIRECT(CONCATENATE("'",YEAR($A113),"'!$A$3:$B$16")),2,FALSE),0)*(MONTH($A113)+108))*($A114-$A113))+(IFERROR((VLOOKUP("(Intercept)",INDIRECT(CONCATENATE("'",YEAR($A113),"'!$A$3:$B$16")),2,FALSE)),0)*($A114-$A113)))*Customers!B220)</f>
        <v>7188715.2661411744</v>
      </c>
      <c r="P113" s="20">
        <f ca="1">((VLOOKUP(MONTH($A113),'Normal HDDs'!$A:$E,3,FALSE)*IFERROR(VLOOKUP(MONTH($A113),INDIRECT(CONCATENATE("'",YEAR($A113),"'!$g$3:$h$16")),2,FALSE),0)+((IFERROR(VLOOKUP("trend",INDIRECT(CONCATENATE("'",YEAR($A113),"'!$g$3:$h$16")),2,FALSE),0)*(MONTH($A113)+108))*($A114-$A113))+(IFERROR((VLOOKUP("(Intercept)",INDIRECT(CONCATENATE("'",YEAR($A113),"'!$g$3:$h$16")),2,FALSE)),0)*($A114-$A113)))*Customers!C220)</f>
        <v>3203422.5512841982</v>
      </c>
      <c r="Q113" s="20">
        <f ca="1">((VLOOKUP(MONTH($A113),'Normal HDDs'!$A:$E,4,FALSE)*IFERROR(VLOOKUP(MONTH($A113),INDIRECT(CONCATENATE("'",YEAR($A113),"'!$m$3:$n$16")),2,FALSE),0)+((IFERROR(VLOOKUP("trend",INDIRECT(CONCATENATE("'",YEAR($A113),"'!$m$3:$n$16")),2,FALSE),0)*(MONTH($A113)+108))*($A114-$A113))+(IFERROR((VLOOKUP("(Intercept)",INDIRECT(CONCATENATE("'",YEAR($A113),"'!$m$3:$n$16")),2,FALSE)),0)*($A114-$A113)))*Customers!D220)</f>
        <v>3298002.6517078755</v>
      </c>
      <c r="R113" s="20">
        <f ca="1">((VLOOKUP(MONTH($A113),'Normal HDDs'!$A:$E,5,FALSE)*IFERROR(VLOOKUP(MONTH($A113),INDIRECT(CONCATENATE("'",YEAR($A113),"'!$s$3:$t$16")),2,FALSE),0)+((IFERROR(VLOOKUP("trend",INDIRECT(CONCATENATE("'",YEAR($A113),"'!$s$3:$t$16")),2,FALSE),0)*(MONTH($A113)+108))*($A114-$A113))+(IFERROR((VLOOKUP("(Intercept)",INDIRECT(CONCATENATE("'",YEAR($A113),"'!$s$3:$t$16")),2,FALSE)),0)*($A114-$A113)))*Customers!E220)</f>
        <v>2667557.3528056601</v>
      </c>
    </row>
    <row r="114" spans="1:18" x14ac:dyDescent="0.25">
      <c r="A114" s="18">
        <v>43160</v>
      </c>
      <c r="B114" s="20">
        <f ca="1">((VLOOKUP(MONTH($A114),'Normal HDDs'!$A:$E,2,FALSE)-'Actual HDDs'!B221)*IFERROR(VLOOKUP(MONTH($A114),INDIRECT(CONCATENATE("'",YEAR($A114),"'!$A$3:$B$16")),2,FALSE),0))*Customers!B221</f>
        <v>-285532.85435998166</v>
      </c>
      <c r="C114" s="20">
        <f ca="1">((VLOOKUP(MONTH($A114),'Normal HDDs'!$A:$E,3,FALSE)-'Actual HDDs'!C221)*IFERROR(VLOOKUP(MONTH($A114),INDIRECT(CONCATENATE("'",YEAR($A114),"'!$G$3:$H$16")),2,FALSE),0))*Customers!C221</f>
        <v>-32964.736814897922</v>
      </c>
      <c r="D114" s="20">
        <f ca="1">((VLOOKUP(MONTH($A114),'Normal HDDs'!$A:$E,4,FALSE)-'Actual HDDs'!D221)*IFERROR(VLOOKUP(MONTH($A114),INDIRECT(CONCATENATE("'",YEAR($A114),"'!$M$3:$N$16")),2,FALSE),0))*Customers!D221</f>
        <v>-2475.8030280480971</v>
      </c>
      <c r="E114" s="20">
        <f ca="1">((VLOOKUP(MONTH($A114),'Normal HDDs'!$A:$E,5,FALSE)-'Actual HDDs'!E221)*IFERROR(VLOOKUP(MONTH($A114),INDIRECT(CONCATENATE("'",YEAR($A114),"'!$S$3:$T$16")),2,FALSE),0))*Customers!E221</f>
        <v>140029.31700141355</v>
      </c>
      <c r="F114" s="20">
        <f ca="1">'Historical Therms'!C221+B114</f>
        <v>6406321.0039946875</v>
      </c>
      <c r="G114" s="20">
        <f ca="1">'Historical Therms'!D221+C114</f>
        <v>3064534.2542830738</v>
      </c>
      <c r="H114" s="20">
        <f ca="1">'Historical Therms'!E221+D114</f>
        <v>2564005.5308173676</v>
      </c>
      <c r="I114" s="20">
        <f ca="1">'Historical Therms'!F221+E114</f>
        <v>2153296.1337033575</v>
      </c>
      <c r="K114" s="20">
        <f ca="1">O114-'Historical Therms'!C221</f>
        <v>-185945.31584903784</v>
      </c>
      <c r="L114" s="20">
        <f ca="1">P114-'Historical Therms'!D221</f>
        <v>-221158.17696294794</v>
      </c>
      <c r="M114" s="20">
        <f ca="1">Q114-'Historical Therms'!E221</f>
        <v>93042.902094582561</v>
      </c>
      <c r="N114" s="20">
        <f ca="1">R114-'Historical Therms'!F221</f>
        <v>76535.317534911679</v>
      </c>
      <c r="O114" s="20">
        <f ca="1">((VLOOKUP(MONTH($A114),'Normal HDDs'!$A:$E,2,FALSE)*IFERROR(VLOOKUP(MONTH($A114),INDIRECT(CONCATENATE("'",YEAR($A114),"'!$A$3:$B$16")),2,FALSE),0)+((IFERROR(VLOOKUP("trend",INDIRECT(CONCATENATE("'",YEAR($A114),"'!$A$3:$B$16")),2,FALSE),0)*(MONTH($A114)+108))*($A115-$A114))+(IFERROR((VLOOKUP("(Intercept)",INDIRECT(CONCATENATE("'",YEAR($A114),"'!$A$3:$B$16")),2,FALSE)),0)*($A115-$A114)))*Customers!B221)</f>
        <v>6505908.5425056312</v>
      </c>
      <c r="P114" s="20">
        <f ca="1">((VLOOKUP(MONTH($A114),'Normal HDDs'!$A:$E,3,FALSE)*IFERROR(VLOOKUP(MONTH($A114),INDIRECT(CONCATENATE("'",YEAR($A114),"'!$g$3:$h$16")),2,FALSE),0)+((IFERROR(VLOOKUP("trend",INDIRECT(CONCATENATE("'",YEAR($A114),"'!$g$3:$h$16")),2,FALSE),0)*(MONTH($A114)+108))*($A115-$A114))+(IFERROR((VLOOKUP("(Intercept)",INDIRECT(CONCATENATE("'",YEAR($A114),"'!$g$3:$h$16")),2,FALSE)),0)*($A115-$A114)))*Customers!C221)</f>
        <v>2876340.8141350239</v>
      </c>
      <c r="Q114" s="20">
        <f ca="1">((VLOOKUP(MONTH($A114),'Normal HDDs'!$A:$E,4,FALSE)*IFERROR(VLOOKUP(MONTH($A114),INDIRECT(CONCATENATE("'",YEAR($A114),"'!$m$3:$n$16")),2,FALSE),0)+((IFERROR(VLOOKUP("trend",INDIRECT(CONCATENATE("'",YEAR($A114),"'!$m$3:$n$16")),2,FALSE),0)*(MONTH($A114)+108))*($A115-$A114))+(IFERROR((VLOOKUP("(Intercept)",INDIRECT(CONCATENATE("'",YEAR($A114),"'!$m$3:$n$16")),2,FALSE)),0)*($A115-$A114)))*Customers!D221)</f>
        <v>2659524.2359399982</v>
      </c>
      <c r="R114" s="20">
        <f ca="1">((VLOOKUP(MONTH($A114),'Normal HDDs'!$A:$E,5,FALSE)*IFERROR(VLOOKUP(MONTH($A114),INDIRECT(CONCATENATE("'",YEAR($A114),"'!$s$3:$t$16")),2,FALSE),0)+((IFERROR(VLOOKUP("trend",INDIRECT(CONCATENATE("'",YEAR($A114),"'!$s$3:$t$16")),2,FALSE),0)*(MONTH($A114)+108))*($A115-$A114))+(IFERROR((VLOOKUP("(Intercept)",INDIRECT(CONCATENATE("'",YEAR($A114),"'!$s$3:$t$16")),2,FALSE)),0)*($A115-$A114)))*Customers!E221)</f>
        <v>2089802.1342368559</v>
      </c>
    </row>
    <row r="115" spans="1:18" x14ac:dyDescent="0.25">
      <c r="A115" s="18">
        <v>43191</v>
      </c>
      <c r="B115" s="20">
        <f ca="1">((VLOOKUP(MONTH($A115),'Normal HDDs'!$A:$E,2,FALSE)-'Actual HDDs'!B222)*IFERROR(VLOOKUP(MONTH($A115),INDIRECT(CONCATENATE("'",YEAR($A115),"'!$A$3:$B$16")),2,FALSE),0))*Customers!B222</f>
        <v>241039.4356600907</v>
      </c>
      <c r="C115" s="20">
        <f ca="1">((VLOOKUP(MONTH($A115),'Normal HDDs'!$A:$E,3,FALSE)-'Actual HDDs'!C222)*IFERROR(VLOOKUP(MONTH($A115),INDIRECT(CONCATENATE("'",YEAR($A115),"'!$G$3:$H$16")),2,FALSE),0))*Customers!C222</f>
        <v>85564.085335651471</v>
      </c>
      <c r="D115" s="20">
        <f ca="1">((VLOOKUP(MONTH($A115),'Normal HDDs'!$A:$E,4,FALSE)-'Actual HDDs'!D222)*IFERROR(VLOOKUP(MONTH($A115),INDIRECT(CONCATENATE("'",YEAR($A115),"'!$M$3:$N$16")),2,FALSE),0))*Customers!D222</f>
        <v>71458.053510405312</v>
      </c>
      <c r="E115" s="20">
        <f ca="1">((VLOOKUP(MONTH($A115),'Normal HDDs'!$A:$E,5,FALSE)-'Actual HDDs'!E222)*IFERROR(VLOOKUP(MONTH($A115),INDIRECT(CONCATENATE("'",YEAR($A115),"'!$S$3:$T$16")),2,FALSE),0))*Customers!E222</f>
        <v>213961.65606373857</v>
      </c>
      <c r="F115" s="20">
        <f ca="1">'Historical Therms'!C222+B115</f>
        <v>4686892.6395378057</v>
      </c>
      <c r="G115" s="20">
        <f ca="1">'Historical Therms'!D222+C115</f>
        <v>2111792.8958423496</v>
      </c>
      <c r="H115" s="20">
        <f ca="1">'Historical Therms'!E222+D115</f>
        <v>1566568.7475622548</v>
      </c>
      <c r="I115" s="20">
        <f ca="1">'Historical Therms'!F222+E115</f>
        <v>1396928.9476274753</v>
      </c>
      <c r="K115" s="20">
        <f ca="1">O115-'Historical Therms'!C222</f>
        <v>84460.473942380399</v>
      </c>
      <c r="L115" s="20">
        <f ca="1">P115-'Historical Therms'!D222</f>
        <v>18406.374268958811</v>
      </c>
      <c r="M115" s="20">
        <f ca="1">Q115-'Historical Therms'!E222</f>
        <v>-48521.450566163287</v>
      </c>
      <c r="N115" s="20">
        <f ca="1">R115-'Historical Therms'!F222</f>
        <v>69149.916877561715</v>
      </c>
      <c r="O115" s="20">
        <f ca="1">((VLOOKUP(MONTH($A115),'Normal HDDs'!$A:$E,2,FALSE)*IFERROR(VLOOKUP(MONTH($A115),INDIRECT(CONCATENATE("'",YEAR($A115),"'!$A$3:$B$16")),2,FALSE),0)+((IFERROR(VLOOKUP("trend",INDIRECT(CONCATENATE("'",YEAR($A115),"'!$A$3:$B$16")),2,FALSE),0)*(MONTH($A115)+108))*($A116-$A115))+(IFERROR((VLOOKUP("(Intercept)",INDIRECT(CONCATENATE("'",YEAR($A115),"'!$A$3:$B$16")),2,FALSE)),0)*($A116-$A115)))*Customers!B222)</f>
        <v>4530313.6778200958</v>
      </c>
      <c r="P115" s="20">
        <f ca="1">((VLOOKUP(MONTH($A115),'Normal HDDs'!$A:$E,3,FALSE)*IFERROR(VLOOKUP(MONTH($A115),INDIRECT(CONCATENATE("'",YEAR($A115),"'!$g$3:$h$16")),2,FALSE),0)+((IFERROR(VLOOKUP("trend",INDIRECT(CONCATENATE("'",YEAR($A115),"'!$g$3:$h$16")),2,FALSE),0)*(MONTH($A115)+108))*($A116-$A115))+(IFERROR((VLOOKUP("(Intercept)",INDIRECT(CONCATENATE("'",YEAR($A115),"'!$g$3:$h$16")),2,FALSE)),0)*($A116-$A115)))*Customers!C222)</f>
        <v>2044635.184775657</v>
      </c>
      <c r="Q115" s="20">
        <f ca="1">((VLOOKUP(MONTH($A115),'Normal HDDs'!$A:$E,4,FALSE)*IFERROR(VLOOKUP(MONTH($A115),INDIRECT(CONCATENATE("'",YEAR($A115),"'!$m$3:$n$16")),2,FALSE),0)+((IFERROR(VLOOKUP("trend",INDIRECT(CONCATENATE("'",YEAR($A115),"'!$m$3:$n$16")),2,FALSE),0)*(MONTH($A115)+108))*($A116-$A115))+(IFERROR((VLOOKUP("(Intercept)",INDIRECT(CONCATENATE("'",YEAR($A115),"'!$m$3:$n$16")),2,FALSE)),0)*($A116-$A115)))*Customers!D222)</f>
        <v>1446589.2434856861</v>
      </c>
      <c r="R115" s="20">
        <f ca="1">((VLOOKUP(MONTH($A115),'Normal HDDs'!$A:$E,5,FALSE)*IFERROR(VLOOKUP(MONTH($A115),INDIRECT(CONCATENATE("'",YEAR($A115),"'!$s$3:$t$16")),2,FALSE),0)+((IFERROR(VLOOKUP("trend",INDIRECT(CONCATENATE("'",YEAR($A115),"'!$s$3:$t$16")),2,FALSE),0)*(MONTH($A115)+108))*($A116-$A115))+(IFERROR((VLOOKUP("(Intercept)",INDIRECT(CONCATENATE("'",YEAR($A115),"'!$s$3:$t$16")),2,FALSE)),0)*($A116-$A115)))*Customers!E222)</f>
        <v>1252117.2084412985</v>
      </c>
    </row>
    <row r="116" spans="1:18" x14ac:dyDescent="0.25">
      <c r="A116" s="18">
        <v>43221</v>
      </c>
      <c r="B116" s="20">
        <f ca="1">((VLOOKUP(MONTH($A116),'Normal HDDs'!$A:$E,2,FALSE)-'Actual HDDs'!B223)*IFERROR(VLOOKUP(MONTH($A116),INDIRECT(CONCATENATE("'",YEAR($A116),"'!$A$3:$B$16")),2,FALSE),0))*Customers!B223</f>
        <v>855393.32411954668</v>
      </c>
      <c r="C116" s="20">
        <f ca="1">((VLOOKUP(MONTH($A116),'Normal HDDs'!$A:$E,3,FALSE)-'Actual HDDs'!C223)*IFERROR(VLOOKUP(MONTH($A116),INDIRECT(CONCATENATE("'",YEAR($A116),"'!$G$3:$H$16")),2,FALSE),0))*Customers!C223</f>
        <v>425278.12643886806</v>
      </c>
      <c r="D116" s="20">
        <f ca="1">((VLOOKUP(MONTH($A116),'Normal HDDs'!$A:$E,4,FALSE)-'Actual HDDs'!D223)*IFERROR(VLOOKUP(MONTH($A116),INDIRECT(CONCATENATE("'",YEAR($A116),"'!$M$3:$N$16")),2,FALSE),0))*Customers!D223</f>
        <v>270452.34067576064</v>
      </c>
      <c r="E116" s="20">
        <f ca="1">((VLOOKUP(MONTH($A116),'Normal HDDs'!$A:$E,5,FALSE)-'Actual HDDs'!E223)*IFERROR(VLOOKUP(MONTH($A116),INDIRECT(CONCATENATE("'",YEAR($A116),"'!$S$3:$T$16")),2,FALSE),0))*Customers!E223</f>
        <v>283065.467141765</v>
      </c>
      <c r="F116" s="20">
        <f ca="1">'Historical Therms'!C223+B116</f>
        <v>2912696.3643410844</v>
      </c>
      <c r="G116" s="20">
        <f ca="1">'Historical Therms'!D223+C116</f>
        <v>1322279.3343233967</v>
      </c>
      <c r="H116" s="20">
        <f ca="1">'Historical Therms'!E223+D116</f>
        <v>875455.42846492084</v>
      </c>
      <c r="I116" s="20">
        <f ca="1">'Historical Therms'!F223+E116</f>
        <v>737743.13124653848</v>
      </c>
      <c r="K116" s="20">
        <f ca="1">O116-'Historical Therms'!C223</f>
        <v>864674.48027232639</v>
      </c>
      <c r="L116" s="20">
        <f ca="1">P116-'Historical Therms'!D223</f>
        <v>377079.76591479755</v>
      </c>
      <c r="M116" s="20">
        <f ca="1">Q116-'Historical Therms'!E223</f>
        <v>255486.45038237434</v>
      </c>
      <c r="N116" s="20">
        <f ca="1">R116-'Historical Therms'!F223</f>
        <v>233186.12264481961</v>
      </c>
      <c r="O116" s="20">
        <f ca="1">((VLOOKUP(MONTH($A116),'Normal HDDs'!$A:$E,2,FALSE)*IFERROR(VLOOKUP(MONTH($A116),INDIRECT(CONCATENATE("'",YEAR($A116),"'!$A$3:$B$16")),2,FALSE),0)+((IFERROR(VLOOKUP("trend",INDIRECT(CONCATENATE("'",YEAR($A116),"'!$A$3:$B$16")),2,FALSE),0)*(MONTH($A116)+108))*($A117-$A116))+(IFERROR((VLOOKUP("(Intercept)",INDIRECT(CONCATENATE("'",YEAR($A116),"'!$A$3:$B$16")),2,FALSE)),0)*($A117-$A116)))*Customers!B223)</f>
        <v>2921977.5204938641</v>
      </c>
      <c r="P116" s="20">
        <f ca="1">((VLOOKUP(MONTH($A116),'Normal HDDs'!$A:$E,3,FALSE)*IFERROR(VLOOKUP(MONTH($A116),INDIRECT(CONCATENATE("'",YEAR($A116),"'!$g$3:$h$16")),2,FALSE),0)+((IFERROR(VLOOKUP("trend",INDIRECT(CONCATENATE("'",YEAR($A116),"'!$g$3:$h$16")),2,FALSE),0)*(MONTH($A116)+108))*($A117-$A116))+(IFERROR((VLOOKUP("(Intercept)",INDIRECT(CONCATENATE("'",YEAR($A116),"'!$g$3:$h$16")),2,FALSE)),0)*($A117-$A116)))*Customers!C223)</f>
        <v>1274080.9737993262</v>
      </c>
      <c r="Q116" s="20">
        <f ca="1">((VLOOKUP(MONTH($A116),'Normal HDDs'!$A:$E,4,FALSE)*IFERROR(VLOOKUP(MONTH($A116),INDIRECT(CONCATENATE("'",YEAR($A116),"'!$m$3:$n$16")),2,FALSE),0)+((IFERROR(VLOOKUP("trend",INDIRECT(CONCATENATE("'",YEAR($A116),"'!$m$3:$n$16")),2,FALSE),0)*(MONTH($A116)+108))*($A117-$A116))+(IFERROR((VLOOKUP("(Intercept)",INDIRECT(CONCATENATE("'",YEAR($A116),"'!$m$3:$n$16")),2,FALSE)),0)*($A117-$A116)))*Customers!D223)</f>
        <v>860489.53817153454</v>
      </c>
      <c r="R116" s="20">
        <f ca="1">((VLOOKUP(MONTH($A116),'Normal HDDs'!$A:$E,5,FALSE)*IFERROR(VLOOKUP(MONTH($A116),INDIRECT(CONCATENATE("'",YEAR($A116),"'!$s$3:$t$16")),2,FALSE),0)+((IFERROR(VLOOKUP("trend",INDIRECT(CONCATENATE("'",YEAR($A116),"'!$s$3:$t$16")),2,FALSE),0)*(MONTH($A116)+108))*($A117-$A116))+(IFERROR((VLOOKUP("(Intercept)",INDIRECT(CONCATENATE("'",YEAR($A116),"'!$s$3:$t$16")),2,FALSE)),0)*($A117-$A116)))*Customers!E223)</f>
        <v>687863.7867495931</v>
      </c>
    </row>
    <row r="117" spans="1:18" x14ac:dyDescent="0.25">
      <c r="A117" s="18">
        <v>43252</v>
      </c>
      <c r="B117" s="20">
        <f ca="1">((VLOOKUP(MONTH($A117),'Normal HDDs'!$A:$E,2,FALSE)-'Actual HDDs'!B224)*IFERROR(VLOOKUP(MONTH($A117),INDIRECT(CONCATENATE("'",YEAR($A117),"'!$A$3:$B$16")),2,FALSE),0))*Customers!B224</f>
        <v>129100.58738554807</v>
      </c>
      <c r="C117" s="20">
        <f ca="1">((VLOOKUP(MONTH($A117),'Normal HDDs'!$A:$E,3,FALSE)-'Actual HDDs'!C224)*IFERROR(VLOOKUP(MONTH($A117),INDIRECT(CONCATENATE("'",YEAR($A117),"'!$G$3:$H$16")),2,FALSE),0))*Customers!C224</f>
        <v>25630.29251853345</v>
      </c>
      <c r="D117" s="20">
        <f ca="1">((VLOOKUP(MONTH($A117),'Normal HDDs'!$A:$E,4,FALSE)-'Actual HDDs'!D224)*IFERROR(VLOOKUP(MONTH($A117),INDIRECT(CONCATENATE("'",YEAR($A117),"'!$M$3:$N$16")),2,FALSE),0))*Customers!D224</f>
        <v>0</v>
      </c>
      <c r="E117" s="20">
        <f ca="1">((VLOOKUP(MONTH($A117),'Normal HDDs'!$A:$E,5,FALSE)-'Actual HDDs'!E224)*IFERROR(VLOOKUP(MONTH($A117),INDIRECT(CONCATENATE("'",YEAR($A117),"'!$S$3:$T$16")),2,FALSE),0))*Customers!E224</f>
        <v>0</v>
      </c>
      <c r="F117" s="20">
        <f ca="1">'Historical Therms'!C224+B117</f>
        <v>1988812.1228865876</v>
      </c>
      <c r="G117" s="20">
        <f ca="1">'Historical Therms'!D224+C117</f>
        <v>865604.30242877058</v>
      </c>
      <c r="H117" s="20">
        <f ca="1">'Historical Therms'!E224+D117</f>
        <v>534001.54823033616</v>
      </c>
      <c r="I117" s="20">
        <f ca="1">'Historical Therms'!F224+E117</f>
        <v>342371.90635838697</v>
      </c>
      <c r="K117" s="20">
        <f ca="1">O117-'Historical Therms'!C224</f>
        <v>32255.522242171224</v>
      </c>
      <c r="L117" s="20">
        <f ca="1">P117-'Historical Therms'!D224</f>
        <v>10770.173907816177</v>
      </c>
      <c r="M117" s="20">
        <f ca="1">Q117-'Historical Therms'!E224</f>
        <v>-821.50436539168004</v>
      </c>
      <c r="N117" s="20">
        <f ca="1">R117-'Historical Therms'!F224</f>
        <v>26368.025037797343</v>
      </c>
      <c r="O117" s="20">
        <f ca="1">((VLOOKUP(MONTH($A117),'Normal HDDs'!$A:$E,2,FALSE)*IFERROR(VLOOKUP(MONTH($A117),INDIRECT(CONCATENATE("'",YEAR($A117),"'!$A$3:$B$16")),2,FALSE),0)+((IFERROR(VLOOKUP("trend",INDIRECT(CONCATENATE("'",YEAR($A117),"'!$A$3:$B$16")),2,FALSE),0)*(MONTH($A117)+108))*($A118-$A117))+(IFERROR((VLOOKUP("(Intercept)",INDIRECT(CONCATENATE("'",YEAR($A117),"'!$A$3:$B$16")),2,FALSE)),0)*($A118-$A117)))*Customers!B224)</f>
        <v>1891967.0577432108</v>
      </c>
      <c r="P117" s="20">
        <f ca="1">((VLOOKUP(MONTH($A117),'Normal HDDs'!$A:$E,3,FALSE)*IFERROR(VLOOKUP(MONTH($A117),INDIRECT(CONCATENATE("'",YEAR($A117),"'!$g$3:$h$16")),2,FALSE),0)+((IFERROR(VLOOKUP("trend",INDIRECT(CONCATENATE("'",YEAR($A117),"'!$g$3:$h$16")),2,FALSE),0)*(MONTH($A117)+108))*($A118-$A117))+(IFERROR((VLOOKUP("(Intercept)",INDIRECT(CONCATENATE("'",YEAR($A117),"'!$g$3:$h$16")),2,FALSE)),0)*($A118-$A117)))*Customers!C224)</f>
        <v>850744.18381805334</v>
      </c>
      <c r="Q117" s="20">
        <f ca="1">((VLOOKUP(MONTH($A117),'Normal HDDs'!$A:$E,4,FALSE)*IFERROR(VLOOKUP(MONTH($A117),INDIRECT(CONCATENATE("'",YEAR($A117),"'!$m$3:$n$16")),2,FALSE),0)+((IFERROR(VLOOKUP("trend",INDIRECT(CONCATENATE("'",YEAR($A117),"'!$m$3:$n$16")),2,FALSE),0)*(MONTH($A117)+108))*($A118-$A117))+(IFERROR((VLOOKUP("(Intercept)",INDIRECT(CONCATENATE("'",YEAR($A117),"'!$m$3:$n$16")),2,FALSE)),0)*($A118-$A117)))*Customers!D224)</f>
        <v>533180.04386494448</v>
      </c>
      <c r="R117" s="20">
        <f ca="1">((VLOOKUP(MONTH($A117),'Normal HDDs'!$A:$E,5,FALSE)*IFERROR(VLOOKUP(MONTH($A117),INDIRECT(CONCATENATE("'",YEAR($A117),"'!$s$3:$t$16")),2,FALSE),0)+((IFERROR(VLOOKUP("trend",INDIRECT(CONCATENATE("'",YEAR($A117),"'!$s$3:$t$16")),2,FALSE),0)*(MONTH($A117)+108))*($A118-$A117))+(IFERROR((VLOOKUP("(Intercept)",INDIRECT(CONCATENATE("'",YEAR($A117),"'!$s$3:$t$16")),2,FALSE)),0)*($A118-$A117)))*Customers!E224)</f>
        <v>368739.93139618431</v>
      </c>
    </row>
    <row r="118" spans="1:18" x14ac:dyDescent="0.25">
      <c r="A118" s="18">
        <v>43282</v>
      </c>
      <c r="B118" s="20">
        <f ca="1">((VLOOKUP(MONTH($A118),'Normal HDDs'!$A:$E,2,FALSE)-'Actual HDDs'!B225)*IFERROR(VLOOKUP(MONTH($A118),INDIRECT(CONCATENATE("'",YEAR($A118),"'!$A$3:$B$16")),2,FALSE),0))*Customers!B225</f>
        <v>0</v>
      </c>
      <c r="C118" s="20">
        <f ca="1">((VLOOKUP(MONTH($A118),'Normal HDDs'!$A:$E,3,FALSE)-'Actual HDDs'!C225)*IFERROR(VLOOKUP(MONTH($A118),INDIRECT(CONCATENATE("'",YEAR($A118),"'!$G$3:$H$16")),2,FALSE),0))*Customers!C225</f>
        <v>0</v>
      </c>
      <c r="D118" s="20">
        <f ca="1">((VLOOKUP(MONTH($A118),'Normal HDDs'!$A:$E,4,FALSE)-'Actual HDDs'!D225)*IFERROR(VLOOKUP(MONTH($A118),INDIRECT(CONCATENATE("'",YEAR($A118),"'!$M$3:$N$16")),2,FALSE),0))*Customers!D225</f>
        <v>0</v>
      </c>
      <c r="E118" s="20">
        <f ca="1">((VLOOKUP(MONTH($A118),'Normal HDDs'!$A:$E,5,FALSE)-'Actual HDDs'!E225)*IFERROR(VLOOKUP(MONTH($A118),INDIRECT(CONCATENATE("'",YEAR($A118),"'!$S$3:$T$16")),2,FALSE),0))*Customers!E225</f>
        <v>0</v>
      </c>
      <c r="F118" s="20">
        <f ca="1">'Historical Therms'!C225+B118</f>
        <v>1489123.668097028</v>
      </c>
      <c r="G118" s="20">
        <f ca="1">'Historical Therms'!D225+C118</f>
        <v>633334.2828818484</v>
      </c>
      <c r="H118" s="20">
        <f ca="1">'Historical Therms'!E225+D118</f>
        <v>458020.13294535351</v>
      </c>
      <c r="I118" s="20">
        <f ca="1">'Historical Therms'!F225+E118</f>
        <v>285724.91607576993</v>
      </c>
      <c r="K118" s="20">
        <f ca="1">O118-'Historical Therms'!C225</f>
        <v>39726.358730694978</v>
      </c>
      <c r="L118" s="20">
        <f ca="1">P118-'Historical Therms'!D225</f>
        <v>16201.10663213674</v>
      </c>
      <c r="M118" s="20">
        <f ca="1">Q118-'Historical Therms'!E225</f>
        <v>93773.257618170348</v>
      </c>
      <c r="N118" s="20">
        <f ca="1">R118-'Historical Therms'!F225</f>
        <v>93932.974210332904</v>
      </c>
      <c r="O118" s="20">
        <f ca="1">((VLOOKUP(MONTH($A118),'Normal HDDs'!$A:$E,2,FALSE)*IFERROR(VLOOKUP(MONTH($A118),INDIRECT(CONCATENATE("'",YEAR($A118),"'!$A$3:$B$16")),2,FALSE),0)+((IFERROR(VLOOKUP("trend",INDIRECT(CONCATENATE("'",YEAR($A118),"'!$A$3:$B$16")),2,FALSE),0)*(MONTH($A118)+108))*($A119-$A118))+(IFERROR((VLOOKUP("(Intercept)",INDIRECT(CONCATENATE("'",YEAR($A118),"'!$A$3:$B$16")),2,FALSE)),0)*($A119-$A118)))*Customers!B225)</f>
        <v>1528850.026827723</v>
      </c>
      <c r="P118" s="20">
        <f ca="1">((VLOOKUP(MONTH($A118),'Normal HDDs'!$A:$E,3,FALSE)*IFERROR(VLOOKUP(MONTH($A118),INDIRECT(CONCATENATE("'",YEAR($A118),"'!$g$3:$h$16")),2,FALSE),0)+((IFERROR(VLOOKUP("trend",INDIRECT(CONCATENATE("'",YEAR($A118),"'!$g$3:$h$16")),2,FALSE),0)*(MONTH($A118)+108))*($A119-$A118))+(IFERROR((VLOOKUP("(Intercept)",INDIRECT(CONCATENATE("'",YEAR($A118),"'!$g$3:$h$16")),2,FALSE)),0)*($A119-$A118)))*Customers!C225)</f>
        <v>649535.38951398514</v>
      </c>
      <c r="Q118" s="20">
        <f ca="1">((VLOOKUP(MONTH($A118),'Normal HDDs'!$A:$E,4,FALSE)*IFERROR(VLOOKUP(MONTH($A118),INDIRECT(CONCATENATE("'",YEAR($A118),"'!$m$3:$n$16")),2,FALSE),0)+((IFERROR(VLOOKUP("trend",INDIRECT(CONCATENATE("'",YEAR($A118),"'!$m$3:$n$16")),2,FALSE),0)*(MONTH($A118)+108))*($A119-$A118))+(IFERROR((VLOOKUP("(Intercept)",INDIRECT(CONCATENATE("'",YEAR($A118),"'!$m$3:$n$16")),2,FALSE)),0)*($A119-$A118)))*Customers!D225)</f>
        <v>551793.39056352386</v>
      </c>
      <c r="R118" s="20">
        <f ca="1">((VLOOKUP(MONTH($A118),'Normal HDDs'!$A:$E,5,FALSE)*IFERROR(VLOOKUP(MONTH($A118),INDIRECT(CONCATENATE("'",YEAR($A118),"'!$s$3:$t$16")),2,FALSE),0)+((IFERROR(VLOOKUP("trend",INDIRECT(CONCATENATE("'",YEAR($A118),"'!$s$3:$t$16")),2,FALSE),0)*(MONTH($A118)+108))*($A119-$A118))+(IFERROR((VLOOKUP("(Intercept)",INDIRECT(CONCATENATE("'",YEAR($A118),"'!$s$3:$t$16")),2,FALSE)),0)*($A119-$A118)))*Customers!E225)</f>
        <v>379657.89028610283</v>
      </c>
    </row>
    <row r="119" spans="1:18" x14ac:dyDescent="0.25">
      <c r="A119" s="18">
        <v>43313</v>
      </c>
      <c r="B119" s="20">
        <f ca="1">((VLOOKUP(MONTH($A119),'Normal HDDs'!$A:$E,2,FALSE)-'Actual HDDs'!B226)*IFERROR(VLOOKUP(MONTH($A119),INDIRECT(CONCATENATE("'",YEAR($A119),"'!$A$3:$B$16")),2,FALSE),0))*Customers!B226</f>
        <v>0</v>
      </c>
      <c r="C119" s="20">
        <f ca="1">((VLOOKUP(MONTH($A119),'Normal HDDs'!$A:$E,3,FALSE)-'Actual HDDs'!C226)*IFERROR(VLOOKUP(MONTH($A119),INDIRECT(CONCATENATE("'",YEAR($A119),"'!$G$3:$H$16")),2,FALSE),0))*Customers!C226</f>
        <v>0</v>
      </c>
      <c r="D119" s="20">
        <f ca="1">((VLOOKUP(MONTH($A119),'Normal HDDs'!$A:$E,4,FALSE)-'Actual HDDs'!D226)*IFERROR(VLOOKUP(MONTH($A119),INDIRECT(CONCATENATE("'",YEAR($A119),"'!$M$3:$N$16")),2,FALSE),0))*Customers!D226</f>
        <v>0</v>
      </c>
      <c r="E119" s="20">
        <f ca="1">((VLOOKUP(MONTH($A119),'Normal HDDs'!$A:$E,5,FALSE)-'Actual HDDs'!E226)*IFERROR(VLOOKUP(MONTH($A119),INDIRECT(CONCATENATE("'",YEAR($A119),"'!$S$3:$T$16")),2,FALSE),0))*Customers!E226</f>
        <v>0</v>
      </c>
      <c r="F119" s="20">
        <f ca="1">'Historical Therms'!C226+B119</f>
        <v>722203.80812534562</v>
      </c>
      <c r="G119" s="20">
        <f ca="1">'Historical Therms'!D226+C119</f>
        <v>297375.83854667249</v>
      </c>
      <c r="H119" s="20">
        <f ca="1">'Historical Therms'!E226+D119</f>
        <v>240378.42188316782</v>
      </c>
      <c r="I119" s="20">
        <f ca="1">'Historical Therms'!F226+E119</f>
        <v>150155.93144481411</v>
      </c>
      <c r="K119" s="20">
        <f ca="1">O119-'Historical Therms'!C226</f>
        <v>807792.79611964978</v>
      </c>
      <c r="L119" s="20">
        <f ca="1">P119-'Historical Therms'!D226</f>
        <v>352159.55096731265</v>
      </c>
      <c r="M119" s="20">
        <f ca="1">Q119-'Historical Therms'!E226</f>
        <v>313222.42760531406</v>
      </c>
      <c r="N119" s="20">
        <f ca="1">R119-'Historical Therms'!F226</f>
        <v>228215.32597877012</v>
      </c>
      <c r="O119" s="20">
        <f ca="1">((VLOOKUP(MONTH($A119),'Normal HDDs'!$A:$E,2,FALSE)*IFERROR(VLOOKUP(MONTH($A119),INDIRECT(CONCATENATE("'",YEAR($A119),"'!$A$3:$B$16")),2,FALSE),0)+((IFERROR(VLOOKUP("trend",INDIRECT(CONCATENATE("'",YEAR($A119),"'!$A$3:$B$16")),2,FALSE),0)*(MONTH($A119)+108))*($A120-$A119))+(IFERROR((VLOOKUP("(Intercept)",INDIRECT(CONCATENATE("'",YEAR($A119),"'!$A$3:$B$16")),2,FALSE)),0)*($A120-$A119)))*Customers!B226)</f>
        <v>1529996.6042449954</v>
      </c>
      <c r="P119" s="20">
        <f ca="1">((VLOOKUP(MONTH($A119),'Normal HDDs'!$A:$E,3,FALSE)*IFERROR(VLOOKUP(MONTH($A119),INDIRECT(CONCATENATE("'",YEAR($A119),"'!$g$3:$h$16")),2,FALSE),0)+((IFERROR(VLOOKUP("trend",INDIRECT(CONCATENATE("'",YEAR($A119),"'!$g$3:$h$16")),2,FALSE),0)*(MONTH($A119)+108))*($A120-$A119))+(IFERROR((VLOOKUP("(Intercept)",INDIRECT(CONCATENATE("'",YEAR($A119),"'!$g$3:$h$16")),2,FALSE)),0)*($A120-$A119)))*Customers!C226)</f>
        <v>649535.38951398514</v>
      </c>
      <c r="Q119" s="20">
        <f ca="1">((VLOOKUP(MONTH($A119),'Normal HDDs'!$A:$E,4,FALSE)*IFERROR(VLOOKUP(MONTH($A119),INDIRECT(CONCATENATE("'",YEAR($A119),"'!$m$3:$n$16")),2,FALSE),0)+((IFERROR(VLOOKUP("trend",INDIRECT(CONCATENATE("'",YEAR($A119),"'!$m$3:$n$16")),2,FALSE),0)*(MONTH($A119)+108))*($A120-$A119))+(IFERROR((VLOOKUP("(Intercept)",INDIRECT(CONCATENATE("'",YEAR($A119),"'!$m$3:$n$16")),2,FALSE)),0)*($A120-$A119)))*Customers!D226)</f>
        <v>553600.84948848188</v>
      </c>
      <c r="R119" s="20">
        <f ca="1">((VLOOKUP(MONTH($A119),'Normal HDDs'!$A:$E,5,FALSE)*IFERROR(VLOOKUP(MONTH($A119),INDIRECT(CONCATENATE("'",YEAR($A119),"'!$s$3:$t$16")),2,FALSE),0)+((IFERROR(VLOOKUP("trend",INDIRECT(CONCATENATE("'",YEAR($A119),"'!$s$3:$t$16")),2,FALSE),0)*(MONTH($A119)+108))*($A120-$A119))+(IFERROR((VLOOKUP("(Intercept)",INDIRECT(CONCATENATE("'",YEAR($A119),"'!$s$3:$t$16")),2,FALSE)),0)*($A120-$A119)))*Customers!E226)</f>
        <v>378371.25742358423</v>
      </c>
    </row>
    <row r="120" spans="1:18" x14ac:dyDescent="0.25">
      <c r="A120" s="18">
        <v>43344</v>
      </c>
      <c r="B120" s="20">
        <f ca="1">((VLOOKUP(MONTH($A120),'Normal HDDs'!$A:$E,2,FALSE)-'Actual HDDs'!B227)*IFERROR(VLOOKUP(MONTH($A120),INDIRECT(CONCATENATE("'",YEAR($A120),"'!$A$3:$B$16")),2,FALSE),0))*Customers!B227</f>
        <v>233717.21194678242</v>
      </c>
      <c r="C120" s="20">
        <f ca="1">((VLOOKUP(MONTH($A120),'Normal HDDs'!$A:$E,3,FALSE)-'Actual HDDs'!C227)*IFERROR(VLOOKUP(MONTH($A120),INDIRECT(CONCATENATE("'",YEAR($A120),"'!$G$3:$H$16")),2,FALSE),0))*Customers!C227</f>
        <v>83920.735539011061</v>
      </c>
      <c r="D120" s="20">
        <f ca="1">((VLOOKUP(MONTH($A120),'Normal HDDs'!$A:$E,4,FALSE)-'Actual HDDs'!D227)*IFERROR(VLOOKUP(MONTH($A120),INDIRECT(CONCATENATE("'",YEAR($A120),"'!$M$3:$N$16")),2,FALSE),0))*Customers!D227</f>
        <v>0</v>
      </c>
      <c r="E120" s="20">
        <f ca="1">((VLOOKUP(MONTH($A120),'Normal HDDs'!$A:$E,5,FALSE)-'Actual HDDs'!E227)*IFERROR(VLOOKUP(MONTH($A120),INDIRECT(CONCATENATE("'",YEAR($A120),"'!$S$3:$T$16")),2,FALSE),0))*Customers!E227</f>
        <v>0</v>
      </c>
      <c r="F120" s="20">
        <f ca="1">'Historical Therms'!C227+B120</f>
        <v>2141678.7372551635</v>
      </c>
      <c r="G120" s="20">
        <f ca="1">'Historical Therms'!D227+C120</f>
        <v>918325.11586029967</v>
      </c>
      <c r="H120" s="20">
        <f ca="1">'Historical Therms'!E227+D120</f>
        <v>593345.56550077815</v>
      </c>
      <c r="I120" s="20">
        <f ca="1">'Historical Therms'!F227+E120</f>
        <v>400822.52886955236</v>
      </c>
      <c r="K120" s="20">
        <f ca="1">O120-'Historical Therms'!C227</f>
        <v>110899.96501165652</v>
      </c>
      <c r="L120" s="20">
        <f ca="1">P120-'Historical Therms'!D227</f>
        <v>5091.570432789973</v>
      </c>
      <c r="M120" s="20">
        <f ca="1">Q120-'Historical Therms'!E227</f>
        <v>-55596.026829300798</v>
      </c>
      <c r="N120" s="20">
        <f ca="1">R120-'Historical Therms'!F227</f>
        <v>-33495.608554713253</v>
      </c>
      <c r="O120" s="20">
        <f ca="1">((VLOOKUP(MONTH($A120),'Normal HDDs'!$A:$E,2,FALSE)*IFERROR(VLOOKUP(MONTH($A120),INDIRECT(CONCATENATE("'",YEAR($A120),"'!$A$3:$B$16")),2,FALSE),0)+((IFERROR(VLOOKUP("trend",INDIRECT(CONCATENATE("'",YEAR($A120),"'!$A$3:$B$16")),2,FALSE),0)*(MONTH($A120)+108))*($A121-$A120))+(IFERROR((VLOOKUP("(Intercept)",INDIRECT(CONCATENATE("'",YEAR($A120),"'!$A$3:$B$16")),2,FALSE)),0)*($A121-$A120)))*Customers!B227)</f>
        <v>2018861.4903200374</v>
      </c>
      <c r="P120" s="20">
        <f ca="1">((VLOOKUP(MONTH($A120),'Normal HDDs'!$A:$E,3,FALSE)*IFERROR(VLOOKUP(MONTH($A120),INDIRECT(CONCATENATE("'",YEAR($A120),"'!$g$3:$h$16")),2,FALSE),0)+((IFERROR(VLOOKUP("trend",INDIRECT(CONCATENATE("'",YEAR($A120),"'!$g$3:$h$16")),2,FALSE),0)*(MONTH($A120)+108))*($A121-$A120))+(IFERROR((VLOOKUP("(Intercept)",INDIRECT(CONCATENATE("'",YEAR($A120),"'!$g$3:$h$16")),2,FALSE)),0)*($A121-$A120)))*Customers!C227)</f>
        <v>839495.95075407857</v>
      </c>
      <c r="Q120" s="20">
        <f ca="1">((VLOOKUP(MONTH($A120),'Normal HDDs'!$A:$E,4,FALSE)*IFERROR(VLOOKUP(MONTH($A120),INDIRECT(CONCATENATE("'",YEAR($A120),"'!$m$3:$n$16")),2,FALSE),0)+((IFERROR(VLOOKUP("trend",INDIRECT(CONCATENATE("'",YEAR($A120),"'!$m$3:$n$16")),2,FALSE),0)*(MONTH($A120)+108))*($A121-$A120))+(IFERROR((VLOOKUP("(Intercept)",INDIRECT(CONCATENATE("'",YEAR($A120),"'!$m$3:$n$16")),2,FALSE)),0)*($A121-$A120)))*Customers!D227)</f>
        <v>537749.53867147735</v>
      </c>
      <c r="R120" s="20">
        <f ca="1">((VLOOKUP(MONTH($A120),'Normal HDDs'!$A:$E,5,FALSE)*IFERROR(VLOOKUP(MONTH($A120),INDIRECT(CONCATENATE("'",YEAR($A120),"'!$s$3:$t$16")),2,FALSE),0)+((IFERROR(VLOOKUP("trend",INDIRECT(CONCATENATE("'",YEAR($A120),"'!$s$3:$t$16")),2,FALSE),0)*(MONTH($A120)+108))*($A121-$A120))+(IFERROR((VLOOKUP("(Intercept)",INDIRECT(CONCATENATE("'",YEAR($A120),"'!$s$3:$t$16")),2,FALSE)),0)*($A121-$A120)))*Customers!E227)</f>
        <v>367326.92031483911</v>
      </c>
    </row>
    <row r="121" spans="1:18" x14ac:dyDescent="0.25">
      <c r="A121" s="18">
        <v>43374</v>
      </c>
      <c r="B121" s="20">
        <f ca="1">((VLOOKUP(MONTH($A121),'Normal HDDs'!$A:$E,2,FALSE)-'Actual HDDs'!B228)*IFERROR(VLOOKUP(MONTH($A121),INDIRECT(CONCATENATE("'",YEAR($A121),"'!$A$3:$B$16")),2,FALSE),0))*Customers!B228</f>
        <v>385230.75046112109</v>
      </c>
      <c r="C121" s="20">
        <f ca="1">((VLOOKUP(MONTH($A121),'Normal HDDs'!$A:$E,3,FALSE)-'Actual HDDs'!C228)*IFERROR(VLOOKUP(MONTH($A121),INDIRECT(CONCATENATE("'",YEAR($A121),"'!$G$3:$H$16")),2,FALSE),0))*Customers!C228</f>
        <v>164075.61313577305</v>
      </c>
      <c r="D121" s="20">
        <f ca="1">((VLOOKUP(MONTH($A121),'Normal HDDs'!$A:$E,4,FALSE)-'Actual HDDs'!D228)*IFERROR(VLOOKUP(MONTH($A121),INDIRECT(CONCATENATE("'",YEAR($A121),"'!$M$3:$N$16")),2,FALSE),0))*Customers!D228</f>
        <v>71208.918130194681</v>
      </c>
      <c r="E121" s="20">
        <f ca="1">((VLOOKUP(MONTH($A121),'Normal HDDs'!$A:$E,5,FALSE)-'Actual HDDs'!E228)*IFERROR(VLOOKUP(MONTH($A121),INDIRECT(CONCATENATE("'",YEAR($A121),"'!$S$3:$T$16")),2,FALSE),0))*Customers!E228</f>
        <v>29311.877588497195</v>
      </c>
      <c r="F121" s="20">
        <f ca="1">'Historical Therms'!C228+B121</f>
        <v>4615547.8913598694</v>
      </c>
      <c r="G121" s="20">
        <f ca="1">'Historical Therms'!D228+C121</f>
        <v>2044648.7507038985</v>
      </c>
      <c r="H121" s="20">
        <f ca="1">'Historical Therms'!E228+D121</f>
        <v>1210084.303755834</v>
      </c>
      <c r="I121" s="20">
        <f ca="1">'Historical Therms'!F228+E121</f>
        <v>858980.21349598444</v>
      </c>
      <c r="K121" s="20">
        <f ca="1">O121-'Historical Therms'!C228</f>
        <v>307059.89791867416</v>
      </c>
      <c r="L121" s="20">
        <f ca="1">P121-'Historical Therms'!D228</f>
        <v>71020.192853591871</v>
      </c>
      <c r="M121" s="20">
        <f ca="1">Q121-'Historical Therms'!E228</f>
        <v>104430.1435483566</v>
      </c>
      <c r="N121" s="20">
        <f ca="1">R121-'Historical Therms'!F228</f>
        <v>40188.338788075023</v>
      </c>
      <c r="O121" s="20">
        <f ca="1">((VLOOKUP(MONTH($A121),'Normal HDDs'!$A:$E,2,FALSE)*IFERROR(VLOOKUP(MONTH($A121),INDIRECT(CONCATENATE("'",YEAR($A121),"'!$A$3:$B$16")),2,FALSE),0)+((IFERROR(VLOOKUP("trend",INDIRECT(CONCATENATE("'",YEAR($A121),"'!$A$3:$B$16")),2,FALSE),0)*(MONTH($A121)+108))*($A122-$A121))+(IFERROR((VLOOKUP("(Intercept)",INDIRECT(CONCATENATE("'",YEAR($A121),"'!$A$3:$B$16")),2,FALSE)),0)*($A122-$A121)))*Customers!B228)</f>
        <v>4537377.0388174225</v>
      </c>
      <c r="P121" s="20">
        <f ca="1">((VLOOKUP(MONTH($A121),'Normal HDDs'!$A:$E,3,FALSE)*IFERROR(VLOOKUP(MONTH($A121),INDIRECT(CONCATENATE("'",YEAR($A121),"'!$g$3:$h$16")),2,FALSE),0)+((IFERROR(VLOOKUP("trend",INDIRECT(CONCATENATE("'",YEAR($A121),"'!$g$3:$h$16")),2,FALSE),0)*(MONTH($A121)+108))*($A122-$A121))+(IFERROR((VLOOKUP("(Intercept)",INDIRECT(CONCATENATE("'",YEAR($A121),"'!$g$3:$h$16")),2,FALSE)),0)*($A122-$A121)))*Customers!C228)</f>
        <v>1951593.3304217174</v>
      </c>
      <c r="Q121" s="20">
        <f ca="1">((VLOOKUP(MONTH($A121),'Normal HDDs'!$A:$E,4,FALSE)*IFERROR(VLOOKUP(MONTH($A121),INDIRECT(CONCATENATE("'",YEAR($A121),"'!$m$3:$n$16")),2,FALSE),0)+((IFERROR(VLOOKUP("trend",INDIRECT(CONCATENATE("'",YEAR($A121),"'!$m$3:$n$16")),2,FALSE),0)*(MONTH($A121)+108))*($A122-$A121))+(IFERROR((VLOOKUP("(Intercept)",INDIRECT(CONCATENATE("'",YEAR($A121),"'!$m$3:$n$16")),2,FALSE)),0)*($A122-$A121)))*Customers!D228)</f>
        <v>1243305.5291739958</v>
      </c>
      <c r="R121" s="20">
        <f ca="1">((VLOOKUP(MONTH($A121),'Normal HDDs'!$A:$E,5,FALSE)*IFERROR(VLOOKUP(MONTH($A121),INDIRECT(CONCATENATE("'",YEAR($A121),"'!$s$3:$t$16")),2,FALSE),0)+((IFERROR(VLOOKUP("trend",INDIRECT(CONCATENATE("'",YEAR($A121),"'!$s$3:$t$16")),2,FALSE),0)*(MONTH($A121)+108))*($A122-$A121))+(IFERROR((VLOOKUP("(Intercept)",INDIRECT(CONCATENATE("'",YEAR($A121),"'!$s$3:$t$16")),2,FALSE)),0)*($A122-$A121)))*Customers!E228)</f>
        <v>869856.67469556222</v>
      </c>
    </row>
    <row r="122" spans="1:18" x14ac:dyDescent="0.25">
      <c r="A122" s="18">
        <v>43405</v>
      </c>
      <c r="B122" s="20">
        <f ca="1">((VLOOKUP(MONTH($A122),'Normal HDDs'!$A:$E,2,FALSE)-'Actual HDDs'!B229)*IFERROR(VLOOKUP(MONTH($A122),INDIRECT(CONCATENATE("'",YEAR($A122),"'!$A$3:$B$16")),2,FALSE),0))*Customers!B229</f>
        <v>1458544.7422955828</v>
      </c>
      <c r="C122" s="20">
        <f ca="1">((VLOOKUP(MONTH($A122),'Normal HDDs'!$A:$E,3,FALSE)-'Actual HDDs'!C229)*IFERROR(VLOOKUP(MONTH($A122),INDIRECT(CONCATENATE("'",YEAR($A122),"'!$G$3:$H$16")),2,FALSE),0))*Customers!C229</f>
        <v>496146.14520926197</v>
      </c>
      <c r="D122" s="20">
        <f ca="1">((VLOOKUP(MONTH($A122),'Normal HDDs'!$A:$E,4,FALSE)-'Actual HDDs'!D229)*IFERROR(VLOOKUP(MONTH($A122),INDIRECT(CONCATENATE("'",YEAR($A122),"'!$M$3:$N$16")),2,FALSE),0))*Customers!D229</f>
        <v>36313.961335459804</v>
      </c>
      <c r="E122" s="20">
        <f ca="1">((VLOOKUP(MONTH($A122),'Normal HDDs'!$A:$E,5,FALSE)-'Actual HDDs'!E229)*IFERROR(VLOOKUP(MONTH($A122),INDIRECT(CONCATENATE("'",YEAR($A122),"'!$S$3:$T$16")),2,FALSE),0))*Customers!E229</f>
        <v>19157.62994806021</v>
      </c>
      <c r="F122" s="20">
        <f ca="1">'Historical Therms'!C229+B122</f>
        <v>8852988.7100527249</v>
      </c>
      <c r="G122" s="20">
        <f ca="1">'Historical Therms'!D229+C122</f>
        <v>3904624.0091303061</v>
      </c>
      <c r="H122" s="20">
        <f ca="1">'Historical Therms'!E229+D122</f>
        <v>2536901.225261414</v>
      </c>
      <c r="I122" s="20">
        <f ca="1">'Historical Therms'!F229+E122</f>
        <v>2210919.5343439206</v>
      </c>
      <c r="K122" s="20">
        <f ca="1">O122-'Historical Therms'!C229</f>
        <v>906770.99581194483</v>
      </c>
      <c r="L122" s="20">
        <f ca="1">P122-'Historical Therms'!D229</f>
        <v>297326.51701165689</v>
      </c>
      <c r="M122" s="20">
        <f ca="1">Q122-'Historical Therms'!E229</f>
        <v>28094.400050785393</v>
      </c>
      <c r="N122" s="20">
        <f ca="1">R122-'Historical Therms'!F229</f>
        <v>-78005.164149264805</v>
      </c>
      <c r="O122" s="20">
        <f ca="1">((VLOOKUP(MONTH($A122),'Normal HDDs'!$A:$E,2,FALSE)*IFERROR(VLOOKUP(MONTH($A122),INDIRECT(CONCATENATE("'",YEAR($A122),"'!$A$3:$B$16")),2,FALSE),0)+((IFERROR(VLOOKUP("trend",INDIRECT(CONCATENATE("'",YEAR($A122),"'!$A$3:$B$16")),2,FALSE),0)*(MONTH($A122)+108))*($A123-$A122))+(IFERROR((VLOOKUP("(Intercept)",INDIRECT(CONCATENATE("'",YEAR($A122),"'!$A$3:$B$16")),2,FALSE)),0)*($A123-$A122)))*Customers!B229)</f>
        <v>8301214.963569086</v>
      </c>
      <c r="P122" s="20">
        <f ca="1">((VLOOKUP(MONTH($A122),'Normal HDDs'!$A:$E,3,FALSE)*IFERROR(VLOOKUP(MONTH($A122),INDIRECT(CONCATENATE("'",YEAR($A122),"'!$g$3:$h$16")),2,FALSE),0)+((IFERROR(VLOOKUP("trend",INDIRECT(CONCATENATE("'",YEAR($A122),"'!$g$3:$h$16")),2,FALSE),0)*(MONTH($A122)+108))*($A123-$A122))+(IFERROR((VLOOKUP("(Intercept)",INDIRECT(CONCATENATE("'",YEAR($A122),"'!$g$3:$h$16")),2,FALSE)),0)*($A123-$A122)))*Customers!C229)</f>
        <v>3705804.3809327008</v>
      </c>
      <c r="Q122" s="20">
        <f ca="1">((VLOOKUP(MONTH($A122),'Normal HDDs'!$A:$E,4,FALSE)*IFERROR(VLOOKUP(MONTH($A122),INDIRECT(CONCATENATE("'",YEAR($A122),"'!$m$3:$n$16")),2,FALSE),0)+((IFERROR(VLOOKUP("trend",INDIRECT(CONCATENATE("'",YEAR($A122),"'!$m$3:$n$16")),2,FALSE),0)*(MONTH($A122)+108))*($A123-$A122))+(IFERROR((VLOOKUP("(Intercept)",INDIRECT(CONCATENATE("'",YEAR($A122),"'!$m$3:$n$16")),2,FALSE)),0)*($A123-$A122)))*Customers!D229)</f>
        <v>2528681.6639767396</v>
      </c>
      <c r="R122" s="20">
        <f ca="1">((VLOOKUP(MONTH($A122),'Normal HDDs'!$A:$E,5,FALSE)*IFERROR(VLOOKUP(MONTH($A122),INDIRECT(CONCATENATE("'",YEAR($A122),"'!$s$3:$t$16")),2,FALSE),0)+((IFERROR(VLOOKUP("trend",INDIRECT(CONCATENATE("'",YEAR($A122),"'!$s$3:$t$16")),2,FALSE),0)*(MONTH($A122)+108))*($A123-$A122))+(IFERROR((VLOOKUP("(Intercept)",INDIRECT(CONCATENATE("'",YEAR($A122),"'!$s$3:$t$16")),2,FALSE)),0)*($A123-$A122)))*Customers!E229)</f>
        <v>2113756.7402465958</v>
      </c>
    </row>
    <row r="123" spans="1:18" x14ac:dyDescent="0.25">
      <c r="A123" s="18">
        <v>43435</v>
      </c>
      <c r="B123" s="20">
        <f ca="1">((VLOOKUP(MONTH($A123),'Normal HDDs'!$A:$E,2,FALSE)-'Actual HDDs'!B230)*IFERROR(VLOOKUP(MONTH($A123),INDIRECT(CONCATENATE("'",YEAR($A123),"'!$A$3:$B$16")),2,FALSE),0))*Customers!B230</f>
        <v>1163512.577222574</v>
      </c>
      <c r="C123" s="20">
        <f ca="1">((VLOOKUP(MONTH($A123),'Normal HDDs'!$A:$E,3,FALSE)-'Actual HDDs'!C230)*IFERROR(VLOOKUP(MONTH($A123),INDIRECT(CONCATENATE("'",YEAR($A123),"'!$G$3:$H$16")),2,FALSE),0))*Customers!C230</f>
        <v>460965.23392227071</v>
      </c>
      <c r="D123" s="20">
        <f ca="1">((VLOOKUP(MONTH($A123),'Normal HDDs'!$A:$E,4,FALSE)-'Actual HDDs'!D230)*IFERROR(VLOOKUP(MONTH($A123),INDIRECT(CONCATENATE("'",YEAR($A123),"'!$M$3:$N$16")),2,FALSE),0))*Customers!D230</f>
        <v>880340.3570253537</v>
      </c>
      <c r="E123" s="20">
        <f ca="1">((VLOOKUP(MONTH($A123),'Normal HDDs'!$A:$E,5,FALSE)-'Actual HDDs'!E230)*IFERROR(VLOOKUP(MONTH($A123),INDIRECT(CONCATENATE("'",YEAR($A123),"'!$S$3:$T$16")),2,FALSE),0))*Customers!E230</f>
        <v>578980.07398932858</v>
      </c>
      <c r="F123" s="20">
        <f ca="1">'Historical Therms'!C230+B123</f>
        <v>9446837.4981110711</v>
      </c>
      <c r="G123" s="20">
        <f ca="1">'Historical Therms'!D230+C123</f>
        <v>4390248.1979273949</v>
      </c>
      <c r="H123" s="20">
        <f ca="1">'Historical Therms'!E230+D123</f>
        <v>4879332.2444527941</v>
      </c>
      <c r="I123" s="20">
        <f ca="1">'Historical Therms'!F230+E123</f>
        <v>3767778.3016682672</v>
      </c>
      <c r="K123" s="20">
        <f ca="1">O123-'Historical Therms'!C230</f>
        <v>1736414.0785655305</v>
      </c>
      <c r="L123" s="20">
        <f ca="1">P123-'Historical Therms'!D230</f>
        <v>589794.72027093871</v>
      </c>
      <c r="M123" s="20">
        <f ca="1">Q123-'Historical Therms'!E230</f>
        <v>330399.53930205712</v>
      </c>
      <c r="N123" s="20">
        <f ca="1">R123-'Historical Therms'!F230</f>
        <v>244598.57961215731</v>
      </c>
      <c r="O123" s="20">
        <f ca="1">((VLOOKUP(MONTH($A123),'Normal HDDs'!$A:$E,2,FALSE)*IFERROR(VLOOKUP(MONTH($A123),INDIRECT(CONCATENATE("'",YEAR($A123),"'!$A$3:$B$16")),2,FALSE),0)+((IFERROR(VLOOKUP("trend",INDIRECT(CONCATENATE("'",YEAR($A123),"'!$A$3:$B$16")),2,FALSE),0)*(MONTH($A123)+108))*($A124-$A123))+(IFERROR((VLOOKUP("(Intercept)",INDIRECT(CONCATENATE("'",YEAR($A123),"'!$A$3:$B$16")),2,FALSE)),0)*($A124-$A123)))*Customers!B230)</f>
        <v>10019738.999454027</v>
      </c>
      <c r="P123" s="20">
        <f ca="1">((VLOOKUP(MONTH($A123),'Normal HDDs'!$A:$E,3,FALSE)*IFERROR(VLOOKUP(MONTH($A123),INDIRECT(CONCATENATE("'",YEAR($A123),"'!$g$3:$h$16")),2,FALSE),0)+((IFERROR(VLOOKUP("trend",INDIRECT(CONCATENATE("'",YEAR($A123),"'!$g$3:$h$16")),2,FALSE),0)*(MONTH($A123)+108))*($A124-$A123))+(IFERROR((VLOOKUP("(Intercept)",INDIRECT(CONCATENATE("'",YEAR($A123),"'!$g$3:$h$16")),2,FALSE)),0)*($A124-$A123)))*Customers!C230)</f>
        <v>4519077.684276063</v>
      </c>
      <c r="Q123" s="20">
        <f ca="1">((VLOOKUP(MONTH($A123),'Normal HDDs'!$A:$E,4,FALSE)*IFERROR(VLOOKUP(MONTH($A123),INDIRECT(CONCATENATE("'",YEAR($A123),"'!$m$3:$n$16")),2,FALSE),0)+((IFERROR(VLOOKUP("trend",INDIRECT(CONCATENATE("'",YEAR($A123),"'!$m$3:$n$16")),2,FALSE),0)*(MONTH($A123)+108))*($A124-$A123))+(IFERROR((VLOOKUP("(Intercept)",INDIRECT(CONCATENATE("'",YEAR($A123),"'!$m$3:$n$16")),2,FALSE)),0)*($A124-$A123)))*Customers!D230)</f>
        <v>4329391.4267294975</v>
      </c>
      <c r="R123" s="20">
        <f ca="1">((VLOOKUP(MONTH($A123),'Normal HDDs'!$A:$E,5,FALSE)*IFERROR(VLOOKUP(MONTH($A123),INDIRECT(CONCATENATE("'",YEAR($A123),"'!$s$3:$t$16")),2,FALSE),0)+((IFERROR(VLOOKUP("trend",INDIRECT(CONCATENATE("'",YEAR($A123),"'!$s$3:$t$16")),2,FALSE),0)*(MONTH($A123)+108))*($A124-$A123))+(IFERROR((VLOOKUP("(Intercept)",INDIRECT(CONCATENATE("'",YEAR($A123),"'!$s$3:$t$16")),2,FALSE)),0)*($A124-$A123)))*Customers!E230)</f>
        <v>3433396.8072910961</v>
      </c>
    </row>
    <row r="124" spans="1:18" x14ac:dyDescent="0.25">
      <c r="A124" s="18">
        <v>43466</v>
      </c>
      <c r="B124" s="20">
        <f ca="1">((VLOOKUP(MONTH($A124),'Normal HDDs'!$A:$E,2,FALSE)-'Actual HDDs'!B231)*IFERROR(VLOOKUP(MONTH($A124),INDIRECT(CONCATENATE("'",YEAR($A124),"'!$A$3:$B$16")),2,FALSE),0))*Customers!B231</f>
        <v>858846.48106581275</v>
      </c>
      <c r="C124" s="20">
        <f ca="1">((VLOOKUP(MONTH($A124),'Normal HDDs'!$A:$E,3,FALSE)-'Actual HDDs'!C231)*IFERROR(VLOOKUP(MONTH($A124),INDIRECT(CONCATENATE("'",YEAR($A124),"'!$G$3:$H$16")),2,FALSE),0))*Customers!C231</f>
        <v>239955.85236982661</v>
      </c>
      <c r="D124" s="20">
        <f ca="1">((VLOOKUP(MONTH($A124),'Normal HDDs'!$A:$E,4,FALSE)-'Actual HDDs'!D231)*IFERROR(VLOOKUP(MONTH($A124),INDIRECT(CONCATENATE("'",YEAR($A124),"'!$M$3:$N$16")),2,FALSE),0))*Customers!D231</f>
        <v>402216.53094618308</v>
      </c>
      <c r="E124" s="20">
        <f ca="1">((VLOOKUP(MONTH($A124),'Normal HDDs'!$A:$E,5,FALSE)-'Actual HDDs'!E231)*IFERROR(VLOOKUP(MONTH($A124),INDIRECT(CONCATENATE("'",YEAR($A124),"'!$S$3:$T$16")),2,FALSE),0))*Customers!E231</f>
        <v>292295.62177135964</v>
      </c>
      <c r="F124" s="20">
        <f ca="1">'Historical Therms'!C231+B124</f>
        <v>9437706.4007063042</v>
      </c>
      <c r="G124" s="20">
        <f ca="1">'Historical Therms'!D231+C124</f>
        <v>4286699.1267491896</v>
      </c>
      <c r="H124" s="20">
        <f ca="1">'Historical Therms'!E231+D124</f>
        <v>4194517.020968643</v>
      </c>
      <c r="I124" s="20">
        <f ca="1">'Historical Therms'!F231+E124</f>
        <v>3301786.9377290462</v>
      </c>
      <c r="K124" s="20">
        <f ca="1">O124-'Historical Therms'!C231</f>
        <v>827921.55611849017</v>
      </c>
      <c r="L124" s="20">
        <f ca="1">P124-'Historical Therms'!D231</f>
        <v>123039.99752721703</v>
      </c>
      <c r="M124" s="20">
        <f ca="1">Q124-'Historical Therms'!E231</f>
        <v>349073.66467932519</v>
      </c>
      <c r="N124" s="20">
        <f ca="1">R124-'Historical Therms'!F231</f>
        <v>399697.70295999385</v>
      </c>
      <c r="O124" s="20">
        <f ca="1">((VLOOKUP(MONTH($A124),'Normal HDDs'!$A:$E,2,FALSE)*IFERROR(VLOOKUP(MONTH($A124),INDIRECT(CONCATENATE("'",YEAR($A124),"'!$A$3:$B$16")),2,FALSE),0)+((IFERROR(VLOOKUP("trend",INDIRECT(CONCATENATE("'",YEAR($A124),"'!$A$3:$B$16")),2,FALSE),0)*(MONTH($A124)+108))*($A125-$A124))+(IFERROR((VLOOKUP("(Intercept)",INDIRECT(CONCATENATE("'",YEAR($A124),"'!$A$3:$B$16")),2,FALSE)),0)*($A125-$A124)))*Customers!B231)</f>
        <v>9406781.475758981</v>
      </c>
      <c r="P124" s="20">
        <f ca="1">((VLOOKUP(MONTH($A124),'Normal HDDs'!$A:$E,3,FALSE)*IFERROR(VLOOKUP(MONTH($A124),INDIRECT(CONCATENATE("'",YEAR($A124),"'!$g$3:$h$16")),2,FALSE),0)+((IFERROR(VLOOKUP("trend",INDIRECT(CONCATENATE("'",YEAR($A124),"'!$g$3:$h$16")),2,FALSE),0)*(MONTH($A124)+108))*($A125-$A124))+(IFERROR((VLOOKUP("(Intercept)",INDIRECT(CONCATENATE("'",YEAR($A124),"'!$g$3:$h$16")),2,FALSE)),0)*($A125-$A124)))*Customers!C231)</f>
        <v>4169783.2719065803</v>
      </c>
      <c r="Q124" s="20">
        <f ca="1">((VLOOKUP(MONTH($A124),'Normal HDDs'!$A:$E,4,FALSE)*IFERROR(VLOOKUP(MONTH($A124),INDIRECT(CONCATENATE("'",YEAR($A124),"'!$m$3:$n$16")),2,FALSE),0)+((IFERROR(VLOOKUP("trend",INDIRECT(CONCATENATE("'",YEAR($A124),"'!$m$3:$n$16")),2,FALSE),0)*(MONTH($A124)+108))*($A125-$A124))+(IFERROR((VLOOKUP("(Intercept)",INDIRECT(CONCATENATE("'",YEAR($A124),"'!$m$3:$n$16")),2,FALSE)),0)*($A125-$A124)))*Customers!D231)</f>
        <v>4141374.1547017847</v>
      </c>
      <c r="R124" s="20">
        <f ca="1">((VLOOKUP(MONTH($A124),'Normal HDDs'!$A:$E,5,FALSE)*IFERROR(VLOOKUP(MONTH($A124),INDIRECT(CONCATENATE("'",YEAR($A124),"'!$s$3:$t$16")),2,FALSE),0)+((IFERROR(VLOOKUP("trend",INDIRECT(CONCATENATE("'",YEAR($A124),"'!$s$3:$t$16")),2,FALSE),0)*(MONTH($A124)+108))*($A125-$A124))+(IFERROR((VLOOKUP("(Intercept)",INDIRECT(CONCATENATE("'",YEAR($A124),"'!$s$3:$t$16")),2,FALSE)),0)*($A125-$A124)))*Customers!E231)</f>
        <v>3409189.0189176803</v>
      </c>
    </row>
    <row r="125" spans="1:18" x14ac:dyDescent="0.25">
      <c r="A125" s="18">
        <v>43497</v>
      </c>
      <c r="B125" s="20">
        <f ca="1">((VLOOKUP(MONTH($A125),'Normal HDDs'!$A:$E,2,FALSE)-'Actual HDDs'!B232)*IFERROR(VLOOKUP(MONTH($A125),INDIRECT(CONCATENATE("'",YEAR($A125),"'!$A$3:$B$16")),2,FALSE),0))*Customers!B232</f>
        <v>-2621202.0612021056</v>
      </c>
      <c r="C125" s="20">
        <f ca="1">((VLOOKUP(MONTH($A125),'Normal HDDs'!$A:$E,3,FALSE)-'Actual HDDs'!C232)*IFERROR(VLOOKUP(MONTH($A125),INDIRECT(CONCATENATE("'",YEAR($A125),"'!$G$3:$H$16")),2,FALSE),0))*Customers!C232</f>
        <v>-947942.65537327877</v>
      </c>
      <c r="D125" s="20">
        <f ca="1">((VLOOKUP(MONTH($A125),'Normal HDDs'!$A:$E,4,FALSE)-'Actual HDDs'!D232)*IFERROR(VLOOKUP(MONTH($A125),INDIRECT(CONCATENATE("'",YEAR($A125),"'!$M$3:$N$16")),2,FALSE),0))*Customers!D232</f>
        <v>-1520283.4582027323</v>
      </c>
      <c r="E125" s="20">
        <f ca="1">((VLOOKUP(MONTH($A125),'Normal HDDs'!$A:$E,5,FALSE)-'Actual HDDs'!E232)*IFERROR(VLOOKUP(MONTH($A125),INDIRECT(CONCATENATE("'",YEAR($A125),"'!$S$3:$T$16")),2,FALSE),0))*Customers!E232</f>
        <v>-1237480.0410707027</v>
      </c>
      <c r="F125" s="20">
        <f ca="1">'Historical Therms'!C232+B125</f>
        <v>8020246.2132195644</v>
      </c>
      <c r="G125" s="20">
        <f ca="1">'Historical Therms'!D232+C125</f>
        <v>4013064.340179693</v>
      </c>
      <c r="H125" s="20">
        <f ca="1">'Historical Therms'!E232+D125</f>
        <v>3384945.9469761425</v>
      </c>
      <c r="I125" s="20">
        <f ca="1">'Historical Therms'!F232+E125</f>
        <v>2531268.2837757803</v>
      </c>
      <c r="K125" s="20">
        <f ca="1">O125-'Historical Therms'!C232</f>
        <v>-3148158.7237421945</v>
      </c>
      <c r="L125" s="20">
        <f ca="1">P125-'Historical Therms'!D232</f>
        <v>-1574856.1889801831</v>
      </c>
      <c r="M125" s="20">
        <f ca="1">Q125-'Historical Therms'!E232</f>
        <v>-1481416.0963579146</v>
      </c>
      <c r="N125" s="20">
        <f ca="1">R125-'Historical Therms'!F232</f>
        <v>-1051044.4963885657</v>
      </c>
      <c r="O125" s="20">
        <f ca="1">((VLOOKUP(MONTH($A125),'Normal HDDs'!$A:$E,2,FALSE)*IFERROR(VLOOKUP(MONTH($A125),INDIRECT(CONCATENATE("'",YEAR($A125),"'!$A$3:$B$16")),2,FALSE),0)+((IFERROR(VLOOKUP("trend",INDIRECT(CONCATENATE("'",YEAR($A125),"'!$A$3:$B$16")),2,FALSE),0)*(MONTH($A125)+108))*($A126-$A125))+(IFERROR((VLOOKUP("(Intercept)",INDIRECT(CONCATENATE("'",YEAR($A125),"'!$A$3:$B$16")),2,FALSE)),0)*($A126-$A125)))*Customers!B232)</f>
        <v>7493289.5506794751</v>
      </c>
      <c r="P125" s="20">
        <f ca="1">((VLOOKUP(MONTH($A125),'Normal HDDs'!$A:$E,3,FALSE)*IFERROR(VLOOKUP(MONTH($A125),INDIRECT(CONCATENATE("'",YEAR($A125),"'!$g$3:$h$16")),2,FALSE),0)+((IFERROR(VLOOKUP("trend",INDIRECT(CONCATENATE("'",YEAR($A125),"'!$g$3:$h$16")),2,FALSE),0)*(MONTH($A125)+108))*($A126-$A125))+(IFERROR((VLOOKUP("(Intercept)",INDIRECT(CONCATENATE("'",YEAR($A125),"'!$g$3:$h$16")),2,FALSE)),0)*($A126-$A125)))*Customers!C232)</f>
        <v>3386150.8065727889</v>
      </c>
      <c r="Q125" s="20">
        <f ca="1">((VLOOKUP(MONTH($A125),'Normal HDDs'!$A:$E,4,FALSE)*IFERROR(VLOOKUP(MONTH($A125),INDIRECT(CONCATENATE("'",YEAR($A125),"'!$m$3:$n$16")),2,FALSE),0)+((IFERROR(VLOOKUP("trend",INDIRECT(CONCATENATE("'",YEAR($A125),"'!$m$3:$n$16")),2,FALSE),0)*(MONTH($A125)+108))*($A126-$A125))+(IFERROR((VLOOKUP("(Intercept)",INDIRECT(CONCATENATE("'",YEAR($A125),"'!$m$3:$n$16")),2,FALSE)),0)*($A126-$A125)))*Customers!D232)</f>
        <v>3423813.3088209601</v>
      </c>
      <c r="R125" s="20">
        <f ca="1">((VLOOKUP(MONTH($A125),'Normal HDDs'!$A:$E,5,FALSE)*IFERROR(VLOOKUP(MONTH($A125),INDIRECT(CONCATENATE("'",YEAR($A125),"'!$s$3:$t$16")),2,FALSE),0)+((IFERROR(VLOOKUP("trend",INDIRECT(CONCATENATE("'",YEAR($A125),"'!$s$3:$t$16")),2,FALSE),0)*(MONTH($A125)+108))*($A126-$A125))+(IFERROR((VLOOKUP("(Intercept)",INDIRECT(CONCATENATE("'",YEAR($A125),"'!$s$3:$t$16")),2,FALSE)),0)*($A126-$A125)))*Customers!E232)</f>
        <v>2717703.8284579171</v>
      </c>
    </row>
    <row r="126" spans="1:18" x14ac:dyDescent="0.25">
      <c r="A126" s="18">
        <v>43525</v>
      </c>
      <c r="B126" s="20">
        <f ca="1">((VLOOKUP(MONTH($A126),'Normal HDDs'!$A:$E,2,FALSE)-'Actual HDDs'!B233)*IFERROR(VLOOKUP(MONTH($A126),INDIRECT(CONCATENATE("'",YEAR($A126),"'!$A$3:$B$16")),2,FALSE),0))*Customers!B233</f>
        <v>0</v>
      </c>
      <c r="C126" s="20">
        <f ca="1">((VLOOKUP(MONTH($A126),'Normal HDDs'!$A:$E,3,FALSE)-'Actual HDDs'!C233)*IFERROR(VLOOKUP(MONTH($A126),INDIRECT(CONCATENATE("'",YEAR($A126),"'!$G$3:$H$16")),2,FALSE),0))*Customers!C233</f>
        <v>-2626.8852811550391</v>
      </c>
      <c r="D126" s="20">
        <f ca="1">((VLOOKUP(MONTH($A126),'Normal HDDs'!$A:$E,4,FALSE)-'Actual HDDs'!D233)*IFERROR(VLOOKUP(MONTH($A126),INDIRECT(CONCATENATE("'",YEAR($A126),"'!$M$3:$N$16")),2,FALSE),0))*Customers!D233</f>
        <v>-1215966.4264642091</v>
      </c>
      <c r="E126" s="20">
        <f ca="1">((VLOOKUP(MONTH($A126),'Normal HDDs'!$A:$E,5,FALSE)-'Actual HDDs'!E233)*IFERROR(VLOOKUP(MONTH($A126),INDIRECT(CONCATENATE("'",YEAR($A126),"'!$S$3:$T$16")),2,FALSE),0))*Customers!E233</f>
        <v>-738285.72555163584</v>
      </c>
      <c r="F126" s="20">
        <f ca="1">'Historical Therms'!C233+B126</f>
        <v>6996566.0914845206</v>
      </c>
      <c r="G126" s="20">
        <f ca="1">'Historical Therms'!D233+C126</f>
        <v>3118033.3644265663</v>
      </c>
      <c r="H126" s="20">
        <f ca="1">'Historical Therms'!E233+D126</f>
        <v>2363938.6227130983</v>
      </c>
      <c r="I126" s="20">
        <f ca="1">'Historical Therms'!F233+E126</f>
        <v>1876662.8840788151</v>
      </c>
      <c r="K126" s="20">
        <f ca="1">O126-'Historical Therms'!C233</f>
        <v>-326800.24601622112</v>
      </c>
      <c r="L126" s="20">
        <f ca="1">P126-'Historical Therms'!D233</f>
        <v>-176372.22298030043</v>
      </c>
      <c r="M126" s="20">
        <f ca="1">Q126-'Historical Therms'!E233</f>
        <v>-910179.70046937792</v>
      </c>
      <c r="N126" s="20">
        <f ca="1">R126-'Historical Therms'!F233</f>
        <v>-516395.1005504271</v>
      </c>
      <c r="O126" s="20">
        <f ca="1">((VLOOKUP(MONTH($A126),'Normal HDDs'!$A:$E,2,FALSE)*IFERROR(VLOOKUP(MONTH($A126),INDIRECT(CONCATENATE("'",YEAR($A126),"'!$A$3:$B$16")),2,FALSE),0)+((IFERROR(VLOOKUP("trend",INDIRECT(CONCATENATE("'",YEAR($A126),"'!$A$3:$B$16")),2,FALSE),0)*(MONTH($A126)+108))*($A127-$A126))+(IFERROR((VLOOKUP("(Intercept)",INDIRECT(CONCATENATE("'",YEAR($A126),"'!$A$3:$B$16")),2,FALSE)),0)*($A127-$A126)))*Customers!B233)</f>
        <v>6669765.8454682995</v>
      </c>
      <c r="P126" s="20">
        <f ca="1">((VLOOKUP(MONTH($A126),'Normal HDDs'!$A:$E,3,FALSE)*IFERROR(VLOOKUP(MONTH($A126),INDIRECT(CONCATENATE("'",YEAR($A126),"'!$g$3:$h$16")),2,FALSE),0)+((IFERROR(VLOOKUP("trend",INDIRECT(CONCATENATE("'",YEAR($A126),"'!$g$3:$h$16")),2,FALSE),0)*(MONTH($A126)+108))*($A127-$A126))+(IFERROR((VLOOKUP("(Intercept)",INDIRECT(CONCATENATE("'",YEAR($A126),"'!$g$3:$h$16")),2,FALSE)),0)*($A127-$A126)))*Customers!C233)</f>
        <v>2944288.0267274207</v>
      </c>
      <c r="Q126" s="20">
        <f ca="1">((VLOOKUP(MONTH($A126),'Normal HDDs'!$A:$E,4,FALSE)*IFERROR(VLOOKUP(MONTH($A126),INDIRECT(CONCATENATE("'",YEAR($A126),"'!$m$3:$n$16")),2,FALSE),0)+((IFERROR(VLOOKUP("trend",INDIRECT(CONCATENATE("'",YEAR($A126),"'!$m$3:$n$16")),2,FALSE),0)*(MONTH($A126)+108))*($A127-$A126))+(IFERROR((VLOOKUP("(Intercept)",INDIRECT(CONCATENATE("'",YEAR($A126),"'!$m$3:$n$16")),2,FALSE)),0)*($A127-$A126)))*Customers!D233)</f>
        <v>2669725.3487079297</v>
      </c>
      <c r="R126" s="20">
        <f ca="1">((VLOOKUP(MONTH($A126),'Normal HDDs'!$A:$E,5,FALSE)*IFERROR(VLOOKUP(MONTH($A126),INDIRECT(CONCATENATE("'",YEAR($A126),"'!$s$3:$t$16")),2,FALSE),0)+((IFERROR(VLOOKUP("trend",INDIRECT(CONCATENATE("'",YEAR($A126),"'!$s$3:$t$16")),2,FALSE),0)*(MONTH($A126)+108))*($A127-$A126))+(IFERROR((VLOOKUP("(Intercept)",INDIRECT(CONCATENATE("'",YEAR($A126),"'!$s$3:$t$16")),2,FALSE)),0)*($A127-$A126)))*Customers!E233)</f>
        <v>2098553.509080024</v>
      </c>
    </row>
    <row r="127" spans="1:18" x14ac:dyDescent="0.25">
      <c r="A127" s="18">
        <v>43556</v>
      </c>
      <c r="B127" s="20">
        <f ca="1">((VLOOKUP(MONTH($A127),'Normal HDDs'!$A:$E,2,FALSE)-'Actual HDDs'!B234)*IFERROR(VLOOKUP(MONTH($A127),INDIRECT(CONCATENATE("'",YEAR($A127),"'!$A$3:$B$16")),2,FALSE),0))*Customers!B234</f>
        <v>555491.31862025929</v>
      </c>
      <c r="C127" s="20">
        <f ca="1">((VLOOKUP(MONTH($A127),'Normal HDDs'!$A:$E,3,FALSE)-'Actual HDDs'!C234)*IFERROR(VLOOKUP(MONTH($A127),INDIRECT(CONCATENATE("'",YEAR($A127),"'!$G$3:$H$16")),2,FALSE),0))*Customers!C234</f>
        <v>210820.85833774606</v>
      </c>
      <c r="D127" s="20">
        <f ca="1">((VLOOKUP(MONTH($A127),'Normal HDDs'!$A:$E,4,FALSE)-'Actual HDDs'!D234)*IFERROR(VLOOKUP(MONTH($A127),INDIRECT(CONCATENATE("'",YEAR($A127),"'!$M$3:$N$16")),2,FALSE),0))*Customers!D234</f>
        <v>193488.66168856982</v>
      </c>
      <c r="E127" s="20">
        <f ca="1">((VLOOKUP(MONTH($A127),'Normal HDDs'!$A:$E,5,FALSE)-'Actual HDDs'!E234)*IFERROR(VLOOKUP(MONTH($A127),INDIRECT(CONCATENATE("'",YEAR($A127),"'!$S$3:$T$16")),2,FALSE),0))*Customers!E234</f>
        <v>276563.64120613021</v>
      </c>
      <c r="F127" s="20">
        <f ca="1">'Historical Therms'!C234+B127</f>
        <v>3599808.9817491616</v>
      </c>
      <c r="G127" s="20">
        <f ca="1">'Historical Therms'!D234+C127</f>
        <v>1616919.1698905483</v>
      </c>
      <c r="H127" s="20">
        <f ca="1">'Historical Therms'!E234+D127</f>
        <v>1640401.1023413381</v>
      </c>
      <c r="I127" s="20">
        <f ca="1">'Historical Therms'!F234+E127</f>
        <v>1331373.225871657</v>
      </c>
      <c r="K127" s="20">
        <f ca="1">O127-'Historical Therms'!C234</f>
        <v>1520422.5164435748</v>
      </c>
      <c r="L127" s="20">
        <f ca="1">P127-'Historical Therms'!D234</f>
        <v>677744.8572684445</v>
      </c>
      <c r="M127" s="20">
        <f ca="1">Q127-'Historical Therms'!E234</f>
        <v>62504.969559675781</v>
      </c>
      <c r="N127" s="20">
        <f ca="1">R127-'Historical Therms'!F234</f>
        <v>241627.74327721726</v>
      </c>
      <c r="O127" s="20">
        <f ca="1">((VLOOKUP(MONTH($A127),'Normal HDDs'!$A:$E,2,FALSE)*IFERROR(VLOOKUP(MONTH($A127),INDIRECT(CONCATENATE("'",YEAR($A127),"'!$A$3:$B$16")),2,FALSE),0)+((IFERROR(VLOOKUP("trend",INDIRECT(CONCATENATE("'",YEAR($A127),"'!$A$3:$B$16")),2,FALSE),0)*(MONTH($A127)+108))*($A128-$A127))+(IFERROR((VLOOKUP("(Intercept)",INDIRECT(CONCATENATE("'",YEAR($A127),"'!$A$3:$B$16")),2,FALSE)),0)*($A128-$A127)))*Customers!B234)</f>
        <v>4564740.179572477</v>
      </c>
      <c r="P127" s="20">
        <f ca="1">((VLOOKUP(MONTH($A127),'Normal HDDs'!$A:$E,3,FALSE)*IFERROR(VLOOKUP(MONTH($A127),INDIRECT(CONCATENATE("'",YEAR($A127),"'!$g$3:$h$16")),2,FALSE),0)+((IFERROR(VLOOKUP("trend",INDIRECT(CONCATENATE("'",YEAR($A127),"'!$g$3:$h$16")),2,FALSE),0)*(MONTH($A127)+108))*($A128-$A127))+(IFERROR((VLOOKUP("(Intercept)",INDIRECT(CONCATENATE("'",YEAR($A127),"'!$g$3:$h$16")),2,FALSE)),0)*($A128-$A127)))*Customers!C234)</f>
        <v>2083843.1688212468</v>
      </c>
      <c r="Q127" s="20">
        <f ca="1">((VLOOKUP(MONTH($A127),'Normal HDDs'!$A:$E,4,FALSE)*IFERROR(VLOOKUP(MONTH($A127),INDIRECT(CONCATENATE("'",YEAR($A127),"'!$m$3:$n$16")),2,FALSE),0)+((IFERROR(VLOOKUP("trend",INDIRECT(CONCATENATE("'",YEAR($A127),"'!$m$3:$n$16")),2,FALSE),0)*(MONTH($A127)+108))*($A128-$A127))+(IFERROR((VLOOKUP("(Intercept)",INDIRECT(CONCATENATE("'",YEAR($A127),"'!$m$3:$n$16")),2,FALSE)),0)*($A128-$A127)))*Customers!D234)</f>
        <v>1509417.4102124441</v>
      </c>
      <c r="R127" s="20">
        <f ca="1">((VLOOKUP(MONTH($A127),'Normal HDDs'!$A:$E,5,FALSE)*IFERROR(VLOOKUP(MONTH($A127),INDIRECT(CONCATENATE("'",YEAR($A127),"'!$s$3:$t$16")),2,FALSE),0)+((IFERROR(VLOOKUP("trend",INDIRECT(CONCATENATE("'",YEAR($A127),"'!$s$3:$t$16")),2,FALSE),0)*(MONTH($A127)+108))*($A128-$A127))+(IFERROR((VLOOKUP("(Intercept)",INDIRECT(CONCATENATE("'",YEAR($A127),"'!$s$3:$t$16")),2,FALSE)),0)*($A128-$A127)))*Customers!E234)</f>
        <v>1296437.3279427441</v>
      </c>
    </row>
    <row r="128" spans="1:18" x14ac:dyDescent="0.25">
      <c r="A128" s="18">
        <v>43586</v>
      </c>
      <c r="B128" s="20">
        <f ca="1">((VLOOKUP(MONTH($A128),'Normal HDDs'!$A:$E,2,FALSE)-'Actual HDDs'!B235)*IFERROR(VLOOKUP(MONTH($A128),INDIRECT(CONCATENATE("'",YEAR($A128),"'!$A$3:$B$16")),2,FALSE),0))*Customers!B235</f>
        <v>918754.66151679936</v>
      </c>
      <c r="C128" s="20">
        <f ca="1">((VLOOKUP(MONTH($A128),'Normal HDDs'!$A:$E,3,FALSE)-'Actual HDDs'!C235)*IFERROR(VLOOKUP(MONTH($A128),INDIRECT(CONCATENATE("'",YEAR($A128),"'!$G$3:$H$16")),2,FALSE),0))*Customers!C235</f>
        <v>338215.98495010234</v>
      </c>
      <c r="D128" s="20">
        <f ca="1">((VLOOKUP(MONTH($A128),'Normal HDDs'!$A:$E,4,FALSE)-'Actual HDDs'!D235)*IFERROR(VLOOKUP(MONTH($A128),INDIRECT(CONCATENATE("'",YEAR($A128),"'!$M$3:$N$16")),2,FALSE),0))*Customers!D235</f>
        <v>218260.43095686554</v>
      </c>
      <c r="E128" s="20">
        <f ca="1">((VLOOKUP(MONTH($A128),'Normal HDDs'!$A:$E,5,FALSE)-'Actual HDDs'!E235)*IFERROR(VLOOKUP(MONTH($A128),INDIRECT(CONCATENATE("'",YEAR($A128),"'!$S$3:$T$16")),2,FALSE),0))*Customers!E235</f>
        <v>202839.14878409347</v>
      </c>
      <c r="F128" s="20">
        <f ca="1">'Historical Therms'!C235+B128</f>
        <v>3475617.8836456435</v>
      </c>
      <c r="G128" s="20">
        <f ca="1">'Historical Therms'!D235+C128</f>
        <v>1490775.2810837911</v>
      </c>
      <c r="H128" s="20">
        <f ca="1">'Historical Therms'!E235+D128</f>
        <v>970779.74221478088</v>
      </c>
      <c r="I128" s="20">
        <f ca="1">'Historical Therms'!F235+E128</f>
        <v>759324.31926364487</v>
      </c>
      <c r="K128" s="20">
        <f ca="1">O128-'Historical Therms'!C235</f>
        <v>525127.46634894889</v>
      </c>
      <c r="L128" s="20">
        <f ca="1">P128-'Historical Therms'!D235</f>
        <v>161932.57303133002</v>
      </c>
      <c r="M128" s="20">
        <f ca="1">Q128-'Historical Therms'!E235</f>
        <v>135485.77609699452</v>
      </c>
      <c r="N128" s="20">
        <f ca="1">R128-'Historical Therms'!F235</f>
        <v>160980.20532906719</v>
      </c>
      <c r="O128" s="20">
        <f ca="1">((VLOOKUP(MONTH($A128),'Normal HDDs'!$A:$E,2,FALSE)*IFERROR(VLOOKUP(MONTH($A128),INDIRECT(CONCATENATE("'",YEAR($A128),"'!$A$3:$B$16")),2,FALSE),0)+((IFERROR(VLOOKUP("trend",INDIRECT(CONCATENATE("'",YEAR($A128),"'!$A$3:$B$16")),2,FALSE),0)*(MONTH($A128)+108))*($A129-$A128))+(IFERROR((VLOOKUP("(Intercept)",INDIRECT(CONCATENATE("'",YEAR($A128),"'!$A$3:$B$16")),2,FALSE)),0)*($A129-$A128)))*Customers!B235)</f>
        <v>3081990.6884777932</v>
      </c>
      <c r="P128" s="20">
        <f ca="1">((VLOOKUP(MONTH($A128),'Normal HDDs'!$A:$E,3,FALSE)*IFERROR(VLOOKUP(MONTH($A128),INDIRECT(CONCATENATE("'",YEAR($A128),"'!$g$3:$h$16")),2,FALSE),0)+((IFERROR(VLOOKUP("trend",INDIRECT(CONCATENATE("'",YEAR($A128),"'!$g$3:$h$16")),2,FALSE),0)*(MONTH($A128)+108))*($A129-$A128))+(IFERROR((VLOOKUP("(Intercept)",INDIRECT(CONCATENATE("'",YEAR($A128),"'!$g$3:$h$16")),2,FALSE)),0)*($A129-$A128)))*Customers!C235)</f>
        <v>1314491.8691650187</v>
      </c>
      <c r="Q128" s="20">
        <f ca="1">((VLOOKUP(MONTH($A128),'Normal HDDs'!$A:$E,4,FALSE)*IFERROR(VLOOKUP(MONTH($A128),INDIRECT(CONCATENATE("'",YEAR($A128),"'!$m$3:$n$16")),2,FALSE),0)+((IFERROR(VLOOKUP("trend",INDIRECT(CONCATENATE("'",YEAR($A128),"'!$m$3:$n$16")),2,FALSE),0)*(MONTH($A128)+108))*($A129-$A128))+(IFERROR((VLOOKUP("(Intercept)",INDIRECT(CONCATENATE("'",YEAR($A128),"'!$m$3:$n$16")),2,FALSE)),0)*($A129-$A128)))*Customers!D235)</f>
        <v>888005.08735490986</v>
      </c>
      <c r="R128" s="20">
        <f ca="1">((VLOOKUP(MONTH($A128),'Normal HDDs'!$A:$E,5,FALSE)*IFERROR(VLOOKUP(MONTH($A128),INDIRECT(CONCATENATE("'",YEAR($A128),"'!$s$3:$t$16")),2,FALSE),0)+((IFERROR(VLOOKUP("trend",INDIRECT(CONCATENATE("'",YEAR($A128),"'!$s$3:$t$16")),2,FALSE),0)*(MONTH($A128)+108))*($A129-$A128))+(IFERROR((VLOOKUP("(Intercept)",INDIRECT(CONCATENATE("'",YEAR($A128),"'!$s$3:$t$16")),2,FALSE)),0)*($A129-$A128)))*Customers!E235)</f>
        <v>717465.37580861861</v>
      </c>
    </row>
    <row r="129" spans="1:18" x14ac:dyDescent="0.25">
      <c r="A129" s="18">
        <v>43617</v>
      </c>
      <c r="B129" s="20">
        <f ca="1">((VLOOKUP(MONTH($A129),'Normal HDDs'!$A:$E,2,FALSE)-'Actual HDDs'!B236)*IFERROR(VLOOKUP(MONTH($A129),INDIRECT(CONCATENATE("'",YEAR($A129),"'!$A$3:$B$16")),2,FALSE),0))*Customers!B236</f>
        <v>286210.13700128382</v>
      </c>
      <c r="C129" s="20">
        <f ca="1">((VLOOKUP(MONTH($A129),'Normal HDDs'!$A:$E,3,FALSE)-'Actual HDDs'!C236)*IFERROR(VLOOKUP(MONTH($A129),INDIRECT(CONCATENATE("'",YEAR($A129),"'!$G$3:$H$16")),2,FALSE),0))*Customers!C236</f>
        <v>86295.60526976407</v>
      </c>
      <c r="D129" s="20">
        <f ca="1">((VLOOKUP(MONTH($A129),'Normal HDDs'!$A:$E,4,FALSE)-'Actual HDDs'!D236)*IFERROR(VLOOKUP(MONTH($A129),INDIRECT(CONCATENATE("'",YEAR($A129),"'!$M$3:$N$16")),2,FALSE),0))*Customers!D236</f>
        <v>0</v>
      </c>
      <c r="E129" s="20">
        <f ca="1">((VLOOKUP(MONTH($A129),'Normal HDDs'!$A:$E,5,FALSE)-'Actual HDDs'!E236)*IFERROR(VLOOKUP(MONTH($A129),INDIRECT(CONCATENATE("'",YEAR($A129),"'!$S$3:$T$16")),2,FALSE),0))*Customers!E236</f>
        <v>0</v>
      </c>
      <c r="F129" s="20">
        <f ca="1">'Historical Therms'!C236+B129</f>
        <v>1771625.7748750602</v>
      </c>
      <c r="G129" s="20">
        <f ca="1">'Historical Therms'!D236+C129</f>
        <v>743088.03279882786</v>
      </c>
      <c r="H129" s="20">
        <f ca="1">'Historical Therms'!E236+D129</f>
        <v>460055.6597384786</v>
      </c>
      <c r="I129" s="20">
        <f ca="1">'Historical Therms'!F236+E129</f>
        <v>300258.27485868131</v>
      </c>
      <c r="K129" s="20">
        <f ca="1">O129-'Historical Therms'!C236</f>
        <v>416882.5905549461</v>
      </c>
      <c r="L129" s="20">
        <f ca="1">P129-'Historical Therms'!D236</f>
        <v>196457.13058971311</v>
      </c>
      <c r="M129" s="20">
        <f ca="1">Q129-'Historical Therms'!E236</f>
        <v>90438.730899991118</v>
      </c>
      <c r="N129" s="20">
        <f ca="1">R129-'Historical Therms'!F236</f>
        <v>67405.871333899151</v>
      </c>
      <c r="O129" s="20">
        <f ca="1">((VLOOKUP(MONTH($A129),'Normal HDDs'!$A:$E,2,FALSE)*IFERROR(VLOOKUP(MONTH($A129),INDIRECT(CONCATENATE("'",YEAR($A129),"'!$A$3:$B$16")),2,FALSE),0)+((IFERROR(VLOOKUP("trend",INDIRECT(CONCATENATE("'",YEAR($A129),"'!$A$3:$B$16")),2,FALSE),0)*(MONTH($A129)+108))*($A130-$A129))+(IFERROR((VLOOKUP("(Intercept)",INDIRECT(CONCATENATE("'",YEAR($A129),"'!$A$3:$B$16")),2,FALSE)),0)*($A130-$A129)))*Customers!B236)</f>
        <v>1902298.2284287224</v>
      </c>
      <c r="P129" s="20">
        <f ca="1">((VLOOKUP(MONTH($A129),'Normal HDDs'!$A:$E,3,FALSE)*IFERROR(VLOOKUP(MONTH($A129),INDIRECT(CONCATENATE("'",YEAR($A129),"'!$g$3:$h$16")),2,FALSE),0)+((IFERROR(VLOOKUP("trend",INDIRECT(CONCATENATE("'",YEAR($A129),"'!$g$3:$h$16")),2,FALSE),0)*(MONTH($A129)+108))*($A130-$A129))+(IFERROR((VLOOKUP("(Intercept)",INDIRECT(CONCATENATE("'",YEAR($A129),"'!$g$3:$h$16")),2,FALSE)),0)*($A130-$A129)))*Customers!C236)</f>
        <v>853249.55811877688</v>
      </c>
      <c r="Q129" s="20">
        <f ca="1">((VLOOKUP(MONTH($A129),'Normal HDDs'!$A:$E,4,FALSE)*IFERROR(VLOOKUP(MONTH($A129),INDIRECT(CONCATENATE("'",YEAR($A129),"'!$m$3:$n$16")),2,FALSE),0)+((IFERROR(VLOOKUP("trend",INDIRECT(CONCATENATE("'",YEAR($A129),"'!$m$3:$n$16")),2,FALSE),0)*(MONTH($A129)+108))*($A130-$A129))+(IFERROR((VLOOKUP("(Intercept)",INDIRECT(CONCATENATE("'",YEAR($A129),"'!$m$3:$n$16")),2,FALSE)),0)*($A130-$A129)))*Customers!D236)</f>
        <v>550494.39063846972</v>
      </c>
      <c r="R129" s="20">
        <f ca="1">((VLOOKUP(MONTH($A129),'Normal HDDs'!$A:$E,5,FALSE)*IFERROR(VLOOKUP(MONTH($A129),INDIRECT(CONCATENATE("'",YEAR($A129),"'!$s$3:$t$16")),2,FALSE),0)+((IFERROR(VLOOKUP("trend",INDIRECT(CONCATENATE("'",YEAR($A129),"'!$s$3:$t$16")),2,FALSE),0)*(MONTH($A129)+108))*($A130-$A129))+(IFERROR((VLOOKUP("(Intercept)",INDIRECT(CONCATENATE("'",YEAR($A129),"'!$s$3:$t$16")),2,FALSE)),0)*($A130-$A129)))*Customers!E236)</f>
        <v>367664.14619258046</v>
      </c>
    </row>
    <row r="130" spans="1:18" x14ac:dyDescent="0.25">
      <c r="A130" s="18">
        <v>43647</v>
      </c>
      <c r="B130" s="20">
        <f ca="1">((VLOOKUP(MONTH($A130),'Normal HDDs'!$A:$E,2,FALSE)-'Actual HDDs'!B237)*IFERROR(VLOOKUP(MONTH($A130),INDIRECT(CONCATENATE("'",YEAR($A130),"'!$A$3:$B$16")),2,FALSE),0))*Customers!B237</f>
        <v>0</v>
      </c>
      <c r="C130" s="20">
        <f ca="1">((VLOOKUP(MONTH($A130),'Normal HDDs'!$A:$E,3,FALSE)-'Actual HDDs'!C237)*IFERROR(VLOOKUP(MONTH($A130),INDIRECT(CONCATENATE("'",YEAR($A130),"'!$G$3:$H$16")),2,FALSE),0))*Customers!C237</f>
        <v>0</v>
      </c>
      <c r="D130" s="20">
        <f ca="1">((VLOOKUP(MONTH($A130),'Normal HDDs'!$A:$E,4,FALSE)-'Actual HDDs'!D237)*IFERROR(VLOOKUP(MONTH($A130),INDIRECT(CONCATENATE("'",YEAR($A130),"'!$M$3:$N$16")),2,FALSE),0))*Customers!D237</f>
        <v>0</v>
      </c>
      <c r="E130" s="20">
        <f ca="1">((VLOOKUP(MONTH($A130),'Normal HDDs'!$A:$E,5,FALSE)-'Actual HDDs'!E237)*IFERROR(VLOOKUP(MONTH($A130),INDIRECT(CONCATENATE("'",YEAR($A130),"'!$S$3:$T$16")),2,FALSE),0))*Customers!E237</f>
        <v>0</v>
      </c>
      <c r="F130" s="20">
        <f ca="1">'Historical Therms'!C237+B130</f>
        <v>1573869.2327504945</v>
      </c>
      <c r="G130" s="20">
        <f ca="1">'Historical Therms'!D237+C130</f>
        <v>700144.92442301183</v>
      </c>
      <c r="H130" s="20">
        <f ca="1">'Historical Therms'!E237+D130</f>
        <v>503555.51500267128</v>
      </c>
      <c r="I130" s="20">
        <f ca="1">'Historical Therms'!F237+E130</f>
        <v>311356.32782382244</v>
      </c>
      <c r="K130" s="20">
        <f ca="1">O130-'Historical Therms'!C237</f>
        <v>-81029.643877975643</v>
      </c>
      <c r="L130" s="20">
        <f ca="1">P130-'Historical Therms'!D237</f>
        <v>-62680.891293301363</v>
      </c>
      <c r="M130" s="20">
        <f ca="1">Q130-'Historical Therms'!E237</f>
        <v>66142.094865227467</v>
      </c>
      <c r="N130" s="20">
        <f ca="1">R130-'Historical Therms'!F237</f>
        <v>67050.91648656287</v>
      </c>
      <c r="O130" s="20">
        <f ca="1">((VLOOKUP(MONTH($A130),'Normal HDDs'!$A:$E,2,FALSE)*IFERROR(VLOOKUP(MONTH($A130),INDIRECT(CONCATENATE("'",YEAR($A130),"'!$A$3:$B$16")),2,FALSE),0)+((IFERROR(VLOOKUP("trend",INDIRECT(CONCATENATE("'",YEAR($A130),"'!$A$3:$B$16")),2,FALSE),0)*(MONTH($A130)+108))*($A131-$A130))+(IFERROR((VLOOKUP("(Intercept)",INDIRECT(CONCATENATE("'",YEAR($A130),"'!$A$3:$B$16")),2,FALSE)),0)*($A131-$A130)))*Customers!B237)</f>
        <v>1492839.5888725189</v>
      </c>
      <c r="P130" s="20">
        <f ca="1">((VLOOKUP(MONTH($A130),'Normal HDDs'!$A:$E,3,FALSE)*IFERROR(VLOOKUP(MONTH($A130),INDIRECT(CONCATENATE("'",YEAR($A130),"'!$g$3:$h$16")),2,FALSE),0)+((IFERROR(VLOOKUP("trend",INDIRECT(CONCATENATE("'",YEAR($A130),"'!$g$3:$h$16")),2,FALSE),0)*(MONTH($A130)+108))*($A131-$A130))+(IFERROR((VLOOKUP("(Intercept)",INDIRECT(CONCATENATE("'",YEAR($A130),"'!$g$3:$h$16")),2,FALSE)),0)*($A131-$A130)))*Customers!C237)</f>
        <v>637464.03312971047</v>
      </c>
      <c r="Q130" s="20">
        <f ca="1">((VLOOKUP(MONTH($A130),'Normal HDDs'!$A:$E,4,FALSE)*IFERROR(VLOOKUP(MONTH($A130),INDIRECT(CONCATENATE("'",YEAR($A130),"'!$m$3:$n$16")),2,FALSE),0)+((IFERROR(VLOOKUP("trend",INDIRECT(CONCATENATE("'",YEAR($A130),"'!$m$3:$n$16")),2,FALSE),0)*(MONTH($A130)+108))*($A131-$A130))+(IFERROR((VLOOKUP("(Intercept)",INDIRECT(CONCATENATE("'",YEAR($A130),"'!$m$3:$n$16")),2,FALSE)),0)*($A131-$A130)))*Customers!D237)</f>
        <v>569697.60986789875</v>
      </c>
      <c r="R130" s="20">
        <f ca="1">((VLOOKUP(MONTH($A130),'Normal HDDs'!$A:$E,5,FALSE)*IFERROR(VLOOKUP(MONTH($A130),INDIRECT(CONCATENATE("'",YEAR($A130),"'!$s$3:$t$16")),2,FALSE),0)+((IFERROR(VLOOKUP("trend",INDIRECT(CONCATENATE("'",YEAR($A130),"'!$s$3:$t$16")),2,FALSE),0)*(MONTH($A130)+108))*($A131-$A130))+(IFERROR((VLOOKUP("(Intercept)",INDIRECT(CONCATENATE("'",YEAR($A130),"'!$s$3:$t$16")),2,FALSE)),0)*($A131-$A130)))*Customers!E237)</f>
        <v>378407.24431038531</v>
      </c>
    </row>
    <row r="131" spans="1:18" x14ac:dyDescent="0.25">
      <c r="A131" s="18">
        <v>43678</v>
      </c>
      <c r="B131" s="20">
        <f ca="1">((VLOOKUP(MONTH($A131),'Normal HDDs'!$A:$E,2,FALSE)-'Actual HDDs'!B238)*IFERROR(VLOOKUP(MONTH($A131),INDIRECT(CONCATENATE("'",YEAR($A131),"'!$A$3:$B$16")),2,FALSE),0))*Customers!B238</f>
        <v>0</v>
      </c>
      <c r="C131" s="20">
        <f ca="1">((VLOOKUP(MONTH($A131),'Normal HDDs'!$A:$E,3,FALSE)-'Actual HDDs'!C238)*IFERROR(VLOOKUP(MONTH($A131),INDIRECT(CONCATENATE("'",YEAR($A131),"'!$G$3:$H$16")),2,FALSE),0))*Customers!C238</f>
        <v>0</v>
      </c>
      <c r="D131" s="20">
        <f ca="1">((VLOOKUP(MONTH($A131),'Normal HDDs'!$A:$E,4,FALSE)-'Actual HDDs'!D238)*IFERROR(VLOOKUP(MONTH($A131),INDIRECT(CONCATENATE("'",YEAR($A131),"'!$M$3:$N$16")),2,FALSE),0))*Customers!D238</f>
        <v>0</v>
      </c>
      <c r="E131" s="20">
        <f ca="1">((VLOOKUP(MONTH($A131),'Normal HDDs'!$A:$E,5,FALSE)-'Actual HDDs'!E238)*IFERROR(VLOOKUP(MONTH($A131),INDIRECT(CONCATENATE("'",YEAR($A131),"'!$S$3:$T$16")),2,FALSE),0))*Customers!E238</f>
        <v>0</v>
      </c>
      <c r="F131" s="20">
        <f ca="1">'Historical Therms'!C238+B131</f>
        <v>911967.82691926556</v>
      </c>
      <c r="G131" s="20">
        <f ca="1">'Historical Therms'!D238+C131</f>
        <v>384777.34890659718</v>
      </c>
      <c r="H131" s="20">
        <f ca="1">'Historical Therms'!E238+D131</f>
        <v>322523.1385097031</v>
      </c>
      <c r="I131" s="20">
        <f ca="1">'Historical Therms'!F238+E131</f>
        <v>198183.68566443419</v>
      </c>
      <c r="K131" s="20">
        <f ca="1">O131-'Historical Therms'!C238</f>
        <v>581103.34528346825</v>
      </c>
      <c r="L131" s="20">
        <f ca="1">P131-'Historical Therms'!D238</f>
        <v>253234.23688780289</v>
      </c>
      <c r="M131" s="20">
        <f ca="1">Q131-'Historical Therms'!E238</f>
        <v>248209.75102053757</v>
      </c>
      <c r="N131" s="20">
        <f ca="1">R131-'Historical Therms'!F238</f>
        <v>178939.46800467462</v>
      </c>
      <c r="O131" s="20">
        <f ca="1">((VLOOKUP(MONTH($A131),'Normal HDDs'!$A:$E,2,FALSE)*IFERROR(VLOOKUP(MONTH($A131),INDIRECT(CONCATENATE("'",YEAR($A131),"'!$A$3:$B$16")),2,FALSE),0)+((IFERROR(VLOOKUP("trend",INDIRECT(CONCATENATE("'",YEAR($A131),"'!$A$3:$B$16")),2,FALSE),0)*(MONTH($A131)+108))*($A132-$A131))+(IFERROR((VLOOKUP("(Intercept)",INDIRECT(CONCATENATE("'",YEAR($A131),"'!$A$3:$B$16")),2,FALSE)),0)*($A132-$A131)))*Customers!B238)</f>
        <v>1493071.1722027338</v>
      </c>
      <c r="P131" s="20">
        <f ca="1">((VLOOKUP(MONTH($A131),'Normal HDDs'!$A:$E,3,FALSE)*IFERROR(VLOOKUP(MONTH($A131),INDIRECT(CONCATENATE("'",YEAR($A131),"'!$g$3:$h$16")),2,FALSE),0)+((IFERROR(VLOOKUP("trend",INDIRECT(CONCATENATE("'",YEAR($A131),"'!$g$3:$h$16")),2,FALSE),0)*(MONTH($A131)+108))*($A132-$A131))+(IFERROR((VLOOKUP("(Intercept)",INDIRECT(CONCATENATE("'",YEAR($A131),"'!$g$3:$h$16")),2,FALSE)),0)*($A132-$A131)))*Customers!C238)</f>
        <v>638011.58579440007</v>
      </c>
      <c r="Q131" s="20">
        <f ca="1">((VLOOKUP(MONTH($A131),'Normal HDDs'!$A:$E,4,FALSE)*IFERROR(VLOOKUP(MONTH($A131),INDIRECT(CONCATENATE("'",YEAR($A131),"'!$m$3:$n$16")),2,FALSE),0)+((IFERROR(VLOOKUP("trend",INDIRECT(CONCATENATE("'",YEAR($A131),"'!$m$3:$n$16")),2,FALSE),0)*(MONTH($A131)+108))*($A132-$A131))+(IFERROR((VLOOKUP("(Intercept)",INDIRECT(CONCATENATE("'",YEAR($A131),"'!$m$3:$n$16")),2,FALSE)),0)*($A132-$A131)))*Customers!D238)</f>
        <v>570732.88953024067</v>
      </c>
      <c r="R131" s="20">
        <f ca="1">((VLOOKUP(MONTH($A131),'Normal HDDs'!$A:$E,5,FALSE)*IFERROR(VLOOKUP(MONTH($A131),INDIRECT(CONCATENATE("'",YEAR($A131),"'!$s$3:$t$16")),2,FALSE),0)+((IFERROR(VLOOKUP("trend",INDIRECT(CONCATENATE("'",YEAR($A131),"'!$s$3:$t$16")),2,FALSE),0)*(MONTH($A131)+108))*($A132-$A131))+(IFERROR((VLOOKUP("(Intercept)",INDIRECT(CONCATENATE("'",YEAR($A131),"'!$s$3:$t$16")),2,FALSE)),0)*($A132-$A131)))*Customers!E238)</f>
        <v>377123.15366910881</v>
      </c>
    </row>
    <row r="132" spans="1:18" x14ac:dyDescent="0.25">
      <c r="A132" s="18">
        <v>43709</v>
      </c>
      <c r="B132" s="20">
        <f ca="1">((VLOOKUP(MONTH($A132),'Normal HDDs'!$A:$E,2,FALSE)-'Actual HDDs'!B239)*IFERROR(VLOOKUP(MONTH($A132),INDIRECT(CONCATENATE("'",YEAR($A132),"'!$A$3:$B$16")),2,FALSE),0))*Customers!B239</f>
        <v>383719.88631053828</v>
      </c>
      <c r="C132" s="20">
        <f ca="1">((VLOOKUP(MONTH($A132),'Normal HDDs'!$A:$E,3,FALSE)-'Actual HDDs'!C239)*IFERROR(VLOOKUP(MONTH($A132),INDIRECT(CONCATENATE("'",YEAR($A132),"'!$G$3:$H$16")),2,FALSE),0))*Customers!C239</f>
        <v>120702.02919238465</v>
      </c>
      <c r="D132" s="20">
        <f ca="1">((VLOOKUP(MONTH($A132),'Normal HDDs'!$A:$E,4,FALSE)-'Actual HDDs'!D239)*IFERROR(VLOOKUP(MONTH($A132),INDIRECT(CONCATENATE("'",YEAR($A132),"'!$M$3:$N$16")),2,FALSE),0))*Customers!D239</f>
        <v>0</v>
      </c>
      <c r="E132" s="20">
        <f ca="1">((VLOOKUP(MONTH($A132),'Normal HDDs'!$A:$E,5,FALSE)-'Actual HDDs'!E239)*IFERROR(VLOOKUP(MONTH($A132),INDIRECT(CONCATENATE("'",YEAR($A132),"'!$S$3:$T$16")),2,FALSE),0))*Customers!E239</f>
        <v>0</v>
      </c>
      <c r="F132" s="20">
        <f ca="1">'Historical Therms'!C239+B132</f>
        <v>2558966.5328963213</v>
      </c>
      <c r="G132" s="20">
        <f ca="1">'Historical Therms'!D239+C132</f>
        <v>1043143.4203587474</v>
      </c>
      <c r="H132" s="20">
        <f ca="1">'Historical Therms'!E239+D132</f>
        <v>716946.32007985597</v>
      </c>
      <c r="I132" s="20">
        <f ca="1">'Historical Therms'!F239+E132</f>
        <v>472872.64216799842</v>
      </c>
      <c r="K132" s="20">
        <f ca="1">O132-'Historical Therms'!C239</f>
        <v>-49900.192717124242</v>
      </c>
      <c r="L132" s="20">
        <f ca="1">P132-'Historical Therms'!D239</f>
        <v>-46960.513189132558</v>
      </c>
      <c r="M132" s="20">
        <f ca="1">Q132-'Historical Therms'!E239</f>
        <v>-162512.09009864659</v>
      </c>
      <c r="N132" s="20">
        <f ca="1">R132-'Historical Therms'!F239</f>
        <v>-105954.09699293337</v>
      </c>
      <c r="O132" s="20">
        <f ca="1">((VLOOKUP(MONTH($A132),'Normal HDDs'!$A:$E,2,FALSE)*IFERROR(VLOOKUP(MONTH($A132),INDIRECT(CONCATENATE("'",YEAR($A132),"'!$A$3:$B$16")),2,FALSE),0)+((IFERROR(VLOOKUP("trend",INDIRECT(CONCATENATE("'",YEAR($A132),"'!$A$3:$B$16")),2,FALSE),0)*(MONTH($A132)+108))*($A133-$A132))+(IFERROR((VLOOKUP("(Intercept)",INDIRECT(CONCATENATE("'",YEAR($A132),"'!$A$3:$B$16")),2,FALSE)),0)*($A133-$A132)))*Customers!B239)</f>
        <v>2125346.4538686587</v>
      </c>
      <c r="P132" s="20">
        <f ca="1">((VLOOKUP(MONTH($A132),'Normal HDDs'!$A:$E,3,FALSE)*IFERROR(VLOOKUP(MONTH($A132),INDIRECT(CONCATENATE("'",YEAR($A132),"'!$g$3:$h$16")),2,FALSE),0)+((IFERROR(VLOOKUP("trend",INDIRECT(CONCATENATE("'",YEAR($A132),"'!$g$3:$h$16")),2,FALSE),0)*(MONTH($A132)+108))*($A133-$A132))+(IFERROR((VLOOKUP("(Intercept)",INDIRECT(CONCATENATE("'",YEAR($A132),"'!$g$3:$h$16")),2,FALSE)),0)*($A133-$A132)))*Customers!C239)</f>
        <v>875480.87797723012</v>
      </c>
      <c r="Q132" s="20">
        <f ca="1">((VLOOKUP(MONTH($A132),'Normal HDDs'!$A:$E,4,FALSE)*IFERROR(VLOOKUP(MONTH($A132),INDIRECT(CONCATENATE("'",YEAR($A132),"'!$m$3:$n$16")),2,FALSE),0)+((IFERROR(VLOOKUP("trend",INDIRECT(CONCATENATE("'",YEAR($A132),"'!$m$3:$n$16")),2,FALSE),0)*(MONTH($A132)+108))*($A133-$A132))+(IFERROR((VLOOKUP("(Intercept)",INDIRECT(CONCATENATE("'",YEAR($A132),"'!$m$3:$n$16")),2,FALSE)),0)*($A133-$A132)))*Customers!D239)</f>
        <v>554434.22998120938</v>
      </c>
      <c r="R132" s="20">
        <f ca="1">((VLOOKUP(MONTH($A132),'Normal HDDs'!$A:$E,5,FALSE)*IFERROR(VLOOKUP(MONTH($A132),INDIRECT(CONCATENATE("'",YEAR($A132),"'!$s$3:$t$16")),2,FALSE),0)+((IFERROR(VLOOKUP("trend",INDIRECT(CONCATENATE("'",YEAR($A132),"'!$s$3:$t$16")),2,FALSE),0)*(MONTH($A132)+108))*($A133-$A132))+(IFERROR((VLOOKUP("(Intercept)",INDIRECT(CONCATENATE("'",YEAR($A132),"'!$s$3:$t$16")),2,FALSE)),0)*($A133-$A132)))*Customers!E239)</f>
        <v>366918.54517506505</v>
      </c>
    </row>
    <row r="133" spans="1:18" x14ac:dyDescent="0.25">
      <c r="A133" s="18">
        <v>43739</v>
      </c>
      <c r="B133" s="20">
        <f ca="1">((VLOOKUP(MONTH($A133),'Normal HDDs'!$A:$E,2,FALSE)-'Actual HDDs'!B240)*IFERROR(VLOOKUP(MONTH($A133),INDIRECT(CONCATENATE("'",YEAR($A133),"'!$A$3:$B$16")),2,FALSE),0))*Customers!B240</f>
        <v>-194308.08829600434</v>
      </c>
      <c r="C133" s="20">
        <f ca="1">((VLOOKUP(MONTH($A133),'Normal HDDs'!$A:$E,3,FALSE)-'Actual HDDs'!C240)*IFERROR(VLOOKUP(MONTH($A133),INDIRECT(CONCATENATE("'",YEAR($A133),"'!$G$3:$H$16")),2,FALSE),0))*Customers!C240</f>
        <v>-322978.45379233407</v>
      </c>
      <c r="D133" s="20">
        <f ca="1">((VLOOKUP(MONTH($A133),'Normal HDDs'!$A:$E,4,FALSE)-'Actual HDDs'!D240)*IFERROR(VLOOKUP(MONTH($A133),INDIRECT(CONCATENATE("'",YEAR($A133),"'!$M$3:$N$16")),2,FALSE),0))*Customers!D240</f>
        <v>-358064.42871550628</v>
      </c>
      <c r="E133" s="20">
        <f ca="1">((VLOOKUP(MONTH($A133),'Normal HDDs'!$A:$E,5,FALSE)-'Actual HDDs'!E240)*IFERROR(VLOOKUP(MONTH($A133),INDIRECT(CONCATENATE("'",YEAR($A133),"'!$S$3:$T$16")),2,FALSE),0))*Customers!E240</f>
        <v>-198107.45348248485</v>
      </c>
      <c r="F133" s="20">
        <f ca="1">'Historical Therms'!C240+B133</f>
        <v>5274390.2507143123</v>
      </c>
      <c r="G133" s="20">
        <f ca="1">'Historical Therms'!D240+C133</f>
        <v>2203760.7707904684</v>
      </c>
      <c r="H133" s="20">
        <f ca="1">'Historical Therms'!E240+D133</f>
        <v>1351583.2042790572</v>
      </c>
      <c r="I133" s="20">
        <f ca="1">'Historical Therms'!F240+E133</f>
        <v>1182223.3499298315</v>
      </c>
      <c r="K133" s="20">
        <f ca="1">O133-'Historical Therms'!C240</f>
        <v>-703213.84981705062</v>
      </c>
      <c r="L133" s="20">
        <f ca="1">P133-'Historical Therms'!D240</f>
        <v>-470334.10823100992</v>
      </c>
      <c r="M133" s="20">
        <f ca="1">Q133-'Historical Therms'!E240</f>
        <v>-426451.37208516593</v>
      </c>
      <c r="N133" s="20">
        <f ca="1">R133-'Historical Therms'!F240</f>
        <v>-443730.5527827997</v>
      </c>
      <c r="O133" s="20">
        <f ca="1">((VLOOKUP(MONTH($A133),'Normal HDDs'!$A:$E,2,FALSE)*IFERROR(VLOOKUP(MONTH($A133),INDIRECT(CONCATENATE("'",YEAR($A133),"'!$A$3:$B$16")),2,FALSE),0)+((IFERROR(VLOOKUP("trend",INDIRECT(CONCATENATE("'",YEAR($A133),"'!$A$3:$B$16")),2,FALSE),0)*(MONTH($A133)+108))*($A134-$A133))+(IFERROR((VLOOKUP("(Intercept)",INDIRECT(CONCATENATE("'",YEAR($A133),"'!$A$3:$B$16")),2,FALSE)),0)*($A134-$A133)))*Customers!B240)</f>
        <v>4765484.4891932663</v>
      </c>
      <c r="P133" s="20">
        <f ca="1">((VLOOKUP(MONTH($A133),'Normal HDDs'!$A:$E,3,FALSE)*IFERROR(VLOOKUP(MONTH($A133),INDIRECT(CONCATENATE("'",YEAR($A133),"'!$g$3:$h$16")),2,FALSE),0)+((IFERROR(VLOOKUP("trend",INDIRECT(CONCATENATE("'",YEAR($A133),"'!$g$3:$h$16")),2,FALSE),0)*(MONTH($A133)+108))*($A134-$A133))+(IFERROR((VLOOKUP("(Intercept)",INDIRECT(CONCATENATE("'",YEAR($A133),"'!$g$3:$h$16")),2,FALSE)),0)*($A134-$A133)))*Customers!C240)</f>
        <v>2056405.1163517926</v>
      </c>
      <c r="Q133" s="20">
        <f ca="1">((VLOOKUP(MONTH($A133),'Normal HDDs'!$A:$E,4,FALSE)*IFERROR(VLOOKUP(MONTH($A133),INDIRECT(CONCATENATE("'",YEAR($A133),"'!$m$3:$n$16")),2,FALSE),0)+((IFERROR(VLOOKUP("trend",INDIRECT(CONCATENATE("'",YEAR($A133),"'!$m$3:$n$16")),2,FALSE),0)*(MONTH($A133)+108))*($A134-$A133))+(IFERROR((VLOOKUP("(Intercept)",INDIRECT(CONCATENATE("'",YEAR($A133),"'!$m$3:$n$16")),2,FALSE)),0)*($A134-$A133)))*Customers!D240)</f>
        <v>1283196.2609093976</v>
      </c>
      <c r="R133" s="20">
        <f ca="1">((VLOOKUP(MONTH($A133),'Normal HDDs'!$A:$E,5,FALSE)*IFERROR(VLOOKUP(MONTH($A133),INDIRECT(CONCATENATE("'",YEAR($A133),"'!$s$3:$t$16")),2,FALSE),0)+((IFERROR(VLOOKUP("trend",INDIRECT(CONCATENATE("'",YEAR($A133),"'!$s$3:$t$16")),2,FALSE),0)*(MONTH($A133)+108))*($A134-$A133))+(IFERROR((VLOOKUP("(Intercept)",INDIRECT(CONCATENATE("'",YEAR($A133),"'!$s$3:$t$16")),2,FALSE)),0)*($A134-$A133)))*Customers!E240)</f>
        <v>936600.25062951667</v>
      </c>
    </row>
    <row r="134" spans="1:18" x14ac:dyDescent="0.25">
      <c r="A134" s="18">
        <v>43770</v>
      </c>
      <c r="B134" s="20">
        <f ca="1">((VLOOKUP(MONTH($A134),'Normal HDDs'!$A:$E,2,FALSE)-'Actual HDDs'!B241)*IFERROR(VLOOKUP(MONTH($A134),INDIRECT(CONCATENATE("'",YEAR($A134),"'!$A$3:$B$16")),2,FALSE),0))*Customers!B241</f>
        <v>922712.19293447025</v>
      </c>
      <c r="C134" s="20">
        <f ca="1">((VLOOKUP(MONTH($A134),'Normal HDDs'!$A:$E,3,FALSE)-'Actual HDDs'!C241)*IFERROR(VLOOKUP(MONTH($A134),INDIRECT(CONCATENATE("'",YEAR($A134),"'!$G$3:$H$16")),2,FALSE),0))*Customers!C241</f>
        <v>553962.66937129467</v>
      </c>
      <c r="D134" s="20">
        <f ca="1">((VLOOKUP(MONTH($A134),'Normal HDDs'!$A:$E,4,FALSE)-'Actual HDDs'!D241)*IFERROR(VLOOKUP(MONTH($A134),INDIRECT(CONCATENATE("'",YEAR($A134),"'!$M$3:$N$16")),2,FALSE),0))*Customers!D241</f>
        <v>-360618.56504194392</v>
      </c>
      <c r="E134" s="20">
        <f ca="1">((VLOOKUP(MONTH($A134),'Normal HDDs'!$A:$E,5,FALSE)-'Actual HDDs'!E241)*IFERROR(VLOOKUP(MONTH($A134),INDIRECT(CONCATENATE("'",YEAR($A134),"'!$S$3:$T$16")),2,FALSE),0))*Customers!E241</f>
        <v>-31677.561257390469</v>
      </c>
      <c r="F134" s="20">
        <f ca="1">'Historical Therms'!C241+B134</f>
        <v>8128866.2821864141</v>
      </c>
      <c r="G134" s="20">
        <f ca="1">'Historical Therms'!D241+C134</f>
        <v>3934824.4002507674</v>
      </c>
      <c r="H134" s="20">
        <f ca="1">'Historical Therms'!E241+D134</f>
        <v>2633371.9473087653</v>
      </c>
      <c r="I134" s="20">
        <f ca="1">'Historical Therms'!F241+E134</f>
        <v>2291054.1062604841</v>
      </c>
      <c r="K134" s="20">
        <f ca="1">O134-'Historical Therms'!C241</f>
        <v>1192768.4670878695</v>
      </c>
      <c r="L134" s="20">
        <f ca="1">P134-'Historical Therms'!D241</f>
        <v>416665.32647512481</v>
      </c>
      <c r="M134" s="20">
        <f ca="1">Q134-'Historical Therms'!E241</f>
        <v>-421554.76037800033</v>
      </c>
      <c r="N134" s="20">
        <f ca="1">R134-'Historical Therms'!F241</f>
        <v>-151790.29812091496</v>
      </c>
      <c r="O134" s="20">
        <f ca="1">((VLOOKUP(MONTH($A134),'Normal HDDs'!$A:$E,2,FALSE)*IFERROR(VLOOKUP(MONTH($A134),INDIRECT(CONCATENATE("'",YEAR($A134),"'!$A$3:$B$16")),2,FALSE),0)+((IFERROR(VLOOKUP("trend",INDIRECT(CONCATENATE("'",YEAR($A134),"'!$A$3:$B$16")),2,FALSE),0)*(MONTH($A134)+108))*($A135-$A134))+(IFERROR((VLOOKUP("(Intercept)",INDIRECT(CONCATENATE("'",YEAR($A134),"'!$A$3:$B$16")),2,FALSE)),0)*($A135-$A134)))*Customers!B241)</f>
        <v>8398922.5563398134</v>
      </c>
      <c r="P134" s="20">
        <f ca="1">((VLOOKUP(MONTH($A134),'Normal HDDs'!$A:$E,3,FALSE)*IFERROR(VLOOKUP(MONTH($A134),INDIRECT(CONCATENATE("'",YEAR($A134),"'!$g$3:$h$16")),2,FALSE),0)+((IFERROR(VLOOKUP("trend",INDIRECT(CONCATENATE("'",YEAR($A134),"'!$g$3:$h$16")),2,FALSE),0)*(MONTH($A134)+108))*($A135-$A134))+(IFERROR((VLOOKUP("(Intercept)",INDIRECT(CONCATENATE("'",YEAR($A134),"'!$g$3:$h$16")),2,FALSE)),0)*($A135-$A134)))*Customers!C241)</f>
        <v>3797527.0573545974</v>
      </c>
      <c r="Q134" s="20">
        <f ca="1">((VLOOKUP(MONTH($A134),'Normal HDDs'!$A:$E,4,FALSE)*IFERROR(VLOOKUP(MONTH($A134),INDIRECT(CONCATENATE("'",YEAR($A134),"'!$m$3:$n$16")),2,FALSE),0)+((IFERROR(VLOOKUP("trend",INDIRECT(CONCATENATE("'",YEAR($A134),"'!$m$3:$n$16")),2,FALSE),0)*(MONTH($A134)+108))*($A135-$A134))+(IFERROR((VLOOKUP("(Intercept)",INDIRECT(CONCATENATE("'",YEAR($A134),"'!$m$3:$n$16")),2,FALSE)),0)*($A135-$A134)))*Customers!D241)</f>
        <v>2572435.7519727089</v>
      </c>
      <c r="R134" s="20">
        <f ca="1">((VLOOKUP(MONTH($A134),'Normal HDDs'!$A:$E,5,FALSE)*IFERROR(VLOOKUP(MONTH($A134),INDIRECT(CONCATENATE("'",YEAR($A134),"'!$s$3:$t$16")),2,FALSE),0)+((IFERROR(VLOOKUP("trend",INDIRECT(CONCATENATE("'",YEAR($A134),"'!$s$3:$t$16")),2,FALSE),0)*(MONTH($A134)+108))*($A135-$A134))+(IFERROR((VLOOKUP("(Intercept)",INDIRECT(CONCATENATE("'",YEAR($A134),"'!$s$3:$t$16")),2,FALSE)),0)*($A135-$A134)))*Customers!E241)</f>
        <v>2170941.3693969594</v>
      </c>
    </row>
    <row r="135" spans="1:18" x14ac:dyDescent="0.25">
      <c r="A135" s="18">
        <v>43800</v>
      </c>
      <c r="B135" s="20">
        <f ca="1">((VLOOKUP(MONTH($A135),'Normal HDDs'!$A:$E,2,FALSE)-'Actual HDDs'!B242)*IFERROR(VLOOKUP(MONTH($A135),INDIRECT(CONCATENATE("'",YEAR($A135),"'!$A$3:$B$16")),2,FALSE),0))*Customers!B242</f>
        <v>1836149.4588188485</v>
      </c>
      <c r="C135" s="20">
        <f ca="1">((VLOOKUP(MONTH($A135),'Normal HDDs'!$A:$E,3,FALSE)-'Actual HDDs'!C242)*IFERROR(VLOOKUP(MONTH($A135),INDIRECT(CONCATENATE("'",YEAR($A135),"'!$G$3:$H$16")),2,FALSE),0))*Customers!C242</f>
        <v>733760.33146516432</v>
      </c>
      <c r="D135" s="20">
        <f ca="1">((VLOOKUP(MONTH($A135),'Normal HDDs'!$A:$E,4,FALSE)-'Actual HDDs'!D242)*IFERROR(VLOOKUP(MONTH($A135),INDIRECT(CONCATENATE("'",YEAR($A135),"'!$M$3:$N$16")),2,FALSE),0))*Customers!D242</f>
        <v>249087.45335744956</v>
      </c>
      <c r="E135" s="20">
        <f ca="1">((VLOOKUP(MONTH($A135),'Normal HDDs'!$A:$E,5,FALSE)-'Actual HDDs'!E242)*IFERROR(VLOOKUP(MONTH($A135),INDIRECT(CONCATENATE("'",YEAR($A135),"'!$S$3:$T$16")),2,FALSE),0))*Customers!E242</f>
        <v>468916.25498383783</v>
      </c>
      <c r="F135" s="20">
        <f ca="1">'Historical Therms'!C242+B135</f>
        <v>10370480.690522531</v>
      </c>
      <c r="G135" s="20">
        <f ca="1">'Historical Therms'!D242+C135</f>
        <v>4619336.4238916868</v>
      </c>
      <c r="H135" s="20">
        <f ca="1">'Historical Therms'!E242+D135</f>
        <v>4393723.1091552004</v>
      </c>
      <c r="I135" s="20">
        <f ca="1">'Historical Therms'!F242+E135</f>
        <v>3697785.275055883</v>
      </c>
      <c r="K135" s="20">
        <f ca="1">O135-'Historical Therms'!C242</f>
        <v>1692738.0874092281</v>
      </c>
      <c r="L135" s="20">
        <f ca="1">P135-'Historical Therms'!D242</f>
        <v>699461.23540994897</v>
      </c>
      <c r="M135" s="20">
        <f ca="1">Q135-'Historical Therms'!E242</f>
        <v>307670.89527535625</v>
      </c>
      <c r="N135" s="20">
        <f ca="1">R135-'Historical Therms'!F242</f>
        <v>313710.31873773923</v>
      </c>
      <c r="O135" s="20">
        <f ca="1">((VLOOKUP(MONTH($A135),'Normal HDDs'!$A:$E,2,FALSE)*IFERROR(VLOOKUP(MONTH($A135),INDIRECT(CONCATENATE("'",YEAR($A135),"'!$A$3:$B$16")),2,FALSE),0)+((IFERROR(VLOOKUP("trend",INDIRECT(CONCATENATE("'",YEAR($A135),"'!$A$3:$B$16")),2,FALSE),0)*(MONTH($A135)+108))*($A136-$A135))+(IFERROR((VLOOKUP("(Intercept)",INDIRECT(CONCATENATE("'",YEAR($A135),"'!$A$3:$B$16")),2,FALSE)),0)*($A136-$A135)))*Customers!B242)</f>
        <v>10227069.31911291</v>
      </c>
      <c r="P135" s="20">
        <f ca="1">((VLOOKUP(MONTH($A135),'Normal HDDs'!$A:$E,3,FALSE)*IFERROR(VLOOKUP(MONTH($A135),INDIRECT(CONCATENATE("'",YEAR($A135),"'!$g$3:$h$16")),2,FALSE),0)+((IFERROR(VLOOKUP("trend",INDIRECT(CONCATENATE("'",YEAR($A135),"'!$g$3:$h$16")),2,FALSE),0)*(MONTH($A135)+108))*($A136-$A135))+(IFERROR((VLOOKUP("(Intercept)",INDIRECT(CONCATENATE("'",YEAR($A135),"'!$g$3:$h$16")),2,FALSE)),0)*($A136-$A135)))*Customers!C242)</f>
        <v>4585037.3278364716</v>
      </c>
      <c r="Q135" s="20">
        <f ca="1">((VLOOKUP(MONTH($A135),'Normal HDDs'!$A:$E,4,FALSE)*IFERROR(VLOOKUP(MONTH($A135),INDIRECT(CONCATENATE("'",YEAR($A135),"'!$m$3:$n$16")),2,FALSE),0)+((IFERROR(VLOOKUP("trend",INDIRECT(CONCATENATE("'",YEAR($A135),"'!$m$3:$n$16")),2,FALSE),0)*(MONTH($A135)+108))*($A136-$A135))+(IFERROR((VLOOKUP("(Intercept)",INDIRECT(CONCATENATE("'",YEAR($A135),"'!$m$3:$n$16")),2,FALSE)),0)*($A136-$A135)))*Customers!D242)</f>
        <v>4452306.5510731069</v>
      </c>
      <c r="R135" s="20">
        <f ca="1">((VLOOKUP(MONTH($A135),'Normal HDDs'!$A:$E,5,FALSE)*IFERROR(VLOOKUP(MONTH($A135),INDIRECT(CONCATENATE("'",YEAR($A135),"'!$s$3:$t$16")),2,FALSE),0)+((IFERROR(VLOOKUP("trend",INDIRECT(CONCATENATE("'",YEAR($A135),"'!$s$3:$t$16")),2,FALSE),0)*(MONTH($A135)+108))*($A136-$A135))+(IFERROR((VLOOKUP("(Intercept)",INDIRECT(CONCATENATE("'",YEAR($A135),"'!$s$3:$t$16")),2,FALSE)),0)*($A136-$A135)))*Customers!E242)</f>
        <v>3542579.3388097845</v>
      </c>
    </row>
    <row r="136" spans="1:18" x14ac:dyDescent="0.25">
      <c r="A136" s="18">
        <v>43831</v>
      </c>
      <c r="K136" s="20"/>
      <c r="L136" s="20"/>
      <c r="M136" s="20"/>
      <c r="N136" s="20"/>
    </row>
  </sheetData>
  <mergeCells count="5">
    <mergeCell ref="B2:E2"/>
    <mergeCell ref="K2:N2"/>
    <mergeCell ref="F2:I2"/>
    <mergeCell ref="O2:R2"/>
    <mergeCell ref="A1:R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68C1A-8F52-44F1-A948-959BD90589A1}">
  <dimension ref="A1:U136"/>
  <sheetViews>
    <sheetView tabSelected="1" workbookViewId="0"/>
  </sheetViews>
  <sheetFormatPr defaultRowHeight="15" x14ac:dyDescent="0.25"/>
  <cols>
    <col min="1" max="1" width="9.7109375" bestFit="1" customWidth="1"/>
    <col min="2" max="2" width="11.28515625" bestFit="1" customWidth="1"/>
    <col min="3" max="3" width="10.5703125" bestFit="1" customWidth="1"/>
    <col min="4" max="4" width="11.42578125" bestFit="1" customWidth="1"/>
    <col min="5" max="5" width="11.28515625" bestFit="1" customWidth="1"/>
    <col min="6" max="6" width="11" bestFit="1" customWidth="1"/>
    <col min="7" max="7" width="10.5703125" bestFit="1" customWidth="1"/>
    <col min="8" max="8" width="11.42578125" bestFit="1" customWidth="1"/>
    <col min="9" max="9" width="10.5703125" bestFit="1" customWidth="1"/>
    <col min="10" max="10" width="1.85546875" style="21" customWidth="1"/>
    <col min="11" max="11" width="11.28515625" bestFit="1" customWidth="1"/>
    <col min="12" max="12" width="10.5703125" bestFit="1" customWidth="1"/>
    <col min="13" max="13" width="11.42578125" bestFit="1" customWidth="1"/>
    <col min="14" max="14" width="11.28515625" bestFit="1" customWidth="1"/>
    <col min="15" max="15" width="11" bestFit="1" customWidth="1"/>
    <col min="16" max="16" width="10.5703125" bestFit="1" customWidth="1"/>
    <col min="17" max="17" width="11.42578125" bestFit="1" customWidth="1"/>
    <col min="18" max="18" width="10.5703125" bestFit="1" customWidth="1"/>
    <col min="20" max="20" width="9.42578125" bestFit="1" customWidth="1"/>
    <col min="21" max="21" width="12.5703125" bestFit="1" customWidth="1"/>
  </cols>
  <sheetData>
    <row r="1" spans="1:18" x14ac:dyDescent="0.25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29.1" customHeight="1" x14ac:dyDescent="0.25">
      <c r="B2" s="31" t="s">
        <v>42</v>
      </c>
      <c r="C2" s="31"/>
      <c r="D2" s="31"/>
      <c r="E2" s="31"/>
      <c r="F2" s="31" t="s">
        <v>44</v>
      </c>
      <c r="G2" s="31"/>
      <c r="H2" s="31"/>
      <c r="I2" s="31"/>
      <c r="K2" s="31" t="s">
        <v>45</v>
      </c>
      <c r="L2" s="31"/>
      <c r="M2" s="31"/>
      <c r="N2" s="31"/>
      <c r="O2" s="31" t="s">
        <v>43</v>
      </c>
      <c r="P2" s="31"/>
      <c r="Q2" s="31"/>
      <c r="R2" s="31"/>
    </row>
    <row r="3" spans="1:18" x14ac:dyDescent="0.25">
      <c r="B3" t="s">
        <v>36</v>
      </c>
      <c r="C3" t="s">
        <v>37</v>
      </c>
      <c r="D3" t="s">
        <v>38</v>
      </c>
      <c r="E3" t="s">
        <v>32</v>
      </c>
      <c r="F3" t="s">
        <v>36</v>
      </c>
      <c r="G3" t="s">
        <v>37</v>
      </c>
      <c r="H3" t="s">
        <v>38</v>
      </c>
      <c r="I3" t="s">
        <v>32</v>
      </c>
      <c r="K3" t="s">
        <v>36</v>
      </c>
      <c r="L3" t="s">
        <v>37</v>
      </c>
      <c r="M3" t="s">
        <v>38</v>
      </c>
      <c r="N3" t="s">
        <v>32</v>
      </c>
      <c r="O3" t="s">
        <v>36</v>
      </c>
      <c r="P3" t="s">
        <v>37</v>
      </c>
      <c r="Q3" t="s">
        <v>38</v>
      </c>
      <c r="R3" t="s">
        <v>32</v>
      </c>
    </row>
    <row r="4" spans="1:18" x14ac:dyDescent="0.25">
      <c r="A4" s="18">
        <v>39814</v>
      </c>
      <c r="B4" s="20">
        <f ca="1">((VLOOKUP(MONTH($A4),'Normal HDDs'!$A:$E,2,FALSE)-'Actual HDDs'!B111)*IFERROR(VLOOKUP(MONTH($A4),INDIRECT(CONCATENATE("'",YEAR($A4),"'!$A$22:$B$37")),2,FALSE),0))*Customers!H111</f>
        <v>-391625.91652993683</v>
      </c>
      <c r="C4" s="20">
        <f ca="1">((VLOOKUP(MONTH($A4),'Normal HDDs'!$A:$E,3,FALSE)-'Actual HDDs'!C111)*IFERROR(VLOOKUP(MONTH($A4),INDIRECT(CONCATENATE("'",YEAR($A4),"'!$G$22:$H$37")),2,FALSE),0))*Customers!I111</f>
        <v>-260394.39486492187</v>
      </c>
      <c r="D4" s="20">
        <f ca="1">((VLOOKUP(MONTH($A4),'Normal HDDs'!$A:$E,4,FALSE)-'Actual HDDs'!D111)*IFERROR(VLOOKUP(MONTH($A4),INDIRECT(CONCATENATE("'",YEAR($A4),"'!$M$22:$N$37")),2,FALSE),0))*Customers!J111</f>
        <v>-34027.15618811742</v>
      </c>
      <c r="E4" s="20">
        <f ca="1">((VLOOKUP(MONTH($A4),'Normal HDDs'!$A:$E,5,FALSE)-'Actual HDDs'!E111)*IFERROR(VLOOKUP(MONTH($A4),INDIRECT(CONCATENATE("'",YEAR($A4),"'!$S$22:$T$37")),2,FALSE),0))*Customers!K111</f>
        <v>-85613.607780816004</v>
      </c>
      <c r="F4" s="20">
        <f ca="1">'Historical Therms'!H111+B4</f>
        <v>4177557.6267697327</v>
      </c>
      <c r="G4" s="20">
        <f ca="1">'Historical Therms'!I111+C4</f>
        <v>2561946.1133635934</v>
      </c>
      <c r="H4" s="20">
        <f ca="1">'Historical Therms'!J111+D4</f>
        <v>3087347.1985632242</v>
      </c>
      <c r="I4" s="20">
        <f ca="1">'Historical Therms'!K111+E4</f>
        <v>4333253.392219184</v>
      </c>
      <c r="K4" s="20">
        <f ca="1">O4-'Historical Therms'!H111</f>
        <v>-530678.19916556077</v>
      </c>
      <c r="L4" s="20">
        <f ca="1">P4-'Historical Therms'!I111</f>
        <v>-350053.38220724557</v>
      </c>
      <c r="M4" s="20">
        <f ca="1">Q4-'Historical Therms'!J111</f>
        <v>-439079.87565728696</v>
      </c>
      <c r="N4" s="20">
        <f ca="1">R4-'Historical Therms'!K111</f>
        <v>-687190.3866624604</v>
      </c>
      <c r="O4" s="20">
        <f ca="1">((VLOOKUP(MONTH($A4),'Normal HDDs'!$A:$E,2,FALSE)*IFERROR(VLOOKUP(MONTH($A4),INDIRECT(CONCATENATE("'",YEAR($A4),"'!$A$22:$B$37")),2,FALSE),0)+((IFERROR(VLOOKUP("trend",INDIRECT(CONCATENATE("'",YEAR($A4),"'!$A$22:$B$37")),2,FALSE),0)*(MONTH($A4)+108))*($A5-$A4))+(IFERROR((VLOOKUP("(Intercept)",INDIRECT(CONCATENATE("'",YEAR($A4),"'!$A$22:$B$37")),2,FALSE)),0)*($A5-$A4)))*Customers!H111)</f>
        <v>4038505.3441341086</v>
      </c>
      <c r="P4" s="20">
        <f ca="1">((VLOOKUP(MONTH($A4),'Normal HDDs'!$A:$E,3,FALSE)*IFERROR(VLOOKUP(MONTH($A4),INDIRECT(CONCATENATE("'",YEAR($A4),"'!$g$22:$h$37")),2,FALSE),0)+((IFERROR(VLOOKUP("trend",INDIRECT(CONCATENATE("'",YEAR($A4),"'!$g$22:$h$37")),2,FALSE),0)*(MONTH($A4)+108))*($A5-$A4))+(IFERROR((VLOOKUP("(Intercept)",INDIRECT(CONCATENATE("'",YEAR($A4),"'!$g$22:$h$37")),2,FALSE)),0)*($A5-$A4)))*Customers!I111)</f>
        <v>2472287.1260212697</v>
      </c>
      <c r="Q4" s="20">
        <f ca="1">((VLOOKUP(MONTH($A4),'Normal HDDs'!$A:$E,4,FALSE)*IFERROR(VLOOKUP(MONTH($A4),INDIRECT(CONCATENATE("'",YEAR($A4),"'!$m$22:$n$37")),2,FALSE),0)+((IFERROR(VLOOKUP("trend",INDIRECT(CONCATENATE("'",YEAR($A4),"'!$m$22:$n$37")),2,FALSE),0)*(MONTH($A4)+108))*($A5-$A4))+(IFERROR((VLOOKUP("(Intercept)",INDIRECT(CONCATENATE("'",YEAR($A4),"'!$m$22:$n$37")),2,FALSE)),0)*($A5-$A4)))*Customers!J111)</f>
        <v>2682294.4790940545</v>
      </c>
      <c r="R4" s="20">
        <f ca="1">((VLOOKUP(MONTH($A4),'Normal HDDs'!$A:$E,5,FALSE)*IFERROR(VLOOKUP(MONTH($A4),INDIRECT(CONCATENATE("'",YEAR($A4),"'!$s$22:$t$37")),2,FALSE),0)+((IFERROR(VLOOKUP("trend",INDIRECT(CONCATENATE("'",YEAR($A4),"'!$s$22:$t$37")),2,FALSE),0)*(MONTH($A4)+108))*($A5-$A4))+(IFERROR((VLOOKUP("(Intercept)",INDIRECT(CONCATENATE("'",YEAR($A4),"'!$s$22:$t$37")),2,FALSE)),0)*($A5-$A4)))*Customers!K111)</f>
        <v>3731676.6133375396</v>
      </c>
    </row>
    <row r="5" spans="1:18" x14ac:dyDescent="0.25">
      <c r="A5" s="18">
        <v>39845</v>
      </c>
      <c r="B5" s="20">
        <f ca="1">((VLOOKUP(MONTH($A5),'Normal HDDs'!$A:$E,2,FALSE)-'Actual HDDs'!B112)*IFERROR(VLOOKUP(MONTH($A5),INDIRECT(CONCATENATE("'",YEAR($A5),"'!$A$22:$B$37")),2,FALSE),0))*Customers!H112</f>
        <v>-333315.42754708213</v>
      </c>
      <c r="C5" s="20">
        <f ca="1">((VLOOKUP(MONTH($A5),'Normal HDDs'!$A:$E,3,FALSE)-'Actual HDDs'!C112)*IFERROR(VLOOKUP(MONTH($A5),INDIRECT(CONCATENATE("'",YEAR($A5),"'!$G$22:$H$37")),2,FALSE),0))*Customers!I112</f>
        <v>-125171.01864959612</v>
      </c>
      <c r="D5" s="20">
        <f ca="1">((VLOOKUP(MONTH($A5),'Normal HDDs'!$A:$E,4,FALSE)-'Actual HDDs'!D112)*IFERROR(VLOOKUP(MONTH($A5),INDIRECT(CONCATENATE("'",YEAR($A5),"'!$M$22:$N$37")),2,FALSE),0))*Customers!J112</f>
        <v>-162745.23166423474</v>
      </c>
      <c r="E5" s="20">
        <f ca="1">((VLOOKUP(MONTH($A5),'Normal HDDs'!$A:$E,5,FALSE)-'Actual HDDs'!E112)*IFERROR(VLOOKUP(MONTH($A5),INDIRECT(CONCATENATE("'",YEAR($A5),"'!$S$22:$T$37")),2,FALSE),0))*Customers!K112</f>
        <v>-126139.16847631776</v>
      </c>
      <c r="F5" s="20">
        <f ca="1">'Historical Therms'!H112+B5</f>
        <v>3001961.4184395424</v>
      </c>
      <c r="G5" s="20">
        <f ca="1">'Historical Therms'!I112+C5</f>
        <v>1889676.7421060249</v>
      </c>
      <c r="H5" s="20">
        <f ca="1">'Historical Therms'!J112+D5</f>
        <v>1979896.5686736717</v>
      </c>
      <c r="I5" s="20">
        <f ca="1">'Historical Therms'!K112+E5</f>
        <v>2788819.8315236825</v>
      </c>
      <c r="K5" s="20">
        <f ca="1">O5-'Historical Therms'!H112</f>
        <v>-98885.760187846608</v>
      </c>
      <c r="L5" s="20">
        <f ca="1">P5-'Historical Therms'!I112</f>
        <v>7955.2313392295036</v>
      </c>
      <c r="M5" s="20">
        <f ca="1">Q5-'Historical Therms'!J112</f>
        <v>5013.1075466177426</v>
      </c>
      <c r="N5" s="20">
        <f ca="1">R5-'Historical Therms'!K112</f>
        <v>56463.434980951715</v>
      </c>
      <c r="O5" s="20">
        <f ca="1">((VLOOKUP(MONTH($A5),'Normal HDDs'!$A:$E,2,FALSE)*IFERROR(VLOOKUP(MONTH($A5),INDIRECT(CONCATENATE("'",YEAR($A5),"'!$A$22:$B$37")),2,FALSE),0)+((IFERROR(VLOOKUP("trend",INDIRECT(CONCATENATE("'",YEAR($A5),"'!$A$22:$B$37")),2,FALSE),0)*(MONTH($A5)+108))*($A6-$A5))+(IFERROR((VLOOKUP("(Intercept)",INDIRECT(CONCATENATE("'",YEAR($A5),"'!$A$22:$B$37")),2,FALSE)),0)*($A6-$A5)))*Customers!H112)</f>
        <v>3236391.0857987781</v>
      </c>
      <c r="P5" s="20">
        <f ca="1">((VLOOKUP(MONTH($A5),'Normal HDDs'!$A:$E,3,FALSE)*IFERROR(VLOOKUP(MONTH($A5),INDIRECT(CONCATENATE("'",YEAR($A5),"'!$g$22:$h$37")),2,FALSE),0)+((IFERROR(VLOOKUP("trend",INDIRECT(CONCATENATE("'",YEAR($A5),"'!$g$22:$h$37")),2,FALSE),0)*(MONTH($A5)+108))*($A6-$A5))+(IFERROR((VLOOKUP("(Intercept)",INDIRECT(CONCATENATE("'",YEAR($A5),"'!$g$22:$h$37")),2,FALSE)),0)*($A6-$A5)))*Customers!I112)</f>
        <v>2022802.9920948504</v>
      </c>
      <c r="Q5" s="20">
        <f ca="1">((VLOOKUP(MONTH($A5),'Normal HDDs'!$A:$E,4,FALSE)*IFERROR(VLOOKUP(MONTH($A5),INDIRECT(CONCATENATE("'",YEAR($A5),"'!$m$22:$n$37")),2,FALSE),0)+((IFERROR(VLOOKUP("trend",INDIRECT(CONCATENATE("'",YEAR($A5),"'!$m$22:$n$37")),2,FALSE),0)*(MONTH($A5)+108))*($A6-$A5))+(IFERROR((VLOOKUP("(Intercept)",INDIRECT(CONCATENATE("'",YEAR($A5),"'!$m$22:$n$37")),2,FALSE)),0)*($A6-$A5)))*Customers!J112)</f>
        <v>2147654.9078845242</v>
      </c>
      <c r="R5" s="20">
        <f ca="1">((VLOOKUP(MONTH($A5),'Normal HDDs'!$A:$E,5,FALSE)*IFERROR(VLOOKUP(MONTH($A5),INDIRECT(CONCATENATE("'",YEAR($A5),"'!$s$22:$t$37")),2,FALSE),0)+((IFERROR(VLOOKUP("trend",INDIRECT(CONCATENATE("'",YEAR($A5),"'!$s$22:$t$37")),2,FALSE),0)*(MONTH($A5)+108))*($A6-$A5))+(IFERROR((VLOOKUP("(Intercept)",INDIRECT(CONCATENATE("'",YEAR($A5),"'!$s$22:$t$37")),2,FALSE)),0)*($A6-$A5)))*Customers!K112)</f>
        <v>2971422.4349809517</v>
      </c>
    </row>
    <row r="6" spans="1:18" x14ac:dyDescent="0.25">
      <c r="A6" s="18">
        <v>39873</v>
      </c>
      <c r="B6" s="20">
        <f ca="1">((VLOOKUP(MONTH($A6),'Normal HDDs'!$A:$E,2,FALSE)-'Actual HDDs'!B113)*IFERROR(VLOOKUP(MONTH($A6),INDIRECT(CONCATENATE("'",YEAR($A6),"'!$A$22:$B$37")),2,FALSE),0))*Customers!H113</f>
        <v>-469155.3780043174</v>
      </c>
      <c r="C6" s="20">
        <f ca="1">((VLOOKUP(MONTH($A6),'Normal HDDs'!$A:$E,3,FALSE)-'Actual HDDs'!C113)*IFERROR(VLOOKUP(MONTH($A6),INDIRECT(CONCATENATE("'",YEAR($A6),"'!$G$22:$H$37")),2,FALSE),0))*Customers!I113</f>
        <v>-340850.65757149592</v>
      </c>
      <c r="D6" s="20">
        <f ca="1">((VLOOKUP(MONTH($A6),'Normal HDDs'!$A:$E,4,FALSE)-'Actual HDDs'!D113)*IFERROR(VLOOKUP(MONTH($A6),INDIRECT(CONCATENATE("'",YEAR($A6),"'!$M$22:$N$37")),2,FALSE),0))*Customers!J113</f>
        <v>-309026.45232314878</v>
      </c>
      <c r="E6" s="20">
        <f ca="1">((VLOOKUP(MONTH($A6),'Normal HDDs'!$A:$E,5,FALSE)-'Actual HDDs'!E113)*IFERROR(VLOOKUP(MONTH($A6),INDIRECT(CONCATENATE("'",YEAR($A6),"'!$S$22:$T$37")),2,FALSE),0))*Customers!K113</f>
        <v>-396488.53235401626</v>
      </c>
      <c r="F6" s="20">
        <f ca="1">'Historical Therms'!H113+B6</f>
        <v>2838982.8493215786</v>
      </c>
      <c r="G6" s="20">
        <f ca="1">'Historical Therms'!I113+C6</f>
        <v>1834103.9189647166</v>
      </c>
      <c r="H6" s="20">
        <f ca="1">'Historical Therms'!J113+D6</f>
        <v>1675918.3830303794</v>
      </c>
      <c r="I6" s="20">
        <f ca="1">'Historical Therms'!K113+E6</f>
        <v>2310695.4676459837</v>
      </c>
      <c r="K6" s="20">
        <f ca="1">O6-'Historical Therms'!H113</f>
        <v>-464057.12962719006</v>
      </c>
      <c r="L6" s="20">
        <f ca="1">P6-'Historical Therms'!I113</f>
        <v>-383257.19085910846</v>
      </c>
      <c r="M6" s="20">
        <f ca="1">Q6-'Historical Therms'!J113</f>
        <v>-339375.70485836617</v>
      </c>
      <c r="N6" s="20">
        <f ca="1">R6-'Historical Therms'!K113</f>
        <v>-445446.23634274025</v>
      </c>
      <c r="O6" s="20">
        <f ca="1">((VLOOKUP(MONTH($A6),'Normal HDDs'!$A:$E,2,FALSE)*IFERROR(VLOOKUP(MONTH($A6),INDIRECT(CONCATENATE("'",YEAR($A6),"'!$A$22:$B$37")),2,FALSE),0)+((IFERROR(VLOOKUP("trend",INDIRECT(CONCATENATE("'",YEAR($A6),"'!$A$22:$B$37")),2,FALSE),0)*(MONTH($A6)+108))*($A7-$A6))+(IFERROR((VLOOKUP("(Intercept)",INDIRECT(CONCATENATE("'",YEAR($A6),"'!$A$22:$B$37")),2,FALSE)),0)*($A7-$A6)))*Customers!H113)</f>
        <v>2844081.0976987062</v>
      </c>
      <c r="P6" s="20">
        <f ca="1">((VLOOKUP(MONTH($A6),'Normal HDDs'!$A:$E,3,FALSE)*IFERROR(VLOOKUP(MONTH($A6),INDIRECT(CONCATENATE("'",YEAR($A6),"'!$g$22:$h$37")),2,FALSE),0)+((IFERROR(VLOOKUP("trend",INDIRECT(CONCATENATE("'",YEAR($A6),"'!$g$22:$h$37")),2,FALSE),0)*(MONTH($A6)+108))*($A7-$A6))+(IFERROR((VLOOKUP("(Intercept)",INDIRECT(CONCATENATE("'",YEAR($A6),"'!$g$22:$h$37")),2,FALSE)),0)*($A7-$A6)))*Customers!I113)</f>
        <v>1791697.3856771041</v>
      </c>
      <c r="Q6" s="20">
        <f ca="1">((VLOOKUP(MONTH($A6),'Normal HDDs'!$A:$E,4,FALSE)*IFERROR(VLOOKUP(MONTH($A6),INDIRECT(CONCATENATE("'",YEAR($A6),"'!$m$22:$n$37")),2,FALSE),0)+((IFERROR(VLOOKUP("trend",INDIRECT(CONCATENATE("'",YEAR($A6),"'!$m$22:$n$37")),2,FALSE),0)*(MONTH($A6)+108))*($A7-$A6))+(IFERROR((VLOOKUP("(Intercept)",INDIRECT(CONCATENATE("'",YEAR($A6),"'!$m$22:$n$37")),2,FALSE)),0)*($A7-$A6)))*Customers!J113)</f>
        <v>1645569.130495162</v>
      </c>
      <c r="R6" s="20">
        <f ca="1">((VLOOKUP(MONTH($A6),'Normal HDDs'!$A:$E,5,FALSE)*IFERROR(VLOOKUP(MONTH($A6),INDIRECT(CONCATENATE("'",YEAR($A6),"'!$s$22:$t$37")),2,FALSE),0)+((IFERROR(VLOOKUP("trend",INDIRECT(CONCATENATE("'",YEAR($A6),"'!$s$22:$t$37")),2,FALSE),0)*(MONTH($A6)+108))*($A7-$A6))+(IFERROR((VLOOKUP("(Intercept)",INDIRECT(CONCATENATE("'",YEAR($A6),"'!$s$22:$t$37")),2,FALSE)),0)*($A7-$A6)))*Customers!K113)</f>
        <v>2261737.7636572598</v>
      </c>
    </row>
    <row r="7" spans="1:18" x14ac:dyDescent="0.25">
      <c r="A7" s="18">
        <v>39904</v>
      </c>
      <c r="B7" s="20">
        <f ca="1">((VLOOKUP(MONTH($A7),'Normal HDDs'!$A:$E,2,FALSE)-'Actual HDDs'!B114)*IFERROR(VLOOKUP(MONTH($A7),INDIRECT(CONCATENATE("'",YEAR($A7),"'!$A$22:$B$37")),2,FALSE),0))*Customers!H114</f>
        <v>-72352.687241510052</v>
      </c>
      <c r="C7" s="20">
        <f ca="1">((VLOOKUP(MONTH($A7),'Normal HDDs'!$A:$E,3,FALSE)-'Actual HDDs'!C114)*IFERROR(VLOOKUP(MONTH($A7),INDIRECT(CONCATENATE("'",YEAR($A7),"'!$G$22:$H$37")),2,FALSE),0))*Customers!I114</f>
        <v>-114625.22365797809</v>
      </c>
      <c r="D7" s="20">
        <f ca="1">((VLOOKUP(MONTH($A7),'Normal HDDs'!$A:$E,4,FALSE)-'Actual HDDs'!D114)*IFERROR(VLOOKUP(MONTH($A7),INDIRECT(CONCATENATE("'",YEAR($A7),"'!$M$22:$N$37")),2,FALSE),0))*Customers!J114</f>
        <v>-37943.137460720362</v>
      </c>
      <c r="E7" s="20">
        <f ca="1">((VLOOKUP(MONTH($A7),'Normal HDDs'!$A:$E,5,FALSE)-'Actual HDDs'!E114)*IFERROR(VLOOKUP(MONTH($A7),INDIRECT(CONCATENATE("'",YEAR($A7),"'!$S$22:$T$37")),2,FALSE),0))*Customers!K114</f>
        <v>-68899.358897577564</v>
      </c>
      <c r="F7" s="20">
        <f ca="1">'Historical Therms'!H114+B7</f>
        <v>1727104.3203416339</v>
      </c>
      <c r="G7" s="20">
        <f ca="1">'Historical Therms'!I114+C7</f>
        <v>1050359.7976434508</v>
      </c>
      <c r="H7" s="20">
        <f ca="1">'Historical Therms'!J114+D7</f>
        <v>866111.75646016502</v>
      </c>
      <c r="I7" s="20">
        <f ca="1">'Historical Therms'!K114+E7</f>
        <v>1239998.7182969642</v>
      </c>
      <c r="K7" s="20">
        <f ca="1">O7-'Historical Therms'!H114</f>
        <v>457914.91278218175</v>
      </c>
      <c r="L7" s="20">
        <f ca="1">P7-'Historical Therms'!I114</f>
        <v>235974.54472975899</v>
      </c>
      <c r="M7" s="20">
        <f ca="1">Q7-'Historical Therms'!J114</f>
        <v>149409.99230473442</v>
      </c>
      <c r="N7" s="20">
        <f ca="1">R7-'Historical Therms'!K114</f>
        <v>182731.69385118503</v>
      </c>
      <c r="O7" s="20">
        <f ca="1">((VLOOKUP(MONTH($A7),'Normal HDDs'!$A:$E,2,FALSE)*IFERROR(VLOOKUP(MONTH($A7),INDIRECT(CONCATENATE("'",YEAR($A7),"'!$A$22:$B$37")),2,FALSE),0)+((IFERROR(VLOOKUP("trend",INDIRECT(CONCATENATE("'",YEAR($A7),"'!$A$22:$B$37")),2,FALSE),0)*(MONTH($A7)+108))*($A8-$A7))+(IFERROR((VLOOKUP("(Intercept)",INDIRECT(CONCATENATE("'",YEAR($A7),"'!$A$22:$B$37")),2,FALSE)),0)*($A8-$A7)))*Customers!H114)</f>
        <v>2257371.9203653256</v>
      </c>
      <c r="P7" s="20">
        <f ca="1">((VLOOKUP(MONTH($A7),'Normal HDDs'!$A:$E,3,FALSE)*IFERROR(VLOOKUP(MONTH($A7),INDIRECT(CONCATENATE("'",YEAR($A7),"'!$g$22:$h$37")),2,FALSE),0)+((IFERROR(VLOOKUP("trend",INDIRECT(CONCATENATE("'",YEAR($A7),"'!$g$22:$h$37")),2,FALSE),0)*(MONTH($A7)+108))*($A8-$A7))+(IFERROR((VLOOKUP("(Intercept)",INDIRECT(CONCATENATE("'",YEAR($A7),"'!$g$22:$h$37")),2,FALSE)),0)*($A8-$A7)))*Customers!I114)</f>
        <v>1400959.5660311878</v>
      </c>
      <c r="Q7" s="20">
        <f ca="1">((VLOOKUP(MONTH($A7),'Normal HDDs'!$A:$E,4,FALSE)*IFERROR(VLOOKUP(MONTH($A7),INDIRECT(CONCATENATE("'",YEAR($A7),"'!$m$22:$n$37")),2,FALSE),0)+((IFERROR(VLOOKUP("trend",INDIRECT(CONCATENATE("'",YEAR($A7),"'!$m$22:$n$37")),2,FALSE),0)*(MONTH($A7)+108))*($A8-$A7))+(IFERROR((VLOOKUP("(Intercept)",INDIRECT(CONCATENATE("'",YEAR($A7),"'!$m$22:$n$37")),2,FALSE)),0)*($A8-$A7)))*Customers!J114)</f>
        <v>1053464.8862256198</v>
      </c>
      <c r="R7" s="20">
        <f ca="1">((VLOOKUP(MONTH($A7),'Normal HDDs'!$A:$E,5,FALSE)*IFERROR(VLOOKUP(MONTH($A7),INDIRECT(CONCATENATE("'",YEAR($A7),"'!$s$22:$t$37")),2,FALSE),0)+((IFERROR(VLOOKUP("trend",INDIRECT(CONCATENATE("'",YEAR($A7),"'!$s$22:$t$37")),2,FALSE),0)*(MONTH($A7)+108))*($A8-$A7))+(IFERROR((VLOOKUP("(Intercept)",INDIRECT(CONCATENATE("'",YEAR($A7),"'!$s$22:$t$37")),2,FALSE)),0)*($A8-$A7)))*Customers!K114)</f>
        <v>1491629.7710457267</v>
      </c>
    </row>
    <row r="8" spans="1:18" x14ac:dyDescent="0.25">
      <c r="A8" s="18">
        <v>39934</v>
      </c>
      <c r="B8" s="20">
        <f ca="1">((VLOOKUP(MONTH($A8),'Normal HDDs'!$A:$E,2,FALSE)-'Actual HDDs'!B115)*IFERROR(VLOOKUP(MONTH($A8),INDIRECT(CONCATENATE("'",YEAR($A8),"'!$A$22:$B$37")),2,FALSE),0))*Customers!H115</f>
        <v>-24247.33236586941</v>
      </c>
      <c r="C8" s="20">
        <f ca="1">((VLOOKUP(MONTH($A8),'Normal HDDs'!$A:$E,3,FALSE)-'Actual HDDs'!C115)*IFERROR(VLOOKUP(MONTH($A8),INDIRECT(CONCATENATE("'",YEAR($A8),"'!$G$22:$H$37")),2,FALSE),0))*Customers!I115</f>
        <v>-17684.164244846335</v>
      </c>
      <c r="D8" s="20">
        <f ca="1">((VLOOKUP(MONTH($A8),'Normal HDDs'!$A:$E,4,FALSE)-'Actual HDDs'!D115)*IFERROR(VLOOKUP(MONTH($A8),INDIRECT(CONCATENATE("'",YEAR($A8),"'!$M$22:$N$37")),2,FALSE),0))*Customers!J115</f>
        <v>32424.219903074994</v>
      </c>
      <c r="E8" s="20">
        <f ca="1">((VLOOKUP(MONTH($A8),'Normal HDDs'!$A:$E,5,FALSE)-'Actual HDDs'!E115)*IFERROR(VLOOKUP(MONTH($A8),INDIRECT(CONCATENATE("'",YEAR($A8),"'!$S$22:$T$37")),2,FALSE),0))*Customers!K115</f>
        <v>-18309.996956523144</v>
      </c>
      <c r="F8" s="20">
        <f ca="1">'Historical Therms'!H115+B8</f>
        <v>1188735.2914506996</v>
      </c>
      <c r="G8" s="20">
        <f ca="1">'Historical Therms'!I115+C8</f>
        <v>837111.76281865407</v>
      </c>
      <c r="H8" s="20">
        <f ca="1">'Historical Therms'!J115+D8</f>
        <v>607666.16020326992</v>
      </c>
      <c r="I8" s="20">
        <f ca="1">'Historical Therms'!K115+E8</f>
        <v>763259.51186321245</v>
      </c>
      <c r="K8" s="20">
        <f ca="1">O8-'Historical Therms'!H115</f>
        <v>181321.30910846684</v>
      </c>
      <c r="L8" s="20">
        <f ca="1">P8-'Historical Therms'!I115</f>
        <v>81841.11345125176</v>
      </c>
      <c r="M8" s="20">
        <f ca="1">Q8-'Historical Therms'!J115</f>
        <v>71368.480783751933</v>
      </c>
      <c r="N8" s="20">
        <f ca="1">R8-'Historical Therms'!K115</f>
        <v>94201.11650900892</v>
      </c>
      <c r="O8" s="20">
        <f ca="1">((VLOOKUP(MONTH($A8),'Normal HDDs'!$A:$E,2,FALSE)*IFERROR(VLOOKUP(MONTH($A8),INDIRECT(CONCATENATE("'",YEAR($A8),"'!$A$22:$B$37")),2,FALSE),0)+((IFERROR(VLOOKUP("trend",INDIRECT(CONCATENATE("'",YEAR($A8),"'!$A$22:$B$37")),2,FALSE),0)*(MONTH($A8)+108))*($A9-$A8))+(IFERROR((VLOOKUP("(Intercept)",INDIRECT(CONCATENATE("'",YEAR($A8),"'!$A$22:$B$37")),2,FALSE)),0)*($A9-$A8)))*Customers!H115)</f>
        <v>1394303.9329250357</v>
      </c>
      <c r="P8" s="20">
        <f ca="1">((VLOOKUP(MONTH($A8),'Normal HDDs'!$A:$E,3,FALSE)*IFERROR(VLOOKUP(MONTH($A8),INDIRECT(CONCATENATE("'",YEAR($A8),"'!$g$22:$h$37")),2,FALSE),0)+((IFERROR(VLOOKUP("trend",INDIRECT(CONCATENATE("'",YEAR($A8),"'!$g$22:$h$37")),2,FALSE),0)*(MONTH($A8)+108))*($A9-$A8))+(IFERROR((VLOOKUP("(Intercept)",INDIRECT(CONCATENATE("'",YEAR($A8),"'!$g$22:$h$37")),2,FALSE)),0)*($A9-$A8)))*Customers!I115)</f>
        <v>936637.04051475215</v>
      </c>
      <c r="Q8" s="20">
        <f ca="1">((VLOOKUP(MONTH($A8),'Normal HDDs'!$A:$E,4,FALSE)*IFERROR(VLOOKUP(MONTH($A8),INDIRECT(CONCATENATE("'",YEAR($A8),"'!$m$22:$n$37")),2,FALSE),0)+((IFERROR(VLOOKUP("trend",INDIRECT(CONCATENATE("'",YEAR($A8),"'!$m$22:$n$37")),2,FALSE),0)*(MONTH($A8)+108))*($A9-$A8))+(IFERROR((VLOOKUP("(Intercept)",INDIRECT(CONCATENATE("'",YEAR($A8),"'!$m$22:$n$37")),2,FALSE)),0)*($A9-$A8)))*Customers!J115)</f>
        <v>646610.42108394683</v>
      </c>
      <c r="R8" s="20">
        <f ca="1">((VLOOKUP(MONTH($A8),'Normal HDDs'!$A:$E,5,FALSE)*IFERROR(VLOOKUP(MONTH($A8),INDIRECT(CONCATENATE("'",YEAR($A8),"'!$s$22:$t$37")),2,FALSE),0)+((IFERROR(VLOOKUP("trend",INDIRECT(CONCATENATE("'",YEAR($A8),"'!$s$22:$t$37")),2,FALSE),0)*(MONTH($A8)+108))*($A9-$A8))+(IFERROR((VLOOKUP("(Intercept)",INDIRECT(CONCATENATE("'",YEAR($A8),"'!$s$22:$t$37")),2,FALSE)),0)*($A9-$A8)))*Customers!K115)</f>
        <v>875770.62532874453</v>
      </c>
    </row>
    <row r="9" spans="1:18" x14ac:dyDescent="0.25">
      <c r="A9" s="18">
        <v>39965</v>
      </c>
      <c r="B9" s="20">
        <f ca="1">((VLOOKUP(MONTH($A9),'Normal HDDs'!$A:$E,2,FALSE)-'Actual HDDs'!B116)*IFERROR(VLOOKUP(MONTH($A9),INDIRECT(CONCATENATE("'",YEAR($A9),"'!$A$22:$B$37")),2,FALSE),0))*Customers!H116</f>
        <v>0</v>
      </c>
      <c r="C9" s="20">
        <f ca="1">((VLOOKUP(MONTH($A9),'Normal HDDs'!$A:$E,3,FALSE)-'Actual HDDs'!C116)*IFERROR(VLOOKUP(MONTH($A9),INDIRECT(CONCATENATE("'",YEAR($A9),"'!$G$22:$H$37")),2,FALSE),0))*Customers!I116</f>
        <v>0</v>
      </c>
      <c r="D9" s="20">
        <f ca="1">((VLOOKUP(MONTH($A9),'Normal HDDs'!$A:$E,4,FALSE)-'Actual HDDs'!D116)*IFERROR(VLOOKUP(MONTH($A9),INDIRECT(CONCATENATE("'",YEAR($A9),"'!$M$22:$N$37")),2,FALSE),0))*Customers!J116</f>
        <v>0</v>
      </c>
      <c r="E9" s="20">
        <f ca="1">((VLOOKUP(MONTH($A9),'Normal HDDs'!$A:$E,5,FALSE)-'Actual HDDs'!E116)*IFERROR(VLOOKUP(MONTH($A9),INDIRECT(CONCATENATE("'",YEAR($A9),"'!$S$22:$T$37")),2,FALSE),0))*Customers!K116</f>
        <v>0</v>
      </c>
      <c r="F9" s="20">
        <f ca="1">'Historical Therms'!H116+B9</f>
        <v>1036679.6086548228</v>
      </c>
      <c r="G9" s="20">
        <f ca="1">'Historical Therms'!I116+C9</f>
        <v>716960.13594230125</v>
      </c>
      <c r="H9" s="20">
        <f ca="1">'Historical Therms'!J116+D9</f>
        <v>496111.31521621085</v>
      </c>
      <c r="I9" s="20">
        <f ca="1">'Historical Therms'!K116+E9</f>
        <v>666098.94018666516</v>
      </c>
      <c r="K9" s="20">
        <f ca="1">O9-'Historical Therms'!H116</f>
        <v>-46653.930813972023</v>
      </c>
      <c r="L9" s="20">
        <f ca="1">P9-'Historical Therms'!I116</f>
        <v>-2602.8447348217014</v>
      </c>
      <c r="M9" s="20">
        <f ca="1">Q9-'Historical Therms'!J116</f>
        <v>11147.033965666487</v>
      </c>
      <c r="N9" s="20">
        <f ca="1">R9-'Historical Therms'!K116</f>
        <v>-26938.762859653565</v>
      </c>
      <c r="O9" s="20">
        <f ca="1">((VLOOKUP(MONTH($A9),'Normal HDDs'!$A:$E,2,FALSE)*IFERROR(VLOOKUP(MONTH($A9),INDIRECT(CONCATENATE("'",YEAR($A9),"'!$A$22:$B$37")),2,FALSE),0)+((IFERROR(VLOOKUP("trend",INDIRECT(CONCATENATE("'",YEAR($A9),"'!$A$22:$B$37")),2,FALSE),0)*(MONTH($A9)+108))*($A10-$A9))+(IFERROR((VLOOKUP("(Intercept)",INDIRECT(CONCATENATE("'",YEAR($A9),"'!$A$22:$B$37")),2,FALSE)),0)*($A10-$A9)))*Customers!H116)</f>
        <v>990025.67784085078</v>
      </c>
      <c r="P9" s="20">
        <f ca="1">((VLOOKUP(MONTH($A9),'Normal HDDs'!$A:$E,3,FALSE)*IFERROR(VLOOKUP(MONTH($A9),INDIRECT(CONCATENATE("'",YEAR($A9),"'!$g$22:$h$37")),2,FALSE),0)+((IFERROR(VLOOKUP("trend",INDIRECT(CONCATENATE("'",YEAR($A9),"'!$g$22:$h$37")),2,FALSE),0)*(MONTH($A9)+108))*($A10-$A9))+(IFERROR((VLOOKUP("(Intercept)",INDIRECT(CONCATENATE("'",YEAR($A9),"'!$g$22:$h$37")),2,FALSE)),0)*($A10-$A9)))*Customers!I116)</f>
        <v>714357.29120747955</v>
      </c>
      <c r="Q9" s="20">
        <f ca="1">((VLOOKUP(MONTH($A9),'Normal HDDs'!$A:$E,4,FALSE)*IFERROR(VLOOKUP(MONTH($A9),INDIRECT(CONCATENATE("'",YEAR($A9),"'!$m$22:$n$37")),2,FALSE),0)+((IFERROR(VLOOKUP("trend",INDIRECT(CONCATENATE("'",YEAR($A9),"'!$m$22:$n$37")),2,FALSE),0)*(MONTH($A9)+108))*($A10-$A9))+(IFERROR((VLOOKUP("(Intercept)",INDIRECT(CONCATENATE("'",YEAR($A9),"'!$m$22:$n$37")),2,FALSE)),0)*($A10-$A9)))*Customers!J116)</f>
        <v>507258.34918187733</v>
      </c>
      <c r="R9" s="20">
        <f ca="1">((VLOOKUP(MONTH($A9),'Normal HDDs'!$A:$E,5,FALSE)*IFERROR(VLOOKUP(MONTH($A9),INDIRECT(CONCATENATE("'",YEAR($A9),"'!$s$22:$t$37")),2,FALSE),0)+((IFERROR(VLOOKUP("trend",INDIRECT(CONCATENATE("'",YEAR($A9),"'!$s$22:$t$37")),2,FALSE),0)*(MONTH($A9)+108))*($A10-$A9))+(IFERROR((VLOOKUP("(Intercept)",INDIRECT(CONCATENATE("'",YEAR($A9),"'!$s$22:$t$37")),2,FALSE)),0)*($A10-$A9)))*Customers!K116)</f>
        <v>639160.1773270116</v>
      </c>
    </row>
    <row r="10" spans="1:18" x14ac:dyDescent="0.25">
      <c r="A10" s="18">
        <v>39995</v>
      </c>
      <c r="B10" s="20">
        <f ca="1">((VLOOKUP(MONTH($A10),'Normal HDDs'!$A:$E,2,FALSE)-'Actual HDDs'!B117)*IFERROR(VLOOKUP(MONTH($A10),INDIRECT(CONCATENATE("'",YEAR($A10),"'!$A$22:$B$37")),2,FALSE),0))*Customers!H117</f>
        <v>0</v>
      </c>
      <c r="C10" s="20">
        <f ca="1">((VLOOKUP(MONTH($A10),'Normal HDDs'!$A:$E,3,FALSE)-'Actual HDDs'!C117)*IFERROR(VLOOKUP(MONTH($A10),INDIRECT(CONCATENATE("'",YEAR($A10),"'!$G$22:$H$37")),2,FALSE),0))*Customers!I117</f>
        <v>0</v>
      </c>
      <c r="D10" s="20">
        <f ca="1">((VLOOKUP(MONTH($A10),'Normal HDDs'!$A:$E,4,FALSE)-'Actual HDDs'!D117)*IFERROR(VLOOKUP(MONTH($A10),INDIRECT(CONCATENATE("'",YEAR($A10),"'!$M$22:$N$37")),2,FALSE),0))*Customers!J117</f>
        <v>0</v>
      </c>
      <c r="E10" s="20">
        <f ca="1">((VLOOKUP(MONTH($A10),'Normal HDDs'!$A:$E,5,FALSE)-'Actual HDDs'!E117)*IFERROR(VLOOKUP(MONTH($A10),INDIRECT(CONCATENATE("'",YEAR($A10),"'!$S$22:$T$37")),2,FALSE),0))*Customers!K117</f>
        <v>0</v>
      </c>
      <c r="F10" s="20">
        <f ca="1">'Historical Therms'!H117+B10</f>
        <v>848769.49340741581</v>
      </c>
      <c r="G10" s="20">
        <f ca="1">'Historical Therms'!I117+C10</f>
        <v>581142.83579108317</v>
      </c>
      <c r="H10" s="20">
        <f ca="1">'Historical Therms'!J117+D10</f>
        <v>460338.41234204988</v>
      </c>
      <c r="I10" s="20">
        <f ca="1">'Historical Therms'!K117+E10</f>
        <v>591784.25845945114</v>
      </c>
      <c r="K10" s="20">
        <f ca="1">O10-'Historical Therms'!H117</f>
        <v>169178.58542273194</v>
      </c>
      <c r="L10" s="20">
        <f ca="1">P10-'Historical Therms'!I117</f>
        <v>154963.55351284647</v>
      </c>
      <c r="M10" s="20">
        <f ca="1">Q10-'Historical Therms'!J117</f>
        <v>62419.497509273642</v>
      </c>
      <c r="N10" s="20">
        <f ca="1">R10-'Historical Therms'!K117</f>
        <v>66438.209999818471</v>
      </c>
      <c r="O10" s="20">
        <f ca="1">((VLOOKUP(MONTH($A10),'Normal HDDs'!$A:$E,2,FALSE)*IFERROR(VLOOKUP(MONTH($A10),INDIRECT(CONCATENATE("'",YEAR($A10),"'!$A$22:$B$37")),2,FALSE),0)+((IFERROR(VLOOKUP("trend",INDIRECT(CONCATENATE("'",YEAR($A10),"'!$A$22:$B$37")),2,FALSE),0)*(MONTH($A10)+108))*($A11-$A10))+(IFERROR((VLOOKUP("(Intercept)",INDIRECT(CONCATENATE("'",YEAR($A10),"'!$A$22:$B$37")),2,FALSE)),0)*($A11-$A10)))*Customers!H117)</f>
        <v>1017948.0788301477</v>
      </c>
      <c r="P10" s="20">
        <f ca="1">((VLOOKUP(MONTH($A10),'Normal HDDs'!$A:$E,3,FALSE)*IFERROR(VLOOKUP(MONTH($A10),INDIRECT(CONCATENATE("'",YEAR($A10),"'!$g$22:$h$37")),2,FALSE),0)+((IFERROR(VLOOKUP("trend",INDIRECT(CONCATENATE("'",YEAR($A10),"'!$g$22:$h$37")),2,FALSE),0)*(MONTH($A10)+108))*($A11-$A10))+(IFERROR((VLOOKUP("(Intercept)",INDIRECT(CONCATENATE("'",YEAR($A10),"'!$g$22:$h$37")),2,FALSE)),0)*($A11-$A10)))*Customers!I117)</f>
        <v>736106.38930392964</v>
      </c>
      <c r="Q10" s="20">
        <f ca="1">((VLOOKUP(MONTH($A10),'Normal HDDs'!$A:$E,4,FALSE)*IFERROR(VLOOKUP(MONTH($A10),INDIRECT(CONCATENATE("'",YEAR($A10),"'!$m$22:$n$37")),2,FALSE),0)+((IFERROR(VLOOKUP("trend",INDIRECT(CONCATENATE("'",YEAR($A10),"'!$m$22:$n$37")),2,FALSE),0)*(MONTH($A10)+108))*($A11-$A10))+(IFERROR((VLOOKUP("(Intercept)",INDIRECT(CONCATENATE("'",YEAR($A10),"'!$m$22:$n$37")),2,FALSE)),0)*($A11-$A10)))*Customers!J117)</f>
        <v>522757.90985132352</v>
      </c>
      <c r="R10" s="20">
        <f ca="1">((VLOOKUP(MONTH($A10),'Normal HDDs'!$A:$E,5,FALSE)*IFERROR(VLOOKUP(MONTH($A10),INDIRECT(CONCATENATE("'",YEAR($A10),"'!$s$22:$t$37")),2,FALSE),0)+((IFERROR(VLOOKUP("trend",INDIRECT(CONCATENATE("'",YEAR($A10),"'!$s$22:$t$37")),2,FALSE),0)*(MONTH($A10)+108))*($A11-$A10))+(IFERROR((VLOOKUP("(Intercept)",INDIRECT(CONCATENATE("'",YEAR($A10),"'!$s$22:$t$37")),2,FALSE)),0)*($A11-$A10)))*Customers!K117)</f>
        <v>658222.46845926961</v>
      </c>
    </row>
    <row r="11" spans="1:18" x14ac:dyDescent="0.25">
      <c r="A11" s="18">
        <v>40026</v>
      </c>
      <c r="B11" s="20">
        <f ca="1">((VLOOKUP(MONTH($A11),'Normal HDDs'!$A:$E,2,FALSE)-'Actual HDDs'!B118)*IFERROR(VLOOKUP(MONTH($A11),INDIRECT(CONCATENATE("'",YEAR($A11),"'!$A$22:$B$37")),2,FALSE),0))*Customers!H118</f>
        <v>0</v>
      </c>
      <c r="C11" s="20">
        <f ca="1">((VLOOKUP(MONTH($A11),'Normal HDDs'!$A:$E,3,FALSE)-'Actual HDDs'!C118)*IFERROR(VLOOKUP(MONTH($A11),INDIRECT(CONCATENATE("'",YEAR($A11),"'!$G$22:$H$37")),2,FALSE),0))*Customers!I118</f>
        <v>0</v>
      </c>
      <c r="D11" s="20">
        <f ca="1">((VLOOKUP(MONTH($A11),'Normal HDDs'!$A:$E,4,FALSE)-'Actual HDDs'!D118)*IFERROR(VLOOKUP(MONTH($A11),INDIRECT(CONCATENATE("'",YEAR($A11),"'!$M$22:$N$37")),2,FALSE),0))*Customers!J118</f>
        <v>0</v>
      </c>
      <c r="E11" s="20">
        <f ca="1">((VLOOKUP(MONTH($A11),'Normal HDDs'!$A:$E,5,FALSE)-'Actual HDDs'!E118)*IFERROR(VLOOKUP(MONTH($A11),INDIRECT(CONCATENATE("'",YEAR($A11),"'!$S$22:$T$37")),2,FALSE),0))*Customers!K118</f>
        <v>0</v>
      </c>
      <c r="F11" s="20">
        <f ca="1">'Historical Therms'!H118+B11</f>
        <v>986599.81272154232</v>
      </c>
      <c r="G11" s="20">
        <f ca="1">'Historical Therms'!I118+C11</f>
        <v>694544.97221853747</v>
      </c>
      <c r="H11" s="20">
        <f ca="1">'Historical Therms'!J118+D11</f>
        <v>490434.37799916381</v>
      </c>
      <c r="I11" s="20">
        <f ca="1">'Historical Therms'!K118+E11</f>
        <v>655572.83706075652</v>
      </c>
      <c r="K11" s="20">
        <f ca="1">O11-'Historical Therms'!H118</f>
        <v>28752.611362142838</v>
      </c>
      <c r="L11" s="20">
        <f ca="1">P11-'Historical Therms'!I118</f>
        <v>39181.249842546997</v>
      </c>
      <c r="M11" s="20">
        <f ca="1">Q11-'Historical Therms'!J118</f>
        <v>30658.289796764671</v>
      </c>
      <c r="N11" s="20">
        <f ca="1">R11-'Historical Therms'!K118</f>
        <v>1303.802531327703</v>
      </c>
      <c r="O11" s="20">
        <f ca="1">((VLOOKUP(MONTH($A11),'Normal HDDs'!$A:$E,2,FALSE)*IFERROR(VLOOKUP(MONTH($A11),INDIRECT(CONCATENATE("'",YEAR($A11),"'!$A$22:$B$37")),2,FALSE),0)+((IFERROR(VLOOKUP("trend",INDIRECT(CONCATENATE("'",YEAR($A11),"'!$A$22:$B$37")),2,FALSE),0)*(MONTH($A11)+108))*($A12-$A11))+(IFERROR((VLOOKUP("(Intercept)",INDIRECT(CONCATENATE("'",YEAR($A11),"'!$A$22:$B$37")),2,FALSE)),0)*($A12-$A11)))*Customers!H118)</f>
        <v>1015352.4240836852</v>
      </c>
      <c r="P11" s="20">
        <f ca="1">((VLOOKUP(MONTH($A11),'Normal HDDs'!$A:$E,3,FALSE)*IFERROR(VLOOKUP(MONTH($A11),INDIRECT(CONCATENATE("'",YEAR($A11),"'!$g$22:$h$37")),2,FALSE),0)+((IFERROR(VLOOKUP("trend",INDIRECT(CONCATENATE("'",YEAR($A11),"'!$g$22:$h$37")),2,FALSE),0)*(MONTH($A11)+108))*($A12-$A11))+(IFERROR((VLOOKUP("(Intercept)",INDIRECT(CONCATENATE("'",YEAR($A11),"'!$g$22:$h$37")),2,FALSE)),0)*($A12-$A11)))*Customers!I118)</f>
        <v>733726.22206108447</v>
      </c>
      <c r="Q11" s="20">
        <f ca="1">((VLOOKUP(MONTH($A11),'Normal HDDs'!$A:$E,4,FALSE)*IFERROR(VLOOKUP(MONTH($A11),INDIRECT(CONCATENATE("'",YEAR($A11),"'!$m$22:$n$37")),2,FALSE),0)+((IFERROR(VLOOKUP("trend",INDIRECT(CONCATENATE("'",YEAR($A11),"'!$m$22:$n$37")),2,FALSE),0)*(MONTH($A11)+108))*($A12-$A11))+(IFERROR((VLOOKUP("(Intercept)",INDIRECT(CONCATENATE("'",YEAR($A11),"'!$m$22:$n$37")),2,FALSE)),0)*($A12-$A11)))*Customers!J118)</f>
        <v>521092.66779592849</v>
      </c>
      <c r="R11" s="20">
        <f ca="1">((VLOOKUP(MONTH($A11),'Normal HDDs'!$A:$E,5,FALSE)*IFERROR(VLOOKUP(MONTH($A11),INDIRECT(CONCATENATE("'",YEAR($A11),"'!$s$22:$t$37")),2,FALSE),0)+((IFERROR(VLOOKUP("trend",INDIRECT(CONCATENATE("'",YEAR($A11),"'!$s$22:$t$37")),2,FALSE),0)*(MONTH($A11)+108))*($A12-$A11))+(IFERROR((VLOOKUP("(Intercept)",INDIRECT(CONCATENATE("'",YEAR($A11),"'!$s$22:$t$37")),2,FALSE)),0)*($A12-$A11)))*Customers!K118)</f>
        <v>656876.63959208422</v>
      </c>
    </row>
    <row r="12" spans="1:18" x14ac:dyDescent="0.25">
      <c r="A12" s="18">
        <v>40057</v>
      </c>
      <c r="B12" s="20">
        <f ca="1">((VLOOKUP(MONTH($A12),'Normal HDDs'!$A:$E,2,FALSE)-'Actual HDDs'!B119)*IFERROR(VLOOKUP(MONTH($A12),INDIRECT(CONCATENATE("'",YEAR($A12),"'!$A$22:$B$37")),2,FALSE),0))*Customers!H119</f>
        <v>83085.198709702425</v>
      </c>
      <c r="C12" s="20">
        <f ca="1">((VLOOKUP(MONTH($A12),'Normal HDDs'!$A:$E,3,FALSE)-'Actual HDDs'!C119)*IFERROR(VLOOKUP(MONTH($A12),INDIRECT(CONCATENATE("'",YEAR($A12),"'!$G$22:$H$37")),2,FALSE),0))*Customers!I119</f>
        <v>0</v>
      </c>
      <c r="D12" s="20">
        <f ca="1">((VLOOKUP(MONTH($A12),'Normal HDDs'!$A:$E,4,FALSE)-'Actual HDDs'!D119)*IFERROR(VLOOKUP(MONTH($A12),INDIRECT(CONCATENATE("'",YEAR($A12),"'!$M$22:$N$37")),2,FALSE),0))*Customers!J119</f>
        <v>81952.404835721958</v>
      </c>
      <c r="E12" s="20">
        <f ca="1">((VLOOKUP(MONTH($A12),'Normal HDDs'!$A:$E,5,FALSE)-'Actual HDDs'!E119)*IFERROR(VLOOKUP(MONTH($A12),INDIRECT(CONCATENATE("'",YEAR($A12),"'!$S$22:$T$37")),2,FALSE),0))*Customers!K119</f>
        <v>44027.78394961766</v>
      </c>
      <c r="F12" s="20">
        <f ca="1">'Historical Therms'!H119+B12</f>
        <v>1102289.7230695388</v>
      </c>
      <c r="G12" s="20">
        <f ca="1">'Historical Therms'!I119+C12</f>
        <v>724033.55756375182</v>
      </c>
      <c r="H12" s="20">
        <f ca="1">'Historical Therms'!J119+D12</f>
        <v>622948.05669014191</v>
      </c>
      <c r="I12" s="20">
        <f ca="1">'Historical Therms'!K119+E12</f>
        <v>790029.0501716095</v>
      </c>
      <c r="K12" s="20">
        <f ca="1">O12-'Historical Therms'!H119</f>
        <v>160849.99305269553</v>
      </c>
      <c r="L12" s="20">
        <f ca="1">P12-'Historical Therms'!I119</f>
        <v>-14590.160018920433</v>
      </c>
      <c r="M12" s="20">
        <f ca="1">Q12-'Historical Therms'!J119</f>
        <v>89244.234440612025</v>
      </c>
      <c r="N12" s="20">
        <f ca="1">R12-'Historical Therms'!K119</f>
        <v>101132.45366815198</v>
      </c>
      <c r="O12" s="20">
        <f ca="1">((VLOOKUP(MONTH($A12),'Normal HDDs'!$A:$E,2,FALSE)*IFERROR(VLOOKUP(MONTH($A12),INDIRECT(CONCATENATE("'",YEAR($A12),"'!$A$22:$B$37")),2,FALSE),0)+((IFERROR(VLOOKUP("trend",INDIRECT(CONCATENATE("'",YEAR($A12),"'!$A$22:$B$37")),2,FALSE),0)*(MONTH($A12)+108))*($A13-$A12))+(IFERROR((VLOOKUP("(Intercept)",INDIRECT(CONCATENATE("'",YEAR($A12),"'!$A$22:$B$37")),2,FALSE)),0)*($A13-$A12)))*Customers!H119)</f>
        <v>1180054.5174125319</v>
      </c>
      <c r="P12" s="20">
        <f ca="1">((VLOOKUP(MONTH($A12),'Normal HDDs'!$A:$E,3,FALSE)*IFERROR(VLOOKUP(MONTH($A12),INDIRECT(CONCATENATE("'",YEAR($A12),"'!$g$22:$h$37")),2,FALSE),0)+((IFERROR(VLOOKUP("trend",INDIRECT(CONCATENATE("'",YEAR($A12),"'!$g$22:$h$37")),2,FALSE),0)*(MONTH($A12)+108))*($A13-$A12))+(IFERROR((VLOOKUP("(Intercept)",INDIRECT(CONCATENATE("'",YEAR($A12),"'!$g$22:$h$37")),2,FALSE)),0)*($A13-$A12)))*Customers!I119)</f>
        <v>709443.39754483139</v>
      </c>
      <c r="Q12" s="20">
        <f ca="1">((VLOOKUP(MONTH($A12),'Normal HDDs'!$A:$E,4,FALSE)*IFERROR(VLOOKUP(MONTH($A12),INDIRECT(CONCATENATE("'",YEAR($A12),"'!$m$22:$n$37")),2,FALSE),0)+((IFERROR(VLOOKUP("trend",INDIRECT(CONCATENATE("'",YEAR($A12),"'!$m$22:$n$37")),2,FALSE),0)*(MONTH($A12)+108))*($A13-$A12))+(IFERROR((VLOOKUP("(Intercept)",INDIRECT(CONCATENATE("'",YEAR($A12),"'!$m$22:$n$37")),2,FALSE)),0)*($A13-$A12)))*Customers!J119)</f>
        <v>630239.88629503199</v>
      </c>
      <c r="R12" s="20">
        <f ca="1">((VLOOKUP(MONTH($A12),'Normal HDDs'!$A:$E,5,FALSE)*IFERROR(VLOOKUP(MONTH($A12),INDIRECT(CONCATENATE("'",YEAR($A12),"'!$s$22:$t$37")),2,FALSE),0)+((IFERROR(VLOOKUP("trend",INDIRECT(CONCATENATE("'",YEAR($A12),"'!$s$22:$t$37")),2,FALSE),0)*(MONTH($A12)+108))*($A13-$A12))+(IFERROR((VLOOKUP("(Intercept)",INDIRECT(CONCATENATE("'",YEAR($A12),"'!$s$22:$t$37")),2,FALSE)),0)*($A13-$A12)))*Customers!K119)</f>
        <v>847133.71989014384</v>
      </c>
    </row>
    <row r="13" spans="1:18" x14ac:dyDescent="0.25">
      <c r="A13" s="18">
        <v>40087</v>
      </c>
      <c r="B13" s="20">
        <f ca="1">((VLOOKUP(MONTH($A13),'Normal HDDs'!$A:$E,2,FALSE)-'Actual HDDs'!B120)*IFERROR(VLOOKUP(MONTH($A13),INDIRECT(CONCATENATE("'",YEAR($A13),"'!$A$22:$B$37")),2,FALSE),0))*Customers!H120</f>
        <v>-49611.534015929501</v>
      </c>
      <c r="C13" s="20">
        <f ca="1">((VLOOKUP(MONTH($A13),'Normal HDDs'!$A:$E,3,FALSE)-'Actual HDDs'!C120)*IFERROR(VLOOKUP(MONTH($A13),INDIRECT(CONCATENATE("'",YEAR($A13),"'!$G$22:$H$37")),2,FALSE),0))*Customers!I120</f>
        <v>-111078.44578967658</v>
      </c>
      <c r="D13" s="20">
        <f ca="1">((VLOOKUP(MONTH($A13),'Normal HDDs'!$A:$E,4,FALSE)-'Actual HDDs'!D120)*IFERROR(VLOOKUP(MONTH($A13),INDIRECT(CONCATENATE("'",YEAR($A13),"'!$M$22:$N$37")),2,FALSE),0))*Customers!J120</f>
        <v>-157037.37408134536</v>
      </c>
      <c r="E13" s="20">
        <f ca="1">((VLOOKUP(MONTH($A13),'Normal HDDs'!$A:$E,5,FALSE)-'Actual HDDs'!E120)*IFERROR(VLOOKUP(MONTH($A13),INDIRECT(CONCATENATE("'",YEAR($A13),"'!$S$22:$T$37")),2,FALSE),0))*Customers!K120</f>
        <v>-172651.74145759636</v>
      </c>
      <c r="F13" s="20">
        <f ca="1">'Historical Therms'!H120+B13</f>
        <v>1765956.8875316419</v>
      </c>
      <c r="G13" s="20">
        <f ca="1">'Historical Therms'!I120+C13</f>
        <v>1091675.434630258</v>
      </c>
      <c r="H13" s="20">
        <f ca="1">'Historical Therms'!J120+D13</f>
        <v>905019.34214774927</v>
      </c>
      <c r="I13" s="20">
        <f ca="1">'Historical Therms'!K120+E13</f>
        <v>1445178.2403458029</v>
      </c>
      <c r="K13" s="20">
        <f ca="1">O13-'Historical Therms'!H120</f>
        <v>291463.45999495056</v>
      </c>
      <c r="L13" s="20">
        <f ca="1">P13-'Historical Therms'!I120</f>
        <v>164813.22757249163</v>
      </c>
      <c r="M13" s="20">
        <f ca="1">Q13-'Historical Therms'!J120</f>
        <v>-27362.581818571431</v>
      </c>
      <c r="N13" s="20">
        <f ca="1">R13-'Historical Therms'!K120</f>
        <v>-132587.64324452425</v>
      </c>
      <c r="O13" s="20">
        <f ca="1">((VLOOKUP(MONTH($A13),'Normal HDDs'!$A:$E,2,FALSE)*IFERROR(VLOOKUP(MONTH($A13),INDIRECT(CONCATENATE("'",YEAR($A13),"'!$A$22:$B$37")),2,FALSE),0)+((IFERROR(VLOOKUP("trend",INDIRECT(CONCATENATE("'",YEAR($A13),"'!$A$22:$B$37")),2,FALSE),0)*(MONTH($A13)+108))*($A14-$A13))+(IFERROR((VLOOKUP("(Intercept)",INDIRECT(CONCATENATE("'",YEAR($A13),"'!$A$22:$B$37")),2,FALSE)),0)*($A14-$A13)))*Customers!H120)</f>
        <v>2107031.881542522</v>
      </c>
      <c r="P13" s="20">
        <f ca="1">((VLOOKUP(MONTH($A13),'Normal HDDs'!$A:$E,3,FALSE)*IFERROR(VLOOKUP(MONTH($A13),INDIRECT(CONCATENATE("'",YEAR($A13),"'!$g$22:$h$37")),2,FALSE),0)+((IFERROR(VLOOKUP("trend",INDIRECT(CONCATENATE("'",YEAR($A13),"'!$g$22:$h$37")),2,FALSE),0)*(MONTH($A13)+108))*($A14-$A13))+(IFERROR((VLOOKUP("(Intercept)",INDIRECT(CONCATENATE("'",YEAR($A13),"'!$g$22:$h$37")),2,FALSE)),0)*($A14-$A13)))*Customers!I120)</f>
        <v>1367567.1079924263</v>
      </c>
      <c r="Q13" s="20">
        <f ca="1">((VLOOKUP(MONTH($A13),'Normal HDDs'!$A:$E,4,FALSE)*IFERROR(VLOOKUP(MONTH($A13),INDIRECT(CONCATENATE("'",YEAR($A13),"'!$m$22:$n$37")),2,FALSE),0)+((IFERROR(VLOOKUP("trend",INDIRECT(CONCATENATE("'",YEAR($A13),"'!$m$22:$n$37")),2,FALSE),0)*(MONTH($A13)+108))*($A14-$A13))+(IFERROR((VLOOKUP("(Intercept)",INDIRECT(CONCATENATE("'",YEAR($A13),"'!$m$22:$n$37")),2,FALSE)),0)*($A14-$A13)))*Customers!J120)</f>
        <v>1034694.1344105232</v>
      </c>
      <c r="R13" s="20">
        <f ca="1">((VLOOKUP(MONTH($A13),'Normal HDDs'!$A:$E,5,FALSE)*IFERROR(VLOOKUP(MONTH($A13),INDIRECT(CONCATENATE("'",YEAR($A13),"'!$s$22:$t$37")),2,FALSE),0)+((IFERROR(VLOOKUP("trend",INDIRECT(CONCATENATE("'",YEAR($A13),"'!$s$22:$t$37")),2,FALSE),0)*(MONTH($A13)+108))*($A14-$A13))+(IFERROR((VLOOKUP("(Intercept)",INDIRECT(CONCATENATE("'",YEAR($A13),"'!$s$22:$t$37")),2,FALSE)),0)*($A14-$A13)))*Customers!K120)</f>
        <v>1485242.338558875</v>
      </c>
    </row>
    <row r="14" spans="1:18" x14ac:dyDescent="0.25">
      <c r="A14" s="18">
        <v>40118</v>
      </c>
      <c r="B14" s="20">
        <f ca="1">((VLOOKUP(MONTH($A14),'Normal HDDs'!$A:$E,2,FALSE)-'Actual HDDs'!B121)*IFERROR(VLOOKUP(MONTH($A14),INDIRECT(CONCATENATE("'",YEAR($A14),"'!$A$22:$B$37")),2,FALSE),0))*Customers!H121</f>
        <v>317756.78273599176</v>
      </c>
      <c r="C14" s="20">
        <f ca="1">((VLOOKUP(MONTH($A14),'Normal HDDs'!$A:$E,3,FALSE)-'Actual HDDs'!C121)*IFERROR(VLOOKUP(MONTH($A14),INDIRECT(CONCATENATE("'",YEAR($A14),"'!$G$22:$H$37")),2,FALSE),0))*Customers!I121</f>
        <v>55986.056869660097</v>
      </c>
      <c r="D14" s="20">
        <f ca="1">((VLOOKUP(MONTH($A14),'Normal HDDs'!$A:$E,4,FALSE)-'Actual HDDs'!D121)*IFERROR(VLOOKUP(MONTH($A14),INDIRECT(CONCATENATE("'",YEAR($A14),"'!$M$22:$N$37")),2,FALSE),0))*Customers!J121</f>
        <v>249993.18754744192</v>
      </c>
      <c r="E14" s="20">
        <f ca="1">((VLOOKUP(MONTH($A14),'Normal HDDs'!$A:$E,5,FALSE)-'Actual HDDs'!E121)*IFERROR(VLOOKUP(MONTH($A14),INDIRECT(CONCATENATE("'",YEAR($A14),"'!$S$22:$T$37")),2,FALSE),0))*Customers!K121</f>
        <v>63614.961738017475</v>
      </c>
      <c r="F14" s="20">
        <f ca="1">'Historical Therms'!H121+B14</f>
        <v>3062606.4153839806</v>
      </c>
      <c r="G14" s="20">
        <f ca="1">'Historical Therms'!I121+C14</f>
        <v>1874138.4977971811</v>
      </c>
      <c r="H14" s="20">
        <f ca="1">'Historical Therms'!J121+D14</f>
        <v>1733397.0065906974</v>
      </c>
      <c r="I14" s="20">
        <f ca="1">'Historical Therms'!K121+E14</f>
        <v>2311034.0691192518</v>
      </c>
      <c r="K14" s="20">
        <f ca="1">O14-'Historical Therms'!H121</f>
        <v>532151.16821437143</v>
      </c>
      <c r="L14" s="20">
        <f ca="1">P14-'Historical Therms'!I121</f>
        <v>274033.44271296845</v>
      </c>
      <c r="M14" s="20">
        <f ca="1">Q14-'Historical Therms'!J121</f>
        <v>358500.68072270881</v>
      </c>
      <c r="N14" s="20">
        <f ca="1">R14-'Historical Therms'!K121</f>
        <v>320621.58624197915</v>
      </c>
      <c r="O14" s="20">
        <f ca="1">((VLOOKUP(MONTH($A14),'Normal HDDs'!$A:$E,2,FALSE)*IFERROR(VLOOKUP(MONTH($A14),INDIRECT(CONCATENATE("'",YEAR($A14),"'!$A$22:$B$37")),2,FALSE),0)+((IFERROR(VLOOKUP("trend",INDIRECT(CONCATENATE("'",YEAR($A14),"'!$A$22:$B$37")),2,FALSE),0)*(MONTH($A14)+108))*($A15-$A14))+(IFERROR((VLOOKUP("(Intercept)",INDIRECT(CONCATENATE("'",YEAR($A14),"'!$A$22:$B$37")),2,FALSE)),0)*($A15-$A14)))*Customers!H121)</f>
        <v>3277000.8008623603</v>
      </c>
      <c r="P14" s="20">
        <f ca="1">((VLOOKUP(MONTH($A14),'Normal HDDs'!$A:$E,3,FALSE)*IFERROR(VLOOKUP(MONTH($A14),INDIRECT(CONCATENATE("'",YEAR($A14),"'!$g$22:$h$37")),2,FALSE),0)+((IFERROR(VLOOKUP("trend",INDIRECT(CONCATENATE("'",YEAR($A14),"'!$g$22:$h$37")),2,FALSE),0)*(MONTH($A14)+108))*($A15-$A14))+(IFERROR((VLOOKUP("(Intercept)",INDIRECT(CONCATENATE("'",YEAR($A14),"'!$g$22:$h$37")),2,FALSE)),0)*($A15-$A14)))*Customers!I121)</f>
        <v>2092185.8836404895</v>
      </c>
      <c r="Q14" s="20">
        <f ca="1">((VLOOKUP(MONTH($A14),'Normal HDDs'!$A:$E,4,FALSE)*IFERROR(VLOOKUP(MONTH($A14),INDIRECT(CONCATENATE("'",YEAR($A14),"'!$m$22:$n$37")),2,FALSE),0)+((IFERROR(VLOOKUP("trend",INDIRECT(CONCATENATE("'",YEAR($A14),"'!$m$22:$n$37")),2,FALSE),0)*(MONTH($A14)+108))*($A15-$A14))+(IFERROR((VLOOKUP("(Intercept)",INDIRECT(CONCATENATE("'",YEAR($A14),"'!$m$22:$n$37")),2,FALSE)),0)*($A15-$A14)))*Customers!J121)</f>
        <v>1841904.4997659645</v>
      </c>
      <c r="R14" s="20">
        <f ca="1">((VLOOKUP(MONTH($A14),'Normal HDDs'!$A:$E,5,FALSE)*IFERROR(VLOOKUP(MONTH($A14),INDIRECT(CONCATENATE("'",YEAR($A14),"'!$s$22:$t$37")),2,FALSE),0)+((IFERROR(VLOOKUP("trend",INDIRECT(CONCATENATE("'",YEAR($A14),"'!$s$22:$t$37")),2,FALSE),0)*(MONTH($A14)+108))*($A15-$A14))+(IFERROR((VLOOKUP("(Intercept)",INDIRECT(CONCATENATE("'",YEAR($A14),"'!$s$22:$t$37")),2,FALSE)),0)*($A15-$A14)))*Customers!K121)</f>
        <v>2568040.6936232136</v>
      </c>
    </row>
    <row r="15" spans="1:18" x14ac:dyDescent="0.25">
      <c r="A15" s="18">
        <v>40148</v>
      </c>
      <c r="B15" s="20">
        <f ca="1">((VLOOKUP(MONTH($A15),'Normal HDDs'!$A:$E,2,FALSE)-'Actual HDDs'!B122)*IFERROR(VLOOKUP(MONTH($A15),INDIRECT(CONCATENATE("'",YEAR($A15),"'!$A$22:$B$37")),2,FALSE),0))*Customers!H122</f>
        <v>-428842.48045085196</v>
      </c>
      <c r="C15" s="20">
        <f ca="1">((VLOOKUP(MONTH($A15),'Normal HDDs'!$A:$E,3,FALSE)-'Actual HDDs'!C122)*IFERROR(VLOOKUP(MONTH($A15),INDIRECT(CONCATENATE("'",YEAR($A15),"'!$G$22:$H$37")),2,FALSE),0))*Customers!I122</f>
        <v>-272856.85565137607</v>
      </c>
      <c r="D15" s="20">
        <f ca="1">((VLOOKUP(MONTH($A15),'Normal HDDs'!$A:$E,4,FALSE)-'Actual HDDs'!D122)*IFERROR(VLOOKUP(MONTH($A15),INDIRECT(CONCATENATE("'",YEAR($A15),"'!$M$22:$N$37")),2,FALSE),0))*Customers!J122</f>
        <v>-352480.89731528144</v>
      </c>
      <c r="E15" s="20">
        <f ca="1">((VLOOKUP(MONTH($A15),'Normal HDDs'!$A:$E,5,FALSE)-'Actual HDDs'!E122)*IFERROR(VLOOKUP(MONTH($A15),INDIRECT(CONCATENATE("'",YEAR($A15),"'!$S$22:$T$37")),2,FALSE),0))*Customers!K122</f>
        <v>-484532.46945708926</v>
      </c>
      <c r="F15" s="20">
        <f ca="1">'Historical Therms'!H122+B15</f>
        <v>4155337.9016295001</v>
      </c>
      <c r="G15" s="20">
        <f ca="1">'Historical Therms'!I122+C15</f>
        <v>2762147.8052210668</v>
      </c>
      <c r="H15" s="20">
        <f ca="1">'Historical Therms'!J122+D15</f>
        <v>2762532.5510333502</v>
      </c>
      <c r="I15" s="20">
        <f ca="1">'Historical Therms'!K122+E15</f>
        <v>3718161.0392414848</v>
      </c>
      <c r="K15" s="20">
        <f ca="1">O15-'Historical Therms'!H122</f>
        <v>-442146.10434945766</v>
      </c>
      <c r="L15" s="20">
        <f ca="1">P15-'Historical Therms'!I122</f>
        <v>-459728.25277249934</v>
      </c>
      <c r="M15" s="20">
        <f ca="1">Q15-'Historical Therms'!J122</f>
        <v>-441493.44746060064</v>
      </c>
      <c r="N15" s="20">
        <f ca="1">R15-'Historical Therms'!K122</f>
        <v>-328395.30911992211</v>
      </c>
      <c r="O15" s="20">
        <f ca="1">((VLOOKUP(MONTH($A15),'Normal HDDs'!$A:$E,2,FALSE)*IFERROR(VLOOKUP(MONTH($A15),INDIRECT(CONCATENATE("'",YEAR($A15),"'!$A$22:$B$37")),2,FALSE),0)+((IFERROR(VLOOKUP("trend",INDIRECT(CONCATENATE("'",YEAR($A15),"'!$A$22:$B$37")),2,FALSE),0)*(MONTH($A15)+108))*($A16-$A15))+(IFERROR((VLOOKUP("(Intercept)",INDIRECT(CONCATENATE("'",YEAR($A15),"'!$A$22:$B$37")),2,FALSE)),0)*($A16-$A15)))*Customers!H122)</f>
        <v>4142034.2777308943</v>
      </c>
      <c r="P15" s="20">
        <f ca="1">((VLOOKUP(MONTH($A15),'Normal HDDs'!$A:$E,3,FALSE)*IFERROR(VLOOKUP(MONTH($A15),INDIRECT(CONCATENATE("'",YEAR($A15),"'!$g$22:$h$37")),2,FALSE),0)+((IFERROR(VLOOKUP("trend",INDIRECT(CONCATENATE("'",YEAR($A15),"'!$g$22:$h$37")),2,FALSE),0)*(MONTH($A15)+108))*($A16-$A15))+(IFERROR((VLOOKUP("(Intercept)",INDIRECT(CONCATENATE("'",YEAR($A15),"'!$g$22:$h$37")),2,FALSE)),0)*($A16-$A15)))*Customers!I122)</f>
        <v>2575276.4080999433</v>
      </c>
      <c r="Q15" s="20">
        <f ca="1">((VLOOKUP(MONTH($A15),'Normal HDDs'!$A:$E,4,FALSE)*IFERROR(VLOOKUP(MONTH($A15),INDIRECT(CONCATENATE("'",YEAR($A15),"'!$m$22:$n$37")),2,FALSE),0)+((IFERROR(VLOOKUP("trend",INDIRECT(CONCATENATE("'",YEAR($A15),"'!$m$22:$n$37")),2,FALSE),0)*(MONTH($A15)+108))*($A16-$A15))+(IFERROR((VLOOKUP("(Intercept)",INDIRECT(CONCATENATE("'",YEAR($A15),"'!$m$22:$n$37")),2,FALSE)),0)*($A16-$A15)))*Customers!J122)</f>
        <v>2673520.000888031</v>
      </c>
      <c r="R15" s="20">
        <f ca="1">((VLOOKUP(MONTH($A15),'Normal HDDs'!$A:$E,5,FALSE)*IFERROR(VLOOKUP(MONTH($A15),INDIRECT(CONCATENATE("'",YEAR($A15),"'!$s$22:$t$37")),2,FALSE),0)+((IFERROR(VLOOKUP("trend",INDIRECT(CONCATENATE("'",YEAR($A15),"'!$s$22:$t$37")),2,FALSE),0)*(MONTH($A15)+108))*($A16-$A15))+(IFERROR((VLOOKUP("(Intercept)",INDIRECT(CONCATENATE("'",YEAR($A15),"'!$s$22:$t$37")),2,FALSE)),0)*($A16-$A15)))*Customers!K122)</f>
        <v>3874298.1995786522</v>
      </c>
    </row>
    <row r="16" spans="1:18" x14ac:dyDescent="0.25">
      <c r="A16" s="18">
        <v>40179</v>
      </c>
      <c r="B16" s="20">
        <f ca="1">((VLOOKUP(MONTH($A16),'Normal HDDs'!$A:$E,2,FALSE)-'Actual HDDs'!B123)*IFERROR(VLOOKUP(MONTH($A16),INDIRECT(CONCATENATE("'",YEAR($A16),"'!$A$22:$B$37")),2,FALSE),0))*Customers!H123</f>
        <v>916391.39829665353</v>
      </c>
      <c r="C16" s="20">
        <f ca="1">((VLOOKUP(MONTH($A16),'Normal HDDs'!$A:$E,3,FALSE)-'Actual HDDs'!C123)*IFERROR(VLOOKUP(MONTH($A16),INDIRECT(CONCATENATE("'",YEAR($A16),"'!$G$22:$H$37")),2,FALSE),0))*Customers!I123</f>
        <v>329448.57214810891</v>
      </c>
      <c r="D16" s="20">
        <f ca="1">((VLOOKUP(MONTH($A16),'Normal HDDs'!$A:$E,4,FALSE)-'Actual HDDs'!D123)*IFERROR(VLOOKUP(MONTH($A16),INDIRECT(CONCATENATE("'",YEAR($A16),"'!$M$22:$N$37")),2,FALSE),0))*Customers!J123</f>
        <v>552256.12676307617</v>
      </c>
      <c r="E16" s="20">
        <f ca="1">((VLOOKUP(MONTH($A16),'Normal HDDs'!$A:$E,5,FALSE)-'Actual HDDs'!E123)*IFERROR(VLOOKUP(MONTH($A16),INDIRECT(CONCATENATE("'",YEAR($A16),"'!$S$22:$T$37")),2,FALSE),0))*Customers!K123</f>
        <v>578746.85950356559</v>
      </c>
      <c r="F16" s="20">
        <f ca="1">'Historical Therms'!H123+B16</f>
        <v>4080244.8986928612</v>
      </c>
      <c r="G16" s="20">
        <f ca="1">'Historical Therms'!I123+C16</f>
        <v>2381531.4698186154</v>
      </c>
      <c r="H16" s="20">
        <f ca="1">'Historical Therms'!J123+D16</f>
        <v>2940405.3698916933</v>
      </c>
      <c r="I16" s="20">
        <f ca="1">'Historical Therms'!K123+E16</f>
        <v>3900973.2183082337</v>
      </c>
      <c r="K16" s="20">
        <f ca="1">O16-'Historical Therms'!H123</f>
        <v>917964.13979960699</v>
      </c>
      <c r="L16" s="20">
        <f ca="1">P16-'Historical Therms'!I123</f>
        <v>443838.47660990711</v>
      </c>
      <c r="M16" s="20">
        <f ca="1">Q16-'Historical Therms'!J123</f>
        <v>406823.39878631243</v>
      </c>
      <c r="N16" s="20">
        <f ca="1">R16-'Historical Therms'!K123</f>
        <v>701182.99030833505</v>
      </c>
      <c r="O16" s="20">
        <f ca="1">((VLOOKUP(MONTH($A16),'Normal HDDs'!$A:$E,2,FALSE)*IFERROR(VLOOKUP(MONTH($A16),INDIRECT(CONCATENATE("'",YEAR($A16),"'!$A$22:$B$37")),2,FALSE),0)+((IFERROR(VLOOKUP("trend",INDIRECT(CONCATENATE("'",YEAR($A16),"'!$A$22:$B$37")),2,FALSE),0)*(MONTH($A16)+108))*($A17-$A16))+(IFERROR((VLOOKUP("(Intercept)",INDIRECT(CONCATENATE("'",YEAR($A16),"'!$A$22:$B$37")),2,FALSE)),0)*($A17-$A16)))*Customers!H123)</f>
        <v>4081817.6401958149</v>
      </c>
      <c r="P16" s="20">
        <f ca="1">((VLOOKUP(MONTH($A16),'Normal HDDs'!$A:$E,3,FALSE)*IFERROR(VLOOKUP(MONTH($A16),INDIRECT(CONCATENATE("'",YEAR($A16),"'!$g$22:$h$37")),2,FALSE),0)+((IFERROR(VLOOKUP("trend",INDIRECT(CONCATENATE("'",YEAR($A16),"'!$g$22:$h$37")),2,FALSE),0)*(MONTH($A16)+108))*($A17-$A16))+(IFERROR((VLOOKUP("(Intercept)",INDIRECT(CONCATENATE("'",YEAR($A16),"'!$g$22:$h$37")),2,FALSE)),0)*($A17-$A16)))*Customers!I123)</f>
        <v>2495921.3742804136</v>
      </c>
      <c r="Q16" s="20">
        <f ca="1">((VLOOKUP(MONTH($A16),'Normal HDDs'!$A:$E,4,FALSE)*IFERROR(VLOOKUP(MONTH($A16),INDIRECT(CONCATENATE("'",YEAR($A16),"'!$m$22:$n$37")),2,FALSE),0)+((IFERROR(VLOOKUP("trend",INDIRECT(CONCATENATE("'",YEAR($A16),"'!$m$22:$n$37")),2,FALSE),0)*(MONTH($A16)+108))*($A17-$A16))+(IFERROR((VLOOKUP("(Intercept)",INDIRECT(CONCATENATE("'",YEAR($A16),"'!$m$22:$n$37")),2,FALSE)),0)*($A17-$A16)))*Customers!J123)</f>
        <v>2794972.6419149297</v>
      </c>
      <c r="R16" s="20">
        <f ca="1">((VLOOKUP(MONTH($A16),'Normal HDDs'!$A:$E,5,FALSE)*IFERROR(VLOOKUP(MONTH($A16),INDIRECT(CONCATENATE("'",YEAR($A16),"'!$s$22:$t$37")),2,FALSE),0)+((IFERROR(VLOOKUP("trend",INDIRECT(CONCATENATE("'",YEAR($A16),"'!$s$22:$t$37")),2,FALSE),0)*(MONTH($A16)+108))*($A17-$A16))+(IFERROR((VLOOKUP("(Intercept)",INDIRECT(CONCATENATE("'",YEAR($A16),"'!$s$22:$t$37")),2,FALSE)),0)*($A17-$A16)))*Customers!K123)</f>
        <v>4023409.3491130034</v>
      </c>
    </row>
    <row r="17" spans="1:18" x14ac:dyDescent="0.25">
      <c r="A17" s="18">
        <v>40210</v>
      </c>
      <c r="B17" s="20">
        <f ca="1">((VLOOKUP(MONTH($A17),'Normal HDDs'!$A:$E,2,FALSE)-'Actual HDDs'!B124)*IFERROR(VLOOKUP(MONTH($A17),INDIRECT(CONCATENATE("'",YEAR($A17),"'!$A$22:$B$37")),2,FALSE),0))*Customers!H124</f>
        <v>505731.32998688438</v>
      </c>
      <c r="C17" s="20">
        <f ca="1">((VLOOKUP(MONTH($A17),'Normal HDDs'!$A:$E,3,FALSE)-'Actual HDDs'!C124)*IFERROR(VLOOKUP(MONTH($A17),INDIRECT(CONCATENATE("'",YEAR($A17),"'!$G$22:$H$37")),2,FALSE),0))*Customers!I124</f>
        <v>174589.94332344452</v>
      </c>
      <c r="D17" s="20">
        <f ca="1">((VLOOKUP(MONTH($A17),'Normal HDDs'!$A:$E,4,FALSE)-'Actual HDDs'!D124)*IFERROR(VLOOKUP(MONTH($A17),INDIRECT(CONCATENATE("'",YEAR($A17),"'!$M$22:$N$37")),2,FALSE),0))*Customers!J124</f>
        <v>342061.52125209186</v>
      </c>
      <c r="E17" s="20">
        <f ca="1">((VLOOKUP(MONTH($A17),'Normal HDDs'!$A:$E,5,FALSE)-'Actual HDDs'!E124)*IFERROR(VLOOKUP(MONTH($A17),INDIRECT(CONCATENATE("'",YEAR($A17),"'!$S$22:$T$37")),2,FALSE),0))*Customers!K124</f>
        <v>464679.65919513896</v>
      </c>
      <c r="F17" s="20">
        <f ca="1">'Historical Therms'!H124+B17</f>
        <v>2855005.0553553835</v>
      </c>
      <c r="G17" s="20">
        <f ca="1">'Historical Therms'!I124+C17</f>
        <v>1699734.4828287312</v>
      </c>
      <c r="H17" s="20">
        <f ca="1">'Historical Therms'!J124+D17</f>
        <v>2041130.9238542002</v>
      </c>
      <c r="I17" s="20">
        <f ca="1">'Historical Therms'!K124+E17</f>
        <v>2947660.9917192445</v>
      </c>
      <c r="K17" s="20">
        <f ca="1">O17-'Historical Therms'!H124</f>
        <v>704220.06993242633</v>
      </c>
      <c r="L17" s="20">
        <f ca="1">P17-'Historical Therms'!I124</f>
        <v>376274.79812157433</v>
      </c>
      <c r="M17" s="20">
        <f ca="1">Q17-'Historical Therms'!J124</f>
        <v>401965.94415315823</v>
      </c>
      <c r="N17" s="20">
        <f ca="1">R17-'Historical Therms'!K124</f>
        <v>489500.87380592152</v>
      </c>
      <c r="O17" s="20">
        <f ca="1">((VLOOKUP(MONTH($A17),'Normal HDDs'!$A:$E,2,FALSE)*IFERROR(VLOOKUP(MONTH($A17),INDIRECT(CONCATENATE("'",YEAR($A17),"'!$A$22:$B$37")),2,FALSE),0)+((IFERROR(VLOOKUP("trend",INDIRECT(CONCATENATE("'",YEAR($A17),"'!$A$22:$B$37")),2,FALSE),0)*(MONTH($A17)+108))*($A18-$A17))+(IFERROR((VLOOKUP("(Intercept)",INDIRECT(CONCATENATE("'",YEAR($A17),"'!$A$22:$B$37")),2,FALSE)),0)*($A18-$A17)))*Customers!H124)</f>
        <v>3053493.7953009256</v>
      </c>
      <c r="P17" s="20">
        <f ca="1">((VLOOKUP(MONTH($A17),'Normal HDDs'!$A:$E,3,FALSE)*IFERROR(VLOOKUP(MONTH($A17),INDIRECT(CONCATENATE("'",YEAR($A17),"'!$g$22:$h$37")),2,FALSE),0)+((IFERROR(VLOOKUP("trend",INDIRECT(CONCATENATE("'",YEAR($A17),"'!$g$22:$h$37")),2,FALSE),0)*(MONTH($A17)+108))*($A18-$A17))+(IFERROR((VLOOKUP("(Intercept)",INDIRECT(CONCATENATE("'",YEAR($A17),"'!$g$22:$h$37")),2,FALSE)),0)*($A18-$A17)))*Customers!I124)</f>
        <v>1901419.3376268609</v>
      </c>
      <c r="Q17" s="20">
        <f ca="1">((VLOOKUP(MONTH($A17),'Normal HDDs'!$A:$E,4,FALSE)*IFERROR(VLOOKUP(MONTH($A17),INDIRECT(CONCATENATE("'",YEAR($A17),"'!$m$22:$n$37")),2,FALSE),0)+((IFERROR(VLOOKUP("trend",INDIRECT(CONCATENATE("'",YEAR($A17),"'!$m$22:$n$37")),2,FALSE),0)*(MONTH($A17)+108))*($A18-$A17))+(IFERROR((VLOOKUP("(Intercept)",INDIRECT(CONCATENATE("'",YEAR($A17),"'!$m$22:$n$37")),2,FALSE)),0)*($A18-$A17)))*Customers!J124)</f>
        <v>2101035.3467552667</v>
      </c>
      <c r="R17" s="20">
        <f ca="1">((VLOOKUP(MONTH($A17),'Normal HDDs'!$A:$E,5,FALSE)*IFERROR(VLOOKUP(MONTH($A17),INDIRECT(CONCATENATE("'",YEAR($A17),"'!$s$22:$t$37")),2,FALSE),0)+((IFERROR(VLOOKUP("trend",INDIRECT(CONCATENATE("'",YEAR($A17),"'!$s$22:$t$37")),2,FALSE),0)*(MONTH($A17)+108))*($A18-$A17))+(IFERROR((VLOOKUP("(Intercept)",INDIRECT(CONCATENATE("'",YEAR($A17),"'!$s$22:$t$37")),2,FALSE)),0)*($A18-$A17)))*Customers!K124)</f>
        <v>2972482.206330027</v>
      </c>
    </row>
    <row r="18" spans="1:18" x14ac:dyDescent="0.25">
      <c r="A18" s="18">
        <v>40238</v>
      </c>
      <c r="B18" s="20">
        <f ca="1">((VLOOKUP(MONTH($A18),'Normal HDDs'!$A:$E,2,FALSE)-'Actual HDDs'!B125)*IFERROR(VLOOKUP(MONTH($A18),INDIRECT(CONCATENATE("'",YEAR($A18),"'!$A$22:$B$37")),2,FALSE),0))*Customers!H125</f>
        <v>146890.65418469923</v>
      </c>
      <c r="C18" s="20">
        <f ca="1">((VLOOKUP(MONTH($A18),'Normal HDDs'!$A:$E,3,FALSE)-'Actual HDDs'!C125)*IFERROR(VLOOKUP(MONTH($A18),INDIRECT(CONCATENATE("'",YEAR($A18),"'!$G$22:$H$37")),2,FALSE),0))*Customers!I125</f>
        <v>61749.886859419894</v>
      </c>
      <c r="D18" s="20">
        <f ca="1">((VLOOKUP(MONTH($A18),'Normal HDDs'!$A:$E,4,FALSE)-'Actual HDDs'!D125)*IFERROR(VLOOKUP(MONTH($A18),INDIRECT(CONCATENATE("'",YEAR($A18),"'!$M$22:$N$37")),2,FALSE),0))*Customers!J125</f>
        <v>91128.772433627368</v>
      </c>
      <c r="E18" s="20">
        <f ca="1">((VLOOKUP(MONTH($A18),'Normal HDDs'!$A:$E,5,FALSE)-'Actual HDDs'!E125)*IFERROR(VLOOKUP(MONTH($A18),INDIRECT(CONCATENATE("'",YEAR($A18),"'!$S$22:$T$37")),2,FALSE),0))*Customers!K125</f>
        <v>61525.638405613325</v>
      </c>
      <c r="F18" s="20">
        <f ca="1">'Historical Therms'!H125+B18</f>
        <v>2467069.7159711346</v>
      </c>
      <c r="G18" s="20">
        <f ca="1">'Historical Therms'!I125+C18</f>
        <v>1644228.5349907721</v>
      </c>
      <c r="H18" s="20">
        <f ca="1">'Historical Therms'!J125+D18</f>
        <v>1591860.5965761354</v>
      </c>
      <c r="I18" s="20">
        <f ca="1">'Historical Therms'!K125+E18</f>
        <v>2161755.1043453175</v>
      </c>
      <c r="K18" s="20">
        <f ca="1">O18-'Historical Therms'!H125</f>
        <v>379973.04654292203</v>
      </c>
      <c r="L18" s="20">
        <f ca="1">P18-'Historical Therms'!I125</f>
        <v>116718.11924585979</v>
      </c>
      <c r="M18" s="20">
        <f ca="1">Q18-'Historical Therms'!J125</f>
        <v>118892.95744390879</v>
      </c>
      <c r="N18" s="20">
        <f ca="1">R18-'Historical Therms'!K125</f>
        <v>140042.05931596132</v>
      </c>
      <c r="O18" s="20">
        <f ca="1">((VLOOKUP(MONTH($A18),'Normal HDDs'!$A:$E,2,FALSE)*IFERROR(VLOOKUP(MONTH($A18),INDIRECT(CONCATENATE("'",YEAR($A18),"'!$A$22:$B$37")),2,FALSE),0)+((IFERROR(VLOOKUP("trend",INDIRECT(CONCATENATE("'",YEAR($A18),"'!$A$22:$B$37")),2,FALSE),0)*(MONTH($A18)+108))*($A19-$A18))+(IFERROR((VLOOKUP("(Intercept)",INDIRECT(CONCATENATE("'",YEAR($A18),"'!$A$22:$B$37")),2,FALSE)),0)*($A19-$A18)))*Customers!H125)</f>
        <v>2700152.1083293576</v>
      </c>
      <c r="P18" s="20">
        <f ca="1">((VLOOKUP(MONTH($A18),'Normal HDDs'!$A:$E,3,FALSE)*IFERROR(VLOOKUP(MONTH($A18),INDIRECT(CONCATENATE("'",YEAR($A18),"'!$g$22:$h$37")),2,FALSE),0)+((IFERROR(VLOOKUP("trend",INDIRECT(CONCATENATE("'",YEAR($A18),"'!$g$22:$h$37")),2,FALSE),0)*(MONTH($A18)+108))*($A19-$A18))+(IFERROR((VLOOKUP("(Intercept)",INDIRECT(CONCATENATE("'",YEAR($A18),"'!$g$22:$h$37")),2,FALSE)),0)*($A19-$A18)))*Customers!I125)</f>
        <v>1699196.7673772119</v>
      </c>
      <c r="Q18" s="20">
        <f ca="1">((VLOOKUP(MONTH($A18),'Normal HDDs'!$A:$E,4,FALSE)*IFERROR(VLOOKUP(MONTH($A18),INDIRECT(CONCATENATE("'",YEAR($A18),"'!$m$22:$n$37")),2,FALSE),0)+((IFERROR(VLOOKUP("trend",INDIRECT(CONCATENATE("'",YEAR($A18),"'!$m$22:$n$37")),2,FALSE),0)*(MONTH($A18)+108))*($A19-$A18))+(IFERROR((VLOOKUP("(Intercept)",INDIRECT(CONCATENATE("'",YEAR($A18),"'!$m$22:$n$37")),2,FALSE)),0)*($A19-$A18)))*Customers!J125)</f>
        <v>1619624.7815864168</v>
      </c>
      <c r="R18" s="20">
        <f ca="1">((VLOOKUP(MONTH($A18),'Normal HDDs'!$A:$E,5,FALSE)*IFERROR(VLOOKUP(MONTH($A18),INDIRECT(CONCATENATE("'",YEAR($A18),"'!$s$22:$t$37")),2,FALSE),0)+((IFERROR(VLOOKUP("trend",INDIRECT(CONCATENATE("'",YEAR($A18),"'!$s$22:$t$37")),2,FALSE),0)*(MONTH($A18)+108))*($A19-$A18))+(IFERROR((VLOOKUP("(Intercept)",INDIRECT(CONCATENATE("'",YEAR($A18),"'!$s$22:$t$37")),2,FALSE)),0)*($A19-$A18)))*Customers!K125)</f>
        <v>2240271.5252556656</v>
      </c>
    </row>
    <row r="19" spans="1:18" x14ac:dyDescent="0.25">
      <c r="A19" s="18">
        <v>40269</v>
      </c>
      <c r="B19" s="20">
        <f ca="1">((VLOOKUP(MONTH($A19),'Normal HDDs'!$A:$E,2,FALSE)-'Actual HDDs'!B126)*IFERROR(VLOOKUP(MONTH($A19),INDIRECT(CONCATENATE("'",YEAR($A19),"'!$A$22:$B$37")),2,FALSE),0))*Customers!H126</f>
        <v>72499.395913820641</v>
      </c>
      <c r="C19" s="20">
        <f ca="1">((VLOOKUP(MONTH($A19),'Normal HDDs'!$A:$E,3,FALSE)-'Actual HDDs'!C126)*IFERROR(VLOOKUP(MONTH($A19),INDIRECT(CONCATENATE("'",YEAR($A19),"'!$G$22:$H$37")),2,FALSE),0))*Customers!I126</f>
        <v>-84566.998573449018</v>
      </c>
      <c r="D19" s="20">
        <f ca="1">((VLOOKUP(MONTH($A19),'Normal HDDs'!$A:$E,4,FALSE)-'Actual HDDs'!D126)*IFERROR(VLOOKUP(MONTH($A19),INDIRECT(CONCATENATE("'",YEAR($A19),"'!$M$22:$N$37")),2,FALSE),0))*Customers!J126</f>
        <v>-31630.800592506297</v>
      </c>
      <c r="E19" s="20">
        <f ca="1">((VLOOKUP(MONTH($A19),'Normal HDDs'!$A:$E,5,FALSE)-'Actual HDDs'!E126)*IFERROR(VLOOKUP(MONTH($A19),INDIRECT(CONCATENATE("'",YEAR($A19),"'!$S$22:$T$37")),2,FALSE),0))*Customers!K126</f>
        <v>10747.762437949212</v>
      </c>
      <c r="F19" s="20">
        <f ca="1">'Historical Therms'!H126+B19</f>
        <v>1581044.5679040444</v>
      </c>
      <c r="G19" s="20">
        <f ca="1">'Historical Therms'!I126+C19</f>
        <v>960205.88926269289</v>
      </c>
      <c r="H19" s="20">
        <f ca="1">'Historical Therms'!J126+D19</f>
        <v>778929.32835645706</v>
      </c>
      <c r="I19" s="20">
        <f ca="1">'Historical Therms'!K126+E19</f>
        <v>1128475.5736626203</v>
      </c>
      <c r="K19" s="20">
        <f ca="1">O19-'Historical Therms'!H126</f>
        <v>584217.41282688873</v>
      </c>
      <c r="L19" s="20">
        <f ca="1">P19-'Historical Therms'!I126</f>
        <v>253559.77018849843</v>
      </c>
      <c r="M19" s="20">
        <f ca="1">Q19-'Historical Therms'!J126</f>
        <v>178602.14904666494</v>
      </c>
      <c r="N19" s="20">
        <f ca="1">R19-'Historical Therms'!K126</f>
        <v>320515.60358374938</v>
      </c>
      <c r="O19" s="20">
        <f ca="1">((VLOOKUP(MONTH($A19),'Normal HDDs'!$A:$E,2,FALSE)*IFERROR(VLOOKUP(MONTH($A19),INDIRECT(CONCATENATE("'",YEAR($A19),"'!$A$22:$B$37")),2,FALSE),0)+((IFERROR(VLOOKUP("trend",INDIRECT(CONCATENATE("'",YEAR($A19),"'!$A$22:$B$37")),2,FALSE),0)*(MONTH($A19)+108))*($A20-$A19))+(IFERROR((VLOOKUP("(Intercept)",INDIRECT(CONCATENATE("'",YEAR($A19),"'!$A$22:$B$37")),2,FALSE)),0)*($A20-$A19)))*Customers!H126)</f>
        <v>2092762.5848171124</v>
      </c>
      <c r="P19" s="20">
        <f ca="1">((VLOOKUP(MONTH($A19),'Normal HDDs'!$A:$E,3,FALSE)*IFERROR(VLOOKUP(MONTH($A19),INDIRECT(CONCATENATE("'",YEAR($A19),"'!$g$22:$h$37")),2,FALSE),0)+((IFERROR(VLOOKUP("trend",INDIRECT(CONCATENATE("'",YEAR($A19),"'!$g$22:$h$37")),2,FALSE),0)*(MONTH($A19)+108))*($A20-$A19))+(IFERROR((VLOOKUP("(Intercept)",INDIRECT(CONCATENATE("'",YEAR($A19),"'!$g$22:$h$37")),2,FALSE)),0)*($A20-$A19)))*Customers!I126)</f>
        <v>1298332.6580246403</v>
      </c>
      <c r="Q19" s="20">
        <f ca="1">((VLOOKUP(MONTH($A19),'Normal HDDs'!$A:$E,4,FALSE)*IFERROR(VLOOKUP(MONTH($A19),INDIRECT(CONCATENATE("'",YEAR($A19),"'!$m$22:$n$37")),2,FALSE),0)+((IFERROR(VLOOKUP("trend",INDIRECT(CONCATENATE("'",YEAR($A19),"'!$m$22:$n$37")),2,FALSE),0)*(MONTH($A19)+108))*($A20-$A19))+(IFERROR((VLOOKUP("(Intercept)",INDIRECT(CONCATENATE("'",YEAR($A19),"'!$m$22:$n$37")),2,FALSE)),0)*($A20-$A19)))*Customers!J126)</f>
        <v>989162.2779956283</v>
      </c>
      <c r="R19" s="20">
        <f ca="1">((VLOOKUP(MONTH($A19),'Normal HDDs'!$A:$E,5,FALSE)*IFERROR(VLOOKUP(MONTH($A19),INDIRECT(CONCATENATE("'",YEAR($A19),"'!$s$22:$t$37")),2,FALSE),0)+((IFERROR(VLOOKUP("trend",INDIRECT(CONCATENATE("'",YEAR($A19),"'!$s$22:$t$37")),2,FALSE),0)*(MONTH($A19)+108))*($A20-$A19))+(IFERROR((VLOOKUP("(Intercept)",INDIRECT(CONCATENATE("'",YEAR($A19),"'!$s$22:$t$37")),2,FALSE)),0)*($A20-$A19)))*Customers!K126)</f>
        <v>1438243.4148084205</v>
      </c>
    </row>
    <row r="20" spans="1:18" x14ac:dyDescent="0.25">
      <c r="A20" s="18">
        <v>40299</v>
      </c>
      <c r="B20" s="20">
        <f ca="1">((VLOOKUP(MONTH($A20),'Normal HDDs'!$A:$E,2,FALSE)-'Actual HDDs'!B127)*IFERROR(VLOOKUP(MONTH($A20),INDIRECT(CONCATENATE("'",YEAR($A20),"'!$A$22:$B$37")),2,FALSE),0))*Customers!H127</f>
        <v>-88289.943448236067</v>
      </c>
      <c r="C20" s="20">
        <f ca="1">((VLOOKUP(MONTH($A20),'Normal HDDs'!$A:$E,3,FALSE)-'Actual HDDs'!C127)*IFERROR(VLOOKUP(MONTH($A20),INDIRECT(CONCATENATE("'",YEAR($A20),"'!$G$22:$H$37")),2,FALSE),0))*Customers!I127</f>
        <v>-122192.27956576343</v>
      </c>
      <c r="D20" s="20">
        <f ca="1">((VLOOKUP(MONTH($A20),'Normal HDDs'!$A:$E,4,FALSE)-'Actual HDDs'!D127)*IFERROR(VLOOKUP(MONTH($A20),INDIRECT(CONCATENATE("'",YEAR($A20),"'!$M$22:$N$37")),2,FALSE),0))*Customers!J127</f>
        <v>-93351.59482319055</v>
      </c>
      <c r="E20" s="20">
        <f ca="1">((VLOOKUP(MONTH($A20),'Normal HDDs'!$A:$E,5,FALSE)-'Actual HDDs'!E127)*IFERROR(VLOOKUP(MONTH($A20),INDIRECT(CONCATENATE("'",YEAR($A20),"'!$S$22:$T$37")),2,FALSE),0))*Customers!K127</f>
        <v>-101270.91988761719</v>
      </c>
      <c r="F20" s="20">
        <f ca="1">'Historical Therms'!H127+B20</f>
        <v>1482892.9070092344</v>
      </c>
      <c r="G20" s="20">
        <f ca="1">'Historical Therms'!I127+C20</f>
        <v>959913.3603402623</v>
      </c>
      <c r="H20" s="20">
        <f ca="1">'Historical Therms'!J127+D20</f>
        <v>666899.35326362867</v>
      </c>
      <c r="I20" s="20">
        <f ca="1">'Historical Therms'!K127+E20</f>
        <v>928899.6416620675</v>
      </c>
      <c r="K20" s="20">
        <f ca="1">O20-'Historical Therms'!H127</f>
        <v>-210361.27057104628</v>
      </c>
      <c r="L20" s="20">
        <f ca="1">P20-'Historical Therms'!I127</f>
        <v>-158850.32210725313</v>
      </c>
      <c r="M20" s="20">
        <f ca="1">Q20-'Historical Therms'!J127</f>
        <v>-124049.23682319734</v>
      </c>
      <c r="N20" s="20">
        <f ca="1">R20-'Historical Therms'!K127</f>
        <v>-127774.35014864302</v>
      </c>
      <c r="O20" s="20">
        <f ca="1">((VLOOKUP(MONTH($A20),'Normal HDDs'!$A:$E,2,FALSE)*IFERROR(VLOOKUP(MONTH($A20),INDIRECT(CONCATENATE("'",YEAR($A20),"'!$A$22:$B$37")),2,FALSE),0)+((IFERROR(VLOOKUP("trend",INDIRECT(CONCATENATE("'",YEAR($A20),"'!$A$22:$B$37")),2,FALSE),0)*(MONTH($A20)+108))*($A21-$A20))+(IFERROR((VLOOKUP("(Intercept)",INDIRECT(CONCATENATE("'",YEAR($A20),"'!$A$22:$B$37")),2,FALSE)),0)*($A21-$A20)))*Customers!H127)</f>
        <v>1360821.5798864241</v>
      </c>
      <c r="P20" s="20">
        <f ca="1">((VLOOKUP(MONTH($A20),'Normal HDDs'!$A:$E,3,FALSE)*IFERROR(VLOOKUP(MONTH($A20),INDIRECT(CONCATENATE("'",YEAR($A20),"'!$g$22:$h$37")),2,FALSE),0)+((IFERROR(VLOOKUP("trend",INDIRECT(CONCATENATE("'",YEAR($A20),"'!$g$22:$h$37")),2,FALSE),0)*(MONTH($A20)+108))*($A21-$A20))+(IFERROR((VLOOKUP("(Intercept)",INDIRECT(CONCATENATE("'",YEAR($A20),"'!$g$22:$h$37")),2,FALSE)),0)*($A21-$A20)))*Customers!I127)</f>
        <v>923255.31779877259</v>
      </c>
      <c r="Q20" s="20">
        <f ca="1">((VLOOKUP(MONTH($A20),'Normal HDDs'!$A:$E,4,FALSE)*IFERROR(VLOOKUP(MONTH($A20),INDIRECT(CONCATENATE("'",YEAR($A20),"'!$m$22:$n$37")),2,FALSE),0)+((IFERROR(VLOOKUP("trend",INDIRECT(CONCATENATE("'",YEAR($A20),"'!$m$22:$n$37")),2,FALSE),0)*(MONTH($A20)+108))*($A21-$A20))+(IFERROR((VLOOKUP("(Intercept)",INDIRECT(CONCATENATE("'",YEAR($A20),"'!$m$22:$n$37")),2,FALSE)),0)*($A21-$A20)))*Customers!J127)</f>
        <v>636201.71126362192</v>
      </c>
      <c r="R20" s="20">
        <f ca="1">((VLOOKUP(MONTH($A20),'Normal HDDs'!$A:$E,5,FALSE)*IFERROR(VLOOKUP(MONTH($A20),INDIRECT(CONCATENATE("'",YEAR($A20),"'!$s$22:$t$37")),2,FALSE),0)+((IFERROR(VLOOKUP("trend",INDIRECT(CONCATENATE("'",YEAR($A20),"'!$s$22:$t$37")),2,FALSE),0)*(MONTH($A20)+108))*($A21-$A20))+(IFERROR((VLOOKUP("(Intercept)",INDIRECT(CONCATENATE("'",YEAR($A20),"'!$s$22:$t$37")),2,FALSE)),0)*($A21-$A20)))*Customers!K127)</f>
        <v>902396.21140104171</v>
      </c>
    </row>
    <row r="21" spans="1:18" x14ac:dyDescent="0.25">
      <c r="A21" s="18">
        <v>40330</v>
      </c>
      <c r="B21" s="20">
        <f ca="1">((VLOOKUP(MONTH($A21),'Normal HDDs'!$A:$E,2,FALSE)-'Actual HDDs'!B128)*IFERROR(VLOOKUP(MONTH($A21),INDIRECT(CONCATENATE("'",YEAR($A21),"'!$A$22:$B$37")),2,FALSE),0))*Customers!H128</f>
        <v>0</v>
      </c>
      <c r="C21" s="20">
        <f ca="1">((VLOOKUP(MONTH($A21),'Normal HDDs'!$A:$E,3,FALSE)-'Actual HDDs'!C128)*IFERROR(VLOOKUP(MONTH($A21),INDIRECT(CONCATENATE("'",YEAR($A21),"'!$G$22:$H$37")),2,FALSE),0))*Customers!I128</f>
        <v>-30197.331094685844</v>
      </c>
      <c r="D21" s="20">
        <f ca="1">((VLOOKUP(MONTH($A21),'Normal HDDs'!$A:$E,4,FALSE)-'Actual HDDs'!D128)*IFERROR(VLOOKUP(MONTH($A21),INDIRECT(CONCATENATE("'",YEAR($A21),"'!$M$22:$N$37")),2,FALSE),0))*Customers!J128</f>
        <v>0</v>
      </c>
      <c r="E21" s="20">
        <f ca="1">((VLOOKUP(MONTH($A21),'Normal HDDs'!$A:$E,5,FALSE)-'Actual HDDs'!E128)*IFERROR(VLOOKUP(MONTH($A21),INDIRECT(CONCATENATE("'",YEAR($A21),"'!$S$22:$T$37")),2,FALSE),0))*Customers!K128</f>
        <v>0</v>
      </c>
      <c r="F21" s="20">
        <f ca="1">'Historical Therms'!H128+B21</f>
        <v>1027320.7556340093</v>
      </c>
      <c r="G21" s="20">
        <f ca="1">'Historical Therms'!I128+C21</f>
        <v>696532.09899722226</v>
      </c>
      <c r="H21" s="20">
        <f ca="1">'Historical Therms'!J128+D21</f>
        <v>505885.44558404933</v>
      </c>
      <c r="I21" s="20">
        <f ca="1">'Historical Therms'!K128+E21</f>
        <v>684974.36869003344</v>
      </c>
      <c r="K21" s="20">
        <f ca="1">O21-'Historical Therms'!H128</f>
        <v>-76064.491609564167</v>
      </c>
      <c r="L21" s="20">
        <f ca="1">P21-'Historical Therms'!I128</f>
        <v>-12914.882980563212</v>
      </c>
      <c r="M21" s="20">
        <f ca="1">Q21-'Historical Therms'!J128</f>
        <v>-25922.877359226462</v>
      </c>
      <c r="N21" s="20">
        <f ca="1">R21-'Historical Therms'!K128</f>
        <v>-36855.645945526077</v>
      </c>
      <c r="O21" s="20">
        <f ca="1">((VLOOKUP(MONTH($A21),'Normal HDDs'!$A:$E,2,FALSE)*IFERROR(VLOOKUP(MONTH($A21),INDIRECT(CONCATENATE("'",YEAR($A21),"'!$A$22:$B$37")),2,FALSE),0)+((IFERROR(VLOOKUP("trend",INDIRECT(CONCATENATE("'",YEAR($A21),"'!$A$22:$B$37")),2,FALSE),0)*(MONTH($A21)+108))*($A22-$A21))+(IFERROR((VLOOKUP("(Intercept)",INDIRECT(CONCATENATE("'",YEAR($A21),"'!$A$22:$B$37")),2,FALSE)),0)*($A22-$A21)))*Customers!H128)</f>
        <v>951256.26402444509</v>
      </c>
      <c r="P21" s="20">
        <f ca="1">((VLOOKUP(MONTH($A21),'Normal HDDs'!$A:$E,3,FALSE)*IFERROR(VLOOKUP(MONTH($A21),INDIRECT(CONCATENATE("'",YEAR($A21),"'!$g$22:$h$37")),2,FALSE),0)+((IFERROR(VLOOKUP("trend",INDIRECT(CONCATENATE("'",YEAR($A21),"'!$g$22:$h$37")),2,FALSE),0)*(MONTH($A21)+108))*($A22-$A21))+(IFERROR((VLOOKUP("(Intercept)",INDIRECT(CONCATENATE("'",YEAR($A21),"'!$g$22:$h$37")),2,FALSE)),0)*($A22-$A21)))*Customers!I128)</f>
        <v>713814.54711134487</v>
      </c>
      <c r="Q21" s="20">
        <f ca="1">((VLOOKUP(MONTH($A21),'Normal HDDs'!$A:$E,4,FALSE)*IFERROR(VLOOKUP(MONTH($A21),INDIRECT(CONCATENATE("'",YEAR($A21),"'!$m$22:$n$37")),2,FALSE),0)+((IFERROR(VLOOKUP("trend",INDIRECT(CONCATENATE("'",YEAR($A21),"'!$m$22:$n$37")),2,FALSE),0)*(MONTH($A21)+108))*($A22-$A21))+(IFERROR((VLOOKUP("(Intercept)",INDIRECT(CONCATENATE("'",YEAR($A21),"'!$m$22:$n$37")),2,FALSE)),0)*($A22-$A21)))*Customers!J128)</f>
        <v>479962.56822482287</v>
      </c>
      <c r="R21" s="20">
        <f ca="1">((VLOOKUP(MONTH($A21),'Normal HDDs'!$A:$E,5,FALSE)*IFERROR(VLOOKUP(MONTH($A21),INDIRECT(CONCATENATE("'",YEAR($A21),"'!$s$22:$t$37")),2,FALSE),0)+((IFERROR(VLOOKUP("trend",INDIRECT(CONCATENATE("'",YEAR($A21),"'!$s$22:$t$37")),2,FALSE),0)*(MONTH($A21)+108))*($A22-$A21))+(IFERROR((VLOOKUP("(Intercept)",INDIRECT(CONCATENATE("'",YEAR($A21),"'!$s$22:$t$37")),2,FALSE)),0)*($A22-$A21)))*Customers!K128)</f>
        <v>648118.72274450737</v>
      </c>
    </row>
    <row r="22" spans="1:18" x14ac:dyDescent="0.25">
      <c r="A22" s="18">
        <v>40360</v>
      </c>
      <c r="B22" s="20">
        <f ca="1">((VLOOKUP(MONTH($A22),'Normal HDDs'!$A:$E,2,FALSE)-'Actual HDDs'!B129)*IFERROR(VLOOKUP(MONTH($A22),INDIRECT(CONCATENATE("'",YEAR($A22),"'!$A$22:$B$37")),2,FALSE),0))*Customers!H129</f>
        <v>0</v>
      </c>
      <c r="C22" s="20">
        <f ca="1">((VLOOKUP(MONTH($A22),'Normal HDDs'!$A:$E,3,FALSE)-'Actual HDDs'!C129)*IFERROR(VLOOKUP(MONTH($A22),INDIRECT(CONCATENATE("'",YEAR($A22),"'!$G$22:$H$37")),2,FALSE),0))*Customers!I129</f>
        <v>0</v>
      </c>
      <c r="D22" s="20">
        <f ca="1">((VLOOKUP(MONTH($A22),'Normal HDDs'!$A:$E,4,FALSE)-'Actual HDDs'!D129)*IFERROR(VLOOKUP(MONTH($A22),INDIRECT(CONCATENATE("'",YEAR($A22),"'!$M$22:$N$37")),2,FALSE),0))*Customers!J129</f>
        <v>0</v>
      </c>
      <c r="E22" s="20">
        <f ca="1">((VLOOKUP(MONTH($A22),'Normal HDDs'!$A:$E,5,FALSE)-'Actual HDDs'!E129)*IFERROR(VLOOKUP(MONTH($A22),INDIRECT(CONCATENATE("'",YEAR($A22),"'!$S$22:$T$37")),2,FALSE),0))*Customers!K129</f>
        <v>0</v>
      </c>
      <c r="F22" s="20">
        <f ca="1">'Historical Therms'!H129+B22</f>
        <v>1415524.6832208284</v>
      </c>
      <c r="G22" s="20">
        <f ca="1">'Historical Therms'!I129+C22</f>
        <v>661834.73723571212</v>
      </c>
      <c r="H22" s="20">
        <f ca="1">'Historical Therms'!J129+D22</f>
        <v>366409.11588991602</v>
      </c>
      <c r="I22" s="20">
        <f ca="1">'Historical Therms'!K129+E22</f>
        <v>302800.4636535435</v>
      </c>
      <c r="K22" s="20">
        <f ca="1">O22-'Historical Therms'!H129</f>
        <v>-432226.34519818483</v>
      </c>
      <c r="L22" s="20">
        <f ca="1">P22-'Historical Therms'!I129</f>
        <v>-20570.221037495998</v>
      </c>
      <c r="M22" s="20">
        <f ca="1">Q22-'Historical Therms'!J129</f>
        <v>202645.38768198044</v>
      </c>
      <c r="N22" s="20">
        <f ca="1">R22-'Historical Therms'!K129</f>
        <v>299256.51486206648</v>
      </c>
      <c r="O22" s="20">
        <f ca="1">((VLOOKUP(MONTH($A22),'Normal HDDs'!$A:$E,2,FALSE)*IFERROR(VLOOKUP(MONTH($A22),INDIRECT(CONCATENATE("'",YEAR($A22),"'!$A$22:$B$37")),2,FALSE),0)+((IFERROR(VLOOKUP("trend",INDIRECT(CONCATENATE("'",YEAR($A22),"'!$A$22:$B$37")),2,FALSE),0)*(MONTH($A22)+108))*($A23-$A22))+(IFERROR((VLOOKUP("(Intercept)",INDIRECT(CONCATENATE("'",YEAR($A22),"'!$A$22:$B$37")),2,FALSE)),0)*($A23-$A22)))*Customers!H129)</f>
        <v>983298.33802264358</v>
      </c>
      <c r="P22" s="20">
        <f ca="1">((VLOOKUP(MONTH($A22),'Normal HDDs'!$A:$E,3,FALSE)*IFERROR(VLOOKUP(MONTH($A22),INDIRECT(CONCATENATE("'",YEAR($A22),"'!$g$22:$h$37")),2,FALSE),0)+((IFERROR(VLOOKUP("trend",INDIRECT(CONCATENATE("'",YEAR($A22),"'!$g$22:$h$37")),2,FALSE),0)*(MONTH($A22)+108))*($A23-$A22))+(IFERROR((VLOOKUP("(Intercept)",INDIRECT(CONCATENATE("'",YEAR($A22),"'!$g$22:$h$37")),2,FALSE)),0)*($A23-$A22)))*Customers!I129)</f>
        <v>641264.51619821612</v>
      </c>
      <c r="Q22" s="20">
        <f ca="1">((VLOOKUP(MONTH($A22),'Normal HDDs'!$A:$E,4,FALSE)*IFERROR(VLOOKUP(MONTH($A22),INDIRECT(CONCATENATE("'",YEAR($A22),"'!$m$22:$n$37")),2,FALSE),0)+((IFERROR(VLOOKUP("trend",INDIRECT(CONCATENATE("'",YEAR($A22),"'!$m$22:$n$37")),2,FALSE),0)*(MONTH($A22)+108))*($A23-$A22))+(IFERROR((VLOOKUP("(Intercept)",INDIRECT(CONCATENATE("'",YEAR($A22),"'!$m$22:$n$37")),2,FALSE)),0)*($A23-$A22)))*Customers!J129)</f>
        <v>569054.50357189646</v>
      </c>
      <c r="R22" s="20">
        <f ca="1">((VLOOKUP(MONTH($A22),'Normal HDDs'!$A:$E,5,FALSE)*IFERROR(VLOOKUP(MONTH($A22),INDIRECT(CONCATENATE("'",YEAR($A22),"'!$s$22:$t$37")),2,FALSE),0)+((IFERROR(VLOOKUP("trend",INDIRECT(CONCATENATE("'",YEAR($A22),"'!$s$22:$t$37")),2,FALSE),0)*(MONTH($A22)+108))*($A23-$A22))+(IFERROR((VLOOKUP("(Intercept)",INDIRECT(CONCATENATE("'",YEAR($A22),"'!$s$22:$t$37")),2,FALSE)),0)*($A23-$A22)))*Customers!K129)</f>
        <v>602056.97851560998</v>
      </c>
    </row>
    <row r="23" spans="1:18" x14ac:dyDescent="0.25">
      <c r="A23" s="18">
        <v>40391</v>
      </c>
      <c r="B23" s="20">
        <f ca="1">((VLOOKUP(MONTH($A23),'Normal HDDs'!$A:$E,2,FALSE)-'Actual HDDs'!B130)*IFERROR(VLOOKUP(MONTH($A23),INDIRECT(CONCATENATE("'",YEAR($A23),"'!$A$22:$B$37")),2,FALSE),0))*Customers!H130</f>
        <v>0</v>
      </c>
      <c r="C23" s="20">
        <f ca="1">((VLOOKUP(MONTH($A23),'Normal HDDs'!$A:$E,3,FALSE)-'Actual HDDs'!C130)*IFERROR(VLOOKUP(MONTH($A23),INDIRECT(CONCATENATE("'",YEAR($A23),"'!$G$22:$H$37")),2,FALSE),0))*Customers!I130</f>
        <v>0</v>
      </c>
      <c r="D23" s="20">
        <f ca="1">((VLOOKUP(MONTH($A23),'Normal HDDs'!$A:$E,4,FALSE)-'Actual HDDs'!D130)*IFERROR(VLOOKUP(MONTH($A23),INDIRECT(CONCATENATE("'",YEAR($A23),"'!$M$22:$N$37")),2,FALSE),0))*Customers!J130</f>
        <v>0</v>
      </c>
      <c r="E23" s="20">
        <f ca="1">((VLOOKUP(MONTH($A23),'Normal HDDs'!$A:$E,5,FALSE)-'Actual HDDs'!E130)*IFERROR(VLOOKUP(MONTH($A23),INDIRECT(CONCATENATE("'",YEAR($A23),"'!$S$22:$T$37")),2,FALSE),0))*Customers!K130</f>
        <v>0</v>
      </c>
      <c r="F23" s="20">
        <f ca="1">'Historical Therms'!H130+B23</f>
        <v>1225150.5246657359</v>
      </c>
      <c r="G23" s="20">
        <f ca="1">'Historical Therms'!I130+C23</f>
        <v>866977.05887291639</v>
      </c>
      <c r="H23" s="20">
        <f ca="1">'Historical Therms'!J130+D23</f>
        <v>589426.00992462877</v>
      </c>
      <c r="I23" s="20">
        <f ca="1">'Historical Therms'!K130+E23</f>
        <v>800128.40653671895</v>
      </c>
      <c r="K23" s="20">
        <f ca="1">O23-'Historical Therms'!H130</f>
        <v>-244066.54948558589</v>
      </c>
      <c r="L23" s="20">
        <f ca="1">P23-'Historical Therms'!I130</f>
        <v>-227303.90642638458</v>
      </c>
      <c r="M23" s="20">
        <f ca="1">Q23-'Historical Therms'!J130</f>
        <v>-22338.823030515341</v>
      </c>
      <c r="N23" s="20">
        <f ca="1">R23-'Historical Therms'!K130</f>
        <v>-199189.86937075714</v>
      </c>
      <c r="O23" s="20">
        <f ca="1">((VLOOKUP(MONTH($A23),'Normal HDDs'!$A:$E,2,FALSE)*IFERROR(VLOOKUP(MONTH($A23),INDIRECT(CONCATENATE("'",YEAR($A23),"'!$A$22:$B$37")),2,FALSE),0)+((IFERROR(VLOOKUP("trend",INDIRECT(CONCATENATE("'",YEAR($A23),"'!$A$22:$B$37")),2,FALSE),0)*(MONTH($A23)+108))*($A24-$A23))+(IFERROR((VLOOKUP("(Intercept)",INDIRECT(CONCATENATE("'",YEAR($A23),"'!$A$22:$B$37")),2,FALSE)),0)*($A24-$A23)))*Customers!H130)</f>
        <v>981083.97518015001</v>
      </c>
      <c r="P23" s="20">
        <f ca="1">((VLOOKUP(MONTH($A23),'Normal HDDs'!$A:$E,3,FALSE)*IFERROR(VLOOKUP(MONTH($A23),INDIRECT(CONCATENATE("'",YEAR($A23),"'!$g$22:$h$37")),2,FALSE),0)+((IFERROR(VLOOKUP("trend",INDIRECT(CONCATENATE("'",YEAR($A23),"'!$g$22:$h$37")),2,FALSE),0)*(MONTH($A23)+108))*($A24-$A23))+(IFERROR((VLOOKUP("(Intercept)",INDIRECT(CONCATENATE("'",YEAR($A23),"'!$g$22:$h$37")),2,FALSE)),0)*($A24-$A23)))*Customers!I130)</f>
        <v>639673.15244653181</v>
      </c>
      <c r="Q23" s="20">
        <f ca="1">((VLOOKUP(MONTH($A23),'Normal HDDs'!$A:$E,4,FALSE)*IFERROR(VLOOKUP(MONTH($A23),INDIRECT(CONCATENATE("'",YEAR($A23),"'!$m$22:$n$37")),2,FALSE),0)+((IFERROR(VLOOKUP("trend",INDIRECT(CONCATENATE("'",YEAR($A23),"'!$m$22:$n$37")),2,FALSE),0)*(MONTH($A23)+108))*($A24-$A23))+(IFERROR((VLOOKUP("(Intercept)",INDIRECT(CONCATENATE("'",YEAR($A23),"'!$m$22:$n$37")),2,FALSE)),0)*($A24-$A23)))*Customers!J130)</f>
        <v>567087.18689411343</v>
      </c>
      <c r="R23" s="20">
        <f ca="1">((VLOOKUP(MONTH($A23),'Normal HDDs'!$A:$E,5,FALSE)*IFERROR(VLOOKUP(MONTH($A23),INDIRECT(CONCATENATE("'",YEAR($A23),"'!$s$22:$t$37")),2,FALSE),0)+((IFERROR(VLOOKUP("trend",INDIRECT(CONCATENATE("'",YEAR($A23),"'!$s$22:$t$37")),2,FALSE),0)*(MONTH($A23)+108))*($A24-$A23))+(IFERROR((VLOOKUP("(Intercept)",INDIRECT(CONCATENATE("'",YEAR($A23),"'!$s$22:$t$37")),2,FALSE)),0)*($A24-$A23)))*Customers!K130)</f>
        <v>600938.53716596181</v>
      </c>
    </row>
    <row r="24" spans="1:18" x14ac:dyDescent="0.25">
      <c r="A24" s="18">
        <v>40422</v>
      </c>
      <c r="B24" s="20">
        <f ca="1">((VLOOKUP(MONTH($A24),'Normal HDDs'!$A:$E,2,FALSE)-'Actual HDDs'!B131)*IFERROR(VLOOKUP(MONTH($A24),INDIRECT(CONCATENATE("'",YEAR($A24),"'!$A$22:$B$37")),2,FALSE),0))*Customers!H131</f>
        <v>107163.329209175</v>
      </c>
      <c r="C24" s="20">
        <f ca="1">((VLOOKUP(MONTH($A24),'Normal HDDs'!$A:$E,3,FALSE)-'Actual HDDs'!C131)*IFERROR(VLOOKUP(MONTH($A24),INDIRECT(CONCATENATE("'",YEAR($A24),"'!$G$22:$H$37")),2,FALSE),0))*Customers!I131</f>
        <v>3312.1553275078709</v>
      </c>
      <c r="D24" s="20">
        <f ca="1">((VLOOKUP(MONTH($A24),'Normal HDDs'!$A:$E,4,FALSE)-'Actual HDDs'!D131)*IFERROR(VLOOKUP(MONTH($A24),INDIRECT(CONCATENATE("'",YEAR($A24),"'!$M$22:$N$37")),2,FALSE),0))*Customers!J131</f>
        <v>216961.57998026113</v>
      </c>
      <c r="E24" s="20">
        <f ca="1">((VLOOKUP(MONTH($A24),'Normal HDDs'!$A:$E,5,FALSE)-'Actual HDDs'!E131)*IFERROR(VLOOKUP(MONTH($A24),INDIRECT(CONCATENATE("'",YEAR($A24),"'!$S$22:$T$37")),2,FALSE),0))*Customers!K131</f>
        <v>118067.97852063757</v>
      </c>
      <c r="F24" s="20">
        <f ca="1">'Historical Therms'!H131+B24</f>
        <v>1303227.1284462032</v>
      </c>
      <c r="G24" s="20">
        <f ca="1">'Historical Therms'!I131+C24</f>
        <v>794529.20584124397</v>
      </c>
      <c r="H24" s="20">
        <f ca="1">'Historical Therms'!J131+D24</f>
        <v>866847.93263597623</v>
      </c>
      <c r="I24" s="20">
        <f ca="1">'Historical Therms'!K131+E24</f>
        <v>909449.77611415833</v>
      </c>
      <c r="K24" s="20">
        <f ca="1">O24-'Historical Therms'!H131</f>
        <v>-52730.568454172462</v>
      </c>
      <c r="L24" s="20">
        <f ca="1">P24-'Historical Therms'!I131</f>
        <v>-4796.7556706076721</v>
      </c>
      <c r="M24" s="20">
        <f ca="1">Q24-'Historical Therms'!J131</f>
        <v>147573.71442577697</v>
      </c>
      <c r="N24" s="20">
        <f ca="1">R24-'Historical Therms'!K131</f>
        <v>22142.429728294373</v>
      </c>
      <c r="O24" s="20">
        <f ca="1">((VLOOKUP(MONTH($A24),'Normal HDDs'!$A:$E,2,FALSE)*IFERROR(VLOOKUP(MONTH($A24),INDIRECT(CONCATENATE("'",YEAR($A24),"'!$A$22:$B$37")),2,FALSE),0)+((IFERROR(VLOOKUP("trend",INDIRECT(CONCATENATE("'",YEAR($A24),"'!$A$22:$B$37")),2,FALSE),0)*(MONTH($A24)+108))*($A25-$A24))+(IFERROR((VLOOKUP("(Intercept)",INDIRECT(CONCATENATE("'",YEAR($A24),"'!$A$22:$B$37")),2,FALSE)),0)*($A25-$A24)))*Customers!H131)</f>
        <v>1143333.2307828558</v>
      </c>
      <c r="P24" s="20">
        <f ca="1">((VLOOKUP(MONTH($A24),'Normal HDDs'!$A:$E,3,FALSE)*IFERROR(VLOOKUP(MONTH($A24),INDIRECT(CONCATENATE("'",YEAR($A24),"'!$g$22:$h$37")),2,FALSE),0)+((IFERROR(VLOOKUP("trend",INDIRECT(CONCATENATE("'",YEAR($A24),"'!$g$22:$h$37")),2,FALSE),0)*(MONTH($A24)+108))*($A25-$A24))+(IFERROR((VLOOKUP("(Intercept)",INDIRECT(CONCATENATE("'",YEAR($A24),"'!$g$22:$h$37")),2,FALSE)),0)*($A25-$A24)))*Customers!I131)</f>
        <v>786420.29484312842</v>
      </c>
      <c r="Q24" s="20">
        <f ca="1">((VLOOKUP(MONTH($A24),'Normal HDDs'!$A:$E,4,FALSE)*IFERROR(VLOOKUP(MONTH($A24),INDIRECT(CONCATENATE("'",YEAR($A24),"'!$m$22:$n$37")),2,FALSE),0)+((IFERROR(VLOOKUP("trend",INDIRECT(CONCATENATE("'",YEAR($A24),"'!$m$22:$n$37")),2,FALSE),0)*(MONTH($A24)+108))*($A25-$A24))+(IFERROR((VLOOKUP("(Intercept)",INDIRECT(CONCATENATE("'",YEAR($A24),"'!$m$22:$n$37")),2,FALSE)),0)*($A25-$A24)))*Customers!J131)</f>
        <v>797460.06708149204</v>
      </c>
      <c r="R24" s="20">
        <f ca="1">((VLOOKUP(MONTH($A24),'Normal HDDs'!$A:$E,5,FALSE)*IFERROR(VLOOKUP(MONTH($A24),INDIRECT(CONCATENATE("'",YEAR($A24),"'!$s$22:$t$37")),2,FALSE),0)+((IFERROR(VLOOKUP("trend",INDIRECT(CONCATENATE("'",YEAR($A24),"'!$s$22:$t$37")),2,FALSE),0)*(MONTH($A24)+108))*($A25-$A24))+(IFERROR((VLOOKUP("(Intercept)",INDIRECT(CONCATENATE("'",YEAR($A24),"'!$s$22:$t$37")),2,FALSE)),0)*($A25-$A24)))*Customers!K131)</f>
        <v>813524.22732181509</v>
      </c>
    </row>
    <row r="25" spans="1:18" x14ac:dyDescent="0.25">
      <c r="A25" s="18">
        <v>40452</v>
      </c>
      <c r="B25" s="20">
        <f ca="1">((VLOOKUP(MONTH($A25),'Normal HDDs'!$A:$E,2,FALSE)-'Actual HDDs'!B132)*IFERROR(VLOOKUP(MONTH($A25),INDIRECT(CONCATENATE("'",YEAR($A25),"'!$A$22:$B$37")),2,FALSE),0))*Customers!H132</f>
        <v>256695.18424328009</v>
      </c>
      <c r="C25" s="20">
        <f ca="1">((VLOOKUP(MONTH($A25),'Normal HDDs'!$A:$E,3,FALSE)-'Actual HDDs'!C132)*IFERROR(VLOOKUP(MONTH($A25),INDIRECT(CONCATENATE("'",YEAR($A25),"'!$G$22:$H$37")),2,FALSE),0))*Customers!I132</f>
        <v>39906.912700808665</v>
      </c>
      <c r="D25" s="20">
        <f ca="1">((VLOOKUP(MONTH($A25),'Normal HDDs'!$A:$E,4,FALSE)-'Actual HDDs'!D132)*IFERROR(VLOOKUP(MONTH($A25),INDIRECT(CONCATENATE("'",YEAR($A25),"'!$M$22:$N$37")),2,FALSE),0))*Customers!J132</f>
        <v>124314.01857520403</v>
      </c>
      <c r="E25" s="20">
        <f ca="1">((VLOOKUP(MONTH($A25),'Normal HDDs'!$A:$E,5,FALSE)-'Actual HDDs'!E132)*IFERROR(VLOOKUP(MONTH($A25),INDIRECT(CONCATENATE("'",YEAR($A25),"'!$S$22:$T$37")),2,FALSE),0))*Customers!K132</f>
        <v>132683.44786604916</v>
      </c>
      <c r="F25" s="20">
        <f ca="1">'Historical Therms'!H132+B25</f>
        <v>2165242.6417067149</v>
      </c>
      <c r="G25" s="20">
        <f ca="1">'Historical Therms'!I132+C25</f>
        <v>1316778.7753755911</v>
      </c>
      <c r="H25" s="20">
        <f ca="1">'Historical Therms'!J132+D25</f>
        <v>1070414.3655645603</v>
      </c>
      <c r="I25" s="20">
        <f ca="1">'Historical Therms'!K132+E25</f>
        <v>1488216.780738476</v>
      </c>
      <c r="K25" s="20">
        <f ca="1">O25-'Historical Therms'!H132</f>
        <v>162881.99118998437</v>
      </c>
      <c r="L25" s="20">
        <f ca="1">P25-'Historical Therms'!I132</f>
        <v>61242.746362930397</v>
      </c>
      <c r="M25" s="20">
        <f ca="1">Q25-'Historical Therms'!J132</f>
        <v>222157.60400171578</v>
      </c>
      <c r="N25" s="20">
        <f ca="1">R25-'Historical Therms'!K132</f>
        <v>8317.4043320533819</v>
      </c>
      <c r="O25" s="20">
        <f ca="1">((VLOOKUP(MONTH($A25),'Normal HDDs'!$A:$E,2,FALSE)*IFERROR(VLOOKUP(MONTH($A25),INDIRECT(CONCATENATE("'",YEAR($A25),"'!$A$22:$B$37")),2,FALSE),0)+((IFERROR(VLOOKUP("trend",INDIRECT(CONCATENATE("'",YEAR($A25),"'!$A$22:$B$37")),2,FALSE),0)*(MONTH($A25)+108))*($A26-$A25))+(IFERROR((VLOOKUP("(Intercept)",INDIRECT(CONCATENATE("'",YEAR($A25),"'!$A$22:$B$37")),2,FALSE)),0)*($A26-$A25)))*Customers!H132)</f>
        <v>2071429.448653419</v>
      </c>
      <c r="P25" s="20">
        <f ca="1">((VLOOKUP(MONTH($A25),'Normal HDDs'!$A:$E,3,FALSE)*IFERROR(VLOOKUP(MONTH($A25),INDIRECT(CONCATENATE("'",YEAR($A25),"'!$g$22:$h$37")),2,FALSE),0)+((IFERROR(VLOOKUP("trend",INDIRECT(CONCATENATE("'",YEAR($A25),"'!$g$22:$h$37")),2,FALSE),0)*(MONTH($A25)+108))*($A26-$A25))+(IFERROR((VLOOKUP("(Intercept)",INDIRECT(CONCATENATE("'",YEAR($A25),"'!$g$22:$h$37")),2,FALSE)),0)*($A26-$A25)))*Customers!I132)</f>
        <v>1338114.6090377129</v>
      </c>
      <c r="Q25" s="20">
        <f ca="1">((VLOOKUP(MONTH($A25),'Normal HDDs'!$A:$E,4,FALSE)*IFERROR(VLOOKUP(MONTH($A25),INDIRECT(CONCATENATE("'",YEAR($A25),"'!$m$22:$n$37")),2,FALSE),0)+((IFERROR(VLOOKUP("trend",INDIRECT(CONCATENATE("'",YEAR($A25),"'!$m$22:$n$37")),2,FALSE),0)*(MONTH($A25)+108))*($A26-$A25))+(IFERROR((VLOOKUP("(Intercept)",INDIRECT(CONCATENATE("'",YEAR($A25),"'!$m$22:$n$37")),2,FALSE)),0)*($A26-$A25)))*Customers!J132)</f>
        <v>1168257.950991072</v>
      </c>
      <c r="R25" s="20">
        <f ca="1">((VLOOKUP(MONTH($A25),'Normal HDDs'!$A:$E,5,FALSE)*IFERROR(VLOOKUP(MONTH($A25),INDIRECT(CONCATENATE("'",YEAR($A25),"'!$s$22:$t$37")),2,FALSE),0)+((IFERROR(VLOOKUP("trend",INDIRECT(CONCATENATE("'",YEAR($A25),"'!$s$22:$t$37")),2,FALSE),0)*(MONTH($A25)+108))*($A26-$A25))+(IFERROR((VLOOKUP("(Intercept)",INDIRECT(CONCATENATE("'",YEAR($A25),"'!$s$22:$t$37")),2,FALSE)),0)*($A26-$A25)))*Customers!K132)</f>
        <v>1363850.7372044802</v>
      </c>
    </row>
    <row r="26" spans="1:18" x14ac:dyDescent="0.25">
      <c r="A26" s="18">
        <v>40483</v>
      </c>
      <c r="B26" s="20">
        <f ca="1">((VLOOKUP(MONTH($A26),'Normal HDDs'!$A:$E,2,FALSE)-'Actual HDDs'!B133)*IFERROR(VLOOKUP(MONTH($A26),INDIRECT(CONCATENATE("'",YEAR($A26),"'!$A$22:$B$37")),2,FALSE),0))*Customers!H133</f>
        <v>-201730.69750052688</v>
      </c>
      <c r="C26" s="20">
        <f ca="1">((VLOOKUP(MONTH($A26),'Normal HDDs'!$A:$E,3,FALSE)-'Actual HDDs'!C133)*IFERROR(VLOOKUP(MONTH($A26),INDIRECT(CONCATENATE("'",YEAR($A26),"'!$G$22:$H$37")),2,FALSE),0))*Customers!I133</f>
        <v>-174014.21786256012</v>
      </c>
      <c r="D26" s="20">
        <f ca="1">((VLOOKUP(MONTH($A26),'Normal HDDs'!$A:$E,4,FALSE)-'Actual HDDs'!D133)*IFERROR(VLOOKUP(MONTH($A26),INDIRECT(CONCATENATE("'",YEAR($A26),"'!$M$22:$N$37")),2,FALSE),0))*Customers!J133</f>
        <v>-168069.26253716325</v>
      </c>
      <c r="E26" s="20">
        <f ca="1">((VLOOKUP(MONTH($A26),'Normal HDDs'!$A:$E,5,FALSE)-'Actual HDDs'!E133)*IFERROR(VLOOKUP(MONTH($A26),INDIRECT(CONCATENATE("'",YEAR($A26),"'!$S$22:$T$37")),2,FALSE),0))*Customers!K133</f>
        <v>-142523.37045733054</v>
      </c>
      <c r="F26" s="20">
        <f ca="1">'Historical Therms'!H133+B26</f>
        <v>3140234.4468476688</v>
      </c>
      <c r="G26" s="20">
        <f ca="1">'Historical Therms'!I133+C26</f>
        <v>2121021.4087595423</v>
      </c>
      <c r="H26" s="20">
        <f ca="1">'Historical Therms'!J133+D26</f>
        <v>1702276.2499104966</v>
      </c>
      <c r="I26" s="20">
        <f ca="1">'Historical Therms'!K133+E26</f>
        <v>2468187.3461247124</v>
      </c>
      <c r="K26" s="20">
        <f ca="1">O26-'Historical Therms'!H133</f>
        <v>-131804.66118341964</v>
      </c>
      <c r="L26" s="20">
        <f ca="1">P26-'Historical Therms'!I133</f>
        <v>-246865.91871464369</v>
      </c>
      <c r="M26" s="20">
        <f ca="1">Q26-'Historical Therms'!J133</f>
        <v>203318.66653385782</v>
      </c>
      <c r="N26" s="20">
        <f ca="1">R26-'Historical Therms'!K133</f>
        <v>-271019.01827302808</v>
      </c>
      <c r="O26" s="20">
        <f ca="1">((VLOOKUP(MONTH($A26),'Normal HDDs'!$A:$E,2,FALSE)*IFERROR(VLOOKUP(MONTH($A26),INDIRECT(CONCATENATE("'",YEAR($A26),"'!$A$22:$B$37")),2,FALSE),0)+((IFERROR(VLOOKUP("trend",INDIRECT(CONCATENATE("'",YEAR($A26),"'!$A$22:$B$37")),2,FALSE),0)*(MONTH($A26)+108))*($A27-$A26))+(IFERROR((VLOOKUP("(Intercept)",INDIRECT(CONCATENATE("'",YEAR($A26),"'!$A$22:$B$37")),2,FALSE)),0)*($A27-$A26)))*Customers!H133)</f>
        <v>3210160.4831647761</v>
      </c>
      <c r="P26" s="20">
        <f ca="1">((VLOOKUP(MONTH($A26),'Normal HDDs'!$A:$E,3,FALSE)*IFERROR(VLOOKUP(MONTH($A26),INDIRECT(CONCATENATE("'",YEAR($A26),"'!$g$22:$h$37")),2,FALSE),0)+((IFERROR(VLOOKUP("trend",INDIRECT(CONCATENATE("'",YEAR($A26),"'!$g$22:$h$37")),2,FALSE),0)*(MONTH($A26)+108))*($A27-$A26))+(IFERROR((VLOOKUP("(Intercept)",INDIRECT(CONCATENATE("'",YEAR($A26),"'!$g$22:$h$37")),2,FALSE)),0)*($A27-$A26)))*Customers!I133)</f>
        <v>2048169.7079074585</v>
      </c>
      <c r="Q26" s="20">
        <f ca="1">((VLOOKUP(MONTH($A26),'Normal HDDs'!$A:$E,4,FALSE)*IFERROR(VLOOKUP(MONTH($A26),INDIRECT(CONCATENATE("'",YEAR($A26),"'!$m$22:$n$37")),2,FALSE),0)+((IFERROR(VLOOKUP("trend",INDIRECT(CONCATENATE("'",YEAR($A26),"'!$m$22:$n$37")),2,FALSE),0)*(MONTH($A26)+108))*($A27-$A26))+(IFERROR((VLOOKUP("(Intercept)",INDIRECT(CONCATENATE("'",YEAR($A26),"'!$m$22:$n$37")),2,FALSE)),0)*($A27-$A26)))*Customers!J133)</f>
        <v>2073664.1789815177</v>
      </c>
      <c r="R26" s="20">
        <f ca="1">((VLOOKUP(MONTH($A26),'Normal HDDs'!$A:$E,5,FALSE)*IFERROR(VLOOKUP(MONTH($A26),INDIRECT(CONCATENATE("'",YEAR($A26),"'!$s$22:$t$37")),2,FALSE),0)+((IFERROR(VLOOKUP("trend",INDIRECT(CONCATENATE("'",YEAR($A26),"'!$s$22:$t$37")),2,FALSE),0)*(MONTH($A26)+108))*($A27-$A26))+(IFERROR((VLOOKUP("(Intercept)",INDIRECT(CONCATENATE("'",YEAR($A26),"'!$s$22:$t$37")),2,FALSE)),0)*($A27-$A26)))*Customers!K133)</f>
        <v>2339691.698309015</v>
      </c>
    </row>
    <row r="27" spans="1:18" x14ac:dyDescent="0.25">
      <c r="A27" s="18">
        <v>40513</v>
      </c>
      <c r="B27" s="20">
        <f ca="1">((VLOOKUP(MONTH($A27),'Normal HDDs'!$A:$E,2,FALSE)-'Actual HDDs'!B134)*IFERROR(VLOOKUP(MONTH($A27),INDIRECT(CONCATENATE("'",YEAR($A27),"'!$A$22:$B$37")),2,FALSE),0))*Customers!H134</f>
        <v>672658.88842636545</v>
      </c>
      <c r="C27" s="20">
        <f ca="1">((VLOOKUP(MONTH($A27),'Normal HDDs'!$A:$E,3,FALSE)-'Actual HDDs'!C134)*IFERROR(VLOOKUP(MONTH($A27),INDIRECT(CONCATENATE("'",YEAR($A27),"'!$G$22:$H$37")),2,FALSE),0))*Customers!I134</f>
        <v>125879.92892829416</v>
      </c>
      <c r="D27" s="20">
        <f ca="1">((VLOOKUP(MONTH($A27),'Normal HDDs'!$A:$E,4,FALSE)-'Actual HDDs'!D134)*IFERROR(VLOOKUP(MONTH($A27),INDIRECT(CONCATENATE("'",YEAR($A27),"'!$M$22:$N$37")),2,FALSE),0))*Customers!J134</f>
        <v>189918.60153332094</v>
      </c>
      <c r="E27" s="20">
        <f ca="1">((VLOOKUP(MONTH($A27),'Normal HDDs'!$A:$E,5,FALSE)-'Actual HDDs'!E134)*IFERROR(VLOOKUP(MONTH($A27),INDIRECT(CONCATENATE("'",YEAR($A27),"'!$S$22:$T$37")),2,FALSE),0))*Customers!K134</f>
        <v>316704.69480388431</v>
      </c>
      <c r="F27" s="20">
        <f ca="1">'Historical Therms'!H134+B27</f>
        <v>4447541.935306346</v>
      </c>
      <c r="G27" s="20">
        <f ca="1">'Historical Therms'!I134+C27</f>
        <v>2415816.1457492146</v>
      </c>
      <c r="H27" s="20">
        <f ca="1">'Historical Therms'!J134+D27</f>
        <v>2805956.2594319279</v>
      </c>
      <c r="I27" s="20">
        <f ca="1">'Historical Therms'!K134+E27</f>
        <v>3879315.773204376</v>
      </c>
      <c r="K27" s="20">
        <f ca="1">O27-'Historical Therms'!H134</f>
        <v>487355.03466059593</v>
      </c>
      <c r="L27" s="20">
        <f ca="1">P27-'Historical Therms'!I134</f>
        <v>305072.85021303827</v>
      </c>
      <c r="M27" s="20">
        <f ca="1">Q27-'Historical Therms'!J134</f>
        <v>523729.34965520166</v>
      </c>
      <c r="N27" s="20">
        <f ca="1">R27-'Historical Therms'!K134</f>
        <v>35646.155015960336</v>
      </c>
      <c r="O27" s="20">
        <f ca="1">((VLOOKUP(MONTH($A27),'Normal HDDs'!$A:$E,2,FALSE)*IFERROR(VLOOKUP(MONTH($A27),INDIRECT(CONCATENATE("'",YEAR($A27),"'!$A$22:$B$37")),2,FALSE),0)+((IFERROR(VLOOKUP("trend",INDIRECT(CONCATENATE("'",YEAR($A27),"'!$A$22:$B$37")),2,FALSE),0)*(MONTH($A27)+108))*($A28-$A27))+(IFERROR((VLOOKUP("(Intercept)",INDIRECT(CONCATENATE("'",YEAR($A27),"'!$A$22:$B$37")),2,FALSE)),0)*($A28-$A27)))*Customers!H134)</f>
        <v>4262238.0815405762</v>
      </c>
      <c r="P27" s="20">
        <f ca="1">((VLOOKUP(MONTH($A27),'Normal HDDs'!$A:$E,3,FALSE)*IFERROR(VLOOKUP(MONTH($A27),INDIRECT(CONCATENATE("'",YEAR($A27),"'!$g$22:$h$37")),2,FALSE),0)+((IFERROR(VLOOKUP("trend",INDIRECT(CONCATENATE("'",YEAR($A27),"'!$g$22:$h$37")),2,FALSE),0)*(MONTH($A27)+108))*($A28-$A27))+(IFERROR((VLOOKUP("(Intercept)",INDIRECT(CONCATENATE("'",YEAR($A27),"'!$g$22:$h$37")),2,FALSE)),0)*($A28-$A27)))*Customers!I134)</f>
        <v>2595009.0670339586</v>
      </c>
      <c r="Q27" s="20">
        <f ca="1">((VLOOKUP(MONTH($A27),'Normal HDDs'!$A:$E,4,FALSE)*IFERROR(VLOOKUP(MONTH($A27),INDIRECT(CONCATENATE("'",YEAR($A27),"'!$m$22:$n$37")),2,FALSE),0)+((IFERROR(VLOOKUP("trend",INDIRECT(CONCATENATE("'",YEAR($A27),"'!$m$22:$n$37")),2,FALSE),0)*(MONTH($A27)+108))*($A28-$A27))+(IFERROR((VLOOKUP("(Intercept)",INDIRECT(CONCATENATE("'",YEAR($A27),"'!$m$22:$n$37")),2,FALSE)),0)*($A28-$A27)))*Customers!J134)</f>
        <v>3139767.0075538089</v>
      </c>
      <c r="R27" s="20">
        <f ca="1">((VLOOKUP(MONTH($A27),'Normal HDDs'!$A:$E,5,FALSE)*IFERROR(VLOOKUP(MONTH($A27),INDIRECT(CONCATENATE("'",YEAR($A27),"'!$s$22:$t$37")),2,FALSE),0)+((IFERROR(VLOOKUP("trend",INDIRECT(CONCATENATE("'",YEAR($A27),"'!$s$22:$t$37")),2,FALSE),0)*(MONTH($A27)+108))*($A28-$A27))+(IFERROR((VLOOKUP("(Intercept)",INDIRECT(CONCATENATE("'",YEAR($A27),"'!$s$22:$t$37")),2,FALSE)),0)*($A28-$A27)))*Customers!K134)</f>
        <v>3598257.2334164521</v>
      </c>
    </row>
    <row r="28" spans="1:18" x14ac:dyDescent="0.25">
      <c r="A28" s="18">
        <v>40544</v>
      </c>
      <c r="B28" s="20">
        <f ca="1">((VLOOKUP(MONTH($A28),'Normal HDDs'!$A:$E,2,FALSE)-'Actual HDDs'!B135)*IFERROR(VLOOKUP(MONTH($A28),INDIRECT(CONCATENATE("'",YEAR($A28),"'!$A$22:$B$37")),2,FALSE),0))*Customers!H135</f>
        <v>189680.27769273758</v>
      </c>
      <c r="C28" s="20">
        <f ca="1">((VLOOKUP(MONTH($A28),'Normal HDDs'!$A:$E,3,FALSE)-'Actual HDDs'!C135)*IFERROR(VLOOKUP(MONTH($A28),INDIRECT(CONCATENATE("'",YEAR($A28),"'!$G$22:$H$37")),2,FALSE),0))*Customers!I135</f>
        <v>-67193.940341092326</v>
      </c>
      <c r="D28" s="20">
        <f ca="1">((VLOOKUP(MONTH($A28),'Normal HDDs'!$A:$E,4,FALSE)-'Actual HDDs'!D135)*IFERROR(VLOOKUP(MONTH($A28),INDIRECT(CONCATENATE("'",YEAR($A28),"'!$M$22:$N$37")),2,FALSE),0))*Customers!J135</f>
        <v>245929.1868817505</v>
      </c>
      <c r="E28" s="20">
        <f ca="1">((VLOOKUP(MONTH($A28),'Normal HDDs'!$A:$E,5,FALSE)-'Actual HDDs'!E135)*IFERROR(VLOOKUP(MONTH($A28),INDIRECT(CONCATENATE("'",YEAR($A28),"'!$S$22:$T$37")),2,FALSE),0))*Customers!K135</f>
        <v>190976.92281470064</v>
      </c>
      <c r="F28" s="20">
        <f ca="1">'Historical Therms'!H135+B28</f>
        <v>3802657.8035489442</v>
      </c>
      <c r="G28" s="20">
        <f ca="1">'Historical Therms'!I135+C28</f>
        <v>2359451.2666614642</v>
      </c>
      <c r="H28" s="20">
        <f ca="1">'Historical Therms'!J135+D28</f>
        <v>2942145.4188954001</v>
      </c>
      <c r="I28" s="20">
        <f ca="1">'Historical Therms'!K135+E28</f>
        <v>4062315.9579422879</v>
      </c>
      <c r="K28" s="20">
        <f ca="1">O28-'Historical Therms'!H135</f>
        <v>534229.8662070022</v>
      </c>
      <c r="L28" s="20">
        <f ca="1">P28-'Historical Therms'!I135</f>
        <v>162361.86547737522</v>
      </c>
      <c r="M28" s="20">
        <f ca="1">Q28-'Historical Therms'!J135</f>
        <v>517234.04541822337</v>
      </c>
      <c r="N28" s="20">
        <f ca="1">R28-'Historical Therms'!K135</f>
        <v>-185057.46067937277</v>
      </c>
      <c r="O28" s="20">
        <f ca="1">((VLOOKUP(MONTH($A28),'Normal HDDs'!$A:$E,2,FALSE)*IFERROR(VLOOKUP(MONTH($A28),INDIRECT(CONCATENATE("'",YEAR($A28),"'!$A$22:$B$37")),2,FALSE),0)+((IFERROR(VLOOKUP("trend",INDIRECT(CONCATENATE("'",YEAR($A28),"'!$A$22:$B$37")),2,FALSE),0)*(MONTH($A28)+108))*($A29-$A28))+(IFERROR((VLOOKUP("(Intercept)",INDIRECT(CONCATENATE("'",YEAR($A28),"'!$A$22:$B$37")),2,FALSE)),0)*($A29-$A28)))*Customers!H135)</f>
        <v>4147207.3920632089</v>
      </c>
      <c r="P28" s="20">
        <f ca="1">((VLOOKUP(MONTH($A28),'Normal HDDs'!$A:$E,3,FALSE)*IFERROR(VLOOKUP(MONTH($A28),INDIRECT(CONCATENATE("'",YEAR($A28),"'!$g$22:$h$37")),2,FALSE),0)+((IFERROR(VLOOKUP("trend",INDIRECT(CONCATENATE("'",YEAR($A28),"'!$g$22:$h$37")),2,FALSE),0)*(MONTH($A28)+108))*($A29-$A28))+(IFERROR((VLOOKUP("(Intercept)",INDIRECT(CONCATENATE("'",YEAR($A28),"'!$g$22:$h$37")),2,FALSE)),0)*($A29-$A28)))*Customers!I135)</f>
        <v>2589007.0724799316</v>
      </c>
      <c r="Q28" s="20">
        <f ca="1">((VLOOKUP(MONTH($A28),'Normal HDDs'!$A:$E,4,FALSE)*IFERROR(VLOOKUP(MONTH($A28),INDIRECT(CONCATENATE("'",YEAR($A28),"'!$m$22:$n$37")),2,FALSE),0)+((IFERROR(VLOOKUP("trend",INDIRECT(CONCATENATE("'",YEAR($A28),"'!$m$22:$n$37")),2,FALSE),0)*(MONTH($A28)+108))*($A29-$A28))+(IFERROR((VLOOKUP("(Intercept)",INDIRECT(CONCATENATE("'",YEAR($A28),"'!$m$22:$n$37")),2,FALSE)),0)*($A29-$A28)))*Customers!J135)</f>
        <v>3213450.2774318731</v>
      </c>
      <c r="R28" s="20">
        <f ca="1">((VLOOKUP(MONTH($A28),'Normal HDDs'!$A:$E,5,FALSE)*IFERROR(VLOOKUP(MONTH($A28),INDIRECT(CONCATENATE("'",YEAR($A28),"'!$s$22:$t$37")),2,FALSE),0)+((IFERROR(VLOOKUP("trend",INDIRECT(CONCATENATE("'",YEAR($A28),"'!$s$22:$t$37")),2,FALSE),0)*(MONTH($A28)+108))*($A29-$A28))+(IFERROR((VLOOKUP("(Intercept)",INDIRECT(CONCATENATE("'",YEAR($A28),"'!$s$22:$t$37")),2,FALSE)),0)*($A29-$A28)))*Customers!K135)</f>
        <v>3686281.5744482144</v>
      </c>
    </row>
    <row r="29" spans="1:18" x14ac:dyDescent="0.25">
      <c r="A29" s="18">
        <v>40575</v>
      </c>
      <c r="B29" s="20">
        <f ca="1">((VLOOKUP(MONTH($A29),'Normal HDDs'!$A:$E,2,FALSE)-'Actual HDDs'!B136)*IFERROR(VLOOKUP(MONTH($A29),INDIRECT(CONCATENATE("'",YEAR($A29),"'!$A$22:$B$37")),2,FALSE),0))*Customers!H136</f>
        <v>-272236.74276078684</v>
      </c>
      <c r="C29" s="20">
        <f ca="1">((VLOOKUP(MONTH($A29),'Normal HDDs'!$A:$E,3,FALSE)-'Actual HDDs'!C136)*IFERROR(VLOOKUP(MONTH($A29),INDIRECT(CONCATENATE("'",YEAR($A29),"'!$G$22:$H$37")),2,FALSE),0))*Customers!I136</f>
        <v>-276467.21351311076</v>
      </c>
      <c r="D29" s="20">
        <f ca="1">((VLOOKUP(MONTH($A29),'Normal HDDs'!$A:$E,4,FALSE)-'Actual HDDs'!D136)*IFERROR(VLOOKUP(MONTH($A29),INDIRECT(CONCATENATE("'",YEAR($A29),"'!$M$22:$N$37")),2,FALSE),0))*Customers!J136</f>
        <v>-66327.585887915484</v>
      </c>
      <c r="E29" s="20">
        <f ca="1">((VLOOKUP(MONTH($A29),'Normal HDDs'!$A:$E,5,FALSE)-'Actual HDDs'!E136)*IFERROR(VLOOKUP(MONTH($A29),INDIRECT(CONCATENATE("'",YEAR($A29),"'!$S$22:$T$37")),2,FALSE),0))*Customers!K136</f>
        <v>-141193.97345960548</v>
      </c>
      <c r="F29" s="20">
        <f ca="1">'Historical Therms'!H136+B29</f>
        <v>3399434.6948448094</v>
      </c>
      <c r="G29" s="20">
        <f ca="1">'Historical Therms'!I136+C29</f>
        <v>2080615.3590070331</v>
      </c>
      <c r="H29" s="20">
        <f ca="1">'Historical Therms'!J136+D29</f>
        <v>2333791.3535178318</v>
      </c>
      <c r="I29" s="20">
        <f ca="1">'Historical Therms'!K136+E29</f>
        <v>3277257.0770089068</v>
      </c>
      <c r="K29" s="20">
        <f ca="1">O29-'Historical Therms'!H136</f>
        <v>-482864.48550540023</v>
      </c>
      <c r="L29" s="20">
        <f ca="1">P29-'Historical Therms'!I136</f>
        <v>-349201.08259786456</v>
      </c>
      <c r="M29" s="20">
        <f ca="1">Q29-'Historical Therms'!J136</f>
        <v>10877.667550359853</v>
      </c>
      <c r="N29" s="20">
        <f ca="1">R29-'Historical Therms'!K136</f>
        <v>-638592.80353038479</v>
      </c>
      <c r="O29" s="20">
        <f ca="1">((VLOOKUP(MONTH($A29),'Normal HDDs'!$A:$E,2,FALSE)*IFERROR(VLOOKUP(MONTH($A29),INDIRECT(CONCATENATE("'",YEAR($A29),"'!$A$22:$B$37")),2,FALSE),0)+((IFERROR(VLOOKUP("trend",INDIRECT(CONCATENATE("'",YEAR($A29),"'!$A$22:$B$37")),2,FALSE),0)*(MONTH($A29)+108))*($A30-$A29))+(IFERROR((VLOOKUP("(Intercept)",INDIRECT(CONCATENATE("'",YEAR($A29),"'!$A$22:$B$37")),2,FALSE)),0)*($A30-$A29)))*Customers!H136)</f>
        <v>3188806.9521001959</v>
      </c>
      <c r="P29" s="20">
        <f ca="1">((VLOOKUP(MONTH($A29),'Normal HDDs'!$A:$E,3,FALSE)*IFERROR(VLOOKUP(MONTH($A29),INDIRECT(CONCATENATE("'",YEAR($A29),"'!$g$22:$h$37")),2,FALSE),0)+((IFERROR(VLOOKUP("trend",INDIRECT(CONCATENATE("'",YEAR($A29),"'!$g$22:$h$37")),2,FALSE),0)*(MONTH($A29)+108))*($A30-$A29))+(IFERROR((VLOOKUP("(Intercept)",INDIRECT(CONCATENATE("'",YEAR($A29),"'!$g$22:$h$37")),2,FALSE)),0)*($A30-$A29)))*Customers!I136)</f>
        <v>2007881.4899222793</v>
      </c>
      <c r="Q29" s="20">
        <f ca="1">((VLOOKUP(MONTH($A29),'Normal HDDs'!$A:$E,4,FALSE)*IFERROR(VLOOKUP(MONTH($A29),INDIRECT(CONCATENATE("'",YEAR($A29),"'!$m$22:$n$37")),2,FALSE),0)+((IFERROR(VLOOKUP("trend",INDIRECT(CONCATENATE("'",YEAR($A29),"'!$m$22:$n$37")),2,FALSE),0)*(MONTH($A29)+108))*($A30-$A29))+(IFERROR((VLOOKUP("(Intercept)",INDIRECT(CONCATENATE("'",YEAR($A29),"'!$m$22:$n$37")),2,FALSE)),0)*($A30-$A29)))*Customers!J136)</f>
        <v>2410996.6069561071</v>
      </c>
      <c r="R29" s="20">
        <f ca="1">((VLOOKUP(MONTH($A29),'Normal HDDs'!$A:$E,5,FALSE)*IFERROR(VLOOKUP(MONTH($A29),INDIRECT(CONCATENATE("'",YEAR($A29),"'!$s$22:$t$37")),2,FALSE),0)+((IFERROR(VLOOKUP("trend",INDIRECT(CONCATENATE("'",YEAR($A29),"'!$s$22:$t$37")),2,FALSE),0)*(MONTH($A29)+108))*($A30-$A29))+(IFERROR((VLOOKUP("(Intercept)",INDIRECT(CONCATENATE("'",YEAR($A29),"'!$s$22:$t$37")),2,FALSE)),0)*($A30-$A29)))*Customers!K136)</f>
        <v>2779858.2469381276</v>
      </c>
    </row>
    <row r="30" spans="1:18" x14ac:dyDescent="0.25">
      <c r="A30" s="18">
        <v>40603</v>
      </c>
      <c r="B30" s="20">
        <f ca="1">((VLOOKUP(MONTH($A30),'Normal HDDs'!$A:$E,2,FALSE)-'Actual HDDs'!B137)*IFERROR(VLOOKUP(MONTH($A30),INDIRECT(CONCATENATE("'",YEAR($A30),"'!$A$22:$B$37")),2,FALSE),0))*Customers!H137</f>
        <v>164608.08696352833</v>
      </c>
      <c r="C30" s="20">
        <f ca="1">((VLOOKUP(MONTH($A30),'Normal HDDs'!$A:$E,3,FALSE)-'Actual HDDs'!C137)*IFERROR(VLOOKUP(MONTH($A30),INDIRECT(CONCATENATE("'",YEAR($A30),"'!$G$22:$H$37")),2,FALSE),0))*Customers!I137</f>
        <v>-141051.52398049436</v>
      </c>
      <c r="D30" s="20">
        <f ca="1">((VLOOKUP(MONTH($A30),'Normal HDDs'!$A:$E,4,FALSE)-'Actual HDDs'!D137)*IFERROR(VLOOKUP(MONTH($A30),INDIRECT(CONCATENATE("'",YEAR($A30),"'!$M$22:$N$37")),2,FALSE),0))*Customers!J137</f>
        <v>59699.539443139074</v>
      </c>
      <c r="E30" s="20">
        <f ca="1">((VLOOKUP(MONTH($A30),'Normal HDDs'!$A:$E,5,FALSE)-'Actual HDDs'!E137)*IFERROR(VLOOKUP(MONTH($A30),INDIRECT(CONCATENATE("'",YEAR($A30),"'!$S$22:$T$37")),2,FALSE),0))*Customers!K137</f>
        <v>-72465.203512158827</v>
      </c>
      <c r="F30" s="20">
        <f ca="1">'Historical Therms'!H137+B30</f>
        <v>3044990.5669900407</v>
      </c>
      <c r="G30" s="20">
        <f ca="1">'Historical Therms'!I137+C30</f>
        <v>1735650.0682001982</v>
      </c>
      <c r="H30" s="20">
        <f ca="1">'Historical Therms'!J137+D30</f>
        <v>1697152.0424586544</v>
      </c>
      <c r="I30" s="20">
        <f ca="1">'Historical Therms'!K137+E30</f>
        <v>2207951.2212651209</v>
      </c>
      <c r="K30" s="20">
        <f ca="1">O30-'Historical Therms'!H137</f>
        <v>-80665.958950896747</v>
      </c>
      <c r="L30" s="20">
        <f ca="1">P30-'Historical Therms'!I137</f>
        <v>-83790.140144403325</v>
      </c>
      <c r="M30" s="20">
        <f ca="1">Q30-'Historical Therms'!J137</f>
        <v>184506.12863992457</v>
      </c>
      <c r="N30" s="20">
        <f ca="1">R30-'Historical Therms'!K137</f>
        <v>-234366.13746920507</v>
      </c>
      <c r="O30" s="20">
        <f ca="1">((VLOOKUP(MONTH($A30),'Normal HDDs'!$A:$E,2,FALSE)*IFERROR(VLOOKUP(MONTH($A30),INDIRECT(CONCATENATE("'",YEAR($A30),"'!$A$22:$B$37")),2,FALSE),0)+((IFERROR(VLOOKUP("trend",INDIRECT(CONCATENATE("'",YEAR($A30),"'!$A$22:$B$37")),2,FALSE),0)*(MONTH($A30)+108))*($A31-$A30))+(IFERROR((VLOOKUP("(Intercept)",INDIRECT(CONCATENATE("'",YEAR($A30),"'!$A$22:$B$37")),2,FALSE)),0)*($A31-$A30)))*Customers!H137)</f>
        <v>2799716.5210756157</v>
      </c>
      <c r="P30" s="20">
        <f ca="1">((VLOOKUP(MONTH($A30),'Normal HDDs'!$A:$E,3,FALSE)*IFERROR(VLOOKUP(MONTH($A30),INDIRECT(CONCATENATE("'",YEAR($A30),"'!$g$22:$h$37")),2,FALSE),0)+((IFERROR(VLOOKUP("trend",INDIRECT(CONCATENATE("'",YEAR($A30),"'!$g$22:$h$37")),2,FALSE),0)*(MONTH($A30)+108))*($A31-$A30))+(IFERROR((VLOOKUP("(Intercept)",INDIRECT(CONCATENATE("'",YEAR($A30),"'!$g$22:$h$37")),2,FALSE)),0)*($A31-$A30)))*Customers!I137)</f>
        <v>1792911.4520362893</v>
      </c>
      <c r="Q30" s="20">
        <f ca="1">((VLOOKUP(MONTH($A30),'Normal HDDs'!$A:$E,4,FALSE)*IFERROR(VLOOKUP(MONTH($A30),INDIRECT(CONCATENATE("'",YEAR($A30),"'!$m$22:$n$37")),2,FALSE),0)+((IFERROR(VLOOKUP("trend",INDIRECT(CONCATENATE("'",YEAR($A30),"'!$m$22:$n$37")),2,FALSE),0)*(MONTH($A30)+108))*($A31-$A30))+(IFERROR((VLOOKUP("(Intercept)",INDIRECT(CONCATENATE("'",YEAR($A30),"'!$m$22:$n$37")),2,FALSE)),0)*($A31-$A30)))*Customers!J137)</f>
        <v>1821958.63165544</v>
      </c>
      <c r="R30" s="20">
        <f ca="1">((VLOOKUP(MONTH($A30),'Normal HDDs'!$A:$E,5,FALSE)*IFERROR(VLOOKUP(MONTH($A30),INDIRECT(CONCATENATE("'",YEAR($A30),"'!$s$22:$t$37")),2,FALSE),0)+((IFERROR(VLOOKUP("trend",INDIRECT(CONCATENATE("'",YEAR($A30),"'!$s$22:$t$37")),2,FALSE),0)*(MONTH($A30)+108))*($A31-$A30))+(IFERROR((VLOOKUP("(Intercept)",INDIRECT(CONCATENATE("'",YEAR($A30),"'!$s$22:$t$37")),2,FALSE)),0)*($A31-$A30)))*Customers!K137)</f>
        <v>2046050.2873080745</v>
      </c>
    </row>
    <row r="31" spans="1:18" x14ac:dyDescent="0.25">
      <c r="A31" s="18">
        <v>40634</v>
      </c>
      <c r="B31" s="20">
        <f ca="1">((VLOOKUP(MONTH($A31),'Normal HDDs'!$A:$E,2,FALSE)-'Actual HDDs'!B138)*IFERROR(VLOOKUP(MONTH($A31),INDIRECT(CONCATENATE("'",YEAR($A31),"'!$A$22:$B$37")),2,FALSE),0))*Customers!H138</f>
        <v>-299983.87538209878</v>
      </c>
      <c r="C31" s="20">
        <f ca="1">((VLOOKUP(MONTH($A31),'Normal HDDs'!$A:$E,3,FALSE)-'Actual HDDs'!C138)*IFERROR(VLOOKUP(MONTH($A31),INDIRECT(CONCATENATE("'",YEAR($A31),"'!$G$22:$H$37")),2,FALSE),0))*Customers!I138</f>
        <v>-298438.70866713638</v>
      </c>
      <c r="D31" s="20">
        <f ca="1">((VLOOKUP(MONTH($A31),'Normal HDDs'!$A:$E,4,FALSE)-'Actual HDDs'!D138)*IFERROR(VLOOKUP(MONTH($A31),INDIRECT(CONCATENATE("'",YEAR($A31),"'!$M$22:$N$37")),2,FALSE),0))*Customers!J138</f>
        <v>-321632.38215962675</v>
      </c>
      <c r="E31" s="20">
        <f ca="1">((VLOOKUP(MONTH($A31),'Normal HDDs'!$A:$E,5,FALSE)-'Actual HDDs'!E138)*IFERROR(VLOOKUP(MONTH($A31),INDIRECT(CONCATENATE("'",YEAR($A31),"'!$S$22:$T$37")),2,FALSE),0))*Customers!K138</f>
        <v>-280882.36241498566</v>
      </c>
      <c r="F31" s="20">
        <f ca="1">'Historical Therms'!H138+B31</f>
        <v>2009212.2346706567</v>
      </c>
      <c r="G31" s="20">
        <f ca="1">'Historical Therms'!I138+C31</f>
        <v>1348147.6106782858</v>
      </c>
      <c r="H31" s="20">
        <f ca="1">'Historical Therms'!J138+D31</f>
        <v>857082.99788683373</v>
      </c>
      <c r="I31" s="20">
        <f ca="1">'Historical Therms'!K138+E31</f>
        <v>1436377.8281403759</v>
      </c>
      <c r="K31" s="20">
        <f ca="1">O31-'Historical Therms'!H138</f>
        <v>-194544.55345480284</v>
      </c>
      <c r="L31" s="20">
        <f ca="1">P31-'Historical Therms'!I138</f>
        <v>-288328.74963393877</v>
      </c>
      <c r="M31" s="20">
        <f ca="1">Q31-'Historical Therms'!J138</f>
        <v>-104552.04837731109</v>
      </c>
      <c r="N31" s="20">
        <f ca="1">R31-'Historical Therms'!K138</f>
        <v>-391346.99553421908</v>
      </c>
      <c r="O31" s="20">
        <f ca="1">((VLOOKUP(MONTH($A31),'Normal HDDs'!$A:$E,2,FALSE)*IFERROR(VLOOKUP(MONTH($A31),INDIRECT(CONCATENATE("'",YEAR($A31),"'!$A$22:$B$37")),2,FALSE),0)+((IFERROR(VLOOKUP("trend",INDIRECT(CONCATENATE("'",YEAR($A31),"'!$A$22:$B$37")),2,FALSE),0)*(MONTH($A31)+108))*($A32-$A31))+(IFERROR((VLOOKUP("(Intercept)",INDIRECT(CONCATENATE("'",YEAR($A31),"'!$A$22:$B$37")),2,FALSE)),0)*($A32-$A31)))*Customers!H138)</f>
        <v>2114651.5565979527</v>
      </c>
      <c r="P31" s="20">
        <f ca="1">((VLOOKUP(MONTH($A31),'Normal HDDs'!$A:$E,3,FALSE)*IFERROR(VLOOKUP(MONTH($A31),INDIRECT(CONCATENATE("'",YEAR($A31),"'!$g$22:$h$37")),2,FALSE),0)+((IFERROR(VLOOKUP("trend",INDIRECT(CONCATENATE("'",YEAR($A31),"'!$g$22:$h$37")),2,FALSE),0)*(MONTH($A31)+108))*($A32-$A31))+(IFERROR((VLOOKUP("(Intercept)",INDIRECT(CONCATENATE("'",YEAR($A31),"'!$g$22:$h$37")),2,FALSE)),0)*($A32-$A31)))*Customers!I138)</f>
        <v>1358257.5697114835</v>
      </c>
      <c r="Q31" s="20">
        <f ca="1">((VLOOKUP(MONTH($A31),'Normal HDDs'!$A:$E,4,FALSE)*IFERROR(VLOOKUP(MONTH($A31),INDIRECT(CONCATENATE("'",YEAR($A31),"'!$m$22:$n$37")),2,FALSE),0)+((IFERROR(VLOOKUP("trend",INDIRECT(CONCATENATE("'",YEAR($A31),"'!$m$22:$n$37")),2,FALSE),0)*(MONTH($A31)+108))*($A32-$A31))+(IFERROR((VLOOKUP("(Intercept)",INDIRECT(CONCATENATE("'",YEAR($A31),"'!$m$22:$n$37")),2,FALSE)),0)*($A32-$A31)))*Customers!J138)</f>
        <v>1074163.3316691495</v>
      </c>
      <c r="R31" s="20">
        <f ca="1">((VLOOKUP(MONTH($A31),'Normal HDDs'!$A:$E,5,FALSE)*IFERROR(VLOOKUP(MONTH($A31),INDIRECT(CONCATENATE("'",YEAR($A31),"'!$s$22:$t$37")),2,FALSE),0)+((IFERROR(VLOOKUP("trend",INDIRECT(CONCATENATE("'",YEAR($A31),"'!$s$22:$t$37")),2,FALSE),0)*(MONTH($A31)+108))*($A32-$A31))+(IFERROR((VLOOKUP("(Intercept)",INDIRECT(CONCATENATE("'",YEAR($A31),"'!$s$22:$t$37")),2,FALSE)),0)*($A32-$A31)))*Customers!K138)</f>
        <v>1325913.1950211425</v>
      </c>
    </row>
    <row r="32" spans="1:18" x14ac:dyDescent="0.25">
      <c r="A32" s="18">
        <v>40664</v>
      </c>
      <c r="B32" s="20">
        <f ca="1">((VLOOKUP(MONTH($A32),'Normal HDDs'!$A:$E,2,FALSE)-'Actual HDDs'!B139)*IFERROR(VLOOKUP(MONTH($A32),INDIRECT(CONCATENATE("'",YEAR($A32),"'!$A$22:$B$37")),2,FALSE),0))*Customers!H139</f>
        <v>-87260.741004095515</v>
      </c>
      <c r="C32" s="20">
        <f ca="1">((VLOOKUP(MONTH($A32),'Normal HDDs'!$A:$E,3,FALSE)-'Actual HDDs'!C139)*IFERROR(VLOOKUP(MONTH($A32),INDIRECT(CONCATENATE("'",YEAR($A32),"'!$G$22:$H$37")),2,FALSE),0))*Customers!I139</f>
        <v>-156469.78799661528</v>
      </c>
      <c r="D32" s="20">
        <f ca="1">((VLOOKUP(MONTH($A32),'Normal HDDs'!$A:$E,4,FALSE)-'Actual HDDs'!D139)*IFERROR(VLOOKUP(MONTH($A32),INDIRECT(CONCATENATE("'",YEAR($A32),"'!$M$22:$N$37")),2,FALSE),0))*Customers!J139</f>
        <v>-71134.10314106835</v>
      </c>
      <c r="E32" s="20">
        <f ca="1">((VLOOKUP(MONTH($A32),'Normal HDDs'!$A:$E,5,FALSE)-'Actual HDDs'!E139)*IFERROR(VLOOKUP(MONTH($A32),INDIRECT(CONCATENATE("'",YEAR($A32),"'!$S$22:$T$37")),2,FALSE),0))*Customers!K139</f>
        <v>-59139.856287214076</v>
      </c>
      <c r="F32" s="20">
        <f ca="1">'Historical Therms'!H139+B32</f>
        <v>1504422.9095059941</v>
      </c>
      <c r="G32" s="20">
        <f ca="1">'Historical Therms'!I139+C32</f>
        <v>906880.00707593863</v>
      </c>
      <c r="H32" s="20">
        <f ca="1">'Historical Therms'!J139+D32</f>
        <v>672988.3479140572</v>
      </c>
      <c r="I32" s="20">
        <f ca="1">'Historical Therms'!K139+E32</f>
        <v>961558.24707501684</v>
      </c>
      <c r="K32" s="20">
        <f ca="1">O32-'Historical Therms'!H139</f>
        <v>-198274.90075870464</v>
      </c>
      <c r="L32" s="20">
        <f ca="1">P32-'Historical Therms'!I139</f>
        <v>-96557.646685300511</v>
      </c>
      <c r="M32" s="20">
        <f ca="1">Q32-'Historical Therms'!J139</f>
        <v>-74012.356021638145</v>
      </c>
      <c r="N32" s="20">
        <f ca="1">R32-'Historical Therms'!K139</f>
        <v>-185636.38483756687</v>
      </c>
      <c r="O32" s="20">
        <f ca="1">((VLOOKUP(MONTH($A32),'Normal HDDs'!$A:$E,2,FALSE)*IFERROR(VLOOKUP(MONTH($A32),INDIRECT(CONCATENATE("'",YEAR($A32),"'!$A$22:$B$37")),2,FALSE),0)+((IFERROR(VLOOKUP("trend",INDIRECT(CONCATENATE("'",YEAR($A32),"'!$A$22:$B$37")),2,FALSE),0)*(MONTH($A32)+108))*($A33-$A32))+(IFERROR((VLOOKUP("(Intercept)",INDIRECT(CONCATENATE("'",YEAR($A32),"'!$A$22:$B$37")),2,FALSE)),0)*($A33-$A32)))*Customers!H139)</f>
        <v>1393408.7497513848</v>
      </c>
      <c r="P32" s="20">
        <f ca="1">((VLOOKUP(MONTH($A32),'Normal HDDs'!$A:$E,3,FALSE)*IFERROR(VLOOKUP(MONTH($A32),INDIRECT(CONCATENATE("'",YEAR($A32),"'!$g$22:$h$37")),2,FALSE),0)+((IFERROR(VLOOKUP("trend",INDIRECT(CONCATENATE("'",YEAR($A32),"'!$g$22:$h$37")),2,FALSE),0)*(MONTH($A32)+108))*($A33-$A32))+(IFERROR((VLOOKUP("(Intercept)",INDIRECT(CONCATENATE("'",YEAR($A32),"'!$g$22:$h$37")),2,FALSE)),0)*($A33-$A32)))*Customers!I139)</f>
        <v>966792.1483872534</v>
      </c>
      <c r="Q32" s="20">
        <f ca="1">((VLOOKUP(MONTH($A32),'Normal HDDs'!$A:$E,4,FALSE)*IFERROR(VLOOKUP(MONTH($A32),INDIRECT(CONCATENATE("'",YEAR($A32),"'!$m$22:$n$37")),2,FALSE),0)+((IFERROR(VLOOKUP("trend",INDIRECT(CONCATENATE("'",YEAR($A32),"'!$m$22:$n$37")),2,FALSE),0)*(MONTH($A32)+108))*($A33-$A32))+(IFERROR((VLOOKUP("(Intercept)",INDIRECT(CONCATENATE("'",YEAR($A32),"'!$m$22:$n$37")),2,FALSE)),0)*($A33-$A32)))*Customers!J139)</f>
        <v>670110.09503348742</v>
      </c>
      <c r="R32" s="20">
        <f ca="1">((VLOOKUP(MONTH($A32),'Normal HDDs'!$A:$E,5,FALSE)*IFERROR(VLOOKUP(MONTH($A32),INDIRECT(CONCATENATE("'",YEAR($A32),"'!$s$22:$t$37")),2,FALSE),0)+((IFERROR(VLOOKUP("trend",INDIRECT(CONCATENATE("'",YEAR($A32),"'!$s$22:$t$37")),2,FALSE),0)*(MONTH($A32)+108))*($A33-$A32))+(IFERROR((VLOOKUP("(Intercept)",INDIRECT(CONCATENATE("'",YEAR($A32),"'!$s$22:$t$37")),2,FALSE)),0)*($A33-$A32)))*Customers!K139)</f>
        <v>835061.71852466406</v>
      </c>
    </row>
    <row r="33" spans="1:18" x14ac:dyDescent="0.25">
      <c r="A33" s="18">
        <v>40695</v>
      </c>
      <c r="B33" s="20">
        <f ca="1">((VLOOKUP(MONTH($A33),'Normal HDDs'!$A:$E,2,FALSE)-'Actual HDDs'!B140)*IFERROR(VLOOKUP(MONTH($A33),INDIRECT(CONCATENATE("'",YEAR($A33),"'!$A$22:$B$37")),2,FALSE),0))*Customers!H140</f>
        <v>0</v>
      </c>
      <c r="C33" s="20">
        <f ca="1">((VLOOKUP(MONTH($A33),'Normal HDDs'!$A:$E,3,FALSE)-'Actual HDDs'!C140)*IFERROR(VLOOKUP(MONTH($A33),INDIRECT(CONCATENATE("'",YEAR($A33),"'!$G$22:$H$37")),2,FALSE),0))*Customers!I140</f>
        <v>-14976.33291531376</v>
      </c>
      <c r="D33" s="20">
        <f ca="1">((VLOOKUP(MONTH($A33),'Normal HDDs'!$A:$E,4,FALSE)-'Actual HDDs'!D140)*IFERROR(VLOOKUP(MONTH($A33),INDIRECT(CONCATENATE("'",YEAR($A33),"'!$M$22:$N$37")),2,FALSE),0))*Customers!J140</f>
        <v>0</v>
      </c>
      <c r="E33" s="20">
        <f ca="1">((VLOOKUP(MONTH($A33),'Normal HDDs'!$A:$E,5,FALSE)-'Actual HDDs'!E140)*IFERROR(VLOOKUP(MONTH($A33),INDIRECT(CONCATENATE("'",YEAR($A33),"'!$S$22:$T$37")),2,FALSE),0))*Customers!K140</f>
        <v>0</v>
      </c>
      <c r="F33" s="20">
        <f ca="1">'Historical Therms'!H140+B33</f>
        <v>1219376.7512712367</v>
      </c>
      <c r="G33" s="20">
        <f ca="1">'Historical Therms'!I140+C33</f>
        <v>814301.21478617436</v>
      </c>
      <c r="H33" s="20">
        <f ca="1">'Historical Therms'!J140+D33</f>
        <v>562578.90858045279</v>
      </c>
      <c r="I33" s="20">
        <f ca="1">'Historical Therms'!K140+E33</f>
        <v>754153.79244682251</v>
      </c>
      <c r="K33" s="20">
        <f ca="1">O33-'Historical Therms'!H140</f>
        <v>-255346.4803915628</v>
      </c>
      <c r="L33" s="20">
        <f ca="1">P33-'Historical Therms'!I140</f>
        <v>-60100.2811599985</v>
      </c>
      <c r="M33" s="20">
        <f ca="1">Q33-'Historical Therms'!J140</f>
        <v>-71853.797295730212</v>
      </c>
      <c r="N33" s="20">
        <f ca="1">R33-'Historical Therms'!K140</f>
        <v>-166925.3226439287</v>
      </c>
      <c r="O33" s="20">
        <f ca="1">((VLOOKUP(MONTH($A33),'Normal HDDs'!$A:$E,2,FALSE)*IFERROR(VLOOKUP(MONTH($A33),INDIRECT(CONCATENATE("'",YEAR($A33),"'!$A$22:$B$37")),2,FALSE),0)+((IFERROR(VLOOKUP("trend",INDIRECT(CONCATENATE("'",YEAR($A33),"'!$A$22:$B$37")),2,FALSE),0)*(MONTH($A33)+108))*($A34-$A33))+(IFERROR((VLOOKUP("(Intercept)",INDIRECT(CONCATENATE("'",YEAR($A33),"'!$A$22:$B$37")),2,FALSE)),0)*($A34-$A33)))*Customers!H140)</f>
        <v>964030.27087967389</v>
      </c>
      <c r="P33" s="20">
        <f ca="1">((VLOOKUP(MONTH($A33),'Normal HDDs'!$A:$E,3,FALSE)*IFERROR(VLOOKUP(MONTH($A33),INDIRECT(CONCATENATE("'",YEAR($A33),"'!$g$22:$h$37")),2,FALSE),0)+((IFERROR(VLOOKUP("trend",INDIRECT(CONCATENATE("'",YEAR($A33),"'!$g$22:$h$37")),2,FALSE),0)*(MONTH($A33)+108))*($A34-$A33))+(IFERROR((VLOOKUP("(Intercept)",INDIRECT(CONCATENATE("'",YEAR($A33),"'!$g$22:$h$37")),2,FALSE)),0)*($A34-$A33)))*Customers!I140)</f>
        <v>769177.26654148963</v>
      </c>
      <c r="Q33" s="20">
        <f ca="1">((VLOOKUP(MONTH($A33),'Normal HDDs'!$A:$E,4,FALSE)*IFERROR(VLOOKUP(MONTH($A33),INDIRECT(CONCATENATE("'",YEAR($A33),"'!$m$22:$n$37")),2,FALSE),0)+((IFERROR(VLOOKUP("trend",INDIRECT(CONCATENATE("'",YEAR($A33),"'!$m$22:$n$37")),2,FALSE),0)*(MONTH($A33)+108))*($A34-$A33))+(IFERROR((VLOOKUP("(Intercept)",INDIRECT(CONCATENATE("'",YEAR($A33),"'!$m$22:$n$37")),2,FALSE)),0)*($A34-$A33)))*Customers!J140)</f>
        <v>490725.11128472257</v>
      </c>
      <c r="R33" s="20">
        <f ca="1">((VLOOKUP(MONTH($A33),'Normal HDDs'!$A:$E,5,FALSE)*IFERROR(VLOOKUP(MONTH($A33),INDIRECT(CONCATENATE("'",YEAR($A33),"'!$s$22:$t$37")),2,FALSE),0)+((IFERROR(VLOOKUP("trend",INDIRECT(CONCATENATE("'",YEAR($A33),"'!$s$22:$t$37")),2,FALSE),0)*(MONTH($A33)+108))*($A34-$A33))+(IFERROR((VLOOKUP("(Intercept)",INDIRECT(CONCATENATE("'",YEAR($A33),"'!$s$22:$t$37")),2,FALSE)),0)*($A34-$A33)))*Customers!K140)</f>
        <v>587228.46980289381</v>
      </c>
    </row>
    <row r="34" spans="1:18" x14ac:dyDescent="0.25">
      <c r="A34" s="18">
        <v>40725</v>
      </c>
      <c r="B34" s="20">
        <f ca="1">((VLOOKUP(MONTH($A34),'Normal HDDs'!$A:$E,2,FALSE)-'Actual HDDs'!B141)*IFERROR(VLOOKUP(MONTH($A34),INDIRECT(CONCATENATE("'",YEAR($A34),"'!$A$22:$B$37")),2,FALSE),0))*Customers!H141</f>
        <v>0</v>
      </c>
      <c r="C34" s="20">
        <f ca="1">((VLOOKUP(MONTH($A34),'Normal HDDs'!$A:$E,3,FALSE)-'Actual HDDs'!C141)*IFERROR(VLOOKUP(MONTH($A34),INDIRECT(CONCATENATE("'",YEAR($A34),"'!$G$22:$H$37")),2,FALSE),0))*Customers!I141</f>
        <v>0</v>
      </c>
      <c r="D34" s="20">
        <f ca="1">((VLOOKUP(MONTH($A34),'Normal HDDs'!$A:$E,4,FALSE)-'Actual HDDs'!D141)*IFERROR(VLOOKUP(MONTH($A34),INDIRECT(CONCATENATE("'",YEAR($A34),"'!$M$22:$N$37")),2,FALSE),0))*Customers!J141</f>
        <v>0</v>
      </c>
      <c r="E34" s="20">
        <f ca="1">((VLOOKUP(MONTH($A34),'Normal HDDs'!$A:$E,5,FALSE)-'Actual HDDs'!E141)*IFERROR(VLOOKUP(MONTH($A34),INDIRECT(CONCATENATE("'",YEAR($A34),"'!$S$22:$T$37")),2,FALSE),0))*Customers!K141</f>
        <v>0</v>
      </c>
      <c r="F34" s="20">
        <f ca="1">'Historical Therms'!H141+B34</f>
        <v>962360.62611383409</v>
      </c>
      <c r="G34" s="20">
        <f ca="1">'Historical Therms'!I141+C34</f>
        <v>682969.32708534121</v>
      </c>
      <c r="H34" s="20">
        <f ca="1">'Historical Therms'!J141+D34</f>
        <v>464678.29098027956</v>
      </c>
      <c r="I34" s="20">
        <f ca="1">'Historical Therms'!K141+E34</f>
        <v>622100.75582054514</v>
      </c>
      <c r="K34" s="20">
        <f ca="1">O34-'Historical Therms'!H141</f>
        <v>29925.293834025972</v>
      </c>
      <c r="L34" s="20">
        <f ca="1">P34-'Historical Therms'!I141</f>
        <v>15859.129109719419</v>
      </c>
      <c r="M34" s="20">
        <f ca="1">Q34-'Historical Therms'!J141</f>
        <v>40182.119405545003</v>
      </c>
      <c r="N34" s="20">
        <f ca="1">R34-'Historical Therms'!K141</f>
        <v>-16643.961736277328</v>
      </c>
      <c r="O34" s="20">
        <f ca="1">((VLOOKUP(MONTH($A34),'Normal HDDs'!$A:$E,2,FALSE)*IFERROR(VLOOKUP(MONTH($A34),INDIRECT(CONCATENATE("'",YEAR($A34),"'!$A$22:$B$37")),2,FALSE),0)+((IFERROR(VLOOKUP("trend",INDIRECT(CONCATENATE("'",YEAR($A34),"'!$A$22:$B$37")),2,FALSE),0)*(MONTH($A34)+108))*($A35-$A34))+(IFERROR((VLOOKUP("(Intercept)",INDIRECT(CONCATENATE("'",YEAR($A34),"'!$A$22:$B$37")),2,FALSE)),0)*($A35-$A34)))*Customers!H141)</f>
        <v>992285.91994786006</v>
      </c>
      <c r="P34" s="20">
        <f ca="1">((VLOOKUP(MONTH($A34),'Normal HDDs'!$A:$E,3,FALSE)*IFERROR(VLOOKUP(MONTH($A34),INDIRECT(CONCATENATE("'",YEAR($A34),"'!$g$22:$h$37")),2,FALSE),0)+((IFERROR(VLOOKUP("trend",INDIRECT(CONCATENATE("'",YEAR($A34),"'!$g$22:$h$37")),2,FALSE),0)*(MONTH($A34)+108))*($A35-$A34))+(IFERROR((VLOOKUP("(Intercept)",INDIRECT(CONCATENATE("'",YEAR($A34),"'!$g$22:$h$37")),2,FALSE)),0)*($A35-$A34)))*Customers!I141)</f>
        <v>698828.45619506063</v>
      </c>
      <c r="Q34" s="20">
        <f ca="1">((VLOOKUP(MONTH($A34),'Normal HDDs'!$A:$E,4,FALSE)*IFERROR(VLOOKUP(MONTH($A34),INDIRECT(CONCATENATE("'",YEAR($A34),"'!$m$22:$n$37")),2,FALSE),0)+((IFERROR(VLOOKUP("trend",INDIRECT(CONCATENATE("'",YEAR($A34),"'!$m$22:$n$37")),2,FALSE),0)*(MONTH($A34)+108))*($A35-$A34))+(IFERROR((VLOOKUP("(Intercept)",INDIRECT(CONCATENATE("'",YEAR($A34),"'!$m$22:$n$37")),2,FALSE)),0)*($A35-$A34)))*Customers!J141)</f>
        <v>504860.41038582457</v>
      </c>
      <c r="R34" s="20">
        <f ca="1">((VLOOKUP(MONTH($A34),'Normal HDDs'!$A:$E,5,FALSE)*IFERROR(VLOOKUP(MONTH($A34),INDIRECT(CONCATENATE("'",YEAR($A34),"'!$s$22:$t$37")),2,FALSE),0)+((IFERROR(VLOOKUP("trend",INDIRECT(CONCATENATE("'",YEAR($A34),"'!$s$22:$t$37")),2,FALSE),0)*(MONTH($A34)+108))*($A35-$A34))+(IFERROR((VLOOKUP("(Intercept)",INDIRECT(CONCATENATE("'",YEAR($A34),"'!$s$22:$t$37")),2,FALSE)),0)*($A35-$A34)))*Customers!K141)</f>
        <v>605456.79408426781</v>
      </c>
    </row>
    <row r="35" spans="1:18" x14ac:dyDescent="0.25">
      <c r="A35" s="18">
        <v>40756</v>
      </c>
      <c r="B35" s="20">
        <f ca="1">((VLOOKUP(MONTH($A35),'Normal HDDs'!$A:$E,2,FALSE)-'Actual HDDs'!B142)*IFERROR(VLOOKUP(MONTH($A35),INDIRECT(CONCATENATE("'",YEAR($A35),"'!$A$22:$B$37")),2,FALSE),0))*Customers!H142</f>
        <v>0</v>
      </c>
      <c r="C35" s="20">
        <f ca="1">((VLOOKUP(MONTH($A35),'Normal HDDs'!$A:$E,3,FALSE)-'Actual HDDs'!C142)*IFERROR(VLOOKUP(MONTH($A35),INDIRECT(CONCATENATE("'",YEAR($A35),"'!$G$22:$H$37")),2,FALSE),0))*Customers!I142</f>
        <v>0</v>
      </c>
      <c r="D35" s="20">
        <f ca="1">((VLOOKUP(MONTH($A35),'Normal HDDs'!$A:$E,4,FALSE)-'Actual HDDs'!D142)*IFERROR(VLOOKUP(MONTH($A35),INDIRECT(CONCATENATE("'",YEAR($A35),"'!$M$22:$N$37")),2,FALSE),0))*Customers!J142</f>
        <v>0</v>
      </c>
      <c r="E35" s="20">
        <f ca="1">((VLOOKUP(MONTH($A35),'Normal HDDs'!$A:$E,5,FALSE)-'Actual HDDs'!E142)*IFERROR(VLOOKUP(MONTH($A35),INDIRECT(CONCATENATE("'",YEAR($A35),"'!$S$22:$T$37")),2,FALSE),0))*Customers!K142</f>
        <v>0</v>
      </c>
      <c r="F35" s="20">
        <f ca="1">'Historical Therms'!H142+B35</f>
        <v>1062328.1460298758</v>
      </c>
      <c r="G35" s="20">
        <f ca="1">'Historical Therms'!I142+C35</f>
        <v>720507.7445253717</v>
      </c>
      <c r="H35" s="20">
        <f ca="1">'Historical Therms'!J142+D35</f>
        <v>546682.87438395713</v>
      </c>
      <c r="I35" s="20">
        <f ca="1">'Historical Therms'!K142+E35</f>
        <v>682127.23506079544</v>
      </c>
      <c r="K35" s="20">
        <f ca="1">O35-'Historical Therms'!H142</f>
        <v>-74339.381641720887</v>
      </c>
      <c r="L35" s="20">
        <f ca="1">P35-'Historical Therms'!I142</f>
        <v>-22555.379165490856</v>
      </c>
      <c r="M35" s="20">
        <f ca="1">Q35-'Historical Therms'!J142</f>
        <v>-44454.489207532781</v>
      </c>
      <c r="N35" s="20">
        <f ca="1">R35-'Historical Therms'!K142</f>
        <v>-78016.399021916906</v>
      </c>
      <c r="O35" s="20">
        <f ca="1">((VLOOKUP(MONTH($A35),'Normal HDDs'!$A:$E,2,FALSE)*IFERROR(VLOOKUP(MONTH($A35),INDIRECT(CONCATENATE("'",YEAR($A35),"'!$A$22:$B$37")),2,FALSE),0)+((IFERROR(VLOOKUP("trend",INDIRECT(CONCATENATE("'",YEAR($A35),"'!$A$22:$B$37")),2,FALSE),0)*(MONTH($A35)+108))*($A36-$A35))+(IFERROR((VLOOKUP("(Intercept)",INDIRECT(CONCATENATE("'",YEAR($A35),"'!$A$22:$B$37")),2,FALSE)),0)*($A36-$A35)))*Customers!H142)</f>
        <v>987988.76438815496</v>
      </c>
      <c r="P35" s="20">
        <f ca="1">((VLOOKUP(MONTH($A35),'Normal HDDs'!$A:$E,3,FALSE)*IFERROR(VLOOKUP(MONTH($A35),INDIRECT(CONCATENATE("'",YEAR($A35),"'!$g$22:$h$37")),2,FALSE),0)+((IFERROR(VLOOKUP("trend",INDIRECT(CONCATENATE("'",YEAR($A35),"'!$g$22:$h$37")),2,FALSE),0)*(MONTH($A35)+108))*($A36-$A35))+(IFERROR((VLOOKUP("(Intercept)",INDIRECT(CONCATENATE("'",YEAR($A35),"'!$g$22:$h$37")),2,FALSE)),0)*($A36-$A35)))*Customers!I142)</f>
        <v>697952.36535988085</v>
      </c>
      <c r="Q35" s="20">
        <f ca="1">((VLOOKUP(MONTH($A35),'Normal HDDs'!$A:$E,4,FALSE)*IFERROR(VLOOKUP(MONTH($A35),INDIRECT(CONCATENATE("'",YEAR($A35),"'!$m$22:$n$37")),2,FALSE),0)+((IFERROR(VLOOKUP("trend",INDIRECT(CONCATENATE("'",YEAR($A35),"'!$m$22:$n$37")),2,FALSE),0)*(MONTH($A35)+108))*($A36-$A35))+(IFERROR((VLOOKUP("(Intercept)",INDIRECT(CONCATENATE("'",YEAR($A35),"'!$m$22:$n$37")),2,FALSE)),0)*($A36-$A35)))*Customers!J142)</f>
        <v>502228.38517642434</v>
      </c>
      <c r="R35" s="20">
        <f ca="1">((VLOOKUP(MONTH($A35),'Normal HDDs'!$A:$E,5,FALSE)*IFERROR(VLOOKUP(MONTH($A35),INDIRECT(CONCATENATE("'",YEAR($A35),"'!$s$22:$t$37")),2,FALSE),0)+((IFERROR(VLOOKUP("trend",INDIRECT(CONCATENATE("'",YEAR($A35),"'!$s$22:$t$37")),2,FALSE),0)*(MONTH($A35)+108))*($A36-$A35))+(IFERROR((VLOOKUP("(Intercept)",INDIRECT(CONCATENATE("'",YEAR($A35),"'!$s$22:$t$37")),2,FALSE)),0)*($A36-$A35)))*Customers!K142)</f>
        <v>604110.83603887854</v>
      </c>
    </row>
    <row r="36" spans="1:18" x14ac:dyDescent="0.25">
      <c r="A36" s="18">
        <v>40787</v>
      </c>
      <c r="B36" s="20">
        <f ca="1">((VLOOKUP(MONTH($A36),'Normal HDDs'!$A:$E,2,FALSE)-'Actual HDDs'!B143)*IFERROR(VLOOKUP(MONTH($A36),INDIRECT(CONCATENATE("'",YEAR($A36),"'!$A$22:$B$37")),2,FALSE),0))*Customers!H143</f>
        <v>135520.6855904632</v>
      </c>
      <c r="C36" s="20">
        <f ca="1">((VLOOKUP(MONTH($A36),'Normal HDDs'!$A:$E,3,FALSE)-'Actual HDDs'!C143)*IFERROR(VLOOKUP(MONTH($A36),INDIRECT(CONCATENATE("'",YEAR($A36),"'!$G$22:$H$37")),2,FALSE),0))*Customers!I143</f>
        <v>120305.45681123495</v>
      </c>
      <c r="D36" s="20">
        <f ca="1">((VLOOKUP(MONTH($A36),'Normal HDDs'!$A:$E,4,FALSE)-'Actual HDDs'!D143)*IFERROR(VLOOKUP(MONTH($A36),INDIRECT(CONCATENATE("'",YEAR($A36),"'!$M$22:$N$37")),2,FALSE),0))*Customers!J143</f>
        <v>213199.71304757003</v>
      </c>
      <c r="E36" s="20">
        <f ca="1">((VLOOKUP(MONTH($A36),'Normal HDDs'!$A:$E,5,FALSE)-'Actual HDDs'!E143)*IFERROR(VLOOKUP(MONTH($A36),INDIRECT(CONCATENATE("'",YEAR($A36),"'!$S$22:$T$37")),2,FALSE),0))*Customers!K143</f>
        <v>139084.55314262494</v>
      </c>
      <c r="F36" s="20">
        <f ca="1">'Historical Therms'!H143+B36</f>
        <v>1103609.3381671743</v>
      </c>
      <c r="G36" s="20">
        <f ca="1">'Historical Therms'!I143+C36</f>
        <v>784856.93452333147</v>
      </c>
      <c r="H36" s="20">
        <f ca="1">'Historical Therms'!J143+D36</f>
        <v>720947.89767123898</v>
      </c>
      <c r="I36" s="20">
        <f ca="1">'Historical Therms'!K143+E36</f>
        <v>661099.23823014833</v>
      </c>
      <c r="K36" s="20">
        <f ca="1">O36-'Historical Therms'!H143</f>
        <v>199481.36768805736</v>
      </c>
      <c r="L36" s="20">
        <f ca="1">P36-'Historical Therms'!I143</f>
        <v>195556.2707879201</v>
      </c>
      <c r="M36" s="20">
        <f ca="1">Q36-'Historical Therms'!J143</f>
        <v>213520.09353579779</v>
      </c>
      <c r="N36" s="20">
        <f ca="1">R36-'Historical Therms'!K143</f>
        <v>289250.251641704</v>
      </c>
      <c r="O36" s="20">
        <f ca="1">((VLOOKUP(MONTH($A36),'Normal HDDs'!$A:$E,2,FALSE)*IFERROR(VLOOKUP(MONTH($A36),INDIRECT(CONCATENATE("'",YEAR($A36),"'!$A$22:$B$37")),2,FALSE),0)+((IFERROR(VLOOKUP("trend",INDIRECT(CONCATENATE("'",YEAR($A36),"'!$A$22:$B$37")),2,FALSE),0)*(MONTH($A36)+108))*($A37-$A36))+(IFERROR((VLOOKUP("(Intercept)",INDIRECT(CONCATENATE("'",YEAR($A36),"'!$A$22:$B$37")),2,FALSE)),0)*($A37-$A36)))*Customers!H143)</f>
        <v>1167570.0202647685</v>
      </c>
      <c r="P36" s="20">
        <f ca="1">((VLOOKUP(MONTH($A36),'Normal HDDs'!$A:$E,3,FALSE)*IFERROR(VLOOKUP(MONTH($A36),INDIRECT(CONCATENATE("'",YEAR($A36),"'!$g$22:$h$37")),2,FALSE),0)+((IFERROR(VLOOKUP("trend",INDIRECT(CONCATENATE("'",YEAR($A36),"'!$g$22:$h$37")),2,FALSE),0)*(MONTH($A36)+108))*($A37-$A36))+(IFERROR((VLOOKUP("(Intercept)",INDIRECT(CONCATENATE("'",YEAR($A36),"'!$g$22:$h$37")),2,FALSE)),0)*($A37-$A36)))*Customers!I143)</f>
        <v>860107.74850001663</v>
      </c>
      <c r="Q36" s="20">
        <f ca="1">((VLOOKUP(MONTH($A36),'Normal HDDs'!$A:$E,4,FALSE)*IFERROR(VLOOKUP(MONTH($A36),INDIRECT(CONCATENATE("'",YEAR($A36),"'!$m$22:$n$37")),2,FALSE),0)+((IFERROR(VLOOKUP("trend",INDIRECT(CONCATENATE("'",YEAR($A36),"'!$m$22:$n$37")),2,FALSE),0)*(MONTH($A36)+108))*($A37-$A36))+(IFERROR((VLOOKUP("(Intercept)",INDIRECT(CONCATENATE("'",YEAR($A36),"'!$m$22:$n$37")),2,FALSE)),0)*($A37-$A36)))*Customers!J143)</f>
        <v>721268.27815946669</v>
      </c>
      <c r="R36" s="20">
        <f ca="1">((VLOOKUP(MONTH($A36),'Normal HDDs'!$A:$E,5,FALSE)*IFERROR(VLOOKUP(MONTH($A36),INDIRECT(CONCATENATE("'",YEAR($A36),"'!$s$22:$t$37")),2,FALSE),0)+((IFERROR(VLOOKUP("trend",INDIRECT(CONCATENATE("'",YEAR($A36),"'!$s$22:$t$37")),2,FALSE),0)*(MONTH($A36)+108))*($A37-$A36))+(IFERROR((VLOOKUP("(Intercept)",INDIRECT(CONCATENATE("'",YEAR($A36),"'!$s$22:$t$37")),2,FALSE)),0)*($A37-$A36)))*Customers!K143)</f>
        <v>811264.93672922743</v>
      </c>
    </row>
    <row r="37" spans="1:18" x14ac:dyDescent="0.25">
      <c r="A37" s="18">
        <v>40817</v>
      </c>
      <c r="B37" s="20">
        <f ca="1">((VLOOKUP(MONTH($A37),'Normal HDDs'!$A:$E,2,FALSE)-'Actual HDDs'!B144)*IFERROR(VLOOKUP(MONTH($A37),INDIRECT(CONCATENATE("'",YEAR($A37),"'!$A$22:$B$37")),2,FALSE),0))*Customers!H144</f>
        <v>64968.447814289735</v>
      </c>
      <c r="C37" s="20">
        <f ca="1">((VLOOKUP(MONTH($A37),'Normal HDDs'!$A:$E,3,FALSE)-'Actual HDDs'!C144)*IFERROR(VLOOKUP(MONTH($A37),INDIRECT(CONCATENATE("'",YEAR($A37),"'!$G$22:$H$37")),2,FALSE),0))*Customers!I144</f>
        <v>5303.5144901535596</v>
      </c>
      <c r="D37" s="20">
        <f ca="1">((VLOOKUP(MONTH($A37),'Normal HDDs'!$A:$E,4,FALSE)-'Actual HDDs'!D144)*IFERROR(VLOOKUP(MONTH($A37),INDIRECT(CONCATENATE("'",YEAR($A37),"'!$M$22:$N$37")),2,FALSE),0))*Customers!J144</f>
        <v>127193.35131165475</v>
      </c>
      <c r="E37" s="20">
        <f ca="1">((VLOOKUP(MONTH($A37),'Normal HDDs'!$A:$E,5,FALSE)-'Actual HDDs'!E144)*IFERROR(VLOOKUP(MONTH($A37),INDIRECT(CONCATENATE("'",YEAR($A37),"'!$S$22:$T$37")),2,FALSE),0))*Customers!K144</f>
        <v>123583.68585770845</v>
      </c>
      <c r="F37" s="20">
        <f ca="1">'Historical Therms'!H144+B37</f>
        <v>2131114.4779310492</v>
      </c>
      <c r="G37" s="20">
        <f ca="1">'Historical Therms'!I144+C37</f>
        <v>1406226.6977560217</v>
      </c>
      <c r="H37" s="20">
        <f ca="1">'Historical Therms'!J144+D37</f>
        <v>1143548.5085360862</v>
      </c>
      <c r="I37" s="20">
        <f ca="1">'Historical Therms'!K144+E37</f>
        <v>1519110.3152506496</v>
      </c>
      <c r="K37" s="20">
        <f ca="1">O37-'Historical Therms'!H144</f>
        <v>-43376.888076846255</v>
      </c>
      <c r="L37" s="20">
        <f ca="1">P37-'Historical Therms'!I144</f>
        <v>-51392.096052620094</v>
      </c>
      <c r="M37" s="20">
        <f ca="1">Q37-'Historical Therms'!J144</f>
        <v>71850.600132807158</v>
      </c>
      <c r="N37" s="20">
        <f ca="1">R37-'Historical Therms'!K144</f>
        <v>-35035.129873599391</v>
      </c>
      <c r="O37" s="20">
        <f ca="1">((VLOOKUP(MONTH($A37),'Normal HDDs'!$A:$E,2,FALSE)*IFERROR(VLOOKUP(MONTH($A37),INDIRECT(CONCATENATE("'",YEAR($A37),"'!$A$22:$B$37")),2,FALSE),0)+((IFERROR(VLOOKUP("trend",INDIRECT(CONCATENATE("'",YEAR($A37),"'!$A$22:$B$37")),2,FALSE),0)*(MONTH($A37)+108))*($A38-$A37))+(IFERROR((VLOOKUP("(Intercept)",INDIRECT(CONCATENATE("'",YEAR($A37),"'!$A$22:$B$37")),2,FALSE)),0)*($A38-$A37)))*Customers!H144)</f>
        <v>2022769.142039913</v>
      </c>
      <c r="P37" s="20">
        <f ca="1">((VLOOKUP(MONTH($A37),'Normal HDDs'!$A:$E,3,FALSE)*IFERROR(VLOOKUP(MONTH($A37),INDIRECT(CONCATENATE("'",YEAR($A37),"'!$g$22:$h$37")),2,FALSE),0)+((IFERROR(VLOOKUP("trend",INDIRECT(CONCATENATE("'",YEAR($A37),"'!$g$22:$h$37")),2,FALSE),0)*(MONTH($A37)+108))*($A38-$A37))+(IFERROR((VLOOKUP("(Intercept)",INDIRECT(CONCATENATE("'",YEAR($A37),"'!$g$22:$h$37")),2,FALSE)),0)*($A38-$A37)))*Customers!I144)</f>
        <v>1349531.087213248</v>
      </c>
      <c r="Q37" s="20">
        <f ca="1">((VLOOKUP(MONTH($A37),'Normal HDDs'!$A:$E,4,FALSE)*IFERROR(VLOOKUP(MONTH($A37),INDIRECT(CONCATENATE("'",YEAR($A37),"'!$m$22:$n$37")),2,FALSE),0)+((IFERROR(VLOOKUP("trend",INDIRECT(CONCATENATE("'",YEAR($A37),"'!$m$22:$n$37")),2,FALSE),0)*(MONTH($A37)+108))*($A38-$A37))+(IFERROR((VLOOKUP("(Intercept)",INDIRECT(CONCATENATE("'",YEAR($A37),"'!$m$22:$n$37")),2,FALSE)),0)*($A38-$A37)))*Customers!J144)</f>
        <v>1088205.7573572386</v>
      </c>
      <c r="R37" s="20">
        <f ca="1">((VLOOKUP(MONTH($A37),'Normal HDDs'!$A:$E,5,FALSE)*IFERROR(VLOOKUP(MONTH($A37),INDIRECT(CONCATENATE("'",YEAR($A37),"'!$s$22:$t$37")),2,FALSE),0)+((IFERROR(VLOOKUP("trend",INDIRECT(CONCATENATE("'",YEAR($A37),"'!$s$22:$t$37")),2,FALSE),0)*(MONTH($A37)+108))*($A38-$A37))+(IFERROR((VLOOKUP("(Intercept)",INDIRECT(CONCATENATE("'",YEAR($A37),"'!$s$22:$t$37")),2,FALSE)),0)*($A38-$A37)))*Customers!K144)</f>
        <v>1360491.4995193416</v>
      </c>
    </row>
    <row r="38" spans="1:18" x14ac:dyDescent="0.25">
      <c r="A38" s="18">
        <v>40848</v>
      </c>
      <c r="B38" s="20">
        <f ca="1">((VLOOKUP(MONTH($A38),'Normal HDDs'!$A:$E,2,FALSE)-'Actual HDDs'!B145)*IFERROR(VLOOKUP(MONTH($A38),INDIRECT(CONCATENATE("'",YEAR($A38),"'!$A$22:$B$37")),2,FALSE),0))*Customers!H145</f>
        <v>-198626.25975209189</v>
      </c>
      <c r="C38" s="20">
        <f ca="1">((VLOOKUP(MONTH($A38),'Normal HDDs'!$A:$E,3,FALSE)-'Actual HDDs'!C145)*IFERROR(VLOOKUP(MONTH($A38),INDIRECT(CONCATENATE("'",YEAR($A38),"'!$G$22:$H$37")),2,FALSE),0))*Customers!I145</f>
        <v>-259810.69336057222</v>
      </c>
      <c r="D38" s="20">
        <f ca="1">((VLOOKUP(MONTH($A38),'Normal HDDs'!$A:$E,4,FALSE)-'Actual HDDs'!D145)*IFERROR(VLOOKUP(MONTH($A38),INDIRECT(CONCATENATE("'",YEAR($A38),"'!$M$22:$N$37")),2,FALSE),0))*Customers!J145</f>
        <v>115563.60845628534</v>
      </c>
      <c r="E38" s="20">
        <f ca="1">((VLOOKUP(MONTH($A38),'Normal HDDs'!$A:$E,5,FALSE)-'Actual HDDs'!E145)*IFERROR(VLOOKUP(MONTH($A38),INDIRECT(CONCATENATE("'",YEAR($A38),"'!$S$22:$T$37")),2,FALSE),0))*Customers!K145</f>
        <v>-112431.61983375407</v>
      </c>
      <c r="F38" s="20">
        <f ca="1">'Historical Therms'!H145+B38</f>
        <v>3155527.3643681309</v>
      </c>
      <c r="G38" s="20">
        <f ca="1">'Historical Therms'!I145+C38</f>
        <v>1900050.3024712242</v>
      </c>
      <c r="H38" s="20">
        <f ca="1">'Historical Therms'!J145+D38</f>
        <v>1818694.7054535523</v>
      </c>
      <c r="I38" s="20">
        <f ca="1">'Historical Therms'!K145+E38</f>
        <v>2391318.6632169602</v>
      </c>
      <c r="K38" s="20">
        <f ca="1">O38-'Historical Therms'!H145</f>
        <v>-147328.59788956726</v>
      </c>
      <c r="L38" s="20">
        <f ca="1">P38-'Historical Therms'!I145</f>
        <v>-70358.574939245591</v>
      </c>
      <c r="M38" s="20">
        <f ca="1">Q38-'Historical Therms'!J145</f>
        <v>307346.72869156906</v>
      </c>
      <c r="N38" s="20">
        <f ca="1">R38-'Historical Therms'!K145</f>
        <v>-153108.62472940423</v>
      </c>
      <c r="O38" s="20">
        <f ca="1">((VLOOKUP(MONTH($A38),'Normal HDDs'!$A:$E,2,FALSE)*IFERROR(VLOOKUP(MONTH($A38),INDIRECT(CONCATENATE("'",YEAR($A38),"'!$A$22:$B$37")),2,FALSE),0)+((IFERROR(VLOOKUP("trend",INDIRECT(CONCATENATE("'",YEAR($A38),"'!$A$22:$B$37")),2,FALSE),0)*(MONTH($A38)+108))*($A39-$A38))+(IFERROR((VLOOKUP("(Intercept)",INDIRECT(CONCATENATE("'",YEAR($A38),"'!$A$22:$B$37")),2,FALSE)),0)*($A39-$A38)))*Customers!H145)</f>
        <v>3206825.0262306556</v>
      </c>
      <c r="P38" s="20">
        <f ca="1">((VLOOKUP(MONTH($A38),'Normal HDDs'!$A:$E,3,FALSE)*IFERROR(VLOOKUP(MONTH($A38),INDIRECT(CONCATENATE("'",YEAR($A38),"'!$g$22:$h$37")),2,FALSE),0)+((IFERROR(VLOOKUP("trend",INDIRECT(CONCATENATE("'",YEAR($A38),"'!$g$22:$h$37")),2,FALSE),0)*(MONTH($A38)+108))*($A39-$A38))+(IFERROR((VLOOKUP("(Intercept)",INDIRECT(CONCATENATE("'",YEAR($A38),"'!$g$22:$h$37")),2,FALSE)),0)*($A39-$A38)))*Customers!I145)</f>
        <v>2089502.4208925508</v>
      </c>
      <c r="Q38" s="20">
        <f ca="1">((VLOOKUP(MONTH($A38),'Normal HDDs'!$A:$E,4,FALSE)*IFERROR(VLOOKUP(MONTH($A38),INDIRECT(CONCATENATE("'",YEAR($A38),"'!$m$22:$n$37")),2,FALSE),0)+((IFERROR(VLOOKUP("trend",INDIRECT(CONCATENATE("'",YEAR($A38),"'!$m$22:$n$37")),2,FALSE),0)*(MONTH($A38)+108))*($A39-$A38))+(IFERROR((VLOOKUP("(Intercept)",INDIRECT(CONCATENATE("'",YEAR($A38),"'!$m$22:$n$37")),2,FALSE)),0)*($A39-$A38)))*Customers!J145)</f>
        <v>2010477.8256888359</v>
      </c>
      <c r="R38" s="20">
        <f ca="1">((VLOOKUP(MONTH($A38),'Normal HDDs'!$A:$E,5,FALSE)*IFERROR(VLOOKUP(MONTH($A38),INDIRECT(CONCATENATE("'",YEAR($A38),"'!$s$22:$t$37")),2,FALSE),0)+((IFERROR(VLOOKUP("trend",INDIRECT(CONCATENATE("'",YEAR($A38),"'!$s$22:$t$37")),2,FALSE),0)*(MONTH($A38)+108))*($A39-$A38))+(IFERROR((VLOOKUP("(Intercept)",INDIRECT(CONCATENATE("'",YEAR($A38),"'!$s$22:$t$37")),2,FALSE)),0)*($A39-$A38)))*Customers!K145)</f>
        <v>2350641.6583213098</v>
      </c>
    </row>
    <row r="39" spans="1:18" x14ac:dyDescent="0.25">
      <c r="A39" s="18">
        <v>40878</v>
      </c>
      <c r="B39" s="20">
        <f ca="1">((VLOOKUP(MONTH($A39),'Normal HDDs'!$A:$E,2,FALSE)-'Actual HDDs'!B146)*IFERROR(VLOOKUP(MONTH($A39),INDIRECT(CONCATENATE("'",YEAR($A39),"'!$A$22:$B$37")),2,FALSE),0))*Customers!H146</f>
        <v>214511.57409352675</v>
      </c>
      <c r="C39" s="20">
        <f ca="1">((VLOOKUP(MONTH($A39),'Normal HDDs'!$A:$E,3,FALSE)-'Actual HDDs'!C146)*IFERROR(VLOOKUP(MONTH($A39),INDIRECT(CONCATENATE("'",YEAR($A39),"'!$G$22:$H$37")),2,FALSE),0))*Customers!I146</f>
        <v>12563.47501807763</v>
      </c>
      <c r="D39" s="20">
        <f ca="1">((VLOOKUP(MONTH($A39),'Normal HDDs'!$A:$E,4,FALSE)-'Actual HDDs'!D146)*IFERROR(VLOOKUP(MONTH($A39),INDIRECT(CONCATENATE("'",YEAR($A39),"'!$M$22:$N$37")),2,FALSE),0))*Customers!J146</f>
        <v>17111.009707174395</v>
      </c>
      <c r="E39" s="20">
        <f ca="1">((VLOOKUP(MONTH($A39),'Normal HDDs'!$A:$E,5,FALSE)-'Actual HDDs'!E146)*IFERROR(VLOOKUP(MONTH($A39),INDIRECT(CONCATENATE("'",YEAR($A39),"'!$S$22:$T$37")),2,FALSE),0))*Customers!K146</f>
        <v>83495.266943445356</v>
      </c>
      <c r="F39" s="20">
        <f ca="1">'Historical Therms'!H146+B39</f>
        <v>4521890.2321796911</v>
      </c>
      <c r="G39" s="20">
        <f ca="1">'Historical Therms'!I146+C39</f>
        <v>2748024.9898227495</v>
      </c>
      <c r="H39" s="20">
        <f ca="1">'Historical Therms'!J146+D39</f>
        <v>2667653.5327901263</v>
      </c>
      <c r="I39" s="20">
        <f ca="1">'Historical Therms'!K146+E39</f>
        <v>3777783.5709696575</v>
      </c>
      <c r="K39" s="20">
        <f ca="1">O39-'Historical Therms'!H146</f>
        <v>33003.638669943437</v>
      </c>
      <c r="L39" s="20">
        <f ca="1">P39-'Historical Therms'!I146</f>
        <v>-61247.177987490781</v>
      </c>
      <c r="M39" s="20">
        <f ca="1">Q39-'Historical Therms'!J146</f>
        <v>415442.63990449999</v>
      </c>
      <c r="N39" s="20">
        <f ca="1">R39-'Historical Therms'!K146</f>
        <v>-63181.310073090717</v>
      </c>
      <c r="O39" s="20">
        <f ca="1">((VLOOKUP(MONTH($A39),'Normal HDDs'!$A:$E,2,FALSE)*IFERROR(VLOOKUP(MONTH($A39),INDIRECT(CONCATENATE("'",YEAR($A39),"'!$A$22:$B$37")),2,FALSE),0)+((IFERROR(VLOOKUP("trend",INDIRECT(CONCATENATE("'",YEAR($A39),"'!$A$22:$B$37")),2,FALSE),0)*(MONTH($A39)+108))*($A40-$A39))+(IFERROR((VLOOKUP("(Intercept)",INDIRECT(CONCATENATE("'",YEAR($A39),"'!$A$22:$B$37")),2,FALSE)),0)*($A40-$A39)))*Customers!H146)</f>
        <v>4340382.2967561074</v>
      </c>
      <c r="P39" s="20">
        <f ca="1">((VLOOKUP(MONTH($A39),'Normal HDDs'!$A:$E,3,FALSE)*IFERROR(VLOOKUP(MONTH($A39),INDIRECT(CONCATENATE("'",YEAR($A39),"'!$g$22:$h$37")),2,FALSE),0)+((IFERROR(VLOOKUP("trend",INDIRECT(CONCATENATE("'",YEAR($A39),"'!$g$22:$h$37")),2,FALSE),0)*(MONTH($A39)+108))*($A40-$A39))+(IFERROR((VLOOKUP("(Intercept)",INDIRECT(CONCATENATE("'",YEAR($A39),"'!$g$22:$h$37")),2,FALSE)),0)*($A40-$A39)))*Customers!I146)</f>
        <v>2674214.3368171812</v>
      </c>
      <c r="Q39" s="20">
        <f ca="1">((VLOOKUP(MONTH($A39),'Normal HDDs'!$A:$E,4,FALSE)*IFERROR(VLOOKUP(MONTH($A39),INDIRECT(CONCATENATE("'",YEAR($A39),"'!$m$22:$n$37")),2,FALSE),0)+((IFERROR(VLOOKUP("trend",INDIRECT(CONCATENATE("'",YEAR($A39),"'!$m$22:$n$37")),2,FALSE),0)*(MONTH($A39)+108))*($A40-$A39))+(IFERROR((VLOOKUP("(Intercept)",INDIRECT(CONCATENATE("'",YEAR($A39),"'!$m$22:$n$37")),2,FALSE)),0)*($A40-$A39)))*Customers!J146)</f>
        <v>3065985.162987452</v>
      </c>
      <c r="R39" s="20">
        <f ca="1">((VLOOKUP(MONTH($A39),'Normal HDDs'!$A:$E,5,FALSE)*IFERROR(VLOOKUP(MONTH($A39),INDIRECT(CONCATENATE("'",YEAR($A39),"'!$s$22:$t$37")),2,FALSE),0)+((IFERROR(VLOOKUP("trend",INDIRECT(CONCATENATE("'",YEAR($A39),"'!$s$22:$t$37")),2,FALSE),0)*(MONTH($A39)+108))*($A40-$A39))+(IFERROR((VLOOKUP("(Intercept)",INDIRECT(CONCATENATE("'",YEAR($A39),"'!$s$22:$t$37")),2,FALSE)),0)*($A40-$A39)))*Customers!K146)</f>
        <v>3631106.9939531214</v>
      </c>
    </row>
    <row r="40" spans="1:18" x14ac:dyDescent="0.25">
      <c r="A40" s="18">
        <v>40909</v>
      </c>
      <c r="B40" s="20">
        <f ca="1">((VLOOKUP(MONTH($A40),'Normal HDDs'!$A:$E,2,FALSE)-'Actual HDDs'!B147)*IFERROR(VLOOKUP(MONTH($A40),INDIRECT(CONCATENATE("'",YEAR($A40),"'!$A$22:$B$37")),2,FALSE),0))*Customers!H147</f>
        <v>-4810.6289353869461</v>
      </c>
      <c r="C40" s="20">
        <f ca="1">((VLOOKUP(MONTH($A40),'Normal HDDs'!$A:$E,3,FALSE)-'Actual HDDs'!C147)*IFERROR(VLOOKUP(MONTH($A40),INDIRECT(CONCATENATE("'",YEAR($A40),"'!$G$22:$H$37")),2,FALSE),0))*Customers!I147</f>
        <v>-214988.65062995764</v>
      </c>
      <c r="D40" s="20">
        <f ca="1">((VLOOKUP(MONTH($A40),'Normal HDDs'!$A:$E,4,FALSE)-'Actual HDDs'!D147)*IFERROR(VLOOKUP(MONTH($A40),INDIRECT(CONCATENATE("'",YEAR($A40),"'!$M$22:$N$37")),2,FALSE),0))*Customers!J147</f>
        <v>162401.55919071127</v>
      </c>
      <c r="E40" s="20">
        <f ca="1">((VLOOKUP(MONTH($A40),'Normal HDDs'!$A:$E,5,FALSE)-'Actual HDDs'!E147)*IFERROR(VLOOKUP(MONTH($A40),INDIRECT(CONCATENATE("'",YEAR($A40),"'!$S$22:$T$37")),2,FALSE),0))*Customers!K147</f>
        <v>-141840.55181568689</v>
      </c>
      <c r="F40" s="20">
        <f ca="1">'Historical Therms'!H147+B40</f>
        <v>3859364.4206069829</v>
      </c>
      <c r="G40" s="20">
        <f ca="1">'Historical Therms'!I147+C40</f>
        <v>2324176.4207760668</v>
      </c>
      <c r="H40" s="20">
        <f ca="1">'Historical Therms'!J147+D40</f>
        <v>2995979.8247484341</v>
      </c>
      <c r="I40" s="20">
        <f ca="1">'Historical Therms'!K147+E40</f>
        <v>3812541.0616781958</v>
      </c>
      <c r="K40" s="20">
        <f ca="1">O40-'Historical Therms'!H147</f>
        <v>321469.8993885559</v>
      </c>
      <c r="L40" s="20">
        <f ca="1">P40-'Historical Therms'!I147</f>
        <v>23738.743253331166</v>
      </c>
      <c r="M40" s="20">
        <f ca="1">Q40-'Historical Therms'!J147</f>
        <v>460721.36554668332</v>
      </c>
      <c r="N40" s="20">
        <f ca="1">R40-'Historical Therms'!K147</f>
        <v>-186502.54313798063</v>
      </c>
      <c r="O40" s="20">
        <f ca="1">((VLOOKUP(MONTH($A40),'Normal HDDs'!$A:$E,2,FALSE)*IFERROR(VLOOKUP(MONTH($A40),INDIRECT(CONCATENATE("'",YEAR($A40),"'!$A$22:$B$37")),2,FALSE),0)+((IFERROR(VLOOKUP("trend",INDIRECT(CONCATENATE("'",YEAR($A40),"'!$A$22:$B$37")),2,FALSE),0)*(MONTH($A40)+108))*($A41-$A40))+(IFERROR((VLOOKUP("(Intercept)",INDIRECT(CONCATENATE("'",YEAR($A40),"'!$A$22:$B$37")),2,FALSE)),0)*($A41-$A40)))*Customers!H147)</f>
        <v>4185644.9489309257</v>
      </c>
      <c r="P40" s="20">
        <f ca="1">((VLOOKUP(MONTH($A40),'Normal HDDs'!$A:$E,3,FALSE)*IFERROR(VLOOKUP(MONTH($A40),INDIRECT(CONCATENATE("'",YEAR($A40),"'!$g$22:$h$37")),2,FALSE),0)+((IFERROR(VLOOKUP("trend",INDIRECT(CONCATENATE("'",YEAR($A40),"'!$g$22:$h$37")),2,FALSE),0)*(MONTH($A40)+108))*($A41-$A40))+(IFERROR((VLOOKUP("(Intercept)",INDIRECT(CONCATENATE("'",YEAR($A40),"'!$g$22:$h$37")),2,FALSE)),0)*($A41-$A40)))*Customers!I147)</f>
        <v>2562903.8146593557</v>
      </c>
      <c r="Q40" s="20">
        <f ca="1">((VLOOKUP(MONTH($A40),'Normal HDDs'!$A:$E,4,FALSE)*IFERROR(VLOOKUP(MONTH($A40),INDIRECT(CONCATENATE("'",YEAR($A40),"'!$m$22:$n$37")),2,FALSE),0)+((IFERROR(VLOOKUP("trend",INDIRECT(CONCATENATE("'",YEAR($A40),"'!$m$22:$n$37")),2,FALSE),0)*(MONTH($A40)+108))*($A41-$A40))+(IFERROR((VLOOKUP("(Intercept)",INDIRECT(CONCATENATE("'",YEAR($A40),"'!$m$22:$n$37")),2,FALSE)),0)*($A41-$A40)))*Customers!J147)</f>
        <v>3294299.631104406</v>
      </c>
      <c r="R40" s="20">
        <f ca="1">((VLOOKUP(MONTH($A40),'Normal HDDs'!$A:$E,5,FALSE)*IFERROR(VLOOKUP(MONTH($A40),INDIRECT(CONCATENATE("'",YEAR($A40),"'!$s$22:$t$37")),2,FALSE),0)+((IFERROR(VLOOKUP("trend",INDIRECT(CONCATENATE("'",YEAR($A40),"'!$s$22:$t$37")),2,FALSE),0)*(MONTH($A40)+108))*($A41-$A40))+(IFERROR((VLOOKUP("(Intercept)",INDIRECT(CONCATENATE("'",YEAR($A40),"'!$s$22:$t$37")),2,FALSE)),0)*($A41-$A40)))*Customers!K147)</f>
        <v>3767879.070355902</v>
      </c>
    </row>
    <row r="41" spans="1:18" x14ac:dyDescent="0.25">
      <c r="A41" s="18">
        <v>40940</v>
      </c>
      <c r="B41" s="20">
        <f ca="1">((VLOOKUP(MONTH($A41),'Normal HDDs'!$A:$E,2,FALSE)-'Actual HDDs'!B148)*IFERROR(VLOOKUP(MONTH($A41),INDIRECT(CONCATENATE("'",YEAR($A41),"'!$A$22:$B$37")),2,FALSE),0))*Customers!H148</f>
        <v>239910.58858316659</v>
      </c>
      <c r="C41" s="20">
        <f ca="1">((VLOOKUP(MONTH($A41),'Normal HDDs'!$A:$E,3,FALSE)-'Actual HDDs'!C148)*IFERROR(VLOOKUP(MONTH($A41),INDIRECT(CONCATENATE("'",YEAR($A41),"'!$G$22:$H$37")),2,FALSE),0))*Customers!I148</f>
        <v>-62290.411012609766</v>
      </c>
      <c r="D41" s="20">
        <f ca="1">((VLOOKUP(MONTH($A41),'Normal HDDs'!$A:$E,4,FALSE)-'Actual HDDs'!D148)*IFERROR(VLOOKUP(MONTH($A41),INDIRECT(CONCATENATE("'",YEAR($A41),"'!$M$22:$N$37")),2,FALSE),0))*Customers!J148</f>
        <v>-139322.06526703827</v>
      </c>
      <c r="E41" s="20">
        <f ca="1">((VLOOKUP(MONTH($A41),'Normal HDDs'!$A:$E,5,FALSE)-'Actual HDDs'!E148)*IFERROR(VLOOKUP(MONTH($A41),INDIRECT(CONCATENATE("'",YEAR($A41),"'!$S$22:$T$37")),2,FALSE),0))*Customers!K148</f>
        <v>81043.90437744309</v>
      </c>
      <c r="F41" s="20">
        <f ca="1">'Historical Therms'!H148+B41</f>
        <v>3485577.5878520105</v>
      </c>
      <c r="G41" s="20">
        <f ca="1">'Historical Therms'!I148+C41</f>
        <v>2049198.1497919464</v>
      </c>
      <c r="H41" s="20">
        <f ca="1">'Historical Therms'!J148+D41</f>
        <v>1990403.4879363335</v>
      </c>
      <c r="I41" s="20">
        <f ca="1">'Historical Therms'!K148+E41</f>
        <v>3030341.7911006715</v>
      </c>
      <c r="K41" s="20">
        <f ca="1">O41-'Historical Therms'!H148</f>
        <v>28034.506232489832</v>
      </c>
      <c r="L41" s="20">
        <f ca="1">P41-'Historical Therms'!I148</f>
        <v>-99126.120433341479</v>
      </c>
      <c r="M41" s="20">
        <f ca="1">Q41-'Historical Therms'!J148</f>
        <v>371178.52693754528</v>
      </c>
      <c r="N41" s="20">
        <f ca="1">R41-'Historical Therms'!K148</f>
        <v>-41387.671381272841</v>
      </c>
      <c r="O41" s="20">
        <f ca="1">((VLOOKUP(MONTH($A41),'Normal HDDs'!$A:$E,2,FALSE)*IFERROR(VLOOKUP(MONTH($A41),INDIRECT(CONCATENATE("'",YEAR($A41),"'!$A$22:$B$37")),2,FALSE),0)+((IFERROR(VLOOKUP("trend",INDIRECT(CONCATENATE("'",YEAR($A41),"'!$A$22:$B$37")),2,FALSE),0)*(MONTH($A41)+108))*($A42-$A41))+(IFERROR((VLOOKUP("(Intercept)",INDIRECT(CONCATENATE("'",YEAR($A41),"'!$A$22:$B$37")),2,FALSE)),0)*($A42-$A41)))*Customers!H148)</f>
        <v>3273701.5055013336</v>
      </c>
      <c r="P41" s="20">
        <f ca="1">((VLOOKUP(MONTH($A41),'Normal HDDs'!$A:$E,3,FALSE)*IFERROR(VLOOKUP(MONTH($A41),INDIRECT(CONCATENATE("'",YEAR($A41),"'!$g$22:$h$37")),2,FALSE),0)+((IFERROR(VLOOKUP("trend",INDIRECT(CONCATENATE("'",YEAR($A41),"'!$g$22:$h$37")),2,FALSE),0)*(MONTH($A41)+108))*($A42-$A41))+(IFERROR((VLOOKUP("(Intercept)",INDIRECT(CONCATENATE("'",YEAR($A41),"'!$g$22:$h$37")),2,FALSE)),0)*($A42-$A41)))*Customers!I148)</f>
        <v>2012362.4403712146</v>
      </c>
      <c r="Q41" s="20">
        <f ca="1">((VLOOKUP(MONTH($A41),'Normal HDDs'!$A:$E,4,FALSE)*IFERROR(VLOOKUP(MONTH($A41),INDIRECT(CONCATENATE("'",YEAR($A41),"'!$m$22:$n$37")),2,FALSE),0)+((IFERROR(VLOOKUP("trend",INDIRECT(CONCATENATE("'",YEAR($A41),"'!$m$22:$n$37")),2,FALSE),0)*(MONTH($A41)+108))*($A42-$A41))+(IFERROR((VLOOKUP("(Intercept)",INDIRECT(CONCATENATE("'",YEAR($A41),"'!$m$22:$n$37")),2,FALSE)),0)*($A42-$A41)))*Customers!J148)</f>
        <v>2500904.0801409171</v>
      </c>
      <c r="R41" s="20">
        <f ca="1">((VLOOKUP(MONTH($A41),'Normal HDDs'!$A:$E,5,FALSE)*IFERROR(VLOOKUP(MONTH($A41),INDIRECT(CONCATENATE("'",YEAR($A41),"'!$s$22:$t$37")),2,FALSE),0)+((IFERROR(VLOOKUP("trend",INDIRECT(CONCATENATE("'",YEAR($A41),"'!$s$22:$t$37")),2,FALSE),0)*(MONTH($A41)+108))*($A42-$A41))+(IFERROR((VLOOKUP("(Intercept)",INDIRECT(CONCATENATE("'",YEAR($A41),"'!$s$22:$t$37")),2,FALSE)),0)*($A42-$A41)))*Customers!K148)</f>
        <v>2907910.2153419554</v>
      </c>
    </row>
    <row r="42" spans="1:18" x14ac:dyDescent="0.25">
      <c r="A42" s="18">
        <v>40969</v>
      </c>
      <c r="B42" s="20">
        <f ca="1">((VLOOKUP(MONTH($A42),'Normal HDDs'!$A:$E,2,FALSE)-'Actual HDDs'!B149)*IFERROR(VLOOKUP(MONTH($A42),INDIRECT(CONCATENATE("'",YEAR($A42),"'!$A$22:$B$37")),2,FALSE),0))*Customers!H149</f>
        <v>-194698.06624331954</v>
      </c>
      <c r="C42" s="20">
        <f ca="1">((VLOOKUP(MONTH($A42),'Normal HDDs'!$A:$E,3,FALSE)-'Actual HDDs'!C149)*IFERROR(VLOOKUP(MONTH($A42),INDIRECT(CONCATENATE("'",YEAR($A42),"'!$G$22:$H$37")),2,FALSE),0))*Customers!I149</f>
        <v>-276975.93572354445</v>
      </c>
      <c r="D42" s="20">
        <f ca="1">((VLOOKUP(MONTH($A42),'Normal HDDs'!$A:$E,4,FALSE)-'Actual HDDs'!D149)*IFERROR(VLOOKUP(MONTH($A42),INDIRECT(CONCATENATE("'",YEAR($A42),"'!$M$22:$N$37")),2,FALSE),0))*Customers!J149</f>
        <v>-76325.76690335109</v>
      </c>
      <c r="E42" s="20">
        <f ca="1">((VLOOKUP(MONTH($A42),'Normal HDDs'!$A:$E,5,FALSE)-'Actual HDDs'!E149)*IFERROR(VLOOKUP(MONTH($A42),INDIRECT(CONCATENATE("'",YEAR($A42),"'!$S$22:$T$37")),2,FALSE),0))*Customers!K149</f>
        <v>-44631.335874853365</v>
      </c>
      <c r="F42" s="20">
        <f ca="1">'Historical Therms'!H149+B42</f>
        <v>2810685.8349254047</v>
      </c>
      <c r="G42" s="20">
        <f ca="1">'Historical Therms'!I149+C42</f>
        <v>1725192.8125646026</v>
      </c>
      <c r="H42" s="20">
        <f ca="1">'Historical Therms'!J149+D42</f>
        <v>1657265.3753171542</v>
      </c>
      <c r="I42" s="20">
        <f ca="1">'Historical Therms'!K149+E42</f>
        <v>2335150.8724477701</v>
      </c>
      <c r="K42" s="20">
        <f ca="1">O42-'Historical Therms'!H149</f>
        <v>-162294.39001298277</v>
      </c>
      <c r="L42" s="20">
        <f ca="1">P42-'Historical Therms'!I149</f>
        <v>-228803.82213456533</v>
      </c>
      <c r="M42" s="20">
        <f ca="1">Q42-'Historical Therms'!J149</f>
        <v>203339.63593058405</v>
      </c>
      <c r="N42" s="20">
        <f ca="1">R42-'Historical Therms'!K149</f>
        <v>-227747.17368237767</v>
      </c>
      <c r="O42" s="20">
        <f ca="1">((VLOOKUP(MONTH($A42),'Normal HDDs'!$A:$E,2,FALSE)*IFERROR(VLOOKUP(MONTH($A42),INDIRECT(CONCATENATE("'",YEAR($A42),"'!$A$22:$B$37")),2,FALSE),0)+((IFERROR(VLOOKUP("trend",INDIRECT(CONCATENATE("'",YEAR($A42),"'!$A$22:$B$37")),2,FALSE),0)*(MONTH($A42)+108))*($A43-$A42))+(IFERROR((VLOOKUP("(Intercept)",INDIRECT(CONCATENATE("'",YEAR($A42),"'!$A$22:$B$37")),2,FALSE)),0)*($A43-$A42)))*Customers!H149)</f>
        <v>2843089.5111557413</v>
      </c>
      <c r="P42" s="20">
        <f ca="1">((VLOOKUP(MONTH($A42),'Normal HDDs'!$A:$E,3,FALSE)*IFERROR(VLOOKUP(MONTH($A42),INDIRECT(CONCATENATE("'",YEAR($A42),"'!$g$22:$h$37")),2,FALSE),0)+((IFERROR(VLOOKUP("trend",INDIRECT(CONCATENATE("'",YEAR($A42),"'!$g$22:$h$37")),2,FALSE),0)*(MONTH($A42)+108))*($A43-$A42))+(IFERROR((VLOOKUP("(Intercept)",INDIRECT(CONCATENATE("'",YEAR($A42),"'!$g$22:$h$37")),2,FALSE)),0)*($A43-$A42)))*Customers!I149)</f>
        <v>1773364.9261535818</v>
      </c>
      <c r="Q42" s="20">
        <f ca="1">((VLOOKUP(MONTH($A42),'Normal HDDs'!$A:$E,4,FALSE)*IFERROR(VLOOKUP(MONTH($A42),INDIRECT(CONCATENATE("'",YEAR($A42),"'!$m$22:$n$37")),2,FALSE),0)+((IFERROR(VLOOKUP("trend",INDIRECT(CONCATENATE("'",YEAR($A42),"'!$m$22:$n$37")),2,FALSE),0)*(MONTH($A42)+108))*($A43-$A42))+(IFERROR((VLOOKUP("(Intercept)",INDIRECT(CONCATENATE("'",YEAR($A42),"'!$m$22:$n$37")),2,FALSE)),0)*($A43-$A42)))*Customers!J149)</f>
        <v>1936930.7781510893</v>
      </c>
      <c r="R42" s="20">
        <f ca="1">((VLOOKUP(MONTH($A42),'Normal HDDs'!$A:$E,5,FALSE)*IFERROR(VLOOKUP(MONTH($A42),INDIRECT(CONCATENATE("'",YEAR($A42),"'!$s$22:$t$37")),2,FALSE),0)+((IFERROR(VLOOKUP("trend",INDIRECT(CONCATENATE("'",YEAR($A42),"'!$s$22:$t$37")),2,FALSE),0)*(MONTH($A42)+108))*($A43-$A42))+(IFERROR((VLOOKUP("(Intercept)",INDIRECT(CONCATENATE("'",YEAR($A42),"'!$s$22:$t$37")),2,FALSE)),0)*($A43-$A42)))*Customers!K149)</f>
        <v>2152035.0346402456</v>
      </c>
    </row>
    <row r="43" spans="1:18" x14ac:dyDescent="0.25">
      <c r="A43" s="18">
        <v>41000</v>
      </c>
      <c r="B43" s="20">
        <f ca="1">((VLOOKUP(MONTH($A43),'Normal HDDs'!$A:$E,2,FALSE)-'Actual HDDs'!B150)*IFERROR(VLOOKUP(MONTH($A43),INDIRECT(CONCATENATE("'",YEAR($A43),"'!$A$22:$B$37")),2,FALSE),0))*Customers!H150</f>
        <v>100328.31567217957</v>
      </c>
      <c r="C43" s="20">
        <f ca="1">((VLOOKUP(MONTH($A43),'Normal HDDs'!$A:$E,3,FALSE)-'Actual HDDs'!C150)*IFERROR(VLOOKUP(MONTH($A43),INDIRECT(CONCATENATE("'",YEAR($A43),"'!$G$22:$H$37")),2,FALSE),0))*Customers!I150</f>
        <v>45197.357222557563</v>
      </c>
      <c r="D43" s="20">
        <f ca="1">((VLOOKUP(MONTH($A43),'Normal HDDs'!$A:$E,4,FALSE)-'Actual HDDs'!D150)*IFERROR(VLOOKUP(MONTH($A43),INDIRECT(CONCATENATE("'",YEAR($A43),"'!$M$22:$N$37")),2,FALSE),0))*Customers!J150</f>
        <v>39589.961070483827</v>
      </c>
      <c r="E43" s="20">
        <f ca="1">((VLOOKUP(MONTH($A43),'Normal HDDs'!$A:$E,5,FALSE)-'Actual HDDs'!E150)*IFERROR(VLOOKUP(MONTH($A43),INDIRECT(CONCATENATE("'",YEAR($A43),"'!$S$22:$T$37")),2,FALSE),0))*Customers!K150</f>
        <v>129516.88519789466</v>
      </c>
      <c r="F43" s="20">
        <f ca="1">'Historical Therms'!H150+B43</f>
        <v>1981970.2010349552</v>
      </c>
      <c r="G43" s="20">
        <f ca="1">'Historical Therms'!I150+C43</f>
        <v>1299322.5573716122</v>
      </c>
      <c r="H43" s="20">
        <f ca="1">'Historical Therms'!J150+D43</f>
        <v>968081.1256866341</v>
      </c>
      <c r="I43" s="20">
        <f ca="1">'Historical Therms'!K150+E43</f>
        <v>1424681.6350699142</v>
      </c>
      <c r="K43" s="20">
        <f ca="1">O43-'Historical Therms'!H150</f>
        <v>208323.73644375568</v>
      </c>
      <c r="L43" s="20">
        <f ca="1">P43-'Historical Therms'!I150</f>
        <v>66137.601896150736</v>
      </c>
      <c r="M43" s="20">
        <f ca="1">Q43-'Historical Therms'!J150</f>
        <v>210540.72493592743</v>
      </c>
      <c r="N43" s="20">
        <f ca="1">R43-'Historical Therms'!K150</f>
        <v>70948.34247828112</v>
      </c>
      <c r="O43" s="20">
        <f ca="1">((VLOOKUP(MONTH($A43),'Normal HDDs'!$A:$E,2,FALSE)*IFERROR(VLOOKUP(MONTH($A43),INDIRECT(CONCATENATE("'",YEAR($A43),"'!$A$22:$B$37")),2,FALSE),0)+((IFERROR(VLOOKUP("trend",INDIRECT(CONCATENATE("'",YEAR($A43),"'!$A$22:$B$37")),2,FALSE),0)*(MONTH($A43)+108))*($A44-$A43))+(IFERROR((VLOOKUP("(Intercept)",INDIRECT(CONCATENATE("'",YEAR($A43),"'!$A$22:$B$37")),2,FALSE)),0)*($A44-$A43)))*Customers!H150)</f>
        <v>2089965.6218065312</v>
      </c>
      <c r="P43" s="20">
        <f ca="1">((VLOOKUP(MONTH($A43),'Normal HDDs'!$A:$E,3,FALSE)*IFERROR(VLOOKUP(MONTH($A43),INDIRECT(CONCATENATE("'",YEAR($A43),"'!$g$22:$h$37")),2,FALSE),0)+((IFERROR(VLOOKUP("trend",INDIRECT(CONCATENATE("'",YEAR($A43),"'!$g$22:$h$37")),2,FALSE),0)*(MONTH($A43)+108))*($A44-$A43))+(IFERROR((VLOOKUP("(Intercept)",INDIRECT(CONCATENATE("'",YEAR($A43),"'!$g$22:$h$37")),2,FALSE)),0)*($A44-$A43)))*Customers!I150)</f>
        <v>1320262.8020452054</v>
      </c>
      <c r="Q43" s="20">
        <f ca="1">((VLOOKUP(MONTH($A43),'Normal HDDs'!$A:$E,4,FALSE)*IFERROR(VLOOKUP(MONTH($A43),INDIRECT(CONCATENATE("'",YEAR($A43),"'!$m$22:$n$37")),2,FALSE),0)+((IFERROR(VLOOKUP("trend",INDIRECT(CONCATENATE("'",YEAR($A43),"'!$m$22:$n$37")),2,FALSE),0)*(MONTH($A43)+108))*($A44-$A43))+(IFERROR((VLOOKUP("(Intercept)",INDIRECT(CONCATENATE("'",YEAR($A43),"'!$m$22:$n$37")),2,FALSE)),0)*($A44-$A43)))*Customers!J150)</f>
        <v>1139031.8895520777</v>
      </c>
      <c r="R43" s="20">
        <f ca="1">((VLOOKUP(MONTH($A43),'Normal HDDs'!$A:$E,5,FALSE)*IFERROR(VLOOKUP(MONTH($A43),INDIRECT(CONCATENATE("'",YEAR($A43),"'!$s$22:$t$37")),2,FALSE),0)+((IFERROR(VLOOKUP("trend",INDIRECT(CONCATENATE("'",YEAR($A43),"'!$s$22:$t$37")),2,FALSE),0)*(MONTH($A43)+108))*($A44-$A43))+(IFERROR((VLOOKUP("(Intercept)",INDIRECT(CONCATENATE("'",YEAR($A43),"'!$s$22:$t$37")),2,FALSE)),0)*($A44-$A43)))*Customers!K150)</f>
        <v>1366113.0923503006</v>
      </c>
    </row>
    <row r="44" spans="1:18" x14ac:dyDescent="0.25">
      <c r="A44" s="18">
        <v>41030</v>
      </c>
      <c r="B44" s="20">
        <f ca="1">((VLOOKUP(MONTH($A44),'Normal HDDs'!$A:$E,2,FALSE)-'Actual HDDs'!B151)*IFERROR(VLOOKUP(MONTH($A44),INDIRECT(CONCATENATE("'",YEAR($A44),"'!$A$22:$B$37")),2,FALSE),0))*Customers!H151</f>
        <v>-17397.993900579251</v>
      </c>
      <c r="C44" s="20">
        <f ca="1">((VLOOKUP(MONTH($A44),'Normal HDDs'!$A:$E,3,FALSE)-'Actual HDDs'!C151)*IFERROR(VLOOKUP(MONTH($A44),INDIRECT(CONCATENATE("'",YEAR($A44),"'!$G$22:$H$37")),2,FALSE),0))*Customers!I151</f>
        <v>-45727.683823043313</v>
      </c>
      <c r="D44" s="20">
        <f ca="1">((VLOOKUP(MONTH($A44),'Normal HDDs'!$A:$E,4,FALSE)-'Actual HDDs'!D151)*IFERROR(VLOOKUP(MONTH($A44),INDIRECT(CONCATENATE("'",YEAR($A44),"'!$M$22:$N$37")),2,FALSE),0))*Customers!J151</f>
        <v>-23269.554014600792</v>
      </c>
      <c r="E44" s="20">
        <f ca="1">((VLOOKUP(MONTH($A44),'Normal HDDs'!$A:$E,5,FALSE)-'Actual HDDs'!E151)*IFERROR(VLOOKUP(MONTH($A44),INDIRECT(CONCATENATE("'",YEAR($A44),"'!$S$22:$T$37")),2,FALSE),0))*Customers!K151</f>
        <v>29021.011108455292</v>
      </c>
      <c r="F44" s="20">
        <f ca="1">'Historical Therms'!H151+B44</f>
        <v>1424388.5301447788</v>
      </c>
      <c r="G44" s="20">
        <f ca="1">'Historical Therms'!I151+C44</f>
        <v>905599.26907973818</v>
      </c>
      <c r="H44" s="20">
        <f ca="1">'Historical Therms'!J151+D44</f>
        <v>618317.73920185375</v>
      </c>
      <c r="I44" s="20">
        <f ca="1">'Historical Therms'!K151+E44</f>
        <v>865075.24094386131</v>
      </c>
      <c r="K44" s="20">
        <f ca="1">O44-'Historical Therms'!H151</f>
        <v>-18906.982452974888</v>
      </c>
      <c r="L44" s="20">
        <f ca="1">P44-'Historical Therms'!I151</f>
        <v>-9058.5198956232052</v>
      </c>
      <c r="M44" s="20">
        <f ca="1">Q44-'Historical Therms'!J151</f>
        <v>118123.55786484259</v>
      </c>
      <c r="N44" s="20">
        <f ca="1">R44-'Historical Therms'!K151</f>
        <v>62415.950792071875</v>
      </c>
      <c r="O44" s="20">
        <f ca="1">((VLOOKUP(MONTH($A44),'Normal HDDs'!$A:$E,2,FALSE)*IFERROR(VLOOKUP(MONTH($A44),INDIRECT(CONCATENATE("'",YEAR($A44),"'!$A$22:$B$37")),2,FALSE),0)+((IFERROR(VLOOKUP("trend",INDIRECT(CONCATENATE("'",YEAR($A44),"'!$A$22:$B$37")),2,FALSE),0)*(MONTH($A44)+108))*($A45-$A44))+(IFERROR((VLOOKUP("(Intercept)",INDIRECT(CONCATENATE("'",YEAR($A44),"'!$A$22:$B$37")),2,FALSE)),0)*($A45-$A44)))*Customers!H151)</f>
        <v>1422879.5415923831</v>
      </c>
      <c r="P44" s="20">
        <f ca="1">((VLOOKUP(MONTH($A44),'Normal HDDs'!$A:$E,3,FALSE)*IFERROR(VLOOKUP(MONTH($A44),INDIRECT(CONCATENATE("'",YEAR($A44),"'!$g$22:$h$37")),2,FALSE),0)+((IFERROR(VLOOKUP("trend",INDIRECT(CONCATENATE("'",YEAR($A44),"'!$g$22:$h$37")),2,FALSE),0)*(MONTH($A44)+108))*($A45-$A44))+(IFERROR((VLOOKUP("(Intercept)",INDIRECT(CONCATENATE("'",YEAR($A44),"'!$g$22:$h$37")),2,FALSE)),0)*($A45-$A44)))*Customers!I151)</f>
        <v>942268.43300715834</v>
      </c>
      <c r="Q44" s="20">
        <f ca="1">((VLOOKUP(MONTH($A44),'Normal HDDs'!$A:$E,4,FALSE)*IFERROR(VLOOKUP(MONTH($A44),INDIRECT(CONCATENATE("'",YEAR($A44),"'!$m$22:$n$37")),2,FALSE),0)+((IFERROR(VLOOKUP("trend",INDIRECT(CONCATENATE("'",YEAR($A44),"'!$m$22:$n$37")),2,FALSE),0)*(MONTH($A44)+108))*($A45-$A44))+(IFERROR((VLOOKUP("(Intercept)",INDIRECT(CONCATENATE("'",YEAR($A44),"'!$m$22:$n$37")),2,FALSE)),0)*($A45-$A44)))*Customers!J151)</f>
        <v>759710.85108129715</v>
      </c>
      <c r="R44" s="20">
        <f ca="1">((VLOOKUP(MONTH($A44),'Normal HDDs'!$A:$E,5,FALSE)*IFERROR(VLOOKUP(MONTH($A44),INDIRECT(CONCATENATE("'",YEAR($A44),"'!$s$22:$t$37")),2,FALSE),0)+((IFERROR(VLOOKUP("trend",INDIRECT(CONCATENATE("'",YEAR($A44),"'!$s$22:$t$37")),2,FALSE),0)*(MONTH($A44)+108))*($A45-$A44))+(IFERROR((VLOOKUP("(Intercept)",INDIRECT(CONCATENATE("'",YEAR($A44),"'!$s$22:$t$37")),2,FALSE)),0)*($A45-$A44)))*Customers!K151)</f>
        <v>898470.18062747794</v>
      </c>
    </row>
    <row r="45" spans="1:18" x14ac:dyDescent="0.25">
      <c r="A45" s="18">
        <v>41061</v>
      </c>
      <c r="B45" s="20">
        <f ca="1">((VLOOKUP(MONTH($A45),'Normal HDDs'!$A:$E,2,FALSE)-'Actual HDDs'!B152)*IFERROR(VLOOKUP(MONTH($A45),INDIRECT(CONCATENATE("'",YEAR($A45),"'!$A$22:$B$37")),2,FALSE),0))*Customers!H152</f>
        <v>0</v>
      </c>
      <c r="C45" s="20">
        <f ca="1">((VLOOKUP(MONTH($A45),'Normal HDDs'!$A:$E,3,FALSE)-'Actual HDDs'!C152)*IFERROR(VLOOKUP(MONTH($A45),INDIRECT(CONCATENATE("'",YEAR($A45),"'!$G$22:$H$37")),2,FALSE),0))*Customers!I152</f>
        <v>-97721.884925622304</v>
      </c>
      <c r="D45" s="20">
        <f ca="1">((VLOOKUP(MONTH($A45),'Normal HDDs'!$A:$E,4,FALSE)-'Actual HDDs'!D152)*IFERROR(VLOOKUP(MONTH($A45),INDIRECT(CONCATENATE("'",YEAR($A45),"'!$M$22:$N$37")),2,FALSE),0))*Customers!J152</f>
        <v>0</v>
      </c>
      <c r="E45" s="20">
        <f ca="1">((VLOOKUP(MONTH($A45),'Normal HDDs'!$A:$E,5,FALSE)-'Actual HDDs'!E152)*IFERROR(VLOOKUP(MONTH($A45),INDIRECT(CONCATENATE("'",YEAR($A45),"'!$S$22:$T$37")),2,FALSE),0))*Customers!K152</f>
        <v>0</v>
      </c>
      <c r="F45" s="20">
        <f ca="1">'Historical Therms'!H152+B45</f>
        <v>1276402.9461370015</v>
      </c>
      <c r="G45" s="20">
        <f ca="1">'Historical Therms'!I152+C45</f>
        <v>765543.68746259145</v>
      </c>
      <c r="H45" s="20">
        <f ca="1">'Historical Therms'!J152+D45</f>
        <v>596258.2386054825</v>
      </c>
      <c r="I45" s="20">
        <f ca="1">'Historical Therms'!K152+E45</f>
        <v>751620.2428693024</v>
      </c>
      <c r="K45" s="20">
        <f ca="1">O45-'Historical Therms'!H152</f>
        <v>-232110.67100766138</v>
      </c>
      <c r="L45" s="20">
        <f ca="1">P45-'Historical Therms'!I152</f>
        <v>-97371.223553852295</v>
      </c>
      <c r="M45" s="20">
        <f ca="1">Q45-'Historical Therms'!J152</f>
        <v>-8501.1086225203471</v>
      </c>
      <c r="N45" s="20">
        <f ca="1">R45-'Historical Therms'!K152</f>
        <v>-85748.93728888582</v>
      </c>
      <c r="O45" s="20">
        <f ca="1">((VLOOKUP(MONTH($A45),'Normal HDDs'!$A:$E,2,FALSE)*IFERROR(VLOOKUP(MONTH($A45),INDIRECT(CONCATENATE("'",YEAR($A45),"'!$A$22:$B$37")),2,FALSE),0)+((IFERROR(VLOOKUP("trend",INDIRECT(CONCATENATE("'",YEAR($A45),"'!$A$22:$B$37")),2,FALSE),0)*(MONTH($A45)+108))*($A46-$A45))+(IFERROR((VLOOKUP("(Intercept)",INDIRECT(CONCATENATE("'",YEAR($A45),"'!$A$22:$B$37")),2,FALSE)),0)*($A46-$A45)))*Customers!H152)</f>
        <v>1044292.2751293401</v>
      </c>
      <c r="P45" s="20">
        <f ca="1">((VLOOKUP(MONTH($A45),'Normal HDDs'!$A:$E,3,FALSE)*IFERROR(VLOOKUP(MONTH($A45),INDIRECT(CONCATENATE("'",YEAR($A45),"'!$g$22:$h$37")),2,FALSE),0)+((IFERROR(VLOOKUP("trend",INDIRECT(CONCATENATE("'",YEAR($A45),"'!$g$22:$h$37")),2,FALSE),0)*(MONTH($A45)+108))*($A46-$A45))+(IFERROR((VLOOKUP("(Intercept)",INDIRECT(CONCATENATE("'",YEAR($A45),"'!$g$22:$h$37")),2,FALSE)),0)*($A46-$A45)))*Customers!I152)</f>
        <v>765894.34883436142</v>
      </c>
      <c r="Q45" s="20">
        <f ca="1">((VLOOKUP(MONTH($A45),'Normal HDDs'!$A:$E,4,FALSE)*IFERROR(VLOOKUP(MONTH($A45),INDIRECT(CONCATENATE("'",YEAR($A45),"'!$m$22:$n$37")),2,FALSE),0)+((IFERROR(VLOOKUP("trend",INDIRECT(CONCATENATE("'",YEAR($A45),"'!$m$22:$n$37")),2,FALSE),0)*(MONTH($A45)+108))*($A46-$A45))+(IFERROR((VLOOKUP("(Intercept)",INDIRECT(CONCATENATE("'",YEAR($A45),"'!$m$22:$n$37")),2,FALSE)),0)*($A46-$A45)))*Customers!J152)</f>
        <v>587757.12998296216</v>
      </c>
      <c r="R45" s="20">
        <f ca="1">((VLOOKUP(MONTH($A45),'Normal HDDs'!$A:$E,5,FALSE)*IFERROR(VLOOKUP(MONTH($A45),INDIRECT(CONCATENATE("'",YEAR($A45),"'!$s$22:$t$37")),2,FALSE),0)+((IFERROR(VLOOKUP("trend",INDIRECT(CONCATENATE("'",YEAR($A45),"'!$s$22:$t$37")),2,FALSE),0)*(MONTH($A45)+108))*($A46-$A45))+(IFERROR((VLOOKUP("(Intercept)",INDIRECT(CONCATENATE("'",YEAR($A45),"'!$s$22:$t$37")),2,FALSE)),0)*($A46-$A45)))*Customers!K152)</f>
        <v>665871.30558041658</v>
      </c>
    </row>
    <row r="46" spans="1:18" x14ac:dyDescent="0.25">
      <c r="A46" s="18">
        <v>41091</v>
      </c>
      <c r="B46" s="20">
        <f ca="1">((VLOOKUP(MONTH($A46),'Normal HDDs'!$A:$E,2,FALSE)-'Actual HDDs'!B153)*IFERROR(VLOOKUP(MONTH($A46),INDIRECT(CONCATENATE("'",YEAR($A46),"'!$A$22:$B$37")),2,FALSE),0))*Customers!H153</f>
        <v>0</v>
      </c>
      <c r="C46" s="20">
        <f ca="1">((VLOOKUP(MONTH($A46),'Normal HDDs'!$A:$E,3,FALSE)-'Actual HDDs'!C153)*IFERROR(VLOOKUP(MONTH($A46),INDIRECT(CONCATENATE("'",YEAR($A46),"'!$G$22:$H$37")),2,FALSE),0))*Customers!I153</f>
        <v>0</v>
      </c>
      <c r="D46" s="20">
        <f ca="1">((VLOOKUP(MONTH($A46),'Normal HDDs'!$A:$E,4,FALSE)-'Actual HDDs'!D153)*IFERROR(VLOOKUP(MONTH($A46),INDIRECT(CONCATENATE("'",YEAR($A46),"'!$M$22:$N$37")),2,FALSE),0))*Customers!J153</f>
        <v>0</v>
      </c>
      <c r="E46" s="20">
        <f ca="1">((VLOOKUP(MONTH($A46),'Normal HDDs'!$A:$E,5,FALSE)-'Actual HDDs'!E153)*IFERROR(VLOOKUP(MONTH($A46),INDIRECT(CONCATENATE("'",YEAR($A46),"'!$S$22:$T$37")),2,FALSE),0))*Customers!K153</f>
        <v>0</v>
      </c>
      <c r="F46" s="20">
        <f ca="1">'Historical Therms'!H153+B46</f>
        <v>876789.7459033702</v>
      </c>
      <c r="G46" s="20">
        <f ca="1">'Historical Therms'!I153+C46</f>
        <v>561821.41402548412</v>
      </c>
      <c r="H46" s="20">
        <f ca="1">'Historical Therms'!J153+D46</f>
        <v>408141.99184246693</v>
      </c>
      <c r="I46" s="20">
        <f ca="1">'Historical Therms'!K153+E46</f>
        <v>525259.84822867881</v>
      </c>
      <c r="K46" s="20">
        <f ca="1">O46-'Historical Therms'!H153</f>
        <v>199777.27499905438</v>
      </c>
      <c r="L46" s="20">
        <f ca="1">P46-'Historical Therms'!I153</f>
        <v>134814.59670466755</v>
      </c>
      <c r="M46" s="20">
        <f ca="1">Q46-'Historical Therms'!J153</f>
        <v>196391.84138715389</v>
      </c>
      <c r="N46" s="20">
        <f ca="1">R46-'Historical Therms'!K153</f>
        <v>161726.48066826456</v>
      </c>
      <c r="O46" s="20">
        <f ca="1">((VLOOKUP(MONTH($A46),'Normal HDDs'!$A:$E,2,FALSE)*IFERROR(VLOOKUP(MONTH($A46),INDIRECT(CONCATENATE("'",YEAR($A46),"'!$A$22:$B$37")),2,FALSE),0)+((IFERROR(VLOOKUP("trend",INDIRECT(CONCATENATE("'",YEAR($A46),"'!$A$22:$B$37")),2,FALSE),0)*(MONTH($A46)+108))*($A47-$A46))+(IFERROR((VLOOKUP("(Intercept)",INDIRECT(CONCATENATE("'",YEAR($A46),"'!$A$22:$B$37")),2,FALSE)),0)*($A47-$A46)))*Customers!H153)</f>
        <v>1076567.0209024246</v>
      </c>
      <c r="P46" s="20">
        <f ca="1">((VLOOKUP(MONTH($A46),'Normal HDDs'!$A:$E,3,FALSE)*IFERROR(VLOOKUP(MONTH($A46),INDIRECT(CONCATENATE("'",YEAR($A46),"'!$g$22:$h$37")),2,FALSE),0)+((IFERROR(VLOOKUP("trend",INDIRECT(CONCATENATE("'",YEAR($A46),"'!$g$22:$h$37")),2,FALSE),0)*(MONTH($A46)+108))*($A47-$A46))+(IFERROR((VLOOKUP("(Intercept)",INDIRECT(CONCATENATE("'",YEAR($A46),"'!$g$22:$h$37")),2,FALSE)),0)*($A47-$A46)))*Customers!I153)</f>
        <v>696636.01073015167</v>
      </c>
      <c r="Q46" s="20">
        <f ca="1">((VLOOKUP(MONTH($A46),'Normal HDDs'!$A:$E,4,FALSE)*IFERROR(VLOOKUP(MONTH($A46),INDIRECT(CONCATENATE("'",YEAR($A46),"'!$m$22:$n$37")),2,FALSE),0)+((IFERROR(VLOOKUP("trend",INDIRECT(CONCATENATE("'",YEAR($A46),"'!$m$22:$n$37")),2,FALSE),0)*(MONTH($A46)+108))*($A47-$A46))+(IFERROR((VLOOKUP("(Intercept)",INDIRECT(CONCATENATE("'",YEAR($A46),"'!$m$22:$n$37")),2,FALSE)),0)*($A47-$A46)))*Customers!J153)</f>
        <v>604533.83322962082</v>
      </c>
      <c r="R46" s="20">
        <f ca="1">((VLOOKUP(MONTH($A46),'Normal HDDs'!$A:$E,5,FALSE)*IFERROR(VLOOKUP(MONTH($A46),INDIRECT(CONCATENATE("'",YEAR($A46),"'!$s$22:$t$37")),2,FALSE),0)+((IFERROR(VLOOKUP("trend",INDIRECT(CONCATENATE("'",YEAR($A46),"'!$s$22:$t$37")),2,FALSE),0)*(MONTH($A46)+108))*($A47-$A46))+(IFERROR((VLOOKUP("(Intercept)",INDIRECT(CONCATENATE("'",YEAR($A46),"'!$s$22:$t$37")),2,FALSE)),0)*($A47-$A46)))*Customers!K153)</f>
        <v>686986.32889694336</v>
      </c>
    </row>
    <row r="47" spans="1:18" x14ac:dyDescent="0.25">
      <c r="A47" s="18">
        <v>41122</v>
      </c>
      <c r="B47" s="20">
        <f ca="1">((VLOOKUP(MONTH($A47),'Normal HDDs'!$A:$E,2,FALSE)-'Actual HDDs'!B154)*IFERROR(VLOOKUP(MONTH($A47),INDIRECT(CONCATENATE("'",YEAR($A47),"'!$A$22:$B$37")),2,FALSE),0))*Customers!H154</f>
        <v>0</v>
      </c>
      <c r="C47" s="20">
        <f ca="1">((VLOOKUP(MONTH($A47),'Normal HDDs'!$A:$E,3,FALSE)-'Actual HDDs'!C154)*IFERROR(VLOOKUP(MONTH($A47),INDIRECT(CONCATENATE("'",YEAR($A47),"'!$G$22:$H$37")),2,FALSE),0))*Customers!I154</f>
        <v>0</v>
      </c>
      <c r="D47" s="20">
        <f ca="1">((VLOOKUP(MONTH($A47),'Normal HDDs'!$A:$E,4,FALSE)-'Actual HDDs'!D154)*IFERROR(VLOOKUP(MONTH($A47),INDIRECT(CONCATENATE("'",YEAR($A47),"'!$M$22:$N$37")),2,FALSE),0))*Customers!J154</f>
        <v>0</v>
      </c>
      <c r="E47" s="20">
        <f ca="1">((VLOOKUP(MONTH($A47),'Normal HDDs'!$A:$E,5,FALSE)-'Actual HDDs'!E154)*IFERROR(VLOOKUP(MONTH($A47),INDIRECT(CONCATENATE("'",YEAR($A47),"'!$S$22:$T$37")),2,FALSE),0))*Customers!K154</f>
        <v>0</v>
      </c>
      <c r="F47" s="20">
        <f ca="1">'Historical Therms'!H154+B47</f>
        <v>1194146.9381504767</v>
      </c>
      <c r="G47" s="20">
        <f ca="1">'Historical Therms'!I154+C47</f>
        <v>830481.88833683892</v>
      </c>
      <c r="H47" s="20">
        <f ca="1">'Historical Therms'!J154+D47</f>
        <v>631328.23053999606</v>
      </c>
      <c r="I47" s="20">
        <f ca="1">'Historical Therms'!K154+E47</f>
        <v>752773.94297268847</v>
      </c>
      <c r="K47" s="20">
        <f ca="1">O47-'Historical Therms'!H154</f>
        <v>-121612.86659318581</v>
      </c>
      <c r="L47" s="20">
        <f ca="1">P47-'Historical Therms'!I154</f>
        <v>-137056.85440033139</v>
      </c>
      <c r="M47" s="20">
        <f ca="1">Q47-'Historical Therms'!J154</f>
        <v>-28385.597924261703</v>
      </c>
      <c r="N47" s="20">
        <f ca="1">R47-'Historical Therms'!K154</f>
        <v>-66239.659129013889</v>
      </c>
      <c r="O47" s="20">
        <f ca="1">((VLOOKUP(MONTH($A47),'Normal HDDs'!$A:$E,2,FALSE)*IFERROR(VLOOKUP(MONTH($A47),INDIRECT(CONCATENATE("'",YEAR($A47),"'!$A$22:$B$37")),2,FALSE),0)+((IFERROR(VLOOKUP("trend",INDIRECT(CONCATENATE("'",YEAR($A47),"'!$A$22:$B$37")),2,FALSE),0)*(MONTH($A47)+108))*($A48-$A47))+(IFERROR((VLOOKUP("(Intercept)",INDIRECT(CONCATENATE("'",YEAR($A47),"'!$A$22:$B$37")),2,FALSE)),0)*($A48-$A47)))*Customers!H154)</f>
        <v>1072534.0715572909</v>
      </c>
      <c r="P47" s="20">
        <f ca="1">((VLOOKUP(MONTH($A47),'Normal HDDs'!$A:$E,3,FALSE)*IFERROR(VLOOKUP(MONTH($A47),INDIRECT(CONCATENATE("'",YEAR($A47),"'!$g$22:$h$37")),2,FALSE),0)+((IFERROR(VLOOKUP("trend",INDIRECT(CONCATENATE("'",YEAR($A47),"'!$g$22:$h$37")),2,FALSE),0)*(MONTH($A47)+108))*($A48-$A47))+(IFERROR((VLOOKUP("(Intercept)",INDIRECT(CONCATENATE("'",YEAR($A47),"'!$g$22:$h$37")),2,FALSE)),0)*($A48-$A47)))*Customers!I154)</f>
        <v>693425.03393650753</v>
      </c>
      <c r="Q47" s="20">
        <f ca="1">((VLOOKUP(MONTH($A47),'Normal HDDs'!$A:$E,4,FALSE)*IFERROR(VLOOKUP(MONTH($A47),INDIRECT(CONCATENATE("'",YEAR($A47),"'!$m$22:$n$37")),2,FALSE),0)+((IFERROR(VLOOKUP("trend",INDIRECT(CONCATENATE("'",YEAR($A47),"'!$m$22:$n$37")),2,FALSE),0)*(MONTH($A47)+108))*($A48-$A47))+(IFERROR((VLOOKUP("(Intercept)",INDIRECT(CONCATENATE("'",YEAR($A47),"'!$m$22:$n$37")),2,FALSE)),0)*($A48-$A47)))*Customers!J154)</f>
        <v>602942.63261573436</v>
      </c>
      <c r="R47" s="20">
        <f ca="1">((VLOOKUP(MONTH($A47),'Normal HDDs'!$A:$E,5,FALSE)*IFERROR(VLOOKUP(MONTH($A47),INDIRECT(CONCATENATE("'",YEAR($A47),"'!$s$22:$t$37")),2,FALSE),0)+((IFERROR(VLOOKUP("trend",INDIRECT(CONCATENATE("'",YEAR($A47),"'!$s$22:$t$37")),2,FALSE),0)*(MONTH($A47)+108))*($A48-$A47))+(IFERROR((VLOOKUP("(Intercept)",INDIRECT(CONCATENATE("'",YEAR($A47),"'!$s$22:$t$37")),2,FALSE)),0)*($A48-$A47)))*Customers!K154)</f>
        <v>686534.28384367458</v>
      </c>
    </row>
    <row r="48" spans="1:18" x14ac:dyDescent="0.25">
      <c r="A48" s="18">
        <v>41153</v>
      </c>
      <c r="B48" s="20">
        <f ca="1">((VLOOKUP(MONTH($A48),'Normal HDDs'!$A:$E,2,FALSE)-'Actual HDDs'!B155)*IFERROR(VLOOKUP(MONTH($A48),INDIRECT(CONCATENATE("'",YEAR($A48),"'!$A$22:$B$37")),2,FALSE),0))*Customers!H155</f>
        <v>50686.965438401108</v>
      </c>
      <c r="C48" s="20">
        <f ca="1">((VLOOKUP(MONTH($A48),'Normal HDDs'!$A:$E,3,FALSE)-'Actual HDDs'!C155)*IFERROR(VLOOKUP(MONTH($A48),INDIRECT(CONCATENATE("'",YEAR($A48),"'!$G$22:$H$37")),2,FALSE),0))*Customers!I155</f>
        <v>85255.536878178027</v>
      </c>
      <c r="D48" s="20">
        <f ca="1">((VLOOKUP(MONTH($A48),'Normal HDDs'!$A:$E,4,FALSE)-'Actual HDDs'!D155)*IFERROR(VLOOKUP(MONTH($A48),INDIRECT(CONCATENATE("'",YEAR($A48),"'!$M$22:$N$37")),2,FALSE),0))*Customers!J155</f>
        <v>211076.70431060944</v>
      </c>
      <c r="E48" s="20">
        <f ca="1">((VLOOKUP(MONTH($A48),'Normal HDDs'!$A:$E,5,FALSE)-'Actual HDDs'!E155)*IFERROR(VLOOKUP(MONTH($A48),INDIRECT(CONCATENATE("'",YEAR($A48),"'!$S$22:$T$37")),2,FALSE),0))*Customers!K155</f>
        <v>174671.44651094286</v>
      </c>
      <c r="F48" s="20">
        <f ca="1">'Historical Therms'!H155+B48</f>
        <v>1050663.6579871562</v>
      </c>
      <c r="G48" s="20">
        <f ca="1">'Historical Therms'!I155+C48</f>
        <v>758472.54962940153</v>
      </c>
      <c r="H48" s="20">
        <f ca="1">'Historical Therms'!J155+D48</f>
        <v>739439.14517757925</v>
      </c>
      <c r="I48" s="20">
        <f ca="1">'Historical Therms'!K155+E48</f>
        <v>841877.30034399475</v>
      </c>
      <c r="K48" s="20">
        <f ca="1">O48-'Historical Therms'!H155</f>
        <v>239223.64865523798</v>
      </c>
      <c r="L48" s="20">
        <f ca="1">P48-'Historical Therms'!I155</f>
        <v>175168.9358098387</v>
      </c>
      <c r="M48" s="20">
        <f ca="1">Q48-'Historical Therms'!J155</f>
        <v>292900.67241721821</v>
      </c>
      <c r="N48" s="20">
        <f ca="1">R48-'Historical Therms'!K155</f>
        <v>216065.12241919548</v>
      </c>
      <c r="O48" s="20">
        <f ca="1">((VLOOKUP(MONTH($A48),'Normal HDDs'!$A:$E,2,FALSE)*IFERROR(VLOOKUP(MONTH($A48),INDIRECT(CONCATENATE("'",YEAR($A48),"'!$A$22:$B$37")),2,FALSE),0)+((IFERROR(VLOOKUP("trend",INDIRECT(CONCATENATE("'",YEAR($A48),"'!$A$22:$B$37")),2,FALSE),0)*(MONTH($A48)+108))*($A49-$A48))+(IFERROR((VLOOKUP("(Intercept)",INDIRECT(CONCATENATE("'",YEAR($A48),"'!$A$22:$B$37")),2,FALSE)),0)*($A49-$A48)))*Customers!H155)</f>
        <v>1239200.341203993</v>
      </c>
      <c r="P48" s="20">
        <f ca="1">((VLOOKUP(MONTH($A48),'Normal HDDs'!$A:$E,3,FALSE)*IFERROR(VLOOKUP(MONTH($A48),INDIRECT(CONCATENATE("'",YEAR($A48),"'!$g$22:$h$37")),2,FALSE),0)+((IFERROR(VLOOKUP("trend",INDIRECT(CONCATENATE("'",YEAR($A48),"'!$g$22:$h$37")),2,FALSE),0)*(MONTH($A48)+108))*($A49-$A48))+(IFERROR((VLOOKUP("(Intercept)",INDIRECT(CONCATENATE("'",YEAR($A48),"'!$g$22:$h$37")),2,FALSE)),0)*($A49-$A48)))*Customers!I155)</f>
        <v>848385.94856106222</v>
      </c>
      <c r="Q48" s="20">
        <f ca="1">((VLOOKUP(MONTH($A48),'Normal HDDs'!$A:$E,4,FALSE)*IFERROR(VLOOKUP(MONTH($A48),INDIRECT(CONCATENATE("'",YEAR($A48),"'!$m$22:$n$37")),2,FALSE),0)+((IFERROR(VLOOKUP("trend",INDIRECT(CONCATENATE("'",YEAR($A48),"'!$m$22:$n$37")),2,FALSE),0)*(MONTH($A48)+108))*($A49-$A48))+(IFERROR((VLOOKUP("(Intercept)",INDIRECT(CONCATENATE("'",YEAR($A48),"'!$m$22:$n$37")),2,FALSE)),0)*($A49-$A48)))*Customers!J155)</f>
        <v>821263.11328418797</v>
      </c>
      <c r="R48" s="20">
        <f ca="1">((VLOOKUP(MONTH($A48),'Normal HDDs'!$A:$E,5,FALSE)*IFERROR(VLOOKUP(MONTH($A48),INDIRECT(CONCATENATE("'",YEAR($A48),"'!$s$22:$t$37")),2,FALSE),0)+((IFERROR(VLOOKUP("trend",INDIRECT(CONCATENATE("'",YEAR($A48),"'!$s$22:$t$37")),2,FALSE),0)*(MONTH($A48)+108))*($A49-$A48))+(IFERROR((VLOOKUP("(Intercept)",INDIRECT(CONCATENATE("'",YEAR($A48),"'!$s$22:$t$37")),2,FALSE)),0)*($A49-$A48)))*Customers!K155)</f>
        <v>883270.97625224735</v>
      </c>
    </row>
    <row r="49" spans="1:18" x14ac:dyDescent="0.25">
      <c r="A49" s="18">
        <v>41183</v>
      </c>
      <c r="B49" s="20">
        <f ca="1">((VLOOKUP(MONTH($A49),'Normal HDDs'!$A:$E,2,FALSE)-'Actual HDDs'!B156)*IFERROR(VLOOKUP(MONTH($A49),INDIRECT(CONCATENATE("'",YEAR($A49),"'!$A$22:$B$37")),2,FALSE),0))*Customers!H156</f>
        <v>99478.365340495729</v>
      </c>
      <c r="C49" s="20">
        <f ca="1">((VLOOKUP(MONTH($A49),'Normal HDDs'!$A:$E,3,FALSE)-'Actual HDDs'!C156)*IFERROR(VLOOKUP(MONTH($A49),INDIRECT(CONCATENATE("'",YEAR($A49),"'!$G$22:$H$37")),2,FALSE),0))*Customers!I156</f>
        <v>11432.737992482982</v>
      </c>
      <c r="D49" s="20">
        <f ca="1">((VLOOKUP(MONTH($A49),'Normal HDDs'!$A:$E,4,FALSE)-'Actual HDDs'!D156)*IFERROR(VLOOKUP(MONTH($A49),INDIRECT(CONCATENATE("'",YEAR($A49),"'!$M$22:$N$37")),2,FALSE),0))*Customers!J156</f>
        <v>39355.14375303471</v>
      </c>
      <c r="E49" s="20">
        <f ca="1">((VLOOKUP(MONTH($A49),'Normal HDDs'!$A:$E,5,FALSE)-'Actual HDDs'!E156)*IFERROR(VLOOKUP(MONTH($A49),INDIRECT(CONCATENATE("'",YEAR($A49),"'!$S$22:$T$37")),2,FALSE),0))*Customers!K156</f>
        <v>71178.357337392546</v>
      </c>
      <c r="F49" s="20">
        <f ca="1">'Historical Therms'!H156+B49</f>
        <v>2185240.9292213698</v>
      </c>
      <c r="G49" s="20">
        <f ca="1">'Historical Therms'!I156+C49</f>
        <v>1396138.0540553927</v>
      </c>
      <c r="H49" s="20">
        <f ca="1">'Historical Therms'!J156+D49</f>
        <v>879521.4862584786</v>
      </c>
      <c r="I49" s="20">
        <f ca="1">'Historical Therms'!K156+E49</f>
        <v>1564572.1348881654</v>
      </c>
      <c r="K49" s="20">
        <f ca="1">O49-'Historical Therms'!H156</f>
        <v>-10952.642414021771</v>
      </c>
      <c r="L49" s="20">
        <f ca="1">P49-'Historical Therms'!I156</f>
        <v>-64306.655437547481</v>
      </c>
      <c r="M49" s="20">
        <f ca="1">Q49-'Historical Therms'!J156</f>
        <v>301348.23736539134</v>
      </c>
      <c r="N49" s="20">
        <f ca="1">R49-'Historical Therms'!K156</f>
        <v>-48700.570970151341</v>
      </c>
      <c r="O49" s="20">
        <f ca="1">((VLOOKUP(MONTH($A49),'Normal HDDs'!$A:$E,2,FALSE)*IFERROR(VLOOKUP(MONTH($A49),INDIRECT(CONCATENATE("'",YEAR($A49),"'!$A$22:$B$37")),2,FALSE),0)+((IFERROR(VLOOKUP("trend",INDIRECT(CONCATENATE("'",YEAR($A49),"'!$A$22:$B$37")),2,FALSE),0)*(MONTH($A49)+108))*($A50-$A49))+(IFERROR((VLOOKUP("(Intercept)",INDIRECT(CONCATENATE("'",YEAR($A49),"'!$A$22:$B$37")),2,FALSE)),0)*($A50-$A49)))*Customers!H156)</f>
        <v>2074809.9214668521</v>
      </c>
      <c r="P49" s="20">
        <f ca="1">((VLOOKUP(MONTH($A49),'Normal HDDs'!$A:$E,3,FALSE)*IFERROR(VLOOKUP(MONTH($A49),INDIRECT(CONCATENATE("'",YEAR($A49),"'!$g$22:$h$37")),2,FALSE),0)+((IFERROR(VLOOKUP("trend",INDIRECT(CONCATENATE("'",YEAR($A49),"'!$g$22:$h$37")),2,FALSE),0)*(MONTH($A49)+108))*($A50-$A49))+(IFERROR((VLOOKUP("(Intercept)",INDIRECT(CONCATENATE("'",YEAR($A49),"'!$g$22:$h$37")),2,FALSE)),0)*($A50-$A49)))*Customers!I156)</f>
        <v>1320398.6606253623</v>
      </c>
      <c r="Q49" s="20">
        <f ca="1">((VLOOKUP(MONTH($A49),'Normal HDDs'!$A:$E,4,FALSE)*IFERROR(VLOOKUP(MONTH($A49),INDIRECT(CONCATENATE("'",YEAR($A49),"'!$m$22:$n$37")),2,FALSE),0)+((IFERROR(VLOOKUP("trend",INDIRECT(CONCATENATE("'",YEAR($A49),"'!$m$22:$n$37")),2,FALSE),0)*(MONTH($A49)+108))*($A50-$A49))+(IFERROR((VLOOKUP("(Intercept)",INDIRECT(CONCATENATE("'",YEAR($A49),"'!$m$22:$n$37")),2,FALSE)),0)*($A50-$A49)))*Customers!J156)</f>
        <v>1141514.5798708352</v>
      </c>
      <c r="R49" s="20">
        <f ca="1">((VLOOKUP(MONTH($A49),'Normal HDDs'!$A:$E,5,FALSE)*IFERROR(VLOOKUP(MONTH($A49),INDIRECT(CONCATENATE("'",YEAR($A49),"'!$s$22:$t$37")),2,FALSE),0)+((IFERROR(VLOOKUP("trend",INDIRECT(CONCATENATE("'",YEAR($A49),"'!$s$22:$t$37")),2,FALSE),0)*(MONTH($A49)+108))*($A50-$A49))+(IFERROR((VLOOKUP("(Intercept)",INDIRECT(CONCATENATE("'",YEAR($A49),"'!$s$22:$t$37")),2,FALSE)),0)*($A50-$A49)))*Customers!K156)</f>
        <v>1444693.2065806214</v>
      </c>
    </row>
    <row r="50" spans="1:18" x14ac:dyDescent="0.25">
      <c r="A50" s="18">
        <v>41214</v>
      </c>
      <c r="B50" s="20">
        <f ca="1">((VLOOKUP(MONTH($A50),'Normal HDDs'!$A:$E,2,FALSE)-'Actual HDDs'!B157)*IFERROR(VLOOKUP(MONTH($A50),INDIRECT(CONCATENATE("'",YEAR($A50),"'!$A$22:$B$37")),2,FALSE),0))*Customers!H157</f>
        <v>418454.03147275466</v>
      </c>
      <c r="C50" s="20">
        <f ca="1">((VLOOKUP(MONTH($A50),'Normal HDDs'!$A:$E,3,FALSE)-'Actual HDDs'!C157)*IFERROR(VLOOKUP(MONTH($A50),INDIRECT(CONCATENATE("'",YEAR($A50),"'!$G$22:$H$37")),2,FALSE),0))*Customers!I157</f>
        <v>167476.77614853019</v>
      </c>
      <c r="D50" s="20">
        <f ca="1">((VLOOKUP(MONTH($A50),'Normal HDDs'!$A:$E,4,FALSE)-'Actual HDDs'!D157)*IFERROR(VLOOKUP(MONTH($A50),INDIRECT(CONCATENATE("'",YEAR($A50),"'!$M$22:$N$37")),2,FALSE),0))*Customers!J157</f>
        <v>245103.61318695787</v>
      </c>
      <c r="E50" s="20">
        <f ca="1">((VLOOKUP(MONTH($A50),'Normal HDDs'!$A:$E,5,FALSE)-'Actual HDDs'!E157)*IFERROR(VLOOKUP(MONTH($A50),INDIRECT(CONCATENATE("'",YEAR($A50),"'!$S$22:$T$37")),2,FALSE),0))*Customers!K157</f>
        <v>312522.86015656567</v>
      </c>
      <c r="F50" s="20">
        <f ca="1">'Historical Therms'!H157+B50</f>
        <v>3807700.6702543087</v>
      </c>
      <c r="G50" s="20">
        <f ca="1">'Historical Therms'!I157+C50</f>
        <v>2256700.2460862081</v>
      </c>
      <c r="H50" s="20">
        <f ca="1">'Historical Therms'!J157+D50</f>
        <v>1958134.3460577591</v>
      </c>
      <c r="I50" s="20">
        <f ca="1">'Historical Therms'!K157+E50</f>
        <v>2665870.0185665321</v>
      </c>
      <c r="K50" s="20">
        <f ca="1">O50-'Historical Therms'!H157</f>
        <v>-51564.156129576266</v>
      </c>
      <c r="L50" s="20">
        <f ca="1">P50-'Historical Therms'!I157</f>
        <v>3767.6988160975743</v>
      </c>
      <c r="M50" s="20">
        <f ca="1">Q50-'Historical Therms'!J157</f>
        <v>364015.25550208963</v>
      </c>
      <c r="N50" s="20">
        <f ca="1">R50-'Historical Therms'!K157</f>
        <v>88124.525186262093</v>
      </c>
      <c r="O50" s="20">
        <f ca="1">((VLOOKUP(MONTH($A50),'Normal HDDs'!$A:$E,2,FALSE)*IFERROR(VLOOKUP(MONTH($A50),INDIRECT(CONCATENATE("'",YEAR($A50),"'!$A$22:$B$37")),2,FALSE),0)+((IFERROR(VLOOKUP("trend",INDIRECT(CONCATENATE("'",YEAR($A50),"'!$A$22:$B$37")),2,FALSE),0)*(MONTH($A50)+108))*($A51-$A50))+(IFERROR((VLOOKUP("(Intercept)",INDIRECT(CONCATENATE("'",YEAR($A50),"'!$A$22:$B$37")),2,FALSE)),0)*($A51-$A50)))*Customers!H157)</f>
        <v>3337682.4826519778</v>
      </c>
      <c r="P50" s="20">
        <f ca="1">((VLOOKUP(MONTH($A50),'Normal HDDs'!$A:$E,3,FALSE)*IFERROR(VLOOKUP(MONTH($A50),INDIRECT(CONCATENATE("'",YEAR($A50),"'!$g$22:$h$37")),2,FALSE),0)+((IFERROR(VLOOKUP("trend",INDIRECT(CONCATENATE("'",YEAR($A50),"'!$g$22:$h$37")),2,FALSE),0)*(MONTH($A50)+108))*($A51-$A50))+(IFERROR((VLOOKUP("(Intercept)",INDIRECT(CONCATENATE("'",YEAR($A50),"'!$g$22:$h$37")),2,FALSE)),0)*($A51-$A50)))*Customers!I157)</f>
        <v>2092991.1687537755</v>
      </c>
      <c r="Q50" s="20">
        <f ca="1">((VLOOKUP(MONTH($A50),'Normal HDDs'!$A:$E,4,FALSE)*IFERROR(VLOOKUP(MONTH($A50),INDIRECT(CONCATENATE("'",YEAR($A50),"'!$m$22:$n$37")),2,FALSE),0)+((IFERROR(VLOOKUP("trend",INDIRECT(CONCATENATE("'",YEAR($A50),"'!$m$22:$n$37")),2,FALSE),0)*(MONTH($A50)+108))*($A51-$A50))+(IFERROR((VLOOKUP("(Intercept)",INDIRECT(CONCATENATE("'",YEAR($A50),"'!$m$22:$n$37")),2,FALSE)),0)*($A51-$A50)))*Customers!J157)</f>
        <v>2077045.988372891</v>
      </c>
      <c r="R50" s="20">
        <f ca="1">((VLOOKUP(MONTH($A50),'Normal HDDs'!$A:$E,5,FALSE)*IFERROR(VLOOKUP(MONTH($A50),INDIRECT(CONCATENATE("'",YEAR($A50),"'!$s$22:$t$37")),2,FALSE),0)+((IFERROR(VLOOKUP("trend",INDIRECT(CONCATENATE("'",YEAR($A50),"'!$s$22:$t$37")),2,FALSE),0)*(MONTH($A50)+108))*($A51-$A50))+(IFERROR((VLOOKUP("(Intercept)",INDIRECT(CONCATENATE("'",YEAR($A50),"'!$s$22:$t$37")),2,FALSE)),0)*($A51-$A50)))*Customers!K157)</f>
        <v>2441471.6835962282</v>
      </c>
    </row>
    <row r="51" spans="1:18" x14ac:dyDescent="0.25">
      <c r="A51" s="18">
        <v>41244</v>
      </c>
      <c r="B51" s="20">
        <f ca="1">((VLOOKUP(MONTH($A51),'Normal HDDs'!$A:$E,2,FALSE)-'Actual HDDs'!B158)*IFERROR(VLOOKUP(MONTH($A51),INDIRECT(CONCATENATE("'",YEAR($A51),"'!$A$22:$B$37")),2,FALSE),0))*Customers!H158</f>
        <v>356858.60884136544</v>
      </c>
      <c r="C51" s="20">
        <f ca="1">((VLOOKUP(MONTH($A51),'Normal HDDs'!$A:$E,3,FALSE)-'Actual HDDs'!C158)*IFERROR(VLOOKUP(MONTH($A51),INDIRECT(CONCATENATE("'",YEAR($A51),"'!$G$22:$H$37")),2,FALSE),0))*Customers!I158</f>
        <v>90976.593650429204</v>
      </c>
      <c r="D51" s="20">
        <f ca="1">((VLOOKUP(MONTH($A51),'Normal HDDs'!$A:$E,4,FALSE)-'Actual HDDs'!D158)*IFERROR(VLOOKUP(MONTH($A51),INDIRECT(CONCATENATE("'",YEAR($A51),"'!$M$22:$N$37")),2,FALSE),0))*Customers!J158</f>
        <v>638745.67495613999</v>
      </c>
      <c r="E51" s="20">
        <f ca="1">((VLOOKUP(MONTH($A51),'Normal HDDs'!$A:$E,5,FALSE)-'Actual HDDs'!E158)*IFERROR(VLOOKUP(MONTH($A51),INDIRECT(CONCATENATE("'",YEAR($A51),"'!$S$22:$T$37")),2,FALSE),0))*Customers!K158</f>
        <v>463010.34708461177</v>
      </c>
      <c r="F51" s="20">
        <f ca="1">'Historical Therms'!H158+B51</f>
        <v>3928068.0877540894</v>
      </c>
      <c r="G51" s="20">
        <f ca="1">'Historical Therms'!I158+C51</f>
        <v>2272361.6787935365</v>
      </c>
      <c r="H51" s="20">
        <f ca="1">'Historical Therms'!J158+D51</f>
        <v>2797715.6790962704</v>
      </c>
      <c r="I51" s="20">
        <f ca="1">'Historical Therms'!K158+E51</f>
        <v>3482597.7788886502</v>
      </c>
      <c r="K51" s="20">
        <f ca="1">O51-'Historical Therms'!H158</f>
        <v>890666.77062384179</v>
      </c>
      <c r="L51" s="20">
        <f ca="1">P51-'Historical Therms'!I158</f>
        <v>483477.22965961462</v>
      </c>
      <c r="M51" s="20">
        <f ca="1">Q51-'Historical Therms'!J158</f>
        <v>1013602.6279873773</v>
      </c>
      <c r="N51" s="20">
        <f ca="1">R51-'Historical Therms'!K158</f>
        <v>713636.69384269929</v>
      </c>
      <c r="O51" s="20">
        <f ca="1">((VLOOKUP(MONTH($A51),'Normal HDDs'!$A:$E,2,FALSE)*IFERROR(VLOOKUP(MONTH($A51),INDIRECT(CONCATENATE("'",YEAR($A51),"'!$A$22:$B$37")),2,FALSE),0)+((IFERROR(VLOOKUP("trend",INDIRECT(CONCATENATE("'",YEAR($A51),"'!$A$22:$B$37")),2,FALSE),0)*(MONTH($A51)+108))*($A52-$A51))+(IFERROR((VLOOKUP("(Intercept)",INDIRECT(CONCATENATE("'",YEAR($A51),"'!$A$22:$B$37")),2,FALSE)),0)*($A52-$A51)))*Customers!H158)</f>
        <v>4461876.2495365655</v>
      </c>
      <c r="P51" s="20">
        <f ca="1">((VLOOKUP(MONTH($A51),'Normal HDDs'!$A:$E,3,FALSE)*IFERROR(VLOOKUP(MONTH($A51),INDIRECT(CONCATENATE("'",YEAR($A51),"'!$g$22:$h$37")),2,FALSE),0)+((IFERROR(VLOOKUP("trend",INDIRECT(CONCATENATE("'",YEAR($A51),"'!$g$22:$h$37")),2,FALSE),0)*(MONTH($A51)+108))*($A52-$A51))+(IFERROR((VLOOKUP("(Intercept)",INDIRECT(CONCATENATE("'",YEAR($A51),"'!$g$22:$h$37")),2,FALSE)),0)*($A52-$A51)))*Customers!I158)</f>
        <v>2664862.3148027221</v>
      </c>
      <c r="Q51" s="20">
        <f ca="1">((VLOOKUP(MONTH($A51),'Normal HDDs'!$A:$E,4,FALSE)*IFERROR(VLOOKUP(MONTH($A51),INDIRECT(CONCATENATE("'",YEAR($A51),"'!$m$22:$n$37")),2,FALSE),0)+((IFERROR(VLOOKUP("trend",INDIRECT(CONCATENATE("'",YEAR($A51),"'!$m$22:$n$37")),2,FALSE),0)*(MONTH($A51)+108))*($A52-$A51))+(IFERROR((VLOOKUP("(Intercept)",INDIRECT(CONCATENATE("'",YEAR($A51),"'!$m$22:$n$37")),2,FALSE)),0)*($A52-$A51)))*Customers!J158)</f>
        <v>3172572.6321275076</v>
      </c>
      <c r="R51" s="20">
        <f ca="1">((VLOOKUP(MONTH($A51),'Normal HDDs'!$A:$E,5,FALSE)*IFERROR(VLOOKUP(MONTH($A51),INDIRECT(CONCATENATE("'",YEAR($A51),"'!$s$22:$t$37")),2,FALSE),0)+((IFERROR(VLOOKUP("trend",INDIRECT(CONCATENATE("'",YEAR($A51),"'!$s$22:$t$37")),2,FALSE),0)*(MONTH($A51)+108))*($A52-$A51))+(IFERROR((VLOOKUP("(Intercept)",INDIRECT(CONCATENATE("'",YEAR($A51),"'!$s$22:$t$37")),2,FALSE)),0)*($A52-$A51)))*Customers!K158)</f>
        <v>3733224.1256467379</v>
      </c>
    </row>
    <row r="52" spans="1:18" x14ac:dyDescent="0.25">
      <c r="A52" s="18">
        <v>41275</v>
      </c>
      <c r="B52" s="20">
        <f ca="1">((VLOOKUP(MONTH($A52),'Normal HDDs'!$A:$E,2,FALSE)-'Actual HDDs'!B159)*IFERROR(VLOOKUP(MONTH($A52),INDIRECT(CONCATENATE("'",YEAR($A52),"'!$A$22:$B$37")),2,FALSE),0))*Customers!H159</f>
        <v>-276191.94877995906</v>
      </c>
      <c r="C52" s="20">
        <f ca="1">((VLOOKUP(MONTH($A52),'Normal HDDs'!$A:$E,3,FALSE)-'Actual HDDs'!C159)*IFERROR(VLOOKUP(MONTH($A52),INDIRECT(CONCATENATE("'",YEAR($A52),"'!$G$22:$H$37")),2,FALSE),0))*Customers!I159</f>
        <v>-279637.59655853175</v>
      </c>
      <c r="D52" s="20">
        <f ca="1">((VLOOKUP(MONTH($A52),'Normal HDDs'!$A:$E,4,FALSE)-'Actual HDDs'!D159)*IFERROR(VLOOKUP(MONTH($A52),INDIRECT(CONCATENATE("'",YEAR($A52),"'!$M$22:$N$37")),2,FALSE),0))*Customers!J159</f>
        <v>-312344.42333611095</v>
      </c>
      <c r="E52" s="20">
        <f ca="1">((VLOOKUP(MONTH($A52),'Normal HDDs'!$A:$E,5,FALSE)-'Actual HDDs'!E159)*IFERROR(VLOOKUP(MONTH($A52),INDIRECT(CONCATENATE("'",YEAR($A52),"'!$S$22:$T$37")),2,FALSE),0))*Customers!K159</f>
        <v>-24482.081196667572</v>
      </c>
      <c r="F52" s="20">
        <f ca="1">'Historical Therms'!H159+B52</f>
        <v>4014403.469067228</v>
      </c>
      <c r="G52" s="20">
        <f ca="1">'Historical Therms'!I159+C52</f>
        <v>2619652.8283411544</v>
      </c>
      <c r="H52" s="20">
        <f ca="1">'Historical Therms'!J159+D52</f>
        <v>2516653.3342683865</v>
      </c>
      <c r="I52" s="20">
        <f ca="1">'Historical Therms'!K159+E52</f>
        <v>4055463.318451961</v>
      </c>
      <c r="K52" s="20">
        <f ca="1">O52-'Historical Therms'!H159</f>
        <v>-80407.65567468293</v>
      </c>
      <c r="L52" s="20">
        <f ca="1">P52-'Historical Therms'!I159</f>
        <v>-309168.24204545515</v>
      </c>
      <c r="M52" s="20">
        <f ca="1">Q52-'Historical Therms'!J159</f>
        <v>406541.64411137719</v>
      </c>
      <c r="N52" s="20">
        <f ca="1">R52-'Historical Therms'!K159</f>
        <v>-226088.59419442341</v>
      </c>
      <c r="O52" s="20">
        <f ca="1">((VLOOKUP(MONTH($A52),'Normal HDDs'!$A:$E,2,FALSE)*IFERROR(VLOOKUP(MONTH($A52),INDIRECT(CONCATENATE("'",YEAR($A52),"'!$A$22:$B$37")),2,FALSE),0)+((IFERROR(VLOOKUP("trend",INDIRECT(CONCATENATE("'",YEAR($A52),"'!$A$22:$B$37")),2,FALSE),0)*(MONTH($A52)+108))*($A53-$A52))+(IFERROR((VLOOKUP("(Intercept)",INDIRECT(CONCATENATE("'",YEAR($A52),"'!$A$22:$B$37")),2,FALSE)),0)*($A53-$A52)))*Customers!H159)</f>
        <v>4210187.7621725043</v>
      </c>
      <c r="P52" s="20">
        <f ca="1">((VLOOKUP(MONTH($A52),'Normal HDDs'!$A:$E,3,FALSE)*IFERROR(VLOOKUP(MONTH($A52),INDIRECT(CONCATENATE("'",YEAR($A52),"'!$g$22:$h$37")),2,FALSE),0)+((IFERROR(VLOOKUP("trend",INDIRECT(CONCATENATE("'",YEAR($A52),"'!$g$22:$h$37")),2,FALSE),0)*(MONTH($A52)+108))*($A53-$A52))+(IFERROR((VLOOKUP("(Intercept)",INDIRECT(CONCATENATE("'",YEAR($A52),"'!$g$22:$h$37")),2,FALSE)),0)*($A53-$A52)))*Customers!I159)</f>
        <v>2590122.182854231</v>
      </c>
      <c r="Q52" s="20">
        <f ca="1">((VLOOKUP(MONTH($A52),'Normal HDDs'!$A:$E,4,FALSE)*IFERROR(VLOOKUP(MONTH($A52),INDIRECT(CONCATENATE("'",YEAR($A52),"'!$m$22:$n$37")),2,FALSE),0)+((IFERROR(VLOOKUP("trend",INDIRECT(CONCATENATE("'",YEAR($A52),"'!$m$22:$n$37")),2,FALSE),0)*(MONTH($A52)+108))*($A53-$A52))+(IFERROR((VLOOKUP("(Intercept)",INDIRECT(CONCATENATE("'",YEAR($A52),"'!$m$22:$n$37")),2,FALSE)),0)*($A53-$A52)))*Customers!J159)</f>
        <v>3235539.4017158747</v>
      </c>
      <c r="R52" s="20">
        <f ca="1">((VLOOKUP(MONTH($A52),'Normal HDDs'!$A:$E,5,FALSE)*IFERROR(VLOOKUP(MONTH($A52),INDIRECT(CONCATENATE("'",YEAR($A52),"'!$s$22:$t$37")),2,FALSE),0)+((IFERROR(VLOOKUP("trend",INDIRECT(CONCATENATE("'",YEAR($A52),"'!$s$22:$t$37")),2,FALSE),0)*(MONTH($A52)+108))*($A53-$A52))+(IFERROR((VLOOKUP("(Intercept)",INDIRECT(CONCATENATE("'",YEAR($A52),"'!$s$22:$t$37")),2,FALSE)),0)*($A53-$A52)))*Customers!K159)</f>
        <v>3853856.8054542053</v>
      </c>
    </row>
    <row r="53" spans="1:18" x14ac:dyDescent="0.25">
      <c r="A53" s="18">
        <v>41306</v>
      </c>
      <c r="B53" s="20">
        <f ca="1">((VLOOKUP(MONTH($A53),'Normal HDDs'!$A:$E,2,FALSE)-'Actual HDDs'!B160)*IFERROR(VLOOKUP(MONTH($A53),INDIRECT(CONCATENATE("'",YEAR($A53),"'!$A$22:$B$37")),2,FALSE),0))*Customers!H160</f>
        <v>410931.07445070299</v>
      </c>
      <c r="C53" s="20">
        <f ca="1">((VLOOKUP(MONTH($A53),'Normal HDDs'!$A:$E,3,FALSE)-'Actual HDDs'!C160)*IFERROR(VLOOKUP(MONTH($A53),INDIRECT(CONCATENATE("'",YEAR($A53),"'!$G$22:$H$37")),2,FALSE),0))*Customers!I160</f>
        <v>172739.9886331438</v>
      </c>
      <c r="D53" s="20">
        <f ca="1">((VLOOKUP(MONTH($A53),'Normal HDDs'!$A:$E,4,FALSE)-'Actual HDDs'!D160)*IFERROR(VLOOKUP(MONTH($A53),INDIRECT(CONCATENATE("'",YEAR($A53),"'!$M$22:$N$37")),2,FALSE),0))*Customers!J160</f>
        <v>229408.56872055741</v>
      </c>
      <c r="E53" s="20">
        <f ca="1">((VLOOKUP(MONTH($A53),'Normal HDDs'!$A:$E,5,FALSE)-'Actual HDDs'!E160)*IFERROR(VLOOKUP(MONTH($A53),INDIRECT(CONCATENATE("'",YEAR($A53),"'!$S$22:$T$37")),2,FALSE),0))*Customers!K160</f>
        <v>368065.12881016475</v>
      </c>
      <c r="F53" s="20">
        <f ca="1">'Historical Therms'!H160+B53</f>
        <v>3557323.5920256032</v>
      </c>
      <c r="G53" s="20">
        <f ca="1">'Historical Therms'!I160+C53</f>
        <v>2104180.642795484</v>
      </c>
      <c r="H53" s="20">
        <f ca="1">'Historical Therms'!J160+D53</f>
        <v>2316618.0005944096</v>
      </c>
      <c r="I53" s="20">
        <f ca="1">'Historical Therms'!K160+E53</f>
        <v>3128177.5251990724</v>
      </c>
      <c r="K53" s="20">
        <f ca="1">O53-'Historical Therms'!H160</f>
        <v>164923.96162613202</v>
      </c>
      <c r="L53" s="20">
        <f ca="1">P53-'Historical Therms'!I160</f>
        <v>81702.114138441393</v>
      </c>
      <c r="M53" s="20">
        <f ca="1">Q53-'Historical Therms'!J160</f>
        <v>410950.2699526113</v>
      </c>
      <c r="N53" s="20">
        <f ca="1">R53-'Historical Therms'!K160</f>
        <v>191280.2691602218</v>
      </c>
      <c r="O53" s="20">
        <f ca="1">((VLOOKUP(MONTH($A53),'Normal HDDs'!$A:$E,2,FALSE)*IFERROR(VLOOKUP(MONTH($A53),INDIRECT(CONCATENATE("'",YEAR($A53),"'!$A$22:$B$37")),2,FALSE),0)+((IFERROR(VLOOKUP("trend",INDIRECT(CONCATENATE("'",YEAR($A53),"'!$A$22:$B$37")),2,FALSE),0)*(MONTH($A53)+108))*($A54-$A53))+(IFERROR((VLOOKUP("(Intercept)",INDIRECT(CONCATENATE("'",YEAR($A53),"'!$A$22:$B$37")),2,FALSE)),0)*($A54-$A53)))*Customers!H160)</f>
        <v>3311316.4792010323</v>
      </c>
      <c r="P53" s="20">
        <f ca="1">((VLOOKUP(MONTH($A53),'Normal HDDs'!$A:$E,3,FALSE)*IFERROR(VLOOKUP(MONTH($A53),INDIRECT(CONCATENATE("'",YEAR($A53),"'!$g$22:$h$37")),2,FALSE),0)+((IFERROR(VLOOKUP("trend",INDIRECT(CONCATENATE("'",YEAR($A53),"'!$g$22:$h$37")),2,FALSE),0)*(MONTH($A53)+108))*($A54-$A53))+(IFERROR((VLOOKUP("(Intercept)",INDIRECT(CONCATENATE("'",YEAR($A53),"'!$g$22:$h$37")),2,FALSE)),0)*($A54-$A53)))*Customers!I160)</f>
        <v>2013142.7683007817</v>
      </c>
      <c r="Q53" s="20">
        <f ca="1">((VLOOKUP(MONTH($A53),'Normal HDDs'!$A:$E,4,FALSE)*IFERROR(VLOOKUP(MONTH($A53),INDIRECT(CONCATENATE("'",YEAR($A53),"'!$m$22:$n$37")),2,FALSE),0)+((IFERROR(VLOOKUP("trend",INDIRECT(CONCATENATE("'",YEAR($A53),"'!$m$22:$n$37")),2,FALSE),0)*(MONTH($A53)+108))*($A54-$A53))+(IFERROR((VLOOKUP("(Intercept)",INDIRECT(CONCATENATE("'",YEAR($A53),"'!$m$22:$n$37")),2,FALSE)),0)*($A54-$A53)))*Customers!J160)</f>
        <v>2498159.7018264635</v>
      </c>
      <c r="R53" s="20">
        <f ca="1">((VLOOKUP(MONTH($A53),'Normal HDDs'!$A:$E,5,FALSE)*IFERROR(VLOOKUP(MONTH($A53),INDIRECT(CONCATENATE("'",YEAR($A53),"'!$s$22:$t$37")),2,FALSE),0)+((IFERROR(VLOOKUP("trend",INDIRECT(CONCATENATE("'",YEAR($A53),"'!$s$22:$t$37")),2,FALSE),0)*(MONTH($A53)+108))*($A54-$A53))+(IFERROR((VLOOKUP("(Intercept)",INDIRECT(CONCATENATE("'",YEAR($A53),"'!$s$22:$t$37")),2,FALSE)),0)*($A54-$A53)))*Customers!K160)</f>
        <v>2951392.6655491292</v>
      </c>
    </row>
    <row r="54" spans="1:18" x14ac:dyDescent="0.25">
      <c r="A54" s="18">
        <v>41334</v>
      </c>
      <c r="B54" s="20">
        <f ca="1">((VLOOKUP(MONTH($A54),'Normal HDDs'!$A:$E,2,FALSE)-'Actual HDDs'!B161)*IFERROR(VLOOKUP(MONTH($A54),INDIRECT(CONCATENATE("'",YEAR($A54),"'!$A$22:$B$37")),2,FALSE),0))*Customers!H161</f>
        <v>61720.061060824839</v>
      </c>
      <c r="C54" s="20">
        <f ca="1">((VLOOKUP(MONTH($A54),'Normal HDDs'!$A:$E,3,FALSE)-'Actual HDDs'!C161)*IFERROR(VLOOKUP(MONTH($A54),INDIRECT(CONCATENATE("'",YEAR($A54),"'!$G$22:$H$37")),2,FALSE),0))*Customers!I161</f>
        <v>27395.510215596063</v>
      </c>
      <c r="D54" s="20">
        <f ca="1">((VLOOKUP(MONTH($A54),'Normal HDDs'!$A:$E,4,FALSE)-'Actual HDDs'!D161)*IFERROR(VLOOKUP(MONTH($A54),INDIRECT(CONCATENATE("'",YEAR($A54),"'!$M$22:$N$37")),2,FALSE),0))*Customers!J161</f>
        <v>176200.67991348298</v>
      </c>
      <c r="E54" s="20">
        <f ca="1">((VLOOKUP(MONTH($A54),'Normal HDDs'!$A:$E,5,FALSE)-'Actual HDDs'!E161)*IFERROR(VLOOKUP(MONTH($A54),INDIRECT(CONCATENATE("'",YEAR($A54),"'!$S$22:$T$37")),2,FALSE),0))*Customers!K161</f>
        <v>207454.31265369296</v>
      </c>
      <c r="F54" s="20">
        <f ca="1">'Historical Therms'!H161+B54</f>
        <v>2682283.190001972</v>
      </c>
      <c r="G54" s="20">
        <f ca="1">'Historical Therms'!I161+C54</f>
        <v>1732146.8944441031</v>
      </c>
      <c r="H54" s="20">
        <f ca="1">'Historical Therms'!J161+D54</f>
        <v>1731820.9282380501</v>
      </c>
      <c r="I54" s="20">
        <f ca="1">'Historical Therms'!K161+E54</f>
        <v>2205253.5511594713</v>
      </c>
      <c r="K54" s="20">
        <f ca="1">O54-'Historical Therms'!H161</f>
        <v>239049.06893644249</v>
      </c>
      <c r="L54" s="20">
        <f ca="1">P54-'Historical Therms'!I161</f>
        <v>84228.738128559897</v>
      </c>
      <c r="M54" s="20">
        <f ca="1">Q54-'Historical Therms'!J161</f>
        <v>387950.11393263703</v>
      </c>
      <c r="N54" s="20">
        <f ca="1">R54-'Historical Therms'!K161</f>
        <v>196052.35678782174</v>
      </c>
      <c r="O54" s="20">
        <f ca="1">((VLOOKUP(MONTH($A54),'Normal HDDs'!$A:$E,2,FALSE)*IFERROR(VLOOKUP(MONTH($A54),INDIRECT(CONCATENATE("'",YEAR($A54),"'!$A$22:$B$37")),2,FALSE),0)+((IFERROR(VLOOKUP("trend",INDIRECT(CONCATENATE("'",YEAR($A54),"'!$A$22:$B$37")),2,FALSE),0)*(MONTH($A54)+108))*($A55-$A54))+(IFERROR((VLOOKUP("(Intercept)",INDIRECT(CONCATENATE("'",YEAR($A54),"'!$A$22:$B$37")),2,FALSE)),0)*($A55-$A54)))*Customers!H161)</f>
        <v>2859612.1978775896</v>
      </c>
      <c r="P54" s="20">
        <f ca="1">((VLOOKUP(MONTH($A54),'Normal HDDs'!$A:$E,3,FALSE)*IFERROR(VLOOKUP(MONTH($A54),INDIRECT(CONCATENATE("'",YEAR($A54),"'!$g$22:$h$37")),2,FALSE),0)+((IFERROR(VLOOKUP("trend",INDIRECT(CONCATENATE("'",YEAR($A54),"'!$g$22:$h$37")),2,FALSE),0)*(MONTH($A54)+108))*($A55-$A54))+(IFERROR((VLOOKUP("(Intercept)",INDIRECT(CONCATENATE("'",YEAR($A54),"'!$g$22:$h$37")),2,FALSE)),0)*($A55-$A54)))*Customers!I161)</f>
        <v>1788980.122357067</v>
      </c>
      <c r="Q54" s="20">
        <f ca="1">((VLOOKUP(MONTH($A54),'Normal HDDs'!$A:$E,4,FALSE)*IFERROR(VLOOKUP(MONTH($A54),INDIRECT(CONCATENATE("'",YEAR($A54),"'!$m$22:$n$37")),2,FALSE),0)+((IFERROR(VLOOKUP("trend",INDIRECT(CONCATENATE("'",YEAR($A54),"'!$m$22:$n$37")),2,FALSE),0)*(MONTH($A54)+108))*($A55-$A54))+(IFERROR((VLOOKUP("(Intercept)",INDIRECT(CONCATENATE("'",YEAR($A54),"'!$m$22:$n$37")),2,FALSE)),0)*($A55-$A54)))*Customers!J161)</f>
        <v>1943570.3622572043</v>
      </c>
      <c r="R54" s="20">
        <f ca="1">((VLOOKUP(MONTH($A54),'Normal HDDs'!$A:$E,5,FALSE)*IFERROR(VLOOKUP(MONTH($A54),INDIRECT(CONCATENATE("'",YEAR($A54),"'!$s$22:$t$37")),2,FALSE),0)+((IFERROR(VLOOKUP("trend",INDIRECT(CONCATENATE("'",YEAR($A54),"'!$s$22:$t$37")),2,FALSE),0)*(MONTH($A54)+108))*($A55-$A54))+(IFERROR((VLOOKUP("(Intercept)",INDIRECT(CONCATENATE("'",YEAR($A54),"'!$s$22:$t$37")),2,FALSE)),0)*($A55-$A54)))*Customers!K161)</f>
        <v>2193851.5952936001</v>
      </c>
    </row>
    <row r="55" spans="1:18" x14ac:dyDescent="0.25">
      <c r="A55" s="18">
        <v>41365</v>
      </c>
      <c r="B55" s="20">
        <f ca="1">((VLOOKUP(MONTH($A55),'Normal HDDs'!$A:$E,2,FALSE)-'Actual HDDs'!B162)*IFERROR(VLOOKUP(MONTH($A55),INDIRECT(CONCATENATE("'",YEAR($A55),"'!$A$22:$B$37")),2,FALSE),0))*Customers!H162</f>
        <v>-4248.385650004323</v>
      </c>
      <c r="C55" s="20">
        <f ca="1">((VLOOKUP(MONTH($A55),'Normal HDDs'!$A:$E,3,FALSE)-'Actual HDDs'!C162)*IFERROR(VLOOKUP(MONTH($A55),INDIRECT(CONCATENATE("'",YEAR($A55),"'!$G$22:$H$37")),2,FALSE),0))*Customers!I162</f>
        <v>-263.45479839793882</v>
      </c>
      <c r="D55" s="20">
        <f ca="1">((VLOOKUP(MONTH($A55),'Normal HDDs'!$A:$E,4,FALSE)-'Actual HDDs'!D162)*IFERROR(VLOOKUP(MONTH($A55),INDIRECT(CONCATENATE("'",YEAR($A55),"'!$M$22:$N$37")),2,FALSE),0))*Customers!J162</f>
        <v>3342.0665115707607</v>
      </c>
      <c r="E55" s="20">
        <f ca="1">((VLOOKUP(MONTH($A55),'Normal HDDs'!$A:$E,5,FALSE)-'Actual HDDs'!E162)*IFERROR(VLOOKUP(MONTH($A55),INDIRECT(CONCATENATE("'",YEAR($A55),"'!$S$22:$T$37")),2,FALSE),0))*Customers!K162</f>
        <v>142495.50822491568</v>
      </c>
      <c r="F55" s="20">
        <f ca="1">'Historical Therms'!H162+B55</f>
        <v>1999610.3472580654</v>
      </c>
      <c r="G55" s="20">
        <f ca="1">'Historical Therms'!I162+C55</f>
        <v>1270423.9587979184</v>
      </c>
      <c r="H55" s="20">
        <f ca="1">'Historical Therms'!J162+D55</f>
        <v>1029707.8764666659</v>
      </c>
      <c r="I55" s="20">
        <f ca="1">'Historical Therms'!K162+E55</f>
        <v>1546134.5517654347</v>
      </c>
      <c r="K55" s="20">
        <f ca="1">O55-'Historical Therms'!H162</f>
        <v>81697.739842151059</v>
      </c>
      <c r="L55" s="20">
        <f ca="1">P55-'Historical Therms'!I162</f>
        <v>45930.111627307953</v>
      </c>
      <c r="M55" s="20">
        <f ca="1">Q55-'Historical Therms'!J162</f>
        <v>118433.88066213136</v>
      </c>
      <c r="N55" s="20">
        <f ca="1">R55-'Historical Therms'!K162</f>
        <v>-3253.6062288382091</v>
      </c>
      <c r="O55" s="20">
        <f ca="1">((VLOOKUP(MONTH($A55),'Normal HDDs'!$A:$E,2,FALSE)*IFERROR(VLOOKUP(MONTH($A55),INDIRECT(CONCATENATE("'",YEAR($A55),"'!$A$22:$B$37")),2,FALSE),0)+((IFERROR(VLOOKUP("trend",INDIRECT(CONCATENATE("'",YEAR($A55),"'!$A$22:$B$37")),2,FALSE),0)*(MONTH($A55)+108))*($A56-$A55))+(IFERROR((VLOOKUP("(Intercept)",INDIRECT(CONCATENATE("'",YEAR($A55),"'!$A$22:$B$37")),2,FALSE)),0)*($A56-$A55)))*Customers!H162)</f>
        <v>2085556.4727502207</v>
      </c>
      <c r="P55" s="20">
        <f ca="1">((VLOOKUP(MONTH($A55),'Normal HDDs'!$A:$E,3,FALSE)*IFERROR(VLOOKUP(MONTH($A55),INDIRECT(CONCATENATE("'",YEAR($A55),"'!$g$22:$h$37")),2,FALSE),0)+((IFERROR(VLOOKUP("trend",INDIRECT(CONCATENATE("'",YEAR($A55),"'!$g$22:$h$37")),2,FALSE),0)*(MONTH($A55)+108))*($A56-$A55))+(IFERROR((VLOOKUP("(Intercept)",INDIRECT(CONCATENATE("'",YEAR($A55),"'!$g$22:$h$37")),2,FALSE)),0)*($A56-$A55)))*Customers!I162)</f>
        <v>1316617.5252236242</v>
      </c>
      <c r="Q55" s="20">
        <f ca="1">((VLOOKUP(MONTH($A55),'Normal HDDs'!$A:$E,4,FALSE)*IFERROR(VLOOKUP(MONTH($A55),INDIRECT(CONCATENATE("'",YEAR($A55),"'!$m$22:$n$37")),2,FALSE),0)+((IFERROR(VLOOKUP("trend",INDIRECT(CONCATENATE("'",YEAR($A55),"'!$m$22:$n$37")),2,FALSE),0)*(MONTH($A55)+108))*($A56-$A55))+(IFERROR((VLOOKUP("(Intercept)",INDIRECT(CONCATENATE("'",YEAR($A55),"'!$m$22:$n$37")),2,FALSE)),0)*($A56-$A55)))*Customers!J162)</f>
        <v>1144799.6906172265</v>
      </c>
      <c r="R55" s="20">
        <f ca="1">((VLOOKUP(MONTH($A55),'Normal HDDs'!$A:$E,5,FALSE)*IFERROR(VLOOKUP(MONTH($A55),INDIRECT(CONCATENATE("'",YEAR($A55),"'!$s$22:$t$37")),2,FALSE),0)+((IFERROR(VLOOKUP("trend",INDIRECT(CONCATENATE("'",YEAR($A55),"'!$s$22:$t$37")),2,FALSE),0)*(MONTH($A55)+108))*($A56-$A55))+(IFERROR((VLOOKUP("(Intercept)",INDIRECT(CONCATENATE("'",YEAR($A55),"'!$s$22:$t$37")),2,FALSE)),0)*($A56-$A55)))*Customers!K162)</f>
        <v>1400385.4373116808</v>
      </c>
    </row>
    <row r="56" spans="1:18" x14ac:dyDescent="0.25">
      <c r="A56" s="18">
        <v>41395</v>
      </c>
      <c r="B56" s="20">
        <f ca="1">((VLOOKUP(MONTH($A56),'Normal HDDs'!$A:$E,2,FALSE)-'Actual HDDs'!B163)*IFERROR(VLOOKUP(MONTH($A56),INDIRECT(CONCATENATE("'",YEAR($A56),"'!$A$22:$B$37")),2,FALSE),0))*Customers!H163</f>
        <v>77400.641529373504</v>
      </c>
      <c r="C56" s="20">
        <f ca="1">((VLOOKUP(MONTH($A56),'Normal HDDs'!$A:$E,3,FALSE)-'Actual HDDs'!C163)*IFERROR(VLOOKUP(MONTH($A56),INDIRECT(CONCATENATE("'",YEAR($A56),"'!$G$22:$H$37")),2,FALSE),0))*Customers!I163</f>
        <v>40395.284373188093</v>
      </c>
      <c r="D56" s="20">
        <f ca="1">((VLOOKUP(MONTH($A56),'Normal HDDs'!$A:$E,4,FALSE)-'Actual HDDs'!D163)*IFERROR(VLOOKUP(MONTH($A56),INDIRECT(CONCATENATE("'",YEAR($A56),"'!$M$22:$N$37")),2,FALSE),0))*Customers!J163</f>
        <v>63477.720536172681</v>
      </c>
      <c r="E56" s="20">
        <f ca="1">((VLOOKUP(MONTH($A56),'Normal HDDs'!$A:$E,5,FALSE)-'Actual HDDs'!E163)*IFERROR(VLOOKUP(MONTH($A56),INDIRECT(CONCATENATE("'",YEAR($A56),"'!$S$22:$T$37")),2,FALSE),0))*Customers!K163</f>
        <v>83113.221502291839</v>
      </c>
      <c r="F56" s="20">
        <f ca="1">'Historical Therms'!H163+B56</f>
        <v>1397734.2367122271</v>
      </c>
      <c r="G56" s="20">
        <f ca="1">'Historical Therms'!I163+C56</f>
        <v>885601.54776118428</v>
      </c>
      <c r="H56" s="20">
        <f ca="1">'Historical Therms'!J163+D56</f>
        <v>651313.23887205333</v>
      </c>
      <c r="I56" s="20">
        <f ca="1">'Historical Therms'!K163+E56</f>
        <v>865721.84459556139</v>
      </c>
      <c r="K56" s="20">
        <f ca="1">O56-'Historical Therms'!H163</f>
        <v>119192.15781864803</v>
      </c>
      <c r="L56" s="20">
        <f ca="1">P56-'Historical Therms'!I163</f>
        <v>92909.318871078431</v>
      </c>
      <c r="M56" s="20">
        <f ca="1">Q56-'Historical Therms'!J163</f>
        <v>183282.11682579829</v>
      </c>
      <c r="N56" s="20">
        <f ca="1">R56-'Historical Therms'!K163</f>
        <v>134582.32398770412</v>
      </c>
      <c r="O56" s="20">
        <f ca="1">((VLOOKUP(MONTH($A56),'Normal HDDs'!$A:$E,2,FALSE)*IFERROR(VLOOKUP(MONTH($A56),INDIRECT(CONCATENATE("'",YEAR($A56),"'!$A$22:$B$37")),2,FALSE),0)+((IFERROR(VLOOKUP("trend",INDIRECT(CONCATENATE("'",YEAR($A56),"'!$A$22:$B$37")),2,FALSE),0)*(MONTH($A56)+108))*($A57-$A56))+(IFERROR((VLOOKUP("(Intercept)",INDIRECT(CONCATENATE("'",YEAR($A56),"'!$A$22:$B$37")),2,FALSE)),0)*($A57-$A56)))*Customers!H163)</f>
        <v>1439525.7530015016</v>
      </c>
      <c r="P56" s="20">
        <f ca="1">((VLOOKUP(MONTH($A56),'Normal HDDs'!$A:$E,3,FALSE)*IFERROR(VLOOKUP(MONTH($A56),INDIRECT(CONCATENATE("'",YEAR($A56),"'!$g$22:$h$37")),2,FALSE),0)+((IFERROR(VLOOKUP("trend",INDIRECT(CONCATENATE("'",YEAR($A56),"'!$g$22:$h$37")),2,FALSE),0)*(MONTH($A56)+108))*($A57-$A56))+(IFERROR((VLOOKUP("(Intercept)",INDIRECT(CONCATENATE("'",YEAR($A56),"'!$g$22:$h$37")),2,FALSE)),0)*($A57-$A56)))*Customers!I163)</f>
        <v>938115.58225907467</v>
      </c>
      <c r="Q56" s="20">
        <f ca="1">((VLOOKUP(MONTH($A56),'Normal HDDs'!$A:$E,4,FALSE)*IFERROR(VLOOKUP(MONTH($A56),INDIRECT(CONCATENATE("'",YEAR($A56),"'!$m$22:$n$37")),2,FALSE),0)+((IFERROR(VLOOKUP("trend",INDIRECT(CONCATENATE("'",YEAR($A56),"'!$m$22:$n$37")),2,FALSE),0)*(MONTH($A56)+108))*($A57-$A56))+(IFERROR((VLOOKUP("(Intercept)",INDIRECT(CONCATENATE("'",YEAR($A56),"'!$m$22:$n$37")),2,FALSE)),0)*($A57-$A56)))*Customers!J163)</f>
        <v>771117.63516167901</v>
      </c>
      <c r="R56" s="20">
        <f ca="1">((VLOOKUP(MONTH($A56),'Normal HDDs'!$A:$E,5,FALSE)*IFERROR(VLOOKUP(MONTH($A56),INDIRECT(CONCATENATE("'",YEAR($A56),"'!$s$22:$t$37")),2,FALSE),0)+((IFERROR(VLOOKUP("trend",INDIRECT(CONCATENATE("'",YEAR($A56),"'!$s$22:$t$37")),2,FALSE),0)*(MONTH($A56)+108))*($A57-$A56))+(IFERROR((VLOOKUP("(Intercept)",INDIRECT(CONCATENATE("'",YEAR($A56),"'!$s$22:$t$37")),2,FALSE)),0)*($A57-$A56)))*Customers!K163)</f>
        <v>917190.94708097365</v>
      </c>
    </row>
    <row r="57" spans="1:18" x14ac:dyDescent="0.25">
      <c r="A57" s="18">
        <v>41426</v>
      </c>
      <c r="B57" s="20">
        <f ca="1">((VLOOKUP(MONTH($A57),'Normal HDDs'!$A:$E,2,FALSE)-'Actual HDDs'!B164)*IFERROR(VLOOKUP(MONTH($A57),INDIRECT(CONCATENATE("'",YEAR($A57),"'!$A$22:$B$37")),2,FALSE),0))*Customers!H164</f>
        <v>0</v>
      </c>
      <c r="C57" s="20">
        <f ca="1">((VLOOKUP(MONTH($A57),'Normal HDDs'!$A:$E,3,FALSE)-'Actual HDDs'!C164)*IFERROR(VLOOKUP(MONTH($A57),INDIRECT(CONCATENATE("'",YEAR($A57),"'!$G$22:$H$37")),2,FALSE),0))*Customers!I164</f>
        <v>50689.26281616286</v>
      </c>
      <c r="D57" s="20">
        <f ca="1">((VLOOKUP(MONTH($A57),'Normal HDDs'!$A:$E,4,FALSE)-'Actual HDDs'!D164)*IFERROR(VLOOKUP(MONTH($A57),INDIRECT(CONCATENATE("'",YEAR($A57),"'!$M$22:$N$37")),2,FALSE),0))*Customers!J164</f>
        <v>0</v>
      </c>
      <c r="E57" s="20">
        <f ca="1">((VLOOKUP(MONTH($A57),'Normal HDDs'!$A:$E,5,FALSE)-'Actual HDDs'!E164)*IFERROR(VLOOKUP(MONTH($A57),INDIRECT(CONCATENATE("'",YEAR($A57),"'!$S$22:$T$37")),2,FALSE),0))*Customers!K164</f>
        <v>0</v>
      </c>
      <c r="F57" s="20">
        <f ca="1">'Historical Therms'!H164+B57</f>
        <v>870796.58114286745</v>
      </c>
      <c r="G57" s="20">
        <f ca="1">'Historical Therms'!I164+C57</f>
        <v>655588.06857410155</v>
      </c>
      <c r="H57" s="20">
        <f ca="1">'Historical Therms'!J164+D57</f>
        <v>425882.37754634162</v>
      </c>
      <c r="I57" s="20">
        <f ca="1">'Historical Therms'!K164+E57</f>
        <v>526005.23555285204</v>
      </c>
      <c r="K57" s="20">
        <f ca="1">O57-'Historical Therms'!H164</f>
        <v>223592.62505810172</v>
      </c>
      <c r="L57" s="20">
        <f ca="1">P57-'Historical Therms'!I164</f>
        <v>160842.79904890177</v>
      </c>
      <c r="M57" s="20">
        <f ca="1">Q57-'Historical Therms'!J164</f>
        <v>174520.79815025278</v>
      </c>
      <c r="N57" s="20">
        <f ca="1">R57-'Historical Therms'!K164</f>
        <v>151148.81892870436</v>
      </c>
      <c r="O57" s="20">
        <f ca="1">((VLOOKUP(MONTH($A57),'Normal HDDs'!$A:$E,2,FALSE)*IFERROR(VLOOKUP(MONTH($A57),INDIRECT(CONCATENATE("'",YEAR($A57),"'!$A$22:$B$37")),2,FALSE),0)+((IFERROR(VLOOKUP("trend",INDIRECT(CONCATENATE("'",YEAR($A57),"'!$A$22:$B$37")),2,FALSE),0)*(MONTH($A57)+108))*($A58-$A57))+(IFERROR((VLOOKUP("(Intercept)",INDIRECT(CONCATENATE("'",YEAR($A57),"'!$A$22:$B$37")),2,FALSE)),0)*($A58-$A57)))*Customers!H164)</f>
        <v>1094389.2062009692</v>
      </c>
      <c r="P57" s="20">
        <f ca="1">((VLOOKUP(MONTH($A57),'Normal HDDs'!$A:$E,3,FALSE)*IFERROR(VLOOKUP(MONTH($A57),INDIRECT(CONCATENATE("'",YEAR($A57),"'!$g$22:$h$37")),2,FALSE),0)+((IFERROR(VLOOKUP("trend",INDIRECT(CONCATENATE("'",YEAR($A57),"'!$g$22:$h$37")),2,FALSE),0)*(MONTH($A57)+108))*($A58-$A57))+(IFERROR((VLOOKUP("(Intercept)",INDIRECT(CONCATENATE("'",YEAR($A57),"'!$g$22:$h$37")),2,FALSE)),0)*($A58-$A57)))*Customers!I164)</f>
        <v>765741.60480684042</v>
      </c>
      <c r="Q57" s="20">
        <f ca="1">((VLOOKUP(MONTH($A57),'Normal HDDs'!$A:$E,4,FALSE)*IFERROR(VLOOKUP(MONTH($A57),INDIRECT(CONCATENATE("'",YEAR($A57),"'!$m$22:$n$37")),2,FALSE),0)+((IFERROR(VLOOKUP("trend",INDIRECT(CONCATENATE("'",YEAR($A57),"'!$m$22:$n$37")),2,FALSE),0)*(MONTH($A57)+108))*($A58-$A57))+(IFERROR((VLOOKUP("(Intercept)",INDIRECT(CONCATENATE("'",YEAR($A57),"'!$m$22:$n$37")),2,FALSE)),0)*($A58-$A57)))*Customers!J164)</f>
        <v>600403.17569659441</v>
      </c>
      <c r="R57" s="20">
        <f ca="1">((VLOOKUP(MONTH($A57),'Normal HDDs'!$A:$E,5,FALSE)*IFERROR(VLOOKUP(MONTH($A57),INDIRECT(CONCATENATE("'",YEAR($A57),"'!$s$22:$t$37")),2,FALSE),0)+((IFERROR(VLOOKUP("trend",INDIRECT(CONCATENATE("'",YEAR($A57),"'!$s$22:$t$37")),2,FALSE),0)*(MONTH($A57)+108))*($A58-$A57))+(IFERROR((VLOOKUP("(Intercept)",INDIRECT(CONCATENATE("'",YEAR($A57),"'!$s$22:$t$37")),2,FALSE)),0)*($A58-$A57)))*Customers!K164)</f>
        <v>677154.05448155641</v>
      </c>
    </row>
    <row r="58" spans="1:18" x14ac:dyDescent="0.25">
      <c r="A58" s="18">
        <v>41456</v>
      </c>
      <c r="B58" s="20">
        <f ca="1">((VLOOKUP(MONTH($A58),'Normal HDDs'!$A:$E,2,FALSE)-'Actual HDDs'!B165)*IFERROR(VLOOKUP(MONTH($A58),INDIRECT(CONCATENATE("'",YEAR($A58),"'!$A$22:$B$37")),2,FALSE),0))*Customers!H165</f>
        <v>0</v>
      </c>
      <c r="C58" s="20">
        <f ca="1">((VLOOKUP(MONTH($A58),'Normal HDDs'!$A:$E,3,FALSE)-'Actual HDDs'!C165)*IFERROR(VLOOKUP(MONTH($A58),INDIRECT(CONCATENATE("'",YEAR($A58),"'!$G$22:$H$37")),2,FALSE),0))*Customers!I165</f>
        <v>0</v>
      </c>
      <c r="D58" s="20">
        <f ca="1">((VLOOKUP(MONTH($A58),'Normal HDDs'!$A:$E,4,FALSE)-'Actual HDDs'!D165)*IFERROR(VLOOKUP(MONTH($A58),INDIRECT(CONCATENATE("'",YEAR($A58),"'!$M$22:$N$37")),2,FALSE),0))*Customers!J165</f>
        <v>0</v>
      </c>
      <c r="E58" s="20">
        <f ca="1">((VLOOKUP(MONTH($A58),'Normal HDDs'!$A:$E,5,FALSE)-'Actual HDDs'!E165)*IFERROR(VLOOKUP(MONTH($A58),INDIRECT(CONCATENATE("'",YEAR($A58),"'!$S$22:$T$37")),2,FALSE),0))*Customers!K165</f>
        <v>0</v>
      </c>
      <c r="F58" s="20">
        <f ca="1">'Historical Therms'!H165+B58</f>
        <v>827011.420262806</v>
      </c>
      <c r="G58" s="20">
        <f ca="1">'Historical Therms'!I165+C58</f>
        <v>535013.10731001233</v>
      </c>
      <c r="H58" s="20">
        <f ca="1">'Historical Therms'!J165+D58</f>
        <v>439983.13700150035</v>
      </c>
      <c r="I58" s="20">
        <f ca="1">'Historical Therms'!K165+E58</f>
        <v>579413.33542568132</v>
      </c>
      <c r="K58" s="20">
        <f ca="1">O58-'Historical Therms'!H165</f>
        <v>301232.77010298346</v>
      </c>
      <c r="L58" s="20">
        <f ca="1">P58-'Historical Therms'!I165</f>
        <v>155463.91839758947</v>
      </c>
      <c r="M58" s="20">
        <f ca="1">Q58-'Historical Therms'!J165</f>
        <v>179817.2516087722</v>
      </c>
      <c r="N58" s="20">
        <f ca="1">R58-'Historical Therms'!K165</f>
        <v>118223.00575692952</v>
      </c>
      <c r="O58" s="20">
        <f ca="1">((VLOOKUP(MONTH($A58),'Normal HDDs'!$A:$E,2,FALSE)*IFERROR(VLOOKUP(MONTH($A58),INDIRECT(CONCATENATE("'",YEAR($A58),"'!$A$22:$B$37")),2,FALSE),0)+((IFERROR(VLOOKUP("trend",INDIRECT(CONCATENATE("'",YEAR($A58),"'!$A$22:$B$37")),2,FALSE),0)*(MONTH($A58)+108))*($A59-$A58))+(IFERROR((VLOOKUP("(Intercept)",INDIRECT(CONCATENATE("'",YEAR($A58),"'!$A$22:$B$37")),2,FALSE)),0)*($A59-$A58)))*Customers!H165)</f>
        <v>1128244.1903657895</v>
      </c>
      <c r="P58" s="20">
        <f ca="1">((VLOOKUP(MONTH($A58),'Normal HDDs'!$A:$E,3,FALSE)*IFERROR(VLOOKUP(MONTH($A58),INDIRECT(CONCATENATE("'",YEAR($A58),"'!$g$22:$h$37")),2,FALSE),0)+((IFERROR(VLOOKUP("trend",INDIRECT(CONCATENATE("'",YEAR($A58),"'!$g$22:$h$37")),2,FALSE),0)*(MONTH($A58)+108))*($A59-$A58))+(IFERROR((VLOOKUP("(Intercept)",INDIRECT(CONCATENATE("'",YEAR($A58),"'!$g$22:$h$37")),2,FALSE)),0)*($A59-$A58)))*Customers!I165)</f>
        <v>690477.0257076018</v>
      </c>
      <c r="Q58" s="20">
        <f ca="1">((VLOOKUP(MONTH($A58),'Normal HDDs'!$A:$E,4,FALSE)*IFERROR(VLOOKUP(MONTH($A58),INDIRECT(CONCATENATE("'",YEAR($A58),"'!$m$22:$n$37")),2,FALSE),0)+((IFERROR(VLOOKUP("trend",INDIRECT(CONCATENATE("'",YEAR($A58),"'!$m$22:$n$37")),2,FALSE),0)*(MONTH($A58)+108))*($A59-$A58))+(IFERROR((VLOOKUP("(Intercept)",INDIRECT(CONCATENATE("'",YEAR($A58),"'!$m$22:$n$37")),2,FALSE)),0)*($A59-$A58)))*Customers!J165)</f>
        <v>619800.38861027255</v>
      </c>
      <c r="R58" s="20">
        <f ca="1">((VLOOKUP(MONTH($A58),'Normal HDDs'!$A:$E,5,FALSE)*IFERROR(VLOOKUP(MONTH($A58),INDIRECT(CONCATENATE("'",YEAR($A58),"'!$s$22:$t$37")),2,FALSE),0)+((IFERROR(VLOOKUP("trend",INDIRECT(CONCATENATE("'",YEAR($A58),"'!$s$22:$t$37")),2,FALSE),0)*(MONTH($A58)+108))*($A59-$A58))+(IFERROR((VLOOKUP("(Intercept)",INDIRECT(CONCATENATE("'",YEAR($A58),"'!$s$22:$t$37")),2,FALSE)),0)*($A59-$A58)))*Customers!K165)</f>
        <v>697636.34118261083</v>
      </c>
    </row>
    <row r="59" spans="1:18" x14ac:dyDescent="0.25">
      <c r="A59" s="18">
        <v>41487</v>
      </c>
      <c r="B59" s="20">
        <f ca="1">((VLOOKUP(MONTH($A59),'Normal HDDs'!$A:$E,2,FALSE)-'Actual HDDs'!B166)*IFERROR(VLOOKUP(MONTH($A59),INDIRECT(CONCATENATE("'",YEAR($A59),"'!$A$22:$B$37")),2,FALSE),0))*Customers!H166</f>
        <v>0</v>
      </c>
      <c r="C59" s="20">
        <f ca="1">((VLOOKUP(MONTH($A59),'Normal HDDs'!$A:$E,3,FALSE)-'Actual HDDs'!C166)*IFERROR(VLOOKUP(MONTH($A59),INDIRECT(CONCATENATE("'",YEAR($A59),"'!$G$22:$H$37")),2,FALSE),0))*Customers!I166</f>
        <v>0</v>
      </c>
      <c r="D59" s="20">
        <f ca="1">((VLOOKUP(MONTH($A59),'Normal HDDs'!$A:$E,4,FALSE)-'Actual HDDs'!D166)*IFERROR(VLOOKUP(MONTH($A59),INDIRECT(CONCATENATE("'",YEAR($A59),"'!$M$22:$N$37")),2,FALSE),0))*Customers!J166</f>
        <v>0</v>
      </c>
      <c r="E59" s="20">
        <f ca="1">((VLOOKUP(MONTH($A59),'Normal HDDs'!$A:$E,5,FALSE)-'Actual HDDs'!E166)*IFERROR(VLOOKUP(MONTH($A59),INDIRECT(CONCATENATE("'",YEAR($A59),"'!$S$22:$T$37")),2,FALSE),0))*Customers!K166</f>
        <v>0</v>
      </c>
      <c r="F59" s="20">
        <f ca="1">'Historical Therms'!H166+B59</f>
        <v>1156788.11339689</v>
      </c>
      <c r="G59" s="20">
        <f ca="1">'Historical Therms'!I166+C59</f>
        <v>791502.68718855013</v>
      </c>
      <c r="H59" s="20">
        <f ca="1">'Historical Therms'!J166+D59</f>
        <v>628577.84246466216</v>
      </c>
      <c r="I59" s="20">
        <f ca="1">'Historical Therms'!K166+E59</f>
        <v>769516.3569498976</v>
      </c>
      <c r="K59" s="20">
        <f ca="1">O59-'Historical Therms'!H166</f>
        <v>-30929.973978263093</v>
      </c>
      <c r="L59" s="20">
        <f ca="1">P59-'Historical Therms'!I166</f>
        <v>-103037.45718540333</v>
      </c>
      <c r="M59" s="20">
        <f ca="1">Q59-'Historical Therms'!J166</f>
        <v>-11119.113703981042</v>
      </c>
      <c r="N59" s="20">
        <f ca="1">R59-'Historical Therms'!K166</f>
        <v>-71022.908558046911</v>
      </c>
      <c r="O59" s="20">
        <f ca="1">((VLOOKUP(MONTH($A59),'Normal HDDs'!$A:$E,2,FALSE)*IFERROR(VLOOKUP(MONTH($A59),INDIRECT(CONCATENATE("'",YEAR($A59),"'!$A$22:$B$37")),2,FALSE),0)+((IFERROR(VLOOKUP("trend",INDIRECT(CONCATENATE("'",YEAR($A59),"'!$A$22:$B$37")),2,FALSE),0)*(MONTH($A59)+108))*($A60-$A59))+(IFERROR((VLOOKUP("(Intercept)",INDIRECT(CONCATENATE("'",YEAR($A59),"'!$A$22:$B$37")),2,FALSE)),0)*($A60-$A59)))*Customers!H166)</f>
        <v>1125858.1394186269</v>
      </c>
      <c r="P59" s="20">
        <f ca="1">((VLOOKUP(MONTH($A59),'Normal HDDs'!$A:$E,3,FALSE)*IFERROR(VLOOKUP(MONTH($A59),INDIRECT(CONCATENATE("'",YEAR($A59),"'!$g$22:$h$37")),2,FALSE),0)+((IFERROR(VLOOKUP("trend",INDIRECT(CONCATENATE("'",YEAR($A59),"'!$g$22:$h$37")),2,FALSE),0)*(MONTH($A59)+108))*($A60-$A59))+(IFERROR((VLOOKUP("(Intercept)",INDIRECT(CONCATENATE("'",YEAR($A59),"'!$g$22:$h$37")),2,FALSE)),0)*($A60-$A59)))*Customers!I166)</f>
        <v>688465.2300031468</v>
      </c>
      <c r="Q59" s="20">
        <f ca="1">((VLOOKUP(MONTH($A59),'Normal HDDs'!$A:$E,4,FALSE)*IFERROR(VLOOKUP(MONTH($A59),INDIRECT(CONCATENATE("'",YEAR($A59),"'!$m$22:$n$37")),2,FALSE),0)+((IFERROR(VLOOKUP("trend",INDIRECT(CONCATENATE("'",YEAR($A59),"'!$m$22:$n$37")),2,FALSE),0)*(MONTH($A59)+108))*($A60-$A59))+(IFERROR((VLOOKUP("(Intercept)",INDIRECT(CONCATENATE("'",YEAR($A59),"'!$m$22:$n$37")),2,FALSE)),0)*($A60-$A59)))*Customers!J166)</f>
        <v>617458.72876068112</v>
      </c>
      <c r="R59" s="20">
        <f ca="1">((VLOOKUP(MONTH($A59),'Normal HDDs'!$A:$E,5,FALSE)*IFERROR(VLOOKUP(MONTH($A59),INDIRECT(CONCATENATE("'",YEAR($A59),"'!$s$22:$t$37")),2,FALSE),0)+((IFERROR(VLOOKUP("trend",INDIRECT(CONCATENATE("'",YEAR($A59),"'!$s$22:$t$37")),2,FALSE),0)*(MONTH($A59)+108))*($A60-$A59))+(IFERROR((VLOOKUP("(Intercept)",INDIRECT(CONCATENATE("'",YEAR($A59),"'!$s$22:$t$37")),2,FALSE)),0)*($A60-$A59)))*Customers!K166)</f>
        <v>698493.44839185069</v>
      </c>
    </row>
    <row r="60" spans="1:18" x14ac:dyDescent="0.25">
      <c r="A60" s="18">
        <v>41518</v>
      </c>
      <c r="B60" s="20">
        <f ca="1">((VLOOKUP(MONTH($A60),'Normal HDDs'!$A:$E,2,FALSE)-'Actual HDDs'!B167)*IFERROR(VLOOKUP(MONTH($A60),INDIRECT(CONCATENATE("'",YEAR($A60),"'!$A$22:$B$37")),2,FALSE),0))*Customers!H167</f>
        <v>0</v>
      </c>
      <c r="C60" s="20">
        <f ca="1">((VLOOKUP(MONTH($A60),'Normal HDDs'!$A:$E,3,FALSE)-'Actual HDDs'!C167)*IFERROR(VLOOKUP(MONTH($A60),INDIRECT(CONCATENATE("'",YEAR($A60),"'!$G$22:$H$37")),2,FALSE),0))*Customers!I167</f>
        <v>-37660.796911311569</v>
      </c>
      <c r="D60" s="20">
        <f ca="1">((VLOOKUP(MONTH($A60),'Normal HDDs'!$A:$E,4,FALSE)-'Actual HDDs'!D167)*IFERROR(VLOOKUP(MONTH($A60),INDIRECT(CONCATENATE("'",YEAR($A60),"'!$M$22:$N$37")),2,FALSE),0))*Customers!J167</f>
        <v>15691.923820051848</v>
      </c>
      <c r="E60" s="20">
        <f ca="1">((VLOOKUP(MONTH($A60),'Normal HDDs'!$A:$E,5,FALSE)-'Actual HDDs'!E167)*IFERROR(VLOOKUP(MONTH($A60),INDIRECT(CONCATENATE("'",YEAR($A60),"'!$S$22:$T$37")),2,FALSE),0))*Customers!K167</f>
        <v>53171.474145564374</v>
      </c>
      <c r="F60" s="20">
        <f ca="1">'Historical Therms'!H167+B60</f>
        <v>1106690.9238550649</v>
      </c>
      <c r="G60" s="20">
        <f ca="1">'Historical Therms'!I167+C60</f>
        <v>720230.49639319337</v>
      </c>
      <c r="H60" s="20">
        <f ca="1">'Historical Therms'!J167+D60</f>
        <v>651897.33574619959</v>
      </c>
      <c r="I60" s="20">
        <f ca="1">'Historical Therms'!K167+E60</f>
        <v>892867.84505984676</v>
      </c>
      <c r="K60" s="20">
        <f ca="1">O60-'Historical Therms'!H167</f>
        <v>-17843.513402344193</v>
      </c>
      <c r="L60" s="20">
        <f ca="1">P60-'Historical Therms'!I167</f>
        <v>83252.658646573662</v>
      </c>
      <c r="M60" s="20">
        <f ca="1">Q60-'Historical Therms'!J167</f>
        <v>150234.72717598034</v>
      </c>
      <c r="N60" s="20">
        <f ca="1">R60-'Historical Therms'!K167</f>
        <v>65292.299363605329</v>
      </c>
      <c r="O60" s="20">
        <f ca="1">((VLOOKUP(MONTH($A60),'Normal HDDs'!$A:$E,2,FALSE)*IFERROR(VLOOKUP(MONTH($A60),INDIRECT(CONCATENATE("'",YEAR($A60),"'!$A$22:$B$37")),2,FALSE),0)+((IFERROR(VLOOKUP("trend",INDIRECT(CONCATENATE("'",YEAR($A60),"'!$A$22:$B$37")),2,FALSE),0)*(MONTH($A60)+108))*($A61-$A60))+(IFERROR((VLOOKUP("(Intercept)",INDIRECT(CONCATENATE("'",YEAR($A60),"'!$A$22:$B$37")),2,FALSE)),0)*($A61-$A60)))*Customers!H167)</f>
        <v>1088847.4104527207</v>
      </c>
      <c r="P60" s="20">
        <f ca="1">((VLOOKUP(MONTH($A60),'Normal HDDs'!$A:$E,3,FALSE)*IFERROR(VLOOKUP(MONTH($A60),INDIRECT(CONCATENATE("'",YEAR($A60),"'!$g$22:$h$37")),2,FALSE),0)+((IFERROR(VLOOKUP("trend",INDIRECT(CONCATENATE("'",YEAR($A60),"'!$g$22:$h$37")),2,FALSE),0)*(MONTH($A60)+108))*($A61-$A60))+(IFERROR((VLOOKUP("(Intercept)",INDIRECT(CONCATENATE("'",YEAR($A60),"'!$g$22:$h$37")),2,FALSE)),0)*($A61-$A60)))*Customers!I167)</f>
        <v>841143.9519510786</v>
      </c>
      <c r="Q60" s="20">
        <f ca="1">((VLOOKUP(MONTH($A60),'Normal HDDs'!$A:$E,4,FALSE)*IFERROR(VLOOKUP(MONTH($A60),INDIRECT(CONCATENATE("'",YEAR($A60),"'!$m$22:$n$37")),2,FALSE),0)+((IFERROR(VLOOKUP("trend",INDIRECT(CONCATENATE("'",YEAR($A60),"'!$m$22:$n$37")),2,FALSE),0)*(MONTH($A60)+108))*($A61-$A60))+(IFERROR((VLOOKUP("(Intercept)",INDIRECT(CONCATENATE("'",YEAR($A60),"'!$m$22:$n$37")),2,FALSE)),0)*($A61-$A60)))*Customers!J167)</f>
        <v>786440.1391021281</v>
      </c>
      <c r="R60" s="20">
        <f ca="1">((VLOOKUP(MONTH($A60),'Normal HDDs'!$A:$E,5,FALSE)*IFERROR(VLOOKUP(MONTH($A60),INDIRECT(CONCATENATE("'",YEAR($A60),"'!$s$22:$t$37")),2,FALSE),0)+((IFERROR(VLOOKUP("trend",INDIRECT(CONCATENATE("'",YEAR($A60),"'!$s$22:$t$37")),2,FALSE),0)*(MONTH($A60)+108))*($A61-$A60))+(IFERROR((VLOOKUP("(Intercept)",INDIRECT(CONCATENATE("'",YEAR($A60),"'!$s$22:$t$37")),2,FALSE)),0)*($A61-$A60)))*Customers!K167)</f>
        <v>904988.67027788772</v>
      </c>
    </row>
    <row r="61" spans="1:18" x14ac:dyDescent="0.25">
      <c r="A61" s="18">
        <v>41548</v>
      </c>
      <c r="B61" s="20">
        <f ca="1">((VLOOKUP(MONTH($A61),'Normal HDDs'!$A:$E,2,FALSE)-'Actual HDDs'!B168)*IFERROR(VLOOKUP(MONTH($A61),INDIRECT(CONCATENATE("'",YEAR($A61),"'!$A$22:$B$37")),2,FALSE),0))*Customers!H168</f>
        <v>-53013.499692419464</v>
      </c>
      <c r="C61" s="20">
        <f ca="1">((VLOOKUP(MONTH($A61),'Normal HDDs'!$A:$E,3,FALSE)-'Actual HDDs'!C168)*IFERROR(VLOOKUP(MONTH($A61),INDIRECT(CONCATENATE("'",YEAR($A61),"'!$G$22:$H$37")),2,FALSE),0))*Customers!I168</f>
        <v>-94779.612355210076</v>
      </c>
      <c r="D61" s="20">
        <f ca="1">((VLOOKUP(MONTH($A61),'Normal HDDs'!$A:$E,4,FALSE)-'Actual HDDs'!D168)*IFERROR(VLOOKUP(MONTH($A61),INDIRECT(CONCATENATE("'",YEAR($A61),"'!$M$22:$N$37")),2,FALSE),0))*Customers!J168</f>
        <v>-82410.80916193944</v>
      </c>
      <c r="E61" s="20">
        <f ca="1">((VLOOKUP(MONTH($A61),'Normal HDDs'!$A:$E,5,FALSE)-'Actual HDDs'!E168)*IFERROR(VLOOKUP(MONTH($A61),INDIRECT(CONCATENATE("'",YEAR($A61),"'!$S$22:$T$37")),2,FALSE),0))*Customers!K168</f>
        <v>5578.9383748054797</v>
      </c>
      <c r="F61" s="20">
        <f ca="1">'Historical Therms'!H168+B61</f>
        <v>2038988.4384515653</v>
      </c>
      <c r="G61" s="20">
        <f ca="1">'Historical Therms'!I168+C61</f>
        <v>1276871.5961293872</v>
      </c>
      <c r="H61" s="20">
        <f ca="1">'Historical Therms'!J168+D61</f>
        <v>940091.60401217849</v>
      </c>
      <c r="I61" s="20">
        <f ca="1">'Historical Therms'!K168+E61</f>
        <v>1594911.3785721054</v>
      </c>
      <c r="K61" s="20">
        <f ca="1">O61-'Historical Therms'!H168</f>
        <v>-20780.951578042703</v>
      </c>
      <c r="L61" s="20">
        <f ca="1">P61-'Historical Therms'!I168</f>
        <v>-61516.282976763556</v>
      </c>
      <c r="M61" s="20">
        <f ca="1">Q61-'Historical Therms'!J168</f>
        <v>86145.080595073523</v>
      </c>
      <c r="N61" s="20">
        <f ca="1">R61-'Historical Therms'!K168</f>
        <v>-108055.15264624893</v>
      </c>
      <c r="O61" s="20">
        <f ca="1">((VLOOKUP(MONTH($A61),'Normal HDDs'!$A:$E,2,FALSE)*IFERROR(VLOOKUP(MONTH($A61),INDIRECT(CONCATENATE("'",YEAR($A61),"'!$A$22:$B$37")),2,FALSE),0)+((IFERROR(VLOOKUP("trend",INDIRECT(CONCATENATE("'",YEAR($A61),"'!$A$22:$B$37")),2,FALSE),0)*(MONTH($A61)+108))*($A62-$A61))+(IFERROR((VLOOKUP("(Intercept)",INDIRECT(CONCATENATE("'",YEAR($A61),"'!$A$22:$B$37")),2,FALSE)),0)*($A62-$A61)))*Customers!H168)</f>
        <v>2071220.9865659422</v>
      </c>
      <c r="P61" s="20">
        <f ca="1">((VLOOKUP(MONTH($A61),'Normal HDDs'!$A:$E,3,FALSE)*IFERROR(VLOOKUP(MONTH($A61),INDIRECT(CONCATENATE("'",YEAR($A61),"'!$g$22:$h$37")),2,FALSE),0)+((IFERROR(VLOOKUP("trend",INDIRECT(CONCATENATE("'",YEAR($A61),"'!$g$22:$h$37")),2,FALSE),0)*(MONTH($A61)+108))*($A62-$A61))+(IFERROR((VLOOKUP("(Intercept)",INDIRECT(CONCATENATE("'",YEAR($A61),"'!$g$22:$h$37")),2,FALSE)),0)*($A62-$A61)))*Customers!I168)</f>
        <v>1310134.9255078337</v>
      </c>
      <c r="Q61" s="20">
        <f ca="1">((VLOOKUP(MONTH($A61),'Normal HDDs'!$A:$E,4,FALSE)*IFERROR(VLOOKUP(MONTH($A61),INDIRECT(CONCATENATE("'",YEAR($A61),"'!$m$22:$n$37")),2,FALSE),0)+((IFERROR(VLOOKUP("trend",INDIRECT(CONCATENATE("'",YEAR($A61),"'!$m$22:$n$37")),2,FALSE),0)*(MONTH($A61)+108))*($A62-$A61))+(IFERROR((VLOOKUP("(Intercept)",INDIRECT(CONCATENATE("'",YEAR($A61),"'!$m$22:$n$37")),2,FALSE)),0)*($A62-$A61)))*Customers!J168)</f>
        <v>1108647.4937691914</v>
      </c>
      <c r="R61" s="20">
        <f ca="1">((VLOOKUP(MONTH($A61),'Normal HDDs'!$A:$E,5,FALSE)*IFERROR(VLOOKUP(MONTH($A61),INDIRECT(CONCATENATE("'",YEAR($A61),"'!$s$22:$t$37")),2,FALSE),0)+((IFERROR(VLOOKUP("trend",INDIRECT(CONCATENATE("'",YEAR($A61),"'!$s$22:$t$37")),2,FALSE),0)*(MONTH($A61)+108))*($A62-$A61))+(IFERROR((VLOOKUP("(Intercept)",INDIRECT(CONCATENATE("'",YEAR($A61),"'!$s$22:$t$37")),2,FALSE)),0)*($A62-$A61)))*Customers!K168)</f>
        <v>1481277.287551051</v>
      </c>
    </row>
    <row r="62" spans="1:18" x14ac:dyDescent="0.25">
      <c r="A62" s="18">
        <v>41579</v>
      </c>
      <c r="B62" s="20">
        <f ca="1">((VLOOKUP(MONTH($A62),'Normal HDDs'!$A:$E,2,FALSE)-'Actual HDDs'!B169)*IFERROR(VLOOKUP(MONTH($A62),INDIRECT(CONCATENATE("'",YEAR($A62),"'!$A$22:$B$37")),2,FALSE),0))*Customers!H169</f>
        <v>57796.710901686398</v>
      </c>
      <c r="C62" s="20">
        <f ca="1">((VLOOKUP(MONTH($A62),'Normal HDDs'!$A:$E,3,FALSE)-'Actual HDDs'!C169)*IFERROR(VLOOKUP(MONTH($A62),INDIRECT(CONCATENATE("'",YEAR($A62),"'!$G$22:$H$37")),2,FALSE),0))*Customers!I169</f>
        <v>-9235.4860198830374</v>
      </c>
      <c r="D62" s="20">
        <f ca="1">((VLOOKUP(MONTH($A62),'Normal HDDs'!$A:$E,4,FALSE)-'Actual HDDs'!D169)*IFERROR(VLOOKUP(MONTH($A62),INDIRECT(CONCATENATE("'",YEAR($A62),"'!$M$22:$N$37")),2,FALSE),0))*Customers!J169</f>
        <v>-110311.84163588432</v>
      </c>
      <c r="E62" s="20">
        <f ca="1">((VLOOKUP(MONTH($A62),'Normal HDDs'!$A:$E,5,FALSE)-'Actual HDDs'!E169)*IFERROR(VLOOKUP(MONTH($A62),INDIRECT(CONCATENATE("'",YEAR($A62),"'!$S$22:$T$37")),2,FALSE),0))*Customers!K169</f>
        <v>55915.802630326441</v>
      </c>
      <c r="F62" s="20">
        <f ca="1">'Historical Therms'!H169+B62</f>
        <v>3340748.6315689175</v>
      </c>
      <c r="G62" s="20">
        <f ca="1">'Historical Therms'!I169+C62</f>
        <v>2210649.4268980334</v>
      </c>
      <c r="H62" s="20">
        <f ca="1">'Historical Therms'!J169+D62</f>
        <v>1792632.8026205529</v>
      </c>
      <c r="I62" s="20">
        <f ca="1">'Historical Therms'!K169+E62</f>
        <v>2095574.3247887415</v>
      </c>
      <c r="K62" s="20">
        <f ca="1">O62-'Historical Therms'!H169</f>
        <v>58636.736556690652</v>
      </c>
      <c r="L62" s="20">
        <f ca="1">P62-'Historical Therms'!I169</f>
        <v>-118809.4468961223</v>
      </c>
      <c r="M62" s="20">
        <f ca="1">Q62-'Historical Therms'!J169</f>
        <v>106153.44437302602</v>
      </c>
      <c r="N62" s="20">
        <f ca="1">R62-'Historical Therms'!K169</f>
        <v>381870.20857715467</v>
      </c>
      <c r="O62" s="20">
        <f ca="1">((VLOOKUP(MONTH($A62),'Normal HDDs'!$A:$E,2,FALSE)*IFERROR(VLOOKUP(MONTH($A62),INDIRECT(CONCATENATE("'",YEAR($A62),"'!$A$22:$B$37")),2,FALSE),0)+((IFERROR(VLOOKUP("trend",INDIRECT(CONCATENATE("'",YEAR($A62),"'!$A$22:$B$37")),2,FALSE),0)*(MONTH($A62)+108))*($A63-$A62))+(IFERROR((VLOOKUP("(Intercept)",INDIRECT(CONCATENATE("'",YEAR($A62),"'!$A$22:$B$37")),2,FALSE)),0)*($A63-$A62)))*Customers!H169)</f>
        <v>3341588.6572239217</v>
      </c>
      <c r="P62" s="20">
        <f ca="1">((VLOOKUP(MONTH($A62),'Normal HDDs'!$A:$E,3,FALSE)*IFERROR(VLOOKUP(MONTH($A62),INDIRECT(CONCATENATE("'",YEAR($A62),"'!$g$22:$h$37")),2,FALSE),0)+((IFERROR(VLOOKUP("trend",INDIRECT(CONCATENATE("'",YEAR($A62),"'!$g$22:$h$37")),2,FALSE),0)*(MONTH($A62)+108))*($A63-$A62))+(IFERROR((VLOOKUP("(Intercept)",INDIRECT(CONCATENATE("'",YEAR($A62),"'!$g$22:$h$37")),2,FALSE)),0)*($A63-$A62)))*Customers!I169)</f>
        <v>2101075.4660217939</v>
      </c>
      <c r="Q62" s="20">
        <f ca="1">((VLOOKUP(MONTH($A62),'Normal HDDs'!$A:$E,4,FALSE)*IFERROR(VLOOKUP(MONTH($A62),INDIRECT(CONCATENATE("'",YEAR($A62),"'!$m$22:$n$37")),2,FALSE),0)+((IFERROR(VLOOKUP("trend",INDIRECT(CONCATENATE("'",YEAR($A62),"'!$m$22:$n$37")),2,FALSE),0)*(MONTH($A62)+108))*($A63-$A62))+(IFERROR((VLOOKUP("(Intercept)",INDIRECT(CONCATENATE("'",YEAR($A62),"'!$m$22:$n$37")),2,FALSE)),0)*($A63-$A62)))*Customers!J169)</f>
        <v>2009098.0886294632</v>
      </c>
      <c r="R62" s="20">
        <f ca="1">((VLOOKUP(MONTH($A62),'Normal HDDs'!$A:$E,5,FALSE)*IFERROR(VLOOKUP(MONTH($A62),INDIRECT(CONCATENATE("'",YEAR($A62),"'!$s$22:$t$37")),2,FALSE),0)+((IFERROR(VLOOKUP("trend",INDIRECT(CONCATENATE("'",YEAR($A62),"'!$s$22:$t$37")),2,FALSE),0)*(MONTH($A62)+108))*($A63-$A62))+(IFERROR((VLOOKUP("(Intercept)",INDIRECT(CONCATENATE("'",YEAR($A62),"'!$s$22:$t$37")),2,FALSE)),0)*($A63-$A62)))*Customers!K169)</f>
        <v>2421528.7307355697</v>
      </c>
    </row>
    <row r="63" spans="1:18" x14ac:dyDescent="0.25">
      <c r="A63" s="18">
        <v>41609</v>
      </c>
      <c r="B63" s="20">
        <f ca="1">((VLOOKUP(MONTH($A63),'Normal HDDs'!$A:$E,2,FALSE)-'Actual HDDs'!B170)*IFERROR(VLOOKUP(MONTH($A63),INDIRECT(CONCATENATE("'",YEAR($A63),"'!$A$22:$B$37")),2,FALSE),0))*Customers!H170</f>
        <v>-307652.29860576667</v>
      </c>
      <c r="C63" s="20">
        <f ca="1">((VLOOKUP(MONTH($A63),'Normal HDDs'!$A:$E,3,FALSE)-'Actual HDDs'!C170)*IFERROR(VLOOKUP(MONTH($A63),INDIRECT(CONCATENATE("'",YEAR($A63),"'!$G$22:$H$37")),2,FALSE),0))*Customers!I170</f>
        <v>-206842.34712022808</v>
      </c>
      <c r="D63" s="20">
        <f ca="1">((VLOOKUP(MONTH($A63),'Normal HDDs'!$A:$E,4,FALSE)-'Actual HDDs'!D170)*IFERROR(VLOOKUP(MONTH($A63),INDIRECT(CONCATENATE("'",YEAR($A63),"'!$M$22:$N$37")),2,FALSE),0))*Customers!J170</f>
        <v>-170218.24553189776</v>
      </c>
      <c r="E63" s="20">
        <f ca="1">((VLOOKUP(MONTH($A63),'Normal HDDs'!$A:$E,5,FALSE)-'Actual HDDs'!E170)*IFERROR(VLOOKUP(MONTH($A63),INDIRECT(CONCATENATE("'",YEAR($A63),"'!$S$22:$T$37")),2,FALSE),0))*Customers!K170</f>
        <v>-105961.05947328165</v>
      </c>
      <c r="F63" s="20">
        <f ca="1">'Historical Therms'!H170+B63</f>
        <v>2563332.476496832</v>
      </c>
      <c r="G63" s="20">
        <f ca="1">'Historical Therms'!I170+C63</f>
        <v>2245530.4117644364</v>
      </c>
      <c r="H63" s="20">
        <f ca="1">'Historical Therms'!J170+D63</f>
        <v>2445468.6867959006</v>
      </c>
      <c r="I63" s="20">
        <f ca="1">'Historical Therms'!K170+E63</f>
        <v>3272212.4742116565</v>
      </c>
      <c r="K63" s="20">
        <f ca="1">O63-'Historical Therms'!H170</f>
        <v>1389783.0428168308</v>
      </c>
      <c r="L63" s="20">
        <f ca="1">P63-'Historical Therms'!I170</f>
        <v>184050.35583249992</v>
      </c>
      <c r="M63" s="20">
        <f ca="1">Q63-'Historical Therms'!J170</f>
        <v>519886.94764869055</v>
      </c>
      <c r="N63" s="20">
        <f ca="1">R63-'Historical Therms'!K170</f>
        <v>337867.16554844193</v>
      </c>
      <c r="O63" s="20">
        <f ca="1">((VLOOKUP(MONTH($A63),'Normal HDDs'!$A:$E,2,FALSE)*IFERROR(VLOOKUP(MONTH($A63),INDIRECT(CONCATENATE("'",YEAR($A63),"'!$A$22:$B$37")),2,FALSE),0)+((IFERROR(VLOOKUP("trend",INDIRECT(CONCATENATE("'",YEAR($A63),"'!$A$22:$B$37")),2,FALSE),0)*(MONTH($A63)+108))*($A64-$A63))+(IFERROR((VLOOKUP("(Intercept)",INDIRECT(CONCATENATE("'",YEAR($A63),"'!$A$22:$B$37")),2,FALSE)),0)*($A64-$A63)))*Customers!H170)</f>
        <v>4260767.8179194294</v>
      </c>
      <c r="P63" s="20">
        <f ca="1">((VLOOKUP(MONTH($A63),'Normal HDDs'!$A:$E,3,FALSE)*IFERROR(VLOOKUP(MONTH($A63),INDIRECT(CONCATENATE("'",YEAR($A63),"'!$g$22:$h$37")),2,FALSE),0)+((IFERROR(VLOOKUP("trend",INDIRECT(CONCATENATE("'",YEAR($A63),"'!$g$22:$h$37")),2,FALSE),0)*(MONTH($A63)+108))*($A64-$A63))+(IFERROR((VLOOKUP("(Intercept)",INDIRECT(CONCATENATE("'",YEAR($A63),"'!$g$22:$h$37")),2,FALSE)),0)*($A64-$A63)))*Customers!I170)</f>
        <v>2636423.1147171645</v>
      </c>
      <c r="Q63" s="20">
        <f ca="1">((VLOOKUP(MONTH($A63),'Normal HDDs'!$A:$E,4,FALSE)*IFERROR(VLOOKUP(MONTH($A63),INDIRECT(CONCATENATE("'",YEAR($A63),"'!$m$22:$n$37")),2,FALSE),0)+((IFERROR(VLOOKUP("trend",INDIRECT(CONCATENATE("'",YEAR($A63),"'!$m$22:$n$37")),2,FALSE),0)*(MONTH($A63)+108))*($A64-$A63))+(IFERROR((VLOOKUP("(Intercept)",INDIRECT(CONCATENATE("'",YEAR($A63),"'!$m$22:$n$37")),2,FALSE)),0)*($A64-$A63)))*Customers!J170)</f>
        <v>3135573.8799764886</v>
      </c>
      <c r="R63" s="20">
        <f ca="1">((VLOOKUP(MONTH($A63),'Normal HDDs'!$A:$E,5,FALSE)*IFERROR(VLOOKUP(MONTH($A63),INDIRECT(CONCATENATE("'",YEAR($A63),"'!$s$22:$t$37")),2,FALSE),0)+((IFERROR(VLOOKUP("trend",INDIRECT(CONCATENATE("'",YEAR($A63),"'!$s$22:$t$37")),2,FALSE),0)*(MONTH($A63)+108))*($A64-$A63))+(IFERROR((VLOOKUP("(Intercept)",INDIRECT(CONCATENATE("'",YEAR($A63),"'!$s$22:$t$37")),2,FALSE)),0)*($A64-$A63)))*Customers!K170)</f>
        <v>3716040.6992333801</v>
      </c>
    </row>
    <row r="64" spans="1:18" x14ac:dyDescent="0.25">
      <c r="A64" s="18">
        <v>41640</v>
      </c>
      <c r="B64" s="20">
        <f ca="1">((VLOOKUP(MONTH($A64),'Normal HDDs'!$A:$E,2,FALSE)-'Actual HDDs'!B171)*IFERROR(VLOOKUP(MONTH($A64),INDIRECT(CONCATENATE("'",YEAR($A64),"'!$A$22:$B$37")),2,FALSE),0))*Customers!H171</f>
        <v>240552.27249280486</v>
      </c>
      <c r="C64" s="20">
        <f ca="1">((VLOOKUP(MONTH($A64),'Normal HDDs'!$A:$E,3,FALSE)-'Actual HDDs'!C171)*IFERROR(VLOOKUP(MONTH($A64),INDIRECT(CONCATENATE("'",YEAR($A64),"'!$G$22:$H$37")),2,FALSE),0))*Customers!I171</f>
        <v>73028.098399620823</v>
      </c>
      <c r="D64" s="20">
        <f ca="1">((VLOOKUP(MONTH($A64),'Normal HDDs'!$A:$E,4,FALSE)-'Actual HDDs'!D171)*IFERROR(VLOOKUP(MONTH($A64),INDIRECT(CONCATENATE("'",YEAR($A64),"'!$M$22:$N$37")),2,FALSE),0))*Customers!J171</f>
        <v>88244.896520314607</v>
      </c>
      <c r="E64" s="20">
        <f ca="1">((VLOOKUP(MONTH($A64),'Normal HDDs'!$A:$E,5,FALSE)-'Actual HDDs'!E171)*IFERROR(VLOOKUP(MONTH($A64),INDIRECT(CONCATENATE("'",YEAR($A64),"'!$S$22:$T$37")),2,FALSE),0))*Customers!K171</f>
        <v>399661.96974215598</v>
      </c>
      <c r="F64" s="20">
        <f ca="1">'Historical Therms'!H171+B64</f>
        <v>4522109.54137915</v>
      </c>
      <c r="G64" s="20">
        <f ca="1">'Historical Therms'!I171+C64</f>
        <v>2734402.4646963901</v>
      </c>
      <c r="H64" s="20">
        <f ca="1">'Historical Therms'!J171+D64</f>
        <v>3213742.6441779477</v>
      </c>
      <c r="I64" s="20">
        <f ca="1">'Historical Therms'!K171+E64</f>
        <v>4602920.5869014077</v>
      </c>
      <c r="K64" s="20">
        <f ca="1">O64-'Historical Therms'!H171</f>
        <v>-86551.02365688514</v>
      </c>
      <c r="L64" s="20">
        <f ca="1">P64-'Historical Therms'!I171</f>
        <v>-96925.805021975655</v>
      </c>
      <c r="M64" s="20">
        <f ca="1">Q64-'Historical Therms'!J171</f>
        <v>-32556.597490941174</v>
      </c>
      <c r="N64" s="20">
        <f ca="1">R64-'Historical Therms'!K171</f>
        <v>-259776.95509333815</v>
      </c>
      <c r="O64" s="20">
        <f ca="1">((VLOOKUP(MONTH($A64),'Normal HDDs'!$A:$E,2,FALSE)*IFERROR(VLOOKUP(MONTH($A64),INDIRECT(CONCATENATE("'",YEAR($A64),"'!$A$22:$B$37")),2,FALSE),0)+((IFERROR(VLOOKUP("trend",INDIRECT(CONCATENATE("'",YEAR($A64),"'!$A$22:$B$37")),2,FALSE),0)*(MONTH($A64)+108))*($A65-$A64))+(IFERROR((VLOOKUP("(Intercept)",INDIRECT(CONCATENATE("'",YEAR($A64),"'!$A$22:$B$37")),2,FALSE)),0)*($A65-$A64)))*Customers!H171)</f>
        <v>4195006.2452294603</v>
      </c>
      <c r="P64" s="20">
        <f ca="1">((VLOOKUP(MONTH($A64),'Normal HDDs'!$A:$E,3,FALSE)*IFERROR(VLOOKUP(MONTH($A64),INDIRECT(CONCATENATE("'",YEAR($A64),"'!$g$22:$h$37")),2,FALSE),0)+((IFERROR(VLOOKUP("trend",INDIRECT(CONCATENATE("'",YEAR($A64),"'!$g$22:$h$37")),2,FALSE),0)*(MONTH($A64)+108))*($A65-$A64))+(IFERROR((VLOOKUP("(Intercept)",INDIRECT(CONCATENATE("'",YEAR($A64),"'!$g$22:$h$37")),2,FALSE)),0)*($A65-$A64)))*Customers!I171)</f>
        <v>2564448.5612747935</v>
      </c>
      <c r="Q64" s="20">
        <f ca="1">((VLOOKUP(MONTH($A64),'Normal HDDs'!$A:$E,4,FALSE)*IFERROR(VLOOKUP(MONTH($A64),INDIRECT(CONCATENATE("'",YEAR($A64),"'!$m$22:$n$37")),2,FALSE),0)+((IFERROR(VLOOKUP("trend",INDIRECT(CONCATENATE("'",YEAR($A64),"'!$m$22:$n$37")),2,FALSE),0)*(MONTH($A64)+108))*($A65-$A64))+(IFERROR((VLOOKUP("(Intercept)",INDIRECT(CONCATENATE("'",YEAR($A64),"'!$m$22:$n$37")),2,FALSE)),0)*($A65-$A64)))*Customers!J171)</f>
        <v>3092941.1501666917</v>
      </c>
      <c r="R64" s="20">
        <f ca="1">((VLOOKUP(MONTH($A64),'Normal HDDs'!$A:$E,5,FALSE)*IFERROR(VLOOKUP(MONTH($A64),INDIRECT(CONCATENATE("'",YEAR($A64),"'!$s$22:$t$37")),2,FALSE),0)+((IFERROR(VLOOKUP("trend",INDIRECT(CONCATENATE("'",YEAR($A64),"'!$s$22:$t$37")),2,FALSE),0)*(MONTH($A64)+108))*($A65-$A64))+(IFERROR((VLOOKUP("(Intercept)",INDIRECT(CONCATENATE("'",YEAR($A64),"'!$s$22:$t$37")),2,FALSE)),0)*($A65-$A64)))*Customers!K171)</f>
        <v>3943481.6620659139</v>
      </c>
    </row>
    <row r="65" spans="1:18" x14ac:dyDescent="0.25">
      <c r="A65" s="18">
        <v>41671</v>
      </c>
      <c r="B65" s="20">
        <f ca="1">((VLOOKUP(MONTH($A65),'Normal HDDs'!$A:$E,2,FALSE)-'Actual HDDs'!B172)*IFERROR(VLOOKUP(MONTH($A65),INDIRECT(CONCATENATE("'",YEAR($A65),"'!$A$22:$B$37")),2,FALSE),0))*Customers!H172</f>
        <v>-382134.81171148847</v>
      </c>
      <c r="C65" s="20">
        <f ca="1">((VLOOKUP(MONTH($A65),'Normal HDDs'!$A:$E,3,FALSE)-'Actual HDDs'!C172)*IFERROR(VLOOKUP(MONTH($A65),INDIRECT(CONCATENATE("'",YEAR($A65),"'!$G$22:$H$37")),2,FALSE),0))*Customers!I172</f>
        <v>-240233.16114676773</v>
      </c>
      <c r="D65" s="20">
        <f ca="1">((VLOOKUP(MONTH($A65),'Normal HDDs'!$A:$E,4,FALSE)-'Actual HDDs'!D172)*IFERROR(VLOOKUP(MONTH($A65),INDIRECT(CONCATENATE("'",YEAR($A65),"'!$M$22:$N$37")),2,FALSE),0))*Customers!J172</f>
        <v>-377662.5365953584</v>
      </c>
      <c r="E65" s="20">
        <f ca="1">((VLOOKUP(MONTH($A65),'Normal HDDs'!$A:$E,5,FALSE)-'Actual HDDs'!E172)*IFERROR(VLOOKUP(MONTH($A65),INDIRECT(CONCATENATE("'",YEAR($A65),"'!$S$22:$T$37")),2,FALSE),0))*Customers!K172</f>
        <v>-333917.62344677665</v>
      </c>
      <c r="F65" s="20">
        <f ca="1">'Historical Therms'!H172+B65</f>
        <v>3134260.9688521437</v>
      </c>
      <c r="G65" s="20">
        <f ca="1">'Historical Therms'!I172+C65</f>
        <v>1986631.2867176177</v>
      </c>
      <c r="H65" s="20">
        <f ca="1">'Historical Therms'!J172+D65</f>
        <v>2264230.9960755929</v>
      </c>
      <c r="I65" s="20">
        <f ca="1">'Historical Therms'!K172+E65</f>
        <v>2999778.6154542547</v>
      </c>
      <c r="K65" s="20">
        <f ca="1">O65-'Historical Therms'!H172</f>
        <v>-172753.569596407</v>
      </c>
      <c r="L65" s="20">
        <f ca="1">P65-'Historical Therms'!I172</f>
        <v>-199745.28138219565</v>
      </c>
      <c r="M65" s="20">
        <f ca="1">Q65-'Historical Therms'!J172</f>
        <v>-305363.90699243965</v>
      </c>
      <c r="N65" s="20">
        <f ca="1">R65-'Historical Therms'!K172</f>
        <v>-292828.58010219736</v>
      </c>
      <c r="O65" s="20">
        <f ca="1">((VLOOKUP(MONTH($A65),'Normal HDDs'!$A:$E,2,FALSE)*IFERROR(VLOOKUP(MONTH($A65),INDIRECT(CONCATENATE("'",YEAR($A65),"'!$A$22:$B$37")),2,FALSE),0)+((IFERROR(VLOOKUP("trend",INDIRECT(CONCATENATE("'",YEAR($A65),"'!$A$22:$B$37")),2,FALSE),0)*(MONTH($A65)+108))*($A66-$A65))+(IFERROR((VLOOKUP("(Intercept)",INDIRECT(CONCATENATE("'",YEAR($A65),"'!$A$22:$B$37")),2,FALSE)),0)*($A66-$A65)))*Customers!H172)</f>
        <v>3343642.210967225</v>
      </c>
      <c r="P65" s="20">
        <f ca="1">((VLOOKUP(MONTH($A65),'Normal HDDs'!$A:$E,3,FALSE)*IFERROR(VLOOKUP(MONTH($A65),INDIRECT(CONCATENATE("'",YEAR($A65),"'!$g$22:$h$37")),2,FALSE),0)+((IFERROR(VLOOKUP("trend",INDIRECT(CONCATENATE("'",YEAR($A65),"'!$g$22:$h$37")),2,FALSE),0)*(MONTH($A65)+108))*($A66-$A65))+(IFERROR((VLOOKUP("(Intercept)",INDIRECT(CONCATENATE("'",YEAR($A65),"'!$g$22:$h$37")),2,FALSE)),0)*($A66-$A65)))*Customers!I172)</f>
        <v>2027119.1664821897</v>
      </c>
      <c r="Q65" s="20">
        <f ca="1">((VLOOKUP(MONTH($A65),'Normal HDDs'!$A:$E,4,FALSE)*IFERROR(VLOOKUP(MONTH($A65),INDIRECT(CONCATENATE("'",YEAR($A65),"'!$m$22:$n$37")),2,FALSE),0)+((IFERROR(VLOOKUP("trend",INDIRECT(CONCATENATE("'",YEAR($A65),"'!$m$22:$n$37")),2,FALSE),0)*(MONTH($A65)+108))*($A66-$A65))+(IFERROR((VLOOKUP("(Intercept)",INDIRECT(CONCATENATE("'",YEAR($A65),"'!$m$22:$n$37")),2,FALSE)),0)*($A66-$A65)))*Customers!J172)</f>
        <v>2336529.6256785118</v>
      </c>
      <c r="R65" s="20">
        <f ca="1">((VLOOKUP(MONTH($A65),'Normal HDDs'!$A:$E,5,FALSE)*IFERROR(VLOOKUP(MONTH($A65),INDIRECT(CONCATENATE("'",YEAR($A65),"'!$s$22:$t$37")),2,FALSE),0)+((IFERROR(VLOOKUP("trend",INDIRECT(CONCATENATE("'",YEAR($A65),"'!$s$22:$t$37")),2,FALSE),0)*(MONTH($A65)+108))*($A66-$A65))+(IFERROR((VLOOKUP("(Intercept)",INDIRECT(CONCATENATE("'",YEAR($A65),"'!$s$22:$t$37")),2,FALSE)),0)*($A66-$A65)))*Customers!K172)</f>
        <v>3040867.6587988338</v>
      </c>
    </row>
    <row r="66" spans="1:18" x14ac:dyDescent="0.25">
      <c r="A66" s="18">
        <v>41699</v>
      </c>
      <c r="B66" s="20">
        <f ca="1">((VLOOKUP(MONTH($A66),'Normal HDDs'!$A:$E,2,FALSE)-'Actual HDDs'!B173)*IFERROR(VLOOKUP(MONTH($A66),INDIRECT(CONCATENATE("'",YEAR($A66),"'!$A$22:$B$37")),2,FALSE),0))*Customers!H173</f>
        <v>156734.27572338015</v>
      </c>
      <c r="C66" s="20">
        <f ca="1">((VLOOKUP(MONTH($A66),'Normal HDDs'!$A:$E,3,FALSE)-'Actual HDDs'!C173)*IFERROR(VLOOKUP(MONTH($A66),INDIRECT(CONCATENATE("'",YEAR($A66),"'!$G$22:$H$37")),2,FALSE),0))*Customers!I173</f>
        <v>106135.23298723988</v>
      </c>
      <c r="D66" s="20">
        <f ca="1">((VLOOKUP(MONTH($A66),'Normal HDDs'!$A:$E,4,FALSE)-'Actual HDDs'!D173)*IFERROR(VLOOKUP(MONTH($A66),INDIRECT(CONCATENATE("'",YEAR($A66),"'!$M$22:$N$37")),2,FALSE),0))*Customers!J173</f>
        <v>147153.61118052251</v>
      </c>
      <c r="E66" s="20">
        <f ca="1">((VLOOKUP(MONTH($A66),'Normal HDDs'!$A:$E,5,FALSE)-'Actual HDDs'!E173)*IFERROR(VLOOKUP(MONTH($A66),INDIRECT(CONCATENATE("'",YEAR($A66),"'!$S$22:$T$37")),2,FALSE),0))*Customers!K173</f>
        <v>102550.67099382807</v>
      </c>
      <c r="F66" s="20">
        <f ca="1">'Historical Therms'!H173+B66</f>
        <v>2714674.8567106444</v>
      </c>
      <c r="G66" s="20">
        <f ca="1">'Historical Therms'!I173+C66</f>
        <v>1682973.9599325552</v>
      </c>
      <c r="H66" s="20">
        <f ca="1">'Historical Therms'!J173+D66</f>
        <v>1780272.631956104</v>
      </c>
      <c r="I66" s="20">
        <f ca="1">'Historical Therms'!K173+E66</f>
        <v>2286846.3422856671</v>
      </c>
      <c r="K66" s="20">
        <f ca="1">O66-'Historical Therms'!H173</f>
        <v>344118.68813746143</v>
      </c>
      <c r="L66" s="20">
        <f ca="1">P66-'Historical Therms'!I173</f>
        <v>226249.11619824474</v>
      </c>
      <c r="M66" s="20">
        <f ca="1">Q66-'Historical Therms'!J173</f>
        <v>128137.45601139357</v>
      </c>
      <c r="N66" s="20">
        <f ca="1">R66-'Historical Therms'!K173</f>
        <v>73893.781484941021</v>
      </c>
      <c r="O66" s="20">
        <f ca="1">((VLOOKUP(MONTH($A66),'Normal HDDs'!$A:$E,2,FALSE)*IFERROR(VLOOKUP(MONTH($A66),INDIRECT(CONCATENATE("'",YEAR($A66),"'!$A$22:$B$37")),2,FALSE),0)+((IFERROR(VLOOKUP("trend",INDIRECT(CONCATENATE("'",YEAR($A66),"'!$A$22:$B$37")),2,FALSE),0)*(MONTH($A66)+108))*($A67-$A66))+(IFERROR((VLOOKUP("(Intercept)",INDIRECT(CONCATENATE("'",YEAR($A66),"'!$A$22:$B$37")),2,FALSE)),0)*($A67-$A66)))*Customers!H173)</f>
        <v>2902059.2691247258</v>
      </c>
      <c r="P66" s="20">
        <f ca="1">((VLOOKUP(MONTH($A66),'Normal HDDs'!$A:$E,3,FALSE)*IFERROR(VLOOKUP(MONTH($A66),INDIRECT(CONCATENATE("'",YEAR($A66),"'!$g$22:$h$37")),2,FALSE),0)+((IFERROR(VLOOKUP("trend",INDIRECT(CONCATENATE("'",YEAR($A66),"'!$g$22:$h$37")),2,FALSE),0)*(MONTH($A66)+108))*($A67-$A66))+(IFERROR((VLOOKUP("(Intercept)",INDIRECT(CONCATENATE("'",YEAR($A66),"'!$g$22:$h$37")),2,FALSE)),0)*($A67-$A66)))*Customers!I173)</f>
        <v>1803087.84314356</v>
      </c>
      <c r="Q66" s="20">
        <f ca="1">((VLOOKUP(MONTH($A66),'Normal HDDs'!$A:$E,4,FALSE)*IFERROR(VLOOKUP(MONTH($A66),INDIRECT(CONCATENATE("'",YEAR($A66),"'!$m$22:$n$37")),2,FALSE),0)+((IFERROR(VLOOKUP("trend",INDIRECT(CONCATENATE("'",YEAR($A66),"'!$m$22:$n$37")),2,FALSE),0)*(MONTH($A66)+108))*($A67-$A66))+(IFERROR((VLOOKUP("(Intercept)",INDIRECT(CONCATENATE("'",YEAR($A66),"'!$m$22:$n$37")),2,FALSE)),0)*($A67-$A66)))*Customers!J173)</f>
        <v>1761256.4767869751</v>
      </c>
      <c r="R66" s="20">
        <f ca="1">((VLOOKUP(MONTH($A66),'Normal HDDs'!$A:$E,5,FALSE)*IFERROR(VLOOKUP(MONTH($A66),INDIRECT(CONCATENATE("'",YEAR($A66),"'!$s$22:$t$37")),2,FALSE),0)+((IFERROR(VLOOKUP("trend",INDIRECT(CONCATENATE("'",YEAR($A66),"'!$s$22:$t$37")),2,FALSE),0)*(MONTH($A66)+108))*($A67-$A66))+(IFERROR((VLOOKUP("(Intercept)",INDIRECT(CONCATENATE("'",YEAR($A66),"'!$s$22:$t$37")),2,FALSE)),0)*($A67-$A66)))*Customers!K173)</f>
        <v>2258189.4527767799</v>
      </c>
    </row>
    <row r="67" spans="1:18" x14ac:dyDescent="0.25">
      <c r="A67" s="18">
        <v>41730</v>
      </c>
      <c r="B67" s="20">
        <f ca="1">((VLOOKUP(MONTH($A67),'Normal HDDs'!$A:$E,2,FALSE)-'Actual HDDs'!B174)*IFERROR(VLOOKUP(MONTH($A67),INDIRECT(CONCATENATE("'",YEAR($A67),"'!$A$22:$B$37")),2,FALSE),0))*Customers!H174</f>
        <v>183935.3382744226</v>
      </c>
      <c r="C67" s="20">
        <f ca="1">((VLOOKUP(MONTH($A67),'Normal HDDs'!$A:$E,3,FALSE)-'Actual HDDs'!C174)*IFERROR(VLOOKUP(MONTH($A67),INDIRECT(CONCATENATE("'",YEAR($A67),"'!$G$22:$H$37")),2,FALSE),0))*Customers!I174</f>
        <v>103740.68524112539</v>
      </c>
      <c r="D67" s="20">
        <f ca="1">((VLOOKUP(MONTH($A67),'Normal HDDs'!$A:$E,4,FALSE)-'Actual HDDs'!D174)*IFERROR(VLOOKUP(MONTH($A67),INDIRECT(CONCATENATE("'",YEAR($A67),"'!$M$22:$N$37")),2,FALSE),0))*Customers!J174</f>
        <v>54114.050618962479</v>
      </c>
      <c r="E67" s="20">
        <f ca="1">((VLOOKUP(MONTH($A67),'Normal HDDs'!$A:$E,5,FALSE)-'Actual HDDs'!E174)*IFERROR(VLOOKUP(MONTH($A67),INDIRECT(CONCATENATE("'",YEAR($A67),"'!$S$22:$T$37")),2,FALSE),0))*Customers!K174</f>
        <v>194498.14789575423</v>
      </c>
      <c r="F67" s="20">
        <f ca="1">'Historical Therms'!H174+B67</f>
        <v>1379578.2404546516</v>
      </c>
      <c r="G67" s="20">
        <f ca="1">'Historical Therms'!I174+C67</f>
        <v>813251.48831497738</v>
      </c>
      <c r="H67" s="20">
        <f ca="1">'Historical Therms'!J174+D67</f>
        <v>709329.13345724205</v>
      </c>
      <c r="I67" s="20">
        <f ca="1">'Historical Therms'!K174+E67</f>
        <v>1050144.3598033935</v>
      </c>
      <c r="K67" s="20">
        <f ca="1">O67-'Historical Therms'!H174</f>
        <v>851601.46227356582</v>
      </c>
      <c r="L67" s="20">
        <f ca="1">P67-'Historical Therms'!I174</f>
        <v>575464.99047064048</v>
      </c>
      <c r="M67" s="20">
        <f ca="1">Q67-'Historical Therms'!J174</f>
        <v>275693.88937101315</v>
      </c>
      <c r="N67" s="20">
        <f ca="1">R67-'Historical Therms'!K174</f>
        <v>577324.35546079837</v>
      </c>
      <c r="O67" s="20">
        <f ca="1">((VLOOKUP(MONTH($A67),'Normal HDDs'!$A:$E,2,FALSE)*IFERROR(VLOOKUP(MONTH($A67),INDIRECT(CONCATENATE("'",YEAR($A67),"'!$A$22:$B$37")),2,FALSE),0)+((IFERROR(VLOOKUP("trend",INDIRECT(CONCATENATE("'",YEAR($A67),"'!$A$22:$B$37")),2,FALSE),0)*(MONTH($A67)+108))*($A68-$A67))+(IFERROR((VLOOKUP("(Intercept)",INDIRECT(CONCATENATE("'",YEAR($A67),"'!$A$22:$B$37")),2,FALSE)),0)*($A68-$A67)))*Customers!H174)</f>
        <v>2047244.3644537949</v>
      </c>
      <c r="P67" s="20">
        <f ca="1">((VLOOKUP(MONTH($A67),'Normal HDDs'!$A:$E,3,FALSE)*IFERROR(VLOOKUP(MONTH($A67),INDIRECT(CONCATENATE("'",YEAR($A67),"'!$g$22:$h$37")),2,FALSE),0)+((IFERROR(VLOOKUP("trend",INDIRECT(CONCATENATE("'",YEAR($A67),"'!$g$22:$h$37")),2,FALSE),0)*(MONTH($A67)+108))*($A68-$A67))+(IFERROR((VLOOKUP("(Intercept)",INDIRECT(CONCATENATE("'",YEAR($A67),"'!$g$22:$h$37")),2,FALSE)),0)*($A68-$A67)))*Customers!I174)</f>
        <v>1284975.7935444925</v>
      </c>
      <c r="Q67" s="20">
        <f ca="1">((VLOOKUP(MONTH($A67),'Normal HDDs'!$A:$E,4,FALSE)*IFERROR(VLOOKUP(MONTH($A67),INDIRECT(CONCATENATE("'",YEAR($A67),"'!$m$22:$n$37")),2,FALSE),0)+((IFERROR(VLOOKUP("trend",INDIRECT(CONCATENATE("'",YEAR($A67),"'!$m$22:$n$37")),2,FALSE),0)*(MONTH($A67)+108))*($A68-$A67))+(IFERROR((VLOOKUP("(Intercept)",INDIRECT(CONCATENATE("'",YEAR($A67),"'!$m$22:$n$37")),2,FALSE)),0)*($A68-$A67)))*Customers!J174)</f>
        <v>930908.9722092927</v>
      </c>
      <c r="R67" s="20">
        <f ca="1">((VLOOKUP(MONTH($A67),'Normal HDDs'!$A:$E,5,FALSE)*IFERROR(VLOOKUP(MONTH($A67),INDIRECT(CONCATENATE("'",YEAR($A67),"'!$s$22:$t$37")),2,FALSE),0)+((IFERROR(VLOOKUP("trend",INDIRECT(CONCATENATE("'",YEAR($A67),"'!$s$22:$t$37")),2,FALSE),0)*(MONTH($A67)+108))*($A68-$A67))+(IFERROR((VLOOKUP("(Intercept)",INDIRECT(CONCATENATE("'",YEAR($A67),"'!$s$22:$t$37")),2,FALSE)),0)*($A68-$A67)))*Customers!K174)</f>
        <v>1432970.5673684375</v>
      </c>
    </row>
    <row r="68" spans="1:18" x14ac:dyDescent="0.25">
      <c r="A68" s="18">
        <v>41760</v>
      </c>
      <c r="B68" s="20">
        <f ca="1">((VLOOKUP(MONTH($A68),'Normal HDDs'!$A:$E,2,FALSE)-'Actual HDDs'!B175)*IFERROR(VLOOKUP(MONTH($A68),INDIRECT(CONCATENATE("'",YEAR($A68),"'!$A$22:$B$37")),2,FALSE),0))*Customers!H175</f>
        <v>170871.99868491985</v>
      </c>
      <c r="C68" s="20">
        <f ca="1">((VLOOKUP(MONTH($A68),'Normal HDDs'!$A:$E,3,FALSE)-'Actual HDDs'!C175)*IFERROR(VLOOKUP(MONTH($A68),INDIRECT(CONCATENATE("'",YEAR($A68),"'!$G$22:$H$37")),2,FALSE),0))*Customers!I175</f>
        <v>90274.542794336143</v>
      </c>
      <c r="D68" s="20">
        <f ca="1">((VLOOKUP(MONTH($A68),'Normal HDDs'!$A:$E,4,FALSE)-'Actual HDDs'!D175)*IFERROR(VLOOKUP(MONTH($A68),INDIRECT(CONCATENATE("'",YEAR($A68),"'!$M$22:$N$37")),2,FALSE),0))*Customers!J175</f>
        <v>83508.896829999867</v>
      </c>
      <c r="E68" s="20">
        <f ca="1">((VLOOKUP(MONTH($A68),'Normal HDDs'!$A:$E,5,FALSE)-'Actual HDDs'!E175)*IFERROR(VLOOKUP(MONTH($A68),INDIRECT(CONCATENATE("'",YEAR($A68),"'!$S$22:$T$37")),2,FALSE),0))*Customers!K175</f>
        <v>127454.04342269973</v>
      </c>
      <c r="F68" s="20">
        <f ca="1">'Historical Therms'!H175+B68</f>
        <v>1411767.3150081004</v>
      </c>
      <c r="G68" s="20">
        <f ca="1">'Historical Therms'!I175+C68</f>
        <v>906590.62880954845</v>
      </c>
      <c r="H68" s="20">
        <f ca="1">'Historical Therms'!J175+D68</f>
        <v>689478.40212289745</v>
      </c>
      <c r="I68" s="20">
        <f ca="1">'Historical Therms'!K175+E68</f>
        <v>849662.13579140953</v>
      </c>
      <c r="K68" s="20">
        <f ca="1">O68-'Historical Therms'!H175</f>
        <v>216672.90982047585</v>
      </c>
      <c r="L68" s="20">
        <f ca="1">P68-'Historical Therms'!I175</f>
        <v>117640.11043287138</v>
      </c>
      <c r="M68" s="20">
        <f ca="1">Q68-'Historical Therms'!J175</f>
        <v>-35209.715041826712</v>
      </c>
      <c r="N68" s="20">
        <f ca="1">R68-'Historical Therms'!K175</f>
        <v>237896.38482086034</v>
      </c>
      <c r="O68" s="20">
        <f ca="1">((VLOOKUP(MONTH($A68),'Normal HDDs'!$A:$E,2,FALSE)*IFERROR(VLOOKUP(MONTH($A68),INDIRECT(CONCATENATE("'",YEAR($A68),"'!$A$22:$B$37")),2,FALSE),0)+((IFERROR(VLOOKUP("trend",INDIRECT(CONCATENATE("'",YEAR($A68),"'!$A$22:$B$37")),2,FALSE),0)*(MONTH($A68)+108))*($A69-$A68))+(IFERROR((VLOOKUP("(Intercept)",INDIRECT(CONCATENATE("'",YEAR($A68),"'!$A$22:$B$37")),2,FALSE)),0)*($A69-$A68)))*Customers!H175)</f>
        <v>1457568.2261436563</v>
      </c>
      <c r="P68" s="20">
        <f ca="1">((VLOOKUP(MONTH($A68),'Normal HDDs'!$A:$E,3,FALSE)*IFERROR(VLOOKUP(MONTH($A68),INDIRECT(CONCATENATE("'",YEAR($A68),"'!$g$22:$h$37")),2,FALSE),0)+((IFERROR(VLOOKUP("trend",INDIRECT(CONCATENATE("'",YEAR($A68),"'!$g$22:$h$37")),2,FALSE),0)*(MONTH($A68)+108))*($A69-$A68))+(IFERROR((VLOOKUP("(Intercept)",INDIRECT(CONCATENATE("'",YEAR($A68),"'!$g$22:$h$37")),2,FALSE)),0)*($A69-$A68)))*Customers!I175)</f>
        <v>933956.19644808373</v>
      </c>
      <c r="Q68" s="20">
        <f ca="1">((VLOOKUP(MONTH($A68),'Normal HDDs'!$A:$E,4,FALSE)*IFERROR(VLOOKUP(MONTH($A68),INDIRECT(CONCATENATE("'",YEAR($A68),"'!$m$22:$n$37")),2,FALSE),0)+((IFERROR(VLOOKUP("trend",INDIRECT(CONCATENATE("'",YEAR($A68),"'!$m$22:$n$37")),2,FALSE),0)*(MONTH($A68)+108))*($A69-$A68))+(IFERROR((VLOOKUP("(Intercept)",INDIRECT(CONCATENATE("'",YEAR($A68),"'!$m$22:$n$37")),2,FALSE)),0)*($A69-$A68)))*Customers!J175)</f>
        <v>570759.79025107087</v>
      </c>
      <c r="R68" s="20">
        <f ca="1">((VLOOKUP(MONTH($A68),'Normal HDDs'!$A:$E,5,FALSE)*IFERROR(VLOOKUP(MONTH($A68),INDIRECT(CONCATENATE("'",YEAR($A68),"'!$s$22:$t$37")),2,FALSE),0)+((IFERROR(VLOOKUP("trend",INDIRECT(CONCATENATE("'",YEAR($A68),"'!$s$22:$t$37")),2,FALSE),0)*(MONTH($A68)+108))*($A69-$A68))+(IFERROR((VLOOKUP("(Intercept)",INDIRECT(CONCATENATE("'",YEAR($A68),"'!$s$22:$t$37")),2,FALSE)),0)*($A69-$A68)))*Customers!K175)</f>
        <v>960104.47718957008</v>
      </c>
    </row>
    <row r="69" spans="1:18" x14ac:dyDescent="0.25">
      <c r="A69" s="18">
        <v>41791</v>
      </c>
      <c r="B69" s="20">
        <f ca="1">((VLOOKUP(MONTH($A69),'Normal HDDs'!$A:$E,2,FALSE)-'Actual HDDs'!B176)*IFERROR(VLOOKUP(MONTH($A69),INDIRECT(CONCATENATE("'",YEAR($A69),"'!$A$22:$B$37")),2,FALSE),0))*Customers!H176</f>
        <v>0</v>
      </c>
      <c r="C69" s="20">
        <f ca="1">((VLOOKUP(MONTH($A69),'Normal HDDs'!$A:$E,3,FALSE)-'Actual HDDs'!C176)*IFERROR(VLOOKUP(MONTH($A69),INDIRECT(CONCATENATE("'",YEAR($A69),"'!$G$22:$H$37")),2,FALSE),0))*Customers!I176</f>
        <v>34224.182982429353</v>
      </c>
      <c r="D69" s="20">
        <f ca="1">((VLOOKUP(MONTH($A69),'Normal HDDs'!$A:$E,4,FALSE)-'Actual HDDs'!D176)*IFERROR(VLOOKUP(MONTH($A69),INDIRECT(CONCATENATE("'",YEAR($A69),"'!$M$22:$N$37")),2,FALSE),0))*Customers!J176</f>
        <v>0</v>
      </c>
      <c r="E69" s="20">
        <f ca="1">((VLOOKUP(MONTH($A69),'Normal HDDs'!$A:$E,5,FALSE)-'Actual HDDs'!E176)*IFERROR(VLOOKUP(MONTH($A69),INDIRECT(CONCATENATE("'",YEAR($A69),"'!$S$22:$T$37")),2,FALSE),0))*Customers!K176</f>
        <v>0</v>
      </c>
      <c r="F69" s="20">
        <f ca="1">'Historical Therms'!H176+B69</f>
        <v>840465.32399569941</v>
      </c>
      <c r="G69" s="20">
        <f ca="1">'Historical Therms'!I176+C69</f>
        <v>671120.84993267059</v>
      </c>
      <c r="H69" s="20">
        <f ca="1">'Historical Therms'!J176+D69</f>
        <v>491742.6711055382</v>
      </c>
      <c r="I69" s="20">
        <f ca="1">'Historical Therms'!K176+E69</f>
        <v>603022.33794852113</v>
      </c>
      <c r="K69" s="20">
        <f ca="1">O69-'Historical Therms'!H176</f>
        <v>237554.10867693881</v>
      </c>
      <c r="L69" s="20">
        <f ca="1">P69-'Historical Therms'!I176</f>
        <v>121606.19810183486</v>
      </c>
      <c r="M69" s="20">
        <f ca="1">Q69-'Historical Therms'!J176</f>
        <v>-65879.954900140117</v>
      </c>
      <c r="N69" s="20">
        <f ca="1">R69-'Historical Therms'!K176</f>
        <v>114141.95765287825</v>
      </c>
      <c r="O69" s="20">
        <f ca="1">((VLOOKUP(MONTH($A69),'Normal HDDs'!$A:$E,2,FALSE)*IFERROR(VLOOKUP(MONTH($A69),INDIRECT(CONCATENATE("'",YEAR($A69),"'!$A$22:$B$37")),2,FALSE),0)+((IFERROR(VLOOKUP("trend",INDIRECT(CONCATENATE("'",YEAR($A69),"'!$A$22:$B$37")),2,FALSE),0)*(MONTH($A69)+108))*($A70-$A69))+(IFERROR((VLOOKUP("(Intercept)",INDIRECT(CONCATENATE("'",YEAR($A69),"'!$A$22:$B$37")),2,FALSE)),0)*($A70-$A69)))*Customers!H176)</f>
        <v>1078019.4326726382</v>
      </c>
      <c r="P69" s="20">
        <f ca="1">((VLOOKUP(MONTH($A69),'Normal HDDs'!$A:$E,3,FALSE)*IFERROR(VLOOKUP(MONTH($A69),INDIRECT(CONCATENATE("'",YEAR($A69),"'!$g$22:$h$37")),2,FALSE),0)+((IFERROR(VLOOKUP("trend",INDIRECT(CONCATENATE("'",YEAR($A69),"'!$g$22:$h$37")),2,FALSE),0)*(MONTH($A69)+108))*($A70-$A69))+(IFERROR((VLOOKUP("(Intercept)",INDIRECT(CONCATENATE("'",YEAR($A69),"'!$g$22:$h$37")),2,FALSE)),0)*($A70-$A69)))*Customers!I176)</f>
        <v>758502.86505207606</v>
      </c>
      <c r="Q69" s="20">
        <f ca="1">((VLOOKUP(MONTH($A69),'Normal HDDs'!$A:$E,4,FALSE)*IFERROR(VLOOKUP(MONTH($A69),INDIRECT(CONCATENATE("'",YEAR($A69),"'!$m$22:$n$37")),2,FALSE),0)+((IFERROR(VLOOKUP("trend",INDIRECT(CONCATENATE("'",YEAR($A69),"'!$m$22:$n$37")),2,FALSE),0)*(MONTH($A69)+108))*($A70-$A69))+(IFERROR((VLOOKUP("(Intercept)",INDIRECT(CONCATENATE("'",YEAR($A69),"'!$m$22:$n$37")),2,FALSE)),0)*($A70-$A69)))*Customers!J176)</f>
        <v>425862.71620539809</v>
      </c>
      <c r="R69" s="20">
        <f ca="1">((VLOOKUP(MONTH($A69),'Normal HDDs'!$A:$E,5,FALSE)*IFERROR(VLOOKUP(MONTH($A69),INDIRECT(CONCATENATE("'",YEAR($A69),"'!$s$22:$t$37")),2,FALSE),0)+((IFERROR(VLOOKUP("trend",INDIRECT(CONCATENATE("'",YEAR($A69),"'!$s$22:$t$37")),2,FALSE),0)*(MONTH($A69)+108))*($A70-$A69))+(IFERROR((VLOOKUP("(Intercept)",INDIRECT(CONCATENATE("'",YEAR($A69),"'!$s$22:$t$37")),2,FALSE)),0)*($A70-$A69)))*Customers!K176)</f>
        <v>717164.29560139938</v>
      </c>
    </row>
    <row r="70" spans="1:18" x14ac:dyDescent="0.25">
      <c r="A70" s="18">
        <v>41821</v>
      </c>
      <c r="B70" s="20">
        <f ca="1">((VLOOKUP(MONTH($A70),'Normal HDDs'!$A:$E,2,FALSE)-'Actual HDDs'!B177)*IFERROR(VLOOKUP(MONTH($A70),INDIRECT(CONCATENATE("'",YEAR($A70),"'!$A$22:$B$37")),2,FALSE),0))*Customers!H177</f>
        <v>0</v>
      </c>
      <c r="C70" s="20">
        <f ca="1">((VLOOKUP(MONTH($A70),'Normal HDDs'!$A:$E,3,FALSE)-'Actual HDDs'!C177)*IFERROR(VLOOKUP(MONTH($A70),INDIRECT(CONCATENATE("'",YEAR($A70),"'!$G$22:$H$37")),2,FALSE),0))*Customers!I177</f>
        <v>0</v>
      </c>
      <c r="D70" s="20">
        <f ca="1">((VLOOKUP(MONTH($A70),'Normal HDDs'!$A:$E,4,FALSE)-'Actual HDDs'!D177)*IFERROR(VLOOKUP(MONTH($A70),INDIRECT(CONCATENATE("'",YEAR($A70),"'!$M$22:$N$37")),2,FALSE),0))*Customers!J177</f>
        <v>0</v>
      </c>
      <c r="E70" s="20">
        <f ca="1">((VLOOKUP(MONTH($A70),'Normal HDDs'!$A:$E,5,FALSE)-'Actual HDDs'!E177)*IFERROR(VLOOKUP(MONTH($A70),INDIRECT(CONCATENATE("'",YEAR($A70),"'!$S$22:$T$37")),2,FALSE),0))*Customers!K177</f>
        <v>0</v>
      </c>
      <c r="F70" s="20">
        <f ca="1">'Historical Therms'!H177+B70</f>
        <v>1289232.0843335751</v>
      </c>
      <c r="G70" s="20">
        <f ca="1">'Historical Therms'!I177+C70</f>
        <v>886593.21384603856</v>
      </c>
      <c r="H70" s="20">
        <f ca="1">'Historical Therms'!J177+D70</f>
        <v>751718.25009765569</v>
      </c>
      <c r="I70" s="20">
        <f ca="1">'Historical Therms'!K177+E70</f>
        <v>906249.45172273065</v>
      </c>
      <c r="K70" s="20">
        <f ca="1">O70-'Historical Therms'!H177</f>
        <v>-178084.89308998501</v>
      </c>
      <c r="L70" s="20">
        <f ca="1">P70-'Historical Therms'!I177</f>
        <v>-201025.96065694338</v>
      </c>
      <c r="M70" s="20">
        <f ca="1">Q70-'Historical Therms'!J177</f>
        <v>-316626.25372770685</v>
      </c>
      <c r="N70" s="20">
        <f ca="1">R70-'Historical Therms'!K177</f>
        <v>-165463.26910791441</v>
      </c>
      <c r="O70" s="20">
        <f ca="1">((VLOOKUP(MONTH($A70),'Normal HDDs'!$A:$E,2,FALSE)*IFERROR(VLOOKUP(MONTH($A70),INDIRECT(CONCATENATE("'",YEAR($A70),"'!$A$22:$B$37")),2,FALSE),0)+((IFERROR(VLOOKUP("trend",INDIRECT(CONCATENATE("'",YEAR($A70),"'!$A$22:$B$37")),2,FALSE),0)*(MONTH($A70)+108))*($A71-$A70))+(IFERROR((VLOOKUP("(Intercept)",INDIRECT(CONCATENATE("'",YEAR($A70),"'!$A$22:$B$37")),2,FALSE)),0)*($A71-$A70)))*Customers!H177)</f>
        <v>1111147.1912435901</v>
      </c>
      <c r="P70" s="20">
        <f ca="1">((VLOOKUP(MONTH($A70),'Normal HDDs'!$A:$E,3,FALSE)*IFERROR(VLOOKUP(MONTH($A70),INDIRECT(CONCATENATE("'",YEAR($A70),"'!$g$22:$h$37")),2,FALSE),0)+((IFERROR(VLOOKUP("trend",INDIRECT(CONCATENATE("'",YEAR($A70),"'!$g$22:$h$37")),2,FALSE),0)*(MONTH($A70)+108))*($A71-$A70))+(IFERROR((VLOOKUP("(Intercept)",INDIRECT(CONCATENATE("'",YEAR($A70),"'!$g$22:$h$37")),2,FALSE)),0)*($A71-$A70)))*Customers!I177)</f>
        <v>685567.25318909518</v>
      </c>
      <c r="Q70" s="20">
        <f ca="1">((VLOOKUP(MONTH($A70),'Normal HDDs'!$A:$E,4,FALSE)*IFERROR(VLOOKUP(MONTH($A70),INDIRECT(CONCATENATE("'",YEAR($A70),"'!$m$22:$n$37")),2,FALSE),0)+((IFERROR(VLOOKUP("trend",INDIRECT(CONCATENATE("'",YEAR($A70),"'!$m$22:$n$37")),2,FALSE),0)*(MONTH($A70)+108))*($A71-$A70))+(IFERROR((VLOOKUP("(Intercept)",INDIRECT(CONCATENATE("'",YEAR($A70),"'!$m$22:$n$37")),2,FALSE)),0)*($A71-$A70)))*Customers!J177)</f>
        <v>435091.99636994884</v>
      </c>
      <c r="R70" s="20">
        <f ca="1">((VLOOKUP(MONTH($A70),'Normal HDDs'!$A:$E,5,FALSE)*IFERROR(VLOOKUP(MONTH($A70),INDIRECT(CONCATENATE("'",YEAR($A70),"'!$s$22:$t$37")),2,FALSE),0)+((IFERROR(VLOOKUP("trend",INDIRECT(CONCATENATE("'",YEAR($A70),"'!$s$22:$t$37")),2,FALSE),0)*(MONTH($A70)+108))*($A71-$A70))+(IFERROR((VLOOKUP("(Intercept)",INDIRECT(CONCATENATE("'",YEAR($A70),"'!$s$22:$t$37")),2,FALSE)),0)*($A71-$A70)))*Customers!K177)</f>
        <v>740786.18261481624</v>
      </c>
    </row>
    <row r="71" spans="1:18" x14ac:dyDescent="0.25">
      <c r="A71" s="18">
        <v>41852</v>
      </c>
      <c r="B71" s="20">
        <f ca="1">((VLOOKUP(MONTH($A71),'Normal HDDs'!$A:$E,2,FALSE)-'Actual HDDs'!B178)*IFERROR(VLOOKUP(MONTH($A71),INDIRECT(CONCATENATE("'",YEAR($A71),"'!$A$22:$B$37")),2,FALSE),0))*Customers!H178</f>
        <v>0</v>
      </c>
      <c r="C71" s="20">
        <f ca="1">((VLOOKUP(MONTH($A71),'Normal HDDs'!$A:$E,3,FALSE)-'Actual HDDs'!C178)*IFERROR(VLOOKUP(MONTH($A71),INDIRECT(CONCATENATE("'",YEAR($A71),"'!$G$22:$H$37")),2,FALSE),0))*Customers!I178</f>
        <v>0</v>
      </c>
      <c r="D71" s="20">
        <f ca="1">((VLOOKUP(MONTH($A71),'Normal HDDs'!$A:$E,4,FALSE)-'Actual HDDs'!D178)*IFERROR(VLOOKUP(MONTH($A71),INDIRECT(CONCATENATE("'",YEAR($A71),"'!$M$22:$N$37")),2,FALSE),0))*Customers!J178</f>
        <v>0</v>
      </c>
      <c r="E71" s="20">
        <f ca="1">((VLOOKUP(MONTH($A71),'Normal HDDs'!$A:$E,5,FALSE)-'Actual HDDs'!E178)*IFERROR(VLOOKUP(MONTH($A71),INDIRECT(CONCATENATE("'",YEAR($A71),"'!$S$22:$T$37")),2,FALSE),0))*Customers!K178</f>
        <v>0</v>
      </c>
      <c r="F71" s="20">
        <f ca="1">'Historical Therms'!H178+B71</f>
        <v>890769.29519748618</v>
      </c>
      <c r="G71" s="20">
        <f ca="1">'Historical Therms'!I178+C71</f>
        <v>621577.07457052986</v>
      </c>
      <c r="H71" s="20">
        <f ca="1">'Historical Therms'!J178+D71</f>
        <v>503714.42450433836</v>
      </c>
      <c r="I71" s="20">
        <f ca="1">'Historical Therms'!K178+E71</f>
        <v>617920.20572764566</v>
      </c>
      <c r="K71" s="20">
        <f ca="1">O71-'Historical Therms'!H178</f>
        <v>218857.85884878016</v>
      </c>
      <c r="L71" s="20">
        <f ca="1">P71-'Historical Therms'!I178</f>
        <v>63131.788902552216</v>
      </c>
      <c r="M71" s="20">
        <f ca="1">Q71-'Historical Therms'!J178</f>
        <v>-72211.23807158717</v>
      </c>
      <c r="N71" s="20">
        <f ca="1">R71-'Historical Therms'!K178</f>
        <v>123116.49067906023</v>
      </c>
      <c r="O71" s="20">
        <f ca="1">((VLOOKUP(MONTH($A71),'Normal HDDs'!$A:$E,2,FALSE)*IFERROR(VLOOKUP(MONTH($A71),INDIRECT(CONCATENATE("'",YEAR($A71),"'!$A$22:$B$37")),2,FALSE),0)+((IFERROR(VLOOKUP("trend",INDIRECT(CONCATENATE("'",YEAR($A71),"'!$A$22:$B$37")),2,FALSE),0)*(MONTH($A71)+108))*($A72-$A71))+(IFERROR((VLOOKUP("(Intercept)",INDIRECT(CONCATENATE("'",YEAR($A71),"'!$A$22:$B$37")),2,FALSE)),0)*($A72-$A71)))*Customers!H178)</f>
        <v>1109627.1540462663</v>
      </c>
      <c r="P71" s="20">
        <f ca="1">((VLOOKUP(MONTH($A71),'Normal HDDs'!$A:$E,3,FALSE)*IFERROR(VLOOKUP(MONTH($A71),INDIRECT(CONCATENATE("'",YEAR($A71),"'!$g$22:$h$37")),2,FALSE),0)+((IFERROR(VLOOKUP("trend",INDIRECT(CONCATENATE("'",YEAR($A71),"'!$g$22:$h$37")),2,FALSE),0)*(MONTH($A71)+108))*($A72-$A71))+(IFERROR((VLOOKUP("(Intercept)",INDIRECT(CONCATENATE("'",YEAR($A71),"'!$g$22:$h$37")),2,FALSE)),0)*($A72-$A71)))*Customers!I178)</f>
        <v>684708.86347308208</v>
      </c>
      <c r="Q71" s="20">
        <f ca="1">((VLOOKUP(MONTH($A71),'Normal HDDs'!$A:$E,4,FALSE)*IFERROR(VLOOKUP(MONTH($A71),INDIRECT(CONCATENATE("'",YEAR($A71),"'!$m$22:$n$37")),2,FALSE),0)+((IFERROR(VLOOKUP("trend",INDIRECT(CONCATENATE("'",YEAR($A71),"'!$m$22:$n$37")),2,FALSE),0)*(MONTH($A71)+108))*($A72-$A71))+(IFERROR((VLOOKUP("(Intercept)",INDIRECT(CONCATENATE("'",YEAR($A71),"'!$m$22:$n$37")),2,FALSE)),0)*($A72-$A71)))*Customers!J178)</f>
        <v>431503.18643275119</v>
      </c>
      <c r="R71" s="20">
        <f ca="1">((VLOOKUP(MONTH($A71),'Normal HDDs'!$A:$E,5,FALSE)*IFERROR(VLOOKUP(MONTH($A71),INDIRECT(CONCATENATE("'",YEAR($A71),"'!$s$22:$t$37")),2,FALSE),0)+((IFERROR(VLOOKUP("trend",INDIRECT(CONCATENATE("'",YEAR($A71),"'!$s$22:$t$37")),2,FALSE),0)*(MONTH($A71)+108))*($A72-$A71))+(IFERROR((VLOOKUP("(Intercept)",INDIRECT(CONCATENATE("'",YEAR($A71),"'!$s$22:$t$37")),2,FALSE)),0)*($A72-$A71)))*Customers!K178)</f>
        <v>741036.69640670589</v>
      </c>
    </row>
    <row r="72" spans="1:18" x14ac:dyDescent="0.25">
      <c r="A72" s="18">
        <v>41883</v>
      </c>
      <c r="B72" s="20">
        <f ca="1">((VLOOKUP(MONTH($A72),'Normal HDDs'!$A:$E,2,FALSE)-'Actual HDDs'!B179)*IFERROR(VLOOKUP(MONTH($A72),INDIRECT(CONCATENATE("'",YEAR($A72),"'!$A$22:$B$37")),2,FALSE),0))*Customers!H179</f>
        <v>0</v>
      </c>
      <c r="C72" s="20">
        <f ca="1">((VLOOKUP(MONTH($A72),'Normal HDDs'!$A:$E,3,FALSE)-'Actual HDDs'!C179)*IFERROR(VLOOKUP(MONTH($A72),INDIRECT(CONCATENATE("'",YEAR($A72),"'!$G$22:$H$37")),2,FALSE),0))*Customers!I179</f>
        <v>129421.32470493449</v>
      </c>
      <c r="D72" s="20">
        <f ca="1">((VLOOKUP(MONTH($A72),'Normal HDDs'!$A:$E,4,FALSE)-'Actual HDDs'!D179)*IFERROR(VLOOKUP(MONTH($A72),INDIRECT(CONCATENATE("'",YEAR($A72),"'!$M$22:$N$37")),2,FALSE),0))*Customers!J179</f>
        <v>0</v>
      </c>
      <c r="E72" s="20">
        <f ca="1">((VLOOKUP(MONTH($A72),'Normal HDDs'!$A:$E,5,FALSE)-'Actual HDDs'!E179)*IFERROR(VLOOKUP(MONTH($A72),INDIRECT(CONCATENATE("'",YEAR($A72),"'!$S$22:$T$37")),2,FALSE),0))*Customers!K179</f>
        <v>185296.91549505651</v>
      </c>
      <c r="F72" s="20">
        <f ca="1">'Historical Therms'!H179+B72</f>
        <v>1133852.2383536904</v>
      </c>
      <c r="G72" s="20">
        <f ca="1">'Historical Therms'!I179+C72</f>
        <v>892176.36327693495</v>
      </c>
      <c r="H72" s="20">
        <f ca="1">'Historical Therms'!J179+D72</f>
        <v>655632.56813812652</v>
      </c>
      <c r="I72" s="20">
        <f ca="1">'Historical Therms'!K179+E72</f>
        <v>1000164.0704312392</v>
      </c>
      <c r="K72" s="20">
        <f ca="1">O72-'Historical Therms'!H179</f>
        <v>-59340.583828722127</v>
      </c>
      <c r="L72" s="20">
        <f ca="1">P72-'Historical Therms'!I179</f>
        <v>68555.913159610122</v>
      </c>
      <c r="M72" s="20">
        <f ca="1">Q72-'Historical Therms'!J179</f>
        <v>-241359.35738946882</v>
      </c>
      <c r="N72" s="20">
        <f ca="1">R72-'Historical Therms'!K179</f>
        <v>138104.38825408102</v>
      </c>
      <c r="O72" s="20">
        <f ca="1">((VLOOKUP(MONTH($A72),'Normal HDDs'!$A:$E,2,FALSE)*IFERROR(VLOOKUP(MONTH($A72),INDIRECT(CONCATENATE("'",YEAR($A72),"'!$A$22:$B$37")),2,FALSE),0)+((IFERROR(VLOOKUP("trend",INDIRECT(CONCATENATE("'",YEAR($A72),"'!$A$22:$B$37")),2,FALSE),0)*(MONTH($A72)+108))*($A73-$A72))+(IFERROR((VLOOKUP("(Intercept)",INDIRECT(CONCATENATE("'",YEAR($A72),"'!$A$22:$B$37")),2,FALSE)),0)*($A73-$A72)))*Customers!H179)</f>
        <v>1074511.6545249682</v>
      </c>
      <c r="P72" s="20">
        <f ca="1">((VLOOKUP(MONTH($A72),'Normal HDDs'!$A:$E,3,FALSE)*IFERROR(VLOOKUP(MONTH($A72),INDIRECT(CONCATENATE("'",YEAR($A72),"'!$g$22:$h$37")),2,FALSE),0)+((IFERROR(VLOOKUP("trend",INDIRECT(CONCATENATE("'",YEAR($A72),"'!$g$22:$h$37")),2,FALSE),0)*(MONTH($A72)+108))*($A73-$A72))+(IFERROR((VLOOKUP("(Intercept)",INDIRECT(CONCATENATE("'",YEAR($A72),"'!$g$22:$h$37")),2,FALSE)),0)*($A73-$A72)))*Customers!I179)</f>
        <v>831310.95173161058</v>
      </c>
      <c r="Q72" s="20">
        <f ca="1">((VLOOKUP(MONTH($A72),'Normal HDDs'!$A:$E,4,FALSE)*IFERROR(VLOOKUP(MONTH($A72),INDIRECT(CONCATENATE("'",YEAR($A72),"'!$m$22:$n$37")),2,FALSE),0)+((IFERROR(VLOOKUP("trend",INDIRECT(CONCATENATE("'",YEAR($A72),"'!$m$22:$n$37")),2,FALSE),0)*(MONTH($A72)+108))*($A73-$A72))+(IFERROR((VLOOKUP("(Intercept)",INDIRECT(CONCATENATE("'",YEAR($A72),"'!$m$22:$n$37")),2,FALSE)),0)*($A73-$A72)))*Customers!J179)</f>
        <v>414273.2107486577</v>
      </c>
      <c r="R72" s="20">
        <f ca="1">((VLOOKUP(MONTH($A72),'Normal HDDs'!$A:$E,5,FALSE)*IFERROR(VLOOKUP(MONTH($A72),INDIRECT(CONCATENATE("'",YEAR($A72),"'!$s$22:$t$37")),2,FALSE),0)+((IFERROR(VLOOKUP("trend",INDIRECT(CONCATENATE("'",YEAR($A72),"'!$s$22:$t$37")),2,FALSE),0)*(MONTH($A72)+108))*($A73-$A72))+(IFERROR((VLOOKUP("(Intercept)",INDIRECT(CONCATENATE("'",YEAR($A72),"'!$s$22:$t$37")),2,FALSE)),0)*($A73-$A72)))*Customers!K179)</f>
        <v>952971.54319026368</v>
      </c>
    </row>
    <row r="73" spans="1:18" x14ac:dyDescent="0.25">
      <c r="A73" s="18">
        <v>41913</v>
      </c>
      <c r="B73" s="20">
        <f ca="1">((VLOOKUP(MONTH($A73),'Normal HDDs'!$A:$E,2,FALSE)-'Actual HDDs'!B180)*IFERROR(VLOOKUP(MONTH($A73),INDIRECT(CONCATENATE("'",YEAR($A73),"'!$A$22:$B$37")),2,FALSE),0))*Customers!H180</f>
        <v>614314.42965866846</v>
      </c>
      <c r="C73" s="20">
        <f ca="1">((VLOOKUP(MONTH($A73),'Normal HDDs'!$A:$E,3,FALSE)-'Actual HDDs'!C180)*IFERROR(VLOOKUP(MONTH($A73),INDIRECT(CONCATENATE("'",YEAR($A73),"'!$G$22:$H$37")),2,FALSE),0))*Customers!I180</f>
        <v>320537.85033410718</v>
      </c>
      <c r="D73" s="20">
        <f ca="1">((VLOOKUP(MONTH($A73),'Normal HDDs'!$A:$E,4,FALSE)-'Actual HDDs'!D180)*IFERROR(VLOOKUP(MONTH($A73),INDIRECT(CONCATENATE("'",YEAR($A73),"'!$M$22:$N$37")),2,FALSE),0))*Customers!J180</f>
        <v>356913.37605123379</v>
      </c>
      <c r="E73" s="20">
        <f ca="1">((VLOOKUP(MONTH($A73),'Normal HDDs'!$A:$E,5,FALSE)-'Actual HDDs'!E180)*IFERROR(VLOOKUP(MONTH($A73),INDIRECT(CONCATENATE("'",YEAR($A73),"'!$S$22:$T$37")),2,FALSE),0))*Customers!K180</f>
        <v>413427.7242223518</v>
      </c>
      <c r="F73" s="20">
        <f ca="1">'Historical Therms'!H180+B73</f>
        <v>1968896.5859660753</v>
      </c>
      <c r="G73" s="20">
        <f ca="1">'Historical Therms'!I180+C73</f>
        <v>1256554.1625969615</v>
      </c>
      <c r="H73" s="20">
        <f ca="1">'Historical Therms'!J180+D73</f>
        <v>1192551.6339062457</v>
      </c>
      <c r="I73" s="20">
        <f ca="1">'Historical Therms'!K180+E73</f>
        <v>1579154.9977970787</v>
      </c>
      <c r="K73" s="20">
        <f ca="1">O73-'Historical Therms'!H180</f>
        <v>757122.94625118561</v>
      </c>
      <c r="L73" s="20">
        <f ca="1">P73-'Historical Therms'!I180</f>
        <v>368912.81553079851</v>
      </c>
      <c r="M73" s="20">
        <f ca="1">Q73-'Historical Therms'!J180</f>
        <v>95022.739769701264</v>
      </c>
      <c r="N73" s="20">
        <f ca="1">R73-'Historical Therms'!K180</f>
        <v>381711.9646614918</v>
      </c>
      <c r="O73" s="20">
        <f ca="1">((VLOOKUP(MONTH($A73),'Normal HDDs'!$A:$E,2,FALSE)*IFERROR(VLOOKUP(MONTH($A73),INDIRECT(CONCATENATE("'",YEAR($A73),"'!$A$22:$B$37")),2,FALSE),0)+((IFERROR(VLOOKUP("trend",INDIRECT(CONCATENATE("'",YEAR($A73),"'!$A$22:$B$37")),2,FALSE),0)*(MONTH($A73)+108))*($A74-$A73))+(IFERROR((VLOOKUP("(Intercept)",INDIRECT(CONCATENATE("'",YEAR($A73),"'!$A$22:$B$37")),2,FALSE)),0)*($A74-$A73)))*Customers!H180)</f>
        <v>2111705.1025585923</v>
      </c>
      <c r="P73" s="20">
        <f ca="1">((VLOOKUP(MONTH($A73),'Normal HDDs'!$A:$E,3,FALSE)*IFERROR(VLOOKUP(MONTH($A73),INDIRECT(CONCATENATE("'",YEAR($A73),"'!$g$22:$h$37")),2,FALSE),0)+((IFERROR(VLOOKUP("trend",INDIRECT(CONCATENATE("'",YEAR($A73),"'!$g$22:$h$37")),2,FALSE),0)*(MONTH($A73)+108))*($A74-$A73))+(IFERROR((VLOOKUP("(Intercept)",INDIRECT(CONCATENATE("'",YEAR($A73),"'!$g$22:$h$37")),2,FALSE)),0)*($A74-$A73)))*Customers!I180)</f>
        <v>1304929.1277936529</v>
      </c>
      <c r="Q73" s="20">
        <f ca="1">((VLOOKUP(MONTH($A73),'Normal HDDs'!$A:$E,4,FALSE)*IFERROR(VLOOKUP(MONTH($A73),INDIRECT(CONCATENATE("'",YEAR($A73),"'!$m$22:$n$37")),2,FALSE),0)+((IFERROR(VLOOKUP("trend",INDIRECT(CONCATENATE("'",YEAR($A73),"'!$m$22:$n$37")),2,FALSE),0)*(MONTH($A73)+108))*($A74-$A73))+(IFERROR((VLOOKUP("(Intercept)",INDIRECT(CONCATENATE("'",YEAR($A73),"'!$m$22:$n$37")),2,FALSE)),0)*($A74-$A73)))*Customers!J180)</f>
        <v>930660.99762471311</v>
      </c>
      <c r="R73" s="20">
        <f ca="1">((VLOOKUP(MONTH($A73),'Normal HDDs'!$A:$E,5,FALSE)*IFERROR(VLOOKUP(MONTH($A73),INDIRECT(CONCATENATE("'",YEAR($A73),"'!$s$22:$t$37")),2,FALSE),0)+((IFERROR(VLOOKUP("trend",INDIRECT(CONCATENATE("'",YEAR($A73),"'!$s$22:$t$37")),2,FALSE),0)*(MONTH($A73)+108))*($A74-$A73))+(IFERROR((VLOOKUP("(Intercept)",INDIRECT(CONCATENATE("'",YEAR($A73),"'!$s$22:$t$37")),2,FALSE)),0)*($A74-$A73)))*Customers!K180)</f>
        <v>1547439.2382362187</v>
      </c>
    </row>
    <row r="74" spans="1:18" x14ac:dyDescent="0.25">
      <c r="A74" s="18">
        <v>41944</v>
      </c>
      <c r="B74" s="20">
        <f ca="1">((VLOOKUP(MONTH($A74),'Normal HDDs'!$A:$E,2,FALSE)-'Actual HDDs'!B181)*IFERROR(VLOOKUP(MONTH($A74),INDIRECT(CONCATENATE("'",YEAR($A74),"'!$A$22:$B$37")),2,FALSE),0))*Customers!H181</f>
        <v>103977.57525480278</v>
      </c>
      <c r="C74" s="20">
        <f ca="1">((VLOOKUP(MONTH($A74),'Normal HDDs'!$A:$E,3,FALSE)-'Actual HDDs'!C181)*IFERROR(VLOOKUP(MONTH($A74),INDIRECT(CONCATENATE("'",YEAR($A74),"'!$G$22:$H$37")),2,FALSE),0))*Customers!I181</f>
        <v>71202.559650348019</v>
      </c>
      <c r="D74" s="20">
        <f ca="1">((VLOOKUP(MONTH($A74),'Normal HDDs'!$A:$E,4,FALSE)-'Actual HDDs'!D181)*IFERROR(VLOOKUP(MONTH($A74),INDIRECT(CONCATENATE("'",YEAR($A74),"'!$M$22:$N$37")),2,FALSE),0))*Customers!J181</f>
        <v>-175159.97934468725</v>
      </c>
      <c r="E74" s="20">
        <f ca="1">((VLOOKUP(MONTH($A74),'Normal HDDs'!$A:$E,5,FALSE)-'Actual HDDs'!E181)*IFERROR(VLOOKUP(MONTH($A74),INDIRECT(CONCATENATE("'",YEAR($A74),"'!$S$22:$T$37")),2,FALSE),0))*Customers!K181</f>
        <v>18758.521541624501</v>
      </c>
      <c r="F74" s="20">
        <f ca="1">'Historical Therms'!H181+B74</f>
        <v>3695995.5969124241</v>
      </c>
      <c r="G74" s="20">
        <f ca="1">'Historical Therms'!I181+C74</f>
        <v>2384459.9170341738</v>
      </c>
      <c r="H74" s="20">
        <f ca="1">'Historical Therms'!J181+D74</f>
        <v>1759191.9120101186</v>
      </c>
      <c r="I74" s="20">
        <f ca="1">'Historical Therms'!K181+E74</f>
        <v>3093834.2511453708</v>
      </c>
      <c r="K74" s="20">
        <f ca="1">O74-'Historical Therms'!H181</f>
        <v>-177772.19284826517</v>
      </c>
      <c r="L74" s="20">
        <f ca="1">P74-'Historical Therms'!I181</f>
        <v>-184163.07937129401</v>
      </c>
      <c r="M74" s="20">
        <f ca="1">Q74-'Historical Therms'!J181</f>
        <v>-113165.29738187278</v>
      </c>
      <c r="N74" s="20">
        <f ca="1">R74-'Historical Therms'!K181</f>
        <v>-511142.66997602722</v>
      </c>
      <c r="O74" s="20">
        <f ca="1">((VLOOKUP(MONTH($A74),'Normal HDDs'!$A:$E,2,FALSE)*IFERROR(VLOOKUP(MONTH($A74),INDIRECT(CONCATENATE("'",YEAR($A74),"'!$A$22:$B$37")),2,FALSE),0)+((IFERROR(VLOOKUP("trend",INDIRECT(CONCATENATE("'",YEAR($A74),"'!$A$22:$B$37")),2,FALSE),0)*(MONTH($A74)+108))*($A75-$A74))+(IFERROR((VLOOKUP("(Intercept)",INDIRECT(CONCATENATE("'",YEAR($A74),"'!$A$22:$B$37")),2,FALSE)),0)*($A75-$A74)))*Customers!H181)</f>
        <v>3414245.8288093563</v>
      </c>
      <c r="P74" s="20">
        <f ca="1">((VLOOKUP(MONTH($A74),'Normal HDDs'!$A:$E,3,FALSE)*IFERROR(VLOOKUP(MONTH($A74),INDIRECT(CONCATENATE("'",YEAR($A74),"'!$g$22:$h$37")),2,FALSE),0)+((IFERROR(VLOOKUP("trend",INDIRECT(CONCATENATE("'",YEAR($A74),"'!$g$22:$h$37")),2,FALSE),0)*(MONTH($A74)+108))*($A75-$A74))+(IFERROR((VLOOKUP("(Intercept)",INDIRECT(CONCATENATE("'",YEAR($A74),"'!$g$22:$h$37")),2,FALSE)),0)*($A75-$A74)))*Customers!I181)</f>
        <v>2129094.2780125318</v>
      </c>
      <c r="Q74" s="20">
        <f ca="1">((VLOOKUP(MONTH($A74),'Normal HDDs'!$A:$E,4,FALSE)*IFERROR(VLOOKUP(MONTH($A74),INDIRECT(CONCATENATE("'",YEAR($A74),"'!$m$22:$n$37")),2,FALSE),0)+((IFERROR(VLOOKUP("trend",INDIRECT(CONCATENATE("'",YEAR($A74),"'!$m$22:$n$37")),2,FALSE),0)*(MONTH($A74)+108))*($A75-$A74))+(IFERROR((VLOOKUP("(Intercept)",INDIRECT(CONCATENATE("'",YEAR($A74),"'!$m$22:$n$37")),2,FALSE)),0)*($A75-$A74)))*Customers!J181)</f>
        <v>1821186.593972933</v>
      </c>
      <c r="R74" s="20">
        <f ca="1">((VLOOKUP(MONTH($A74),'Normal HDDs'!$A:$E,5,FALSE)*IFERROR(VLOOKUP(MONTH($A74),INDIRECT(CONCATENATE("'",YEAR($A74),"'!$s$22:$t$37")),2,FALSE),0)+((IFERROR(VLOOKUP("trend",INDIRECT(CONCATENATE("'",YEAR($A74),"'!$s$22:$t$37")),2,FALSE),0)*(MONTH($A74)+108))*($A75-$A74))+(IFERROR((VLOOKUP("(Intercept)",INDIRECT(CONCATENATE("'",YEAR($A74),"'!$s$22:$t$37")),2,FALSE)),0)*($A75-$A74)))*Customers!K181)</f>
        <v>2563933.0596277192</v>
      </c>
    </row>
    <row r="75" spans="1:18" x14ac:dyDescent="0.25">
      <c r="A75" s="18">
        <v>41974</v>
      </c>
      <c r="B75" s="20">
        <f ca="1">((VLOOKUP(MONTH($A75),'Normal HDDs'!$A:$E,2,FALSE)-'Actual HDDs'!B182)*IFERROR(VLOOKUP(MONTH($A75),INDIRECT(CONCATENATE("'",YEAR($A75),"'!$A$22:$B$37")),2,FALSE),0))*Customers!H182</f>
        <v>597210.05983436294</v>
      </c>
      <c r="C75" s="20">
        <f ca="1">((VLOOKUP(MONTH($A75),'Normal HDDs'!$A:$E,3,FALSE)-'Actual HDDs'!C182)*IFERROR(VLOOKUP(MONTH($A75),INDIRECT(CONCATENATE("'",YEAR($A75),"'!$G$22:$H$37")),2,FALSE),0))*Customers!I182</f>
        <v>284720.15549871762</v>
      </c>
      <c r="D75" s="20">
        <f ca="1">((VLOOKUP(MONTH($A75),'Normal HDDs'!$A:$E,4,FALSE)-'Actual HDDs'!D182)*IFERROR(VLOOKUP(MONTH($A75),INDIRECT(CONCATENATE("'",YEAR($A75),"'!$M$22:$N$37")),2,FALSE),0))*Customers!J182</f>
        <v>493714.76396757847</v>
      </c>
      <c r="E75" s="20">
        <f ca="1">((VLOOKUP(MONTH($A75),'Normal HDDs'!$A:$E,5,FALSE)-'Actual HDDs'!E182)*IFERROR(VLOOKUP(MONTH($A75),INDIRECT(CONCATENATE("'",YEAR($A75),"'!$S$22:$T$37")),2,FALSE),0))*Customers!K182</f>
        <v>700533.53376208979</v>
      </c>
      <c r="F75" s="20">
        <f ca="1">'Historical Therms'!H182+B75</f>
        <v>3870688.6682057073</v>
      </c>
      <c r="G75" s="20">
        <f ca="1">'Historical Therms'!I182+C75</f>
        <v>2383609.9262882783</v>
      </c>
      <c r="H75" s="20">
        <f ca="1">'Historical Therms'!J182+D75</f>
        <v>3164258.1068127849</v>
      </c>
      <c r="I75" s="20">
        <f ca="1">'Historical Therms'!K182+E75</f>
        <v>3892763.8117559785</v>
      </c>
      <c r="K75" s="20">
        <f ca="1">O75-'Historical Therms'!H182</f>
        <v>922893.56713401806</v>
      </c>
      <c r="L75" s="20">
        <f ca="1">P75-'Historical Therms'!I182</f>
        <v>496003.68379036663</v>
      </c>
      <c r="M75" s="20">
        <f ca="1">Q75-'Historical Therms'!J182</f>
        <v>279708.1501734429</v>
      </c>
      <c r="N75" s="20">
        <f ca="1">R75-'Historical Therms'!K182</f>
        <v>567878.80916580232</v>
      </c>
      <c r="O75" s="20">
        <f ca="1">((VLOOKUP(MONTH($A75),'Normal HDDs'!$A:$E,2,FALSE)*IFERROR(VLOOKUP(MONTH($A75),INDIRECT(CONCATENATE("'",YEAR($A75),"'!$A$22:$B$37")),2,FALSE),0)+((IFERROR(VLOOKUP("trend",INDIRECT(CONCATENATE("'",YEAR($A75),"'!$A$22:$B$37")),2,FALSE),0)*(MONTH($A75)+108))*($A76-$A75))+(IFERROR((VLOOKUP("(Intercept)",INDIRECT(CONCATENATE("'",YEAR($A75),"'!$A$22:$B$37")),2,FALSE)),0)*($A76-$A75)))*Customers!H182)</f>
        <v>4196372.1755053625</v>
      </c>
      <c r="P75" s="20">
        <f ca="1">((VLOOKUP(MONTH($A75),'Normal HDDs'!$A:$E,3,FALSE)*IFERROR(VLOOKUP(MONTH($A75),INDIRECT(CONCATENATE("'",YEAR($A75),"'!$g$22:$h$37")),2,FALSE),0)+((IFERROR(VLOOKUP("trend",INDIRECT(CONCATENATE("'",YEAR($A75),"'!$g$22:$h$37")),2,FALSE),0)*(MONTH($A75)+108))*($A76-$A75))+(IFERROR((VLOOKUP("(Intercept)",INDIRECT(CONCATENATE("'",YEAR($A75),"'!$g$22:$h$37")),2,FALSE)),0)*($A76-$A75)))*Customers!I182)</f>
        <v>2594893.4545799275</v>
      </c>
      <c r="Q75" s="20">
        <f ca="1">((VLOOKUP(MONTH($A75),'Normal HDDs'!$A:$E,4,FALSE)*IFERROR(VLOOKUP(MONTH($A75),INDIRECT(CONCATENATE("'",YEAR($A75),"'!$m$22:$n$37")),2,FALSE),0)+((IFERROR(VLOOKUP("trend",INDIRECT(CONCATENATE("'",YEAR($A75),"'!$m$22:$n$37")),2,FALSE),0)*(MONTH($A75)+108))*($A76-$A75))+(IFERROR((VLOOKUP("(Intercept)",INDIRECT(CONCATENATE("'",YEAR($A75),"'!$m$22:$n$37")),2,FALSE)),0)*($A76-$A75)))*Customers!J182)</f>
        <v>2950251.4930186495</v>
      </c>
      <c r="R75" s="20">
        <f ca="1">((VLOOKUP(MONTH($A75),'Normal HDDs'!$A:$E,5,FALSE)*IFERROR(VLOOKUP(MONTH($A75),INDIRECT(CONCATENATE("'",YEAR($A75),"'!$s$22:$t$37")),2,FALSE),0)+((IFERROR(VLOOKUP("trend",INDIRECT(CONCATENATE("'",YEAR($A75),"'!$s$22:$t$37")),2,FALSE),0)*(MONTH($A75)+108))*($A76-$A75))+(IFERROR((VLOOKUP("(Intercept)",INDIRECT(CONCATENATE("'",YEAR($A75),"'!$s$22:$t$37")),2,FALSE)),0)*($A76-$A75)))*Customers!K182)</f>
        <v>3760109.0871596909</v>
      </c>
    </row>
    <row r="76" spans="1:18" x14ac:dyDescent="0.25">
      <c r="A76" s="18">
        <v>42005</v>
      </c>
      <c r="B76" s="20">
        <f ca="1">((VLOOKUP(MONTH($A76),'Normal HDDs'!$A:$E,2,FALSE)-'Actual HDDs'!B183)*IFERROR(VLOOKUP(MONTH($A76),INDIRECT(CONCATENATE("'",YEAR($A76),"'!$A$22:$B$37")),2,FALSE),0))*Customers!H183</f>
        <v>471912.63441576896</v>
      </c>
      <c r="C76" s="20">
        <f ca="1">((VLOOKUP(MONTH($A76),'Normal HDDs'!$A:$E,3,FALSE)-'Actual HDDs'!C183)*IFERROR(VLOOKUP(MONTH($A76),INDIRECT(CONCATENATE("'",YEAR($A76),"'!$G$22:$H$37")),2,FALSE),0))*Customers!I183</f>
        <v>369962.45276052109</v>
      </c>
      <c r="D76" s="20">
        <f ca="1">((VLOOKUP(MONTH($A76),'Normal HDDs'!$A:$E,4,FALSE)-'Actual HDDs'!D183)*IFERROR(VLOOKUP(MONTH($A76),INDIRECT(CONCATENATE("'",YEAR($A76),"'!$M$22:$N$37")),2,FALSE),0))*Customers!J183</f>
        <v>194282.22167555627</v>
      </c>
      <c r="E76" s="20">
        <f ca="1">((VLOOKUP(MONTH($A76),'Normal HDDs'!$A:$E,5,FALSE)-'Actual HDDs'!E183)*IFERROR(VLOOKUP(MONTH($A76),INDIRECT(CONCATENATE("'",YEAR($A76),"'!$S$22:$T$37")),2,FALSE),0))*Customers!K183</f>
        <v>418583.86201160285</v>
      </c>
      <c r="F76" s="20">
        <f ca="1">'Historical Therms'!H183+B76</f>
        <v>4244380.5475391531</v>
      </c>
      <c r="G76" s="20">
        <f ca="1">'Historical Therms'!I183+C76</f>
        <v>2651064.6972129736</v>
      </c>
      <c r="H76" s="20">
        <f ca="1">'Historical Therms'!J183+D76</f>
        <v>2872572.0818569912</v>
      </c>
      <c r="I76" s="20">
        <f ca="1">'Historical Therms'!K183+E76</f>
        <v>3965616.8442543307</v>
      </c>
      <c r="K76" s="20">
        <f ca="1">O76-'Historical Therms'!H183</f>
        <v>235735.31479450222</v>
      </c>
      <c r="L76" s="20">
        <f ca="1">P76-'Historical Therms'!I183</f>
        <v>189983.37786801858</v>
      </c>
      <c r="M76" s="20">
        <f ca="1">Q76-'Historical Therms'!J183</f>
        <v>378263.6082878625</v>
      </c>
      <c r="N76" s="20">
        <f ca="1">R76-'Historical Therms'!K183</f>
        <v>434528.5391834667</v>
      </c>
      <c r="O76" s="20">
        <f ca="1">((VLOOKUP(MONTH($A76),'Normal HDDs'!$A:$E,2,FALSE)*IFERROR(VLOOKUP(MONTH($A76),INDIRECT(CONCATENATE("'",YEAR($A76),"'!$A$22:$B$37")),2,FALSE),0)+((IFERROR(VLOOKUP("trend",INDIRECT(CONCATENATE("'",YEAR($A76),"'!$A$22:$B$37")),2,FALSE),0)*(MONTH($A76)+108))*($A77-$A76))+(IFERROR((VLOOKUP("(Intercept)",INDIRECT(CONCATENATE("'",YEAR($A76),"'!$A$22:$B$37")),2,FALSE)),0)*($A77-$A76)))*Customers!H183)</f>
        <v>4008203.2279178863</v>
      </c>
      <c r="P76" s="20">
        <f ca="1">((VLOOKUP(MONTH($A76),'Normal HDDs'!$A:$E,3,FALSE)*IFERROR(VLOOKUP(MONTH($A76),INDIRECT(CONCATENATE("'",YEAR($A76),"'!$g$22:$h$37")),2,FALSE),0)+((IFERROR(VLOOKUP("trend",INDIRECT(CONCATENATE("'",YEAR($A76),"'!$g$22:$h$37")),2,FALSE),0)*(MONTH($A76)+108))*($A77-$A76))+(IFERROR((VLOOKUP("(Intercept)",INDIRECT(CONCATENATE("'",YEAR($A76),"'!$g$22:$h$37")),2,FALSE)),0)*($A77-$A76)))*Customers!I183)</f>
        <v>2471085.6223204713</v>
      </c>
      <c r="Q76" s="20">
        <f ca="1">((VLOOKUP(MONTH($A76),'Normal HDDs'!$A:$E,4,FALSE)*IFERROR(VLOOKUP(MONTH($A76),INDIRECT(CONCATENATE("'",YEAR($A76),"'!$m$22:$n$37")),2,FALSE),0)+((IFERROR(VLOOKUP("trend",INDIRECT(CONCATENATE("'",YEAR($A76),"'!$m$22:$n$37")),2,FALSE),0)*(MONTH($A76)+108))*($A77-$A76))+(IFERROR((VLOOKUP("(Intercept)",INDIRECT(CONCATENATE("'",YEAR($A76),"'!$m$22:$n$37")),2,FALSE)),0)*($A77-$A76)))*Customers!J183)</f>
        <v>3056553.4684692975</v>
      </c>
      <c r="R76" s="20">
        <f ca="1">((VLOOKUP(MONTH($A76),'Normal HDDs'!$A:$E,5,FALSE)*IFERROR(VLOOKUP(MONTH($A76),INDIRECT(CONCATENATE("'",YEAR($A76),"'!$s$22:$t$37")),2,FALSE),0)+((IFERROR(VLOOKUP("trend",INDIRECT(CONCATENATE("'",YEAR($A76),"'!$s$22:$t$37")),2,FALSE),0)*(MONTH($A76)+108))*($A77-$A76))+(IFERROR((VLOOKUP("(Intercept)",INDIRECT(CONCATENATE("'",YEAR($A76),"'!$s$22:$t$37")),2,FALSE)),0)*($A77-$A76)))*Customers!K183)</f>
        <v>3981561.5214261948</v>
      </c>
    </row>
    <row r="77" spans="1:18" x14ac:dyDescent="0.25">
      <c r="A77" s="18">
        <v>42036</v>
      </c>
      <c r="B77" s="20">
        <f ca="1">((VLOOKUP(MONTH($A77),'Normal HDDs'!$A:$E,2,FALSE)-'Actual HDDs'!B184)*IFERROR(VLOOKUP(MONTH($A77),INDIRECT(CONCATENATE("'",YEAR($A77),"'!$A$22:$B$37")),2,FALSE),0))*Customers!H184</f>
        <v>769316.4628267088</v>
      </c>
      <c r="C77" s="20">
        <f ca="1">((VLOOKUP(MONTH($A77),'Normal HDDs'!$A:$E,3,FALSE)-'Actual HDDs'!C184)*IFERROR(VLOOKUP(MONTH($A77),INDIRECT(CONCATENATE("'",YEAR($A77),"'!$G$22:$H$37")),2,FALSE),0))*Customers!I184</f>
        <v>484833.74135503476</v>
      </c>
      <c r="D77" s="20">
        <f ca="1">((VLOOKUP(MONTH($A77),'Normal HDDs'!$A:$E,4,FALSE)-'Actual HDDs'!D184)*IFERROR(VLOOKUP(MONTH($A77),INDIRECT(CONCATENATE("'",YEAR($A77),"'!$M$22:$N$37")),2,FALSE),0))*Customers!J184</f>
        <v>637237.0999906119</v>
      </c>
      <c r="E77" s="20">
        <f ca="1">((VLOOKUP(MONTH($A77),'Normal HDDs'!$A:$E,5,FALSE)-'Actual HDDs'!E184)*IFERROR(VLOOKUP(MONTH($A77),INDIRECT(CONCATENATE("'",YEAR($A77),"'!$S$22:$T$37")),2,FALSE),0))*Customers!K184</f>
        <v>753611.52279994753</v>
      </c>
      <c r="F77" s="20">
        <f ca="1">'Historical Therms'!H184+B77</f>
        <v>2950091.4449256915</v>
      </c>
      <c r="G77" s="20">
        <f ca="1">'Historical Therms'!I184+C77</f>
        <v>1969251.3659760591</v>
      </c>
      <c r="H77" s="20">
        <f ca="1">'Historical Therms'!J184+D77</f>
        <v>2475415.4739357308</v>
      </c>
      <c r="I77" s="20">
        <f ca="1">'Historical Therms'!K184+E77</f>
        <v>3162755.5421348214</v>
      </c>
      <c r="K77" s="20">
        <f ca="1">O77-'Historical Therms'!H184</f>
        <v>1091523.0157017219</v>
      </c>
      <c r="L77" s="20">
        <f ca="1">P77-'Historical Therms'!I184</f>
        <v>525281.56526107946</v>
      </c>
      <c r="M77" s="20">
        <f ca="1">Q77-'Historical Therms'!J184</f>
        <v>520954.7614459435</v>
      </c>
      <c r="N77" s="20">
        <f ca="1">R77-'Historical Therms'!K184</f>
        <v>709427.02157798316</v>
      </c>
      <c r="O77" s="20">
        <f ca="1">((VLOOKUP(MONTH($A77),'Normal HDDs'!$A:$E,2,FALSE)*IFERROR(VLOOKUP(MONTH($A77),INDIRECT(CONCATENATE("'",YEAR($A77),"'!$A$22:$B$37")),2,FALSE),0)+((IFERROR(VLOOKUP("trend",INDIRECT(CONCATENATE("'",YEAR($A77),"'!$A$22:$B$37")),2,FALSE),0)*(MONTH($A77)+108))*($A78-$A77))+(IFERROR((VLOOKUP("(Intercept)",INDIRECT(CONCATENATE("'",YEAR($A77),"'!$A$22:$B$37")),2,FALSE)),0)*($A78-$A77)))*Customers!H184)</f>
        <v>3272297.9978007046</v>
      </c>
      <c r="P77" s="20">
        <f ca="1">((VLOOKUP(MONTH($A77),'Normal HDDs'!$A:$E,3,FALSE)*IFERROR(VLOOKUP(MONTH($A77),INDIRECT(CONCATENATE("'",YEAR($A77),"'!$g$22:$h$37")),2,FALSE),0)+((IFERROR(VLOOKUP("trend",INDIRECT(CONCATENATE("'",YEAR($A77),"'!$g$22:$h$37")),2,FALSE),0)*(MONTH($A77)+108))*($A78-$A77))+(IFERROR((VLOOKUP("(Intercept)",INDIRECT(CONCATENATE("'",YEAR($A77),"'!$g$22:$h$37")),2,FALSE)),0)*($A78-$A77)))*Customers!I184)</f>
        <v>2009699.1898821038</v>
      </c>
      <c r="Q77" s="20">
        <f ca="1">((VLOOKUP(MONTH($A77),'Normal HDDs'!$A:$E,4,FALSE)*IFERROR(VLOOKUP(MONTH($A77),INDIRECT(CONCATENATE("'",YEAR($A77),"'!$m$22:$n$37")),2,FALSE),0)+((IFERROR(VLOOKUP("trend",INDIRECT(CONCATENATE("'",YEAR($A77),"'!$m$22:$n$37")),2,FALSE),0)*(MONTH($A77)+108))*($A78-$A77))+(IFERROR((VLOOKUP("(Intercept)",INDIRECT(CONCATENATE("'",YEAR($A77),"'!$m$22:$n$37")),2,FALSE)),0)*($A78-$A77)))*Customers!J184)</f>
        <v>2359133.1353910621</v>
      </c>
      <c r="R77" s="20">
        <f ca="1">((VLOOKUP(MONTH($A77),'Normal HDDs'!$A:$E,5,FALSE)*IFERROR(VLOOKUP(MONTH($A77),INDIRECT(CONCATENATE("'",YEAR($A77),"'!$s$22:$t$37")),2,FALSE),0)+((IFERROR(VLOOKUP("trend",INDIRECT(CONCATENATE("'",YEAR($A77),"'!$s$22:$t$37")),2,FALSE),0)*(MONTH($A77)+108))*($A78-$A77))+(IFERROR((VLOOKUP("(Intercept)",INDIRECT(CONCATENATE("'",YEAR($A77),"'!$s$22:$t$37")),2,FALSE)),0)*($A78-$A77)))*Customers!K184)</f>
        <v>3118571.0409128573</v>
      </c>
    </row>
    <row r="78" spans="1:18" x14ac:dyDescent="0.25">
      <c r="A78" s="18">
        <v>42064</v>
      </c>
      <c r="B78" s="20">
        <f ca="1">((VLOOKUP(MONTH($A78),'Normal HDDs'!$A:$E,2,FALSE)-'Actual HDDs'!B185)*IFERROR(VLOOKUP(MONTH($A78),INDIRECT(CONCATENATE("'",YEAR($A78),"'!$A$22:$B$37")),2,FALSE),0))*Customers!H185</f>
        <v>472652.79786158021</v>
      </c>
      <c r="C78" s="20">
        <f ca="1">((VLOOKUP(MONTH($A78),'Normal HDDs'!$A:$E,3,FALSE)-'Actual HDDs'!C185)*IFERROR(VLOOKUP(MONTH($A78),INDIRECT(CONCATENATE("'",YEAR($A78),"'!$G$22:$H$37")),2,FALSE),0))*Customers!I185</f>
        <v>345734.77077810443</v>
      </c>
      <c r="D78" s="20">
        <f ca="1">((VLOOKUP(MONTH($A78),'Normal HDDs'!$A:$E,4,FALSE)-'Actual HDDs'!D185)*IFERROR(VLOOKUP(MONTH($A78),INDIRECT(CONCATENATE("'",YEAR($A78),"'!$M$22:$N$37")),2,FALSE),0))*Customers!J185</f>
        <v>533572.57571696455</v>
      </c>
      <c r="E78" s="20">
        <f ca="1">((VLOOKUP(MONTH($A78),'Normal HDDs'!$A:$E,5,FALSE)-'Actual HDDs'!E185)*IFERROR(VLOOKUP(MONTH($A78),INDIRECT(CONCATENATE("'",YEAR($A78),"'!$S$22:$T$37")),2,FALSE),0))*Customers!K185</f>
        <v>632555.59329080442</v>
      </c>
      <c r="F78" s="20">
        <f ca="1">'Historical Therms'!H185+B78</f>
        <v>2443544.0765887275</v>
      </c>
      <c r="G78" s="20">
        <f ca="1">'Historical Therms'!I185+C78</f>
        <v>1570463.4754059408</v>
      </c>
      <c r="H78" s="20">
        <f ca="1">'Historical Therms'!J185+D78</f>
        <v>1818101.2364426265</v>
      </c>
      <c r="I78" s="20">
        <f ca="1">'Historical Therms'!K185+E78</f>
        <v>2229421.9492101585</v>
      </c>
      <c r="K78" s="20">
        <f ca="1">O78-'Historical Therms'!H185</f>
        <v>771635.10363114928</v>
      </c>
      <c r="L78" s="20">
        <f ca="1">P78-'Historical Therms'!I185</f>
        <v>506346.97727198619</v>
      </c>
      <c r="M78" s="20">
        <f ca="1">Q78-'Historical Therms'!J185</f>
        <v>457679.14669187367</v>
      </c>
      <c r="N78" s="20">
        <f ca="1">R78-'Historical Therms'!K185</f>
        <v>684650.65720521775</v>
      </c>
      <c r="O78" s="20">
        <f ca="1">((VLOOKUP(MONTH($A78),'Normal HDDs'!$A:$E,2,FALSE)*IFERROR(VLOOKUP(MONTH($A78),INDIRECT(CONCATENATE("'",YEAR($A78),"'!$A$22:$B$37")),2,FALSE),0)+((IFERROR(VLOOKUP("trend",INDIRECT(CONCATENATE("'",YEAR($A78),"'!$A$22:$B$37")),2,FALSE),0)*(MONTH($A78)+108))*($A79-$A78))+(IFERROR((VLOOKUP("(Intercept)",INDIRECT(CONCATENATE("'",YEAR($A78),"'!$A$22:$B$37")),2,FALSE)),0)*($A79-$A78)))*Customers!H185)</f>
        <v>2742526.3823582968</v>
      </c>
      <c r="P78" s="20">
        <f ca="1">((VLOOKUP(MONTH($A78),'Normal HDDs'!$A:$E,3,FALSE)*IFERROR(VLOOKUP(MONTH($A78),INDIRECT(CONCATENATE("'",YEAR($A78),"'!$g$22:$h$37")),2,FALSE),0)+((IFERROR(VLOOKUP("trend",INDIRECT(CONCATENATE("'",YEAR($A78),"'!$g$22:$h$37")),2,FALSE),0)*(MONTH($A78)+108))*($A79-$A78))+(IFERROR((VLOOKUP("(Intercept)",INDIRECT(CONCATENATE("'",YEAR($A78),"'!$g$22:$h$37")),2,FALSE)),0)*($A79-$A78)))*Customers!I185)</f>
        <v>1731075.6818998225</v>
      </c>
      <c r="Q78" s="20">
        <f ca="1">((VLOOKUP(MONTH($A78),'Normal HDDs'!$A:$E,4,FALSE)*IFERROR(VLOOKUP(MONTH($A78),INDIRECT(CONCATENATE("'",YEAR($A78),"'!$m$22:$n$37")),2,FALSE),0)+((IFERROR(VLOOKUP("trend",INDIRECT(CONCATENATE("'",YEAR($A78),"'!$m$22:$n$37")),2,FALSE),0)*(MONTH($A78)+108))*($A79-$A78))+(IFERROR((VLOOKUP("(Intercept)",INDIRECT(CONCATENATE("'",YEAR($A78),"'!$m$22:$n$37")),2,FALSE)),0)*($A79-$A78)))*Customers!J185)</f>
        <v>1742207.8074175355</v>
      </c>
      <c r="R78" s="20">
        <f ca="1">((VLOOKUP(MONTH($A78),'Normal HDDs'!$A:$E,5,FALSE)*IFERROR(VLOOKUP(MONTH($A78),INDIRECT(CONCATENATE("'",YEAR($A78),"'!$s$22:$t$37")),2,FALSE),0)+((IFERROR(VLOOKUP("trend",INDIRECT(CONCATENATE("'",YEAR($A78),"'!$s$22:$t$37")),2,FALSE),0)*(MONTH($A78)+108))*($A79-$A78))+(IFERROR((VLOOKUP("(Intercept)",INDIRECT(CONCATENATE("'",YEAR($A78),"'!$s$22:$t$37")),2,FALSE)),0)*($A79-$A78)))*Customers!K185)</f>
        <v>2281517.0131245721</v>
      </c>
    </row>
    <row r="79" spans="1:18" x14ac:dyDescent="0.25">
      <c r="A79" s="18">
        <v>42095</v>
      </c>
      <c r="B79" s="20">
        <f ca="1">((VLOOKUP(MONTH($A79),'Normal HDDs'!$A:$E,2,FALSE)-'Actual HDDs'!B186)*IFERROR(VLOOKUP(MONTH($A79),INDIRECT(CONCATENATE("'",YEAR($A79),"'!$A$22:$B$37")),2,FALSE),0))*Customers!H186</f>
        <v>55221.803630410555</v>
      </c>
      <c r="C79" s="20">
        <f ca="1">((VLOOKUP(MONTH($A79),'Normal HDDs'!$A:$E,3,FALSE)-'Actual HDDs'!C186)*IFERROR(VLOOKUP(MONTH($A79),INDIRECT(CONCATENATE("'",YEAR($A79),"'!$G$22:$H$37")),2,FALSE),0))*Customers!I186</f>
        <v>13885.098116429854</v>
      </c>
      <c r="D79" s="20">
        <f ca="1">((VLOOKUP(MONTH($A79),'Normal HDDs'!$A:$E,4,FALSE)-'Actual HDDs'!D186)*IFERROR(VLOOKUP(MONTH($A79),INDIRECT(CONCATENATE("'",YEAR($A79),"'!$M$22:$N$37")),2,FALSE),0))*Customers!J186</f>
        <v>25722.585098988962</v>
      </c>
      <c r="E79" s="20">
        <f ca="1">((VLOOKUP(MONTH($A79),'Normal HDDs'!$A:$E,5,FALSE)-'Actual HDDs'!E186)*IFERROR(VLOOKUP(MONTH($A79),INDIRECT(CONCATENATE("'",YEAR($A79),"'!$S$22:$T$37")),2,FALSE),0))*Customers!K186</f>
        <v>178586.93069863308</v>
      </c>
      <c r="F79" s="20">
        <f ca="1">'Historical Therms'!H186+B79</f>
        <v>2044567.3959382593</v>
      </c>
      <c r="G79" s="20">
        <f ca="1">'Historical Therms'!I186+C79</f>
        <v>1330501.7053970501</v>
      </c>
      <c r="H79" s="20">
        <f ca="1">'Historical Therms'!J186+D79</f>
        <v>1063959.3379260802</v>
      </c>
      <c r="I79" s="20">
        <f ca="1">'Historical Therms'!K186+E79</f>
        <v>1512574.9782830724</v>
      </c>
      <c r="K79" s="20">
        <f ca="1">O79-'Historical Therms'!H186</f>
        <v>-96423.770028938772</v>
      </c>
      <c r="L79" s="20">
        <f ca="1">P79-'Historical Therms'!I186</f>
        <v>-111001.85854816786</v>
      </c>
      <c r="M79" s="20">
        <f ca="1">Q79-'Historical Therms'!J186</f>
        <v>-136368.43344393314</v>
      </c>
      <c r="N79" s="20">
        <f ca="1">R79-'Historical Therms'!K186</f>
        <v>98793.521312524797</v>
      </c>
      <c r="O79" s="20">
        <f ca="1">((VLOOKUP(MONTH($A79),'Normal HDDs'!$A:$E,2,FALSE)*IFERROR(VLOOKUP(MONTH($A79),INDIRECT(CONCATENATE("'",YEAR($A79),"'!$A$22:$B$37")),2,FALSE),0)+((IFERROR(VLOOKUP("trend",INDIRECT(CONCATENATE("'",YEAR($A79),"'!$A$22:$B$37")),2,FALSE),0)*(MONTH($A79)+108))*($A80-$A79))+(IFERROR((VLOOKUP("(Intercept)",INDIRECT(CONCATENATE("'",YEAR($A79),"'!$A$22:$B$37")),2,FALSE)),0)*($A80-$A79)))*Customers!H186)</f>
        <v>1892921.8222789101</v>
      </c>
      <c r="P79" s="20">
        <f ca="1">((VLOOKUP(MONTH($A79),'Normal HDDs'!$A:$E,3,FALSE)*IFERROR(VLOOKUP(MONTH($A79),INDIRECT(CONCATENATE("'",YEAR($A79),"'!$g$22:$h$37")),2,FALSE),0)+((IFERROR(VLOOKUP("trend",INDIRECT(CONCATENATE("'",YEAR($A79),"'!$g$22:$h$37")),2,FALSE),0)*(MONTH($A79)+108))*($A80-$A79))+(IFERROR((VLOOKUP("(Intercept)",INDIRECT(CONCATENATE("'",YEAR($A79),"'!$g$22:$h$37")),2,FALSE)),0)*($A80-$A79)))*Customers!I186)</f>
        <v>1205614.7487324525</v>
      </c>
      <c r="Q79" s="20">
        <f ca="1">((VLOOKUP(MONTH($A79),'Normal HDDs'!$A:$E,4,FALSE)*IFERROR(VLOOKUP(MONTH($A79),INDIRECT(CONCATENATE("'",YEAR($A79),"'!$m$22:$n$37")),2,FALSE),0)+((IFERROR(VLOOKUP("trend",INDIRECT(CONCATENATE("'",YEAR($A79),"'!$m$22:$n$37")),2,FALSE),0)*(MONTH($A79)+108))*($A80-$A79))+(IFERROR((VLOOKUP("(Intercept)",INDIRECT(CONCATENATE("'",YEAR($A79),"'!$m$22:$n$37")),2,FALSE)),0)*($A80-$A79)))*Customers!J186)</f>
        <v>901868.319383158</v>
      </c>
      <c r="R79" s="20">
        <f ca="1">((VLOOKUP(MONTH($A79),'Normal HDDs'!$A:$E,5,FALSE)*IFERROR(VLOOKUP(MONTH($A79),INDIRECT(CONCATENATE("'",YEAR($A79),"'!$s$22:$t$37")),2,FALSE),0)+((IFERROR(VLOOKUP("trend",INDIRECT(CONCATENATE("'",YEAR($A79),"'!$s$22:$t$37")),2,FALSE),0)*(MONTH($A79)+108))*($A80-$A79))+(IFERROR((VLOOKUP("(Intercept)",INDIRECT(CONCATENATE("'",YEAR($A79),"'!$s$22:$t$37")),2,FALSE)),0)*($A80-$A79)))*Customers!K186)</f>
        <v>1432781.5688969642</v>
      </c>
    </row>
    <row r="80" spans="1:18" x14ac:dyDescent="0.25">
      <c r="A80" s="18">
        <v>42125</v>
      </c>
      <c r="B80" s="20">
        <f ca="1">((VLOOKUP(MONTH($A80),'Normal HDDs'!$A:$E,2,FALSE)-'Actual HDDs'!B187)*IFERROR(VLOOKUP(MONTH($A80),INDIRECT(CONCATENATE("'",YEAR($A80),"'!$A$22:$B$37")),2,FALSE),0))*Customers!H187</f>
        <v>156670.23090621002</v>
      </c>
      <c r="C80" s="20">
        <f ca="1">((VLOOKUP(MONTH($A80),'Normal HDDs'!$A:$E,3,FALSE)-'Actual HDDs'!C187)*IFERROR(VLOOKUP(MONTH($A80),INDIRECT(CONCATENATE("'",YEAR($A80),"'!$G$22:$H$37")),2,FALSE),0))*Customers!I187</f>
        <v>35381.31541059992</v>
      </c>
      <c r="D80" s="20">
        <f ca="1">((VLOOKUP(MONTH($A80),'Normal HDDs'!$A:$E,4,FALSE)-'Actual HDDs'!D187)*IFERROR(VLOOKUP(MONTH($A80),INDIRECT(CONCATENATE("'",YEAR($A80),"'!$M$22:$N$37")),2,FALSE),0))*Customers!J187</f>
        <v>0</v>
      </c>
      <c r="E80" s="20">
        <f ca="1">((VLOOKUP(MONTH($A80),'Normal HDDs'!$A:$E,5,FALSE)-'Actual HDDs'!E187)*IFERROR(VLOOKUP(MONTH($A80),INDIRECT(CONCATENATE("'",YEAR($A80),"'!$S$22:$T$37")),2,FALSE),0))*Customers!K187</f>
        <v>199732.78145221047</v>
      </c>
      <c r="F80" s="20">
        <f ca="1">'Historical Therms'!H187+B80</f>
        <v>1332305.5417118259</v>
      </c>
      <c r="G80" s="20">
        <f ca="1">'Historical Therms'!I187+C80</f>
        <v>798620.73595240689</v>
      </c>
      <c r="H80" s="20">
        <f ca="1">'Historical Therms'!J187+D80</f>
        <v>589707.42084096884</v>
      </c>
      <c r="I80" s="20">
        <f ca="1">'Historical Therms'!K187+E80</f>
        <v>888856.62926381861</v>
      </c>
      <c r="K80" s="20">
        <f ca="1">O80-'Historical Therms'!H187</f>
        <v>141969.31390800001</v>
      </c>
      <c r="L80" s="20">
        <f ca="1">P80-'Historical Therms'!I187</f>
        <v>104764.29563898407</v>
      </c>
      <c r="M80" s="20">
        <f ca="1">Q80-'Historical Therms'!J187</f>
        <v>-140556.77378629748</v>
      </c>
      <c r="N80" s="20">
        <f ca="1">R80-'Historical Therms'!K187</f>
        <v>294073.01536232629</v>
      </c>
      <c r="O80" s="20">
        <f ca="1">((VLOOKUP(MONTH($A80),'Normal HDDs'!$A:$E,2,FALSE)*IFERROR(VLOOKUP(MONTH($A80),INDIRECT(CONCATENATE("'",YEAR($A80),"'!$A$22:$B$37")),2,FALSE),0)+((IFERROR(VLOOKUP("trend",INDIRECT(CONCATENATE("'",YEAR($A80),"'!$A$22:$B$37")),2,FALSE),0)*(MONTH($A80)+108))*($A81-$A80))+(IFERROR((VLOOKUP("(Intercept)",INDIRECT(CONCATENATE("'",YEAR($A80),"'!$A$22:$B$37")),2,FALSE)),0)*($A81-$A80)))*Customers!H187)</f>
        <v>1317604.624713616</v>
      </c>
      <c r="P80" s="20">
        <f ca="1">((VLOOKUP(MONTH($A80),'Normal HDDs'!$A:$E,3,FALSE)*IFERROR(VLOOKUP(MONTH($A80),INDIRECT(CONCATENATE("'",YEAR($A80),"'!$g$22:$h$37")),2,FALSE),0)+((IFERROR(VLOOKUP("trend",INDIRECT(CONCATENATE("'",YEAR($A80),"'!$g$22:$h$37")),2,FALSE),0)*(MONTH($A80)+108))*($A81-$A80))+(IFERROR((VLOOKUP("(Intercept)",INDIRECT(CONCATENATE("'",YEAR($A80),"'!$g$22:$h$37")),2,FALSE)),0)*($A81-$A80)))*Customers!I187)</f>
        <v>868003.71618079103</v>
      </c>
      <c r="Q80" s="20">
        <f ca="1">((VLOOKUP(MONTH($A80),'Normal HDDs'!$A:$E,4,FALSE)*IFERROR(VLOOKUP(MONTH($A80),INDIRECT(CONCATENATE("'",YEAR($A80),"'!$m$22:$n$37")),2,FALSE),0)+((IFERROR(VLOOKUP("trend",INDIRECT(CONCATENATE("'",YEAR($A80),"'!$m$22:$n$37")),2,FALSE),0)*(MONTH($A80)+108))*($A81-$A80))+(IFERROR((VLOOKUP("(Intercept)",INDIRECT(CONCATENATE("'",YEAR($A80),"'!$m$22:$n$37")),2,FALSE)),0)*($A81-$A80)))*Customers!J187)</f>
        <v>449150.64705467137</v>
      </c>
      <c r="R80" s="20">
        <f ca="1">((VLOOKUP(MONTH($A80),'Normal HDDs'!$A:$E,5,FALSE)*IFERROR(VLOOKUP(MONTH($A80),INDIRECT(CONCATENATE("'",YEAR($A80),"'!$s$22:$t$37")),2,FALSE),0)+((IFERROR(VLOOKUP("trend",INDIRECT(CONCATENATE("'",YEAR($A80),"'!$s$22:$t$37")),2,FALSE),0)*(MONTH($A80)+108))*($A81-$A80))+(IFERROR((VLOOKUP("(Intercept)",INDIRECT(CONCATENATE("'",YEAR($A80),"'!$s$22:$t$37")),2,FALSE)),0)*($A81-$A80)))*Customers!K187)</f>
        <v>983196.8631739344</v>
      </c>
    </row>
    <row r="81" spans="1:18" x14ac:dyDescent="0.25">
      <c r="A81" s="18">
        <v>42156</v>
      </c>
      <c r="B81" s="20">
        <f ca="1">((VLOOKUP(MONTH($A81),'Normal HDDs'!$A:$E,2,FALSE)-'Actual HDDs'!B188)*IFERROR(VLOOKUP(MONTH($A81),INDIRECT(CONCATENATE("'",YEAR($A81),"'!$A$22:$B$37")),2,FALSE),0))*Customers!H188</f>
        <v>0</v>
      </c>
      <c r="C81" s="20">
        <f ca="1">((VLOOKUP(MONTH($A81),'Normal HDDs'!$A:$E,3,FALSE)-'Actual HDDs'!C188)*IFERROR(VLOOKUP(MONTH($A81),INDIRECT(CONCATENATE("'",YEAR($A81),"'!$G$22:$H$37")),2,FALSE),0))*Customers!I188</f>
        <v>74348.318242891779</v>
      </c>
      <c r="D81" s="20">
        <f ca="1">((VLOOKUP(MONTH($A81),'Normal HDDs'!$A:$E,4,FALSE)-'Actual HDDs'!D188)*IFERROR(VLOOKUP(MONTH($A81),INDIRECT(CONCATENATE("'",YEAR($A81),"'!$M$22:$N$37")),2,FALSE),0))*Customers!J188</f>
        <v>0</v>
      </c>
      <c r="E81" s="20">
        <f ca="1">((VLOOKUP(MONTH($A81),'Normal HDDs'!$A:$E,5,FALSE)-'Actual HDDs'!E188)*IFERROR(VLOOKUP(MONTH($A81),INDIRECT(CONCATENATE("'",YEAR($A81),"'!$S$22:$T$37")),2,FALSE),0))*Customers!K188</f>
        <v>0</v>
      </c>
      <c r="F81" s="20">
        <f ca="1">'Historical Therms'!H188+B81</f>
        <v>572738.50918196444</v>
      </c>
      <c r="G81" s="20">
        <f ca="1">'Historical Therms'!I188+C81</f>
        <v>460821.6377924463</v>
      </c>
      <c r="H81" s="20">
        <f ca="1">'Historical Therms'!J188+D81</f>
        <v>276404.29928855272</v>
      </c>
      <c r="I81" s="20">
        <f ca="1">'Historical Therms'!K188+E81</f>
        <v>344328.87197992828</v>
      </c>
      <c r="K81" s="20">
        <f ca="1">O81-'Historical Therms'!H188</f>
        <v>376265.83898422751</v>
      </c>
      <c r="L81" s="20">
        <f ca="1">P81-'Historical Therms'!I188</f>
        <v>299393.65086086374</v>
      </c>
      <c r="M81" s="20">
        <f ca="1">Q81-'Historical Therms'!J188</f>
        <v>153652.67870308273</v>
      </c>
      <c r="N81" s="20">
        <f ca="1">R81-'Historical Therms'!K188</f>
        <v>365929.12753852591</v>
      </c>
      <c r="O81" s="20">
        <f ca="1">((VLOOKUP(MONTH($A81),'Normal HDDs'!$A:$E,2,FALSE)*IFERROR(VLOOKUP(MONTH($A81),INDIRECT(CONCATENATE("'",YEAR($A81),"'!$A$22:$B$37")),2,FALSE),0)+((IFERROR(VLOOKUP("trend",INDIRECT(CONCATENATE("'",YEAR($A81),"'!$A$22:$B$37")),2,FALSE),0)*(MONTH($A81)+108))*($A82-$A81))+(IFERROR((VLOOKUP("(Intercept)",INDIRECT(CONCATENATE("'",YEAR($A81),"'!$A$22:$B$37")),2,FALSE)),0)*($A82-$A81)))*Customers!H188)</f>
        <v>949004.34816619195</v>
      </c>
      <c r="P81" s="20">
        <f ca="1">((VLOOKUP(MONTH($A81),'Normal HDDs'!$A:$E,3,FALSE)*IFERROR(VLOOKUP(MONTH($A81),INDIRECT(CONCATENATE("'",YEAR($A81),"'!$g$22:$h$37")),2,FALSE),0)+((IFERROR(VLOOKUP("trend",INDIRECT(CONCATENATE("'",YEAR($A81),"'!$g$22:$h$37")),2,FALSE),0)*(MONTH($A81)+108))*($A82-$A81))+(IFERROR((VLOOKUP("(Intercept)",INDIRECT(CONCATENATE("'",YEAR($A81),"'!$g$22:$h$37")),2,FALSE)),0)*($A82-$A81)))*Customers!I188)</f>
        <v>685866.97041041823</v>
      </c>
      <c r="Q81" s="20">
        <f ca="1">((VLOOKUP(MONTH($A81),'Normal HDDs'!$A:$E,4,FALSE)*IFERROR(VLOOKUP(MONTH($A81),INDIRECT(CONCATENATE("'",YEAR($A81),"'!$m$22:$n$37")),2,FALSE),0)+((IFERROR(VLOOKUP("trend",INDIRECT(CONCATENATE("'",YEAR($A81),"'!$m$22:$n$37")),2,FALSE),0)*(MONTH($A81)+108))*($A82-$A81))+(IFERROR((VLOOKUP("(Intercept)",INDIRECT(CONCATENATE("'",YEAR($A81),"'!$m$22:$n$37")),2,FALSE)),0)*($A82-$A81)))*Customers!J188)</f>
        <v>430056.97799163545</v>
      </c>
      <c r="R81" s="20">
        <f ca="1">((VLOOKUP(MONTH($A81),'Normal HDDs'!$A:$E,5,FALSE)*IFERROR(VLOOKUP(MONTH($A81),INDIRECT(CONCATENATE("'",YEAR($A81),"'!$s$22:$t$37")),2,FALSE),0)+((IFERROR(VLOOKUP("trend",INDIRECT(CONCATENATE("'",YEAR($A81),"'!$s$22:$t$37")),2,FALSE),0)*(MONTH($A81)+108))*($A82-$A81))+(IFERROR((VLOOKUP("(Intercept)",INDIRECT(CONCATENATE("'",YEAR($A81),"'!$s$22:$t$37")),2,FALSE)),0)*($A82-$A81)))*Customers!K188)</f>
        <v>710257.99951845419</v>
      </c>
    </row>
    <row r="82" spans="1:18" x14ac:dyDescent="0.25">
      <c r="A82" s="18">
        <v>42186</v>
      </c>
      <c r="B82" s="20">
        <f ca="1">((VLOOKUP(MONTH($A82),'Normal HDDs'!$A:$E,2,FALSE)-'Actual HDDs'!B189)*IFERROR(VLOOKUP(MONTH($A82),INDIRECT(CONCATENATE("'",YEAR($A82),"'!$A$22:$B$37")),2,FALSE),0))*Customers!H189</f>
        <v>0</v>
      </c>
      <c r="C82" s="20">
        <f ca="1">((VLOOKUP(MONTH($A82),'Normal HDDs'!$A:$E,3,FALSE)-'Actual HDDs'!C189)*IFERROR(VLOOKUP(MONTH($A82),INDIRECT(CONCATENATE("'",YEAR($A82),"'!$G$22:$H$37")),2,FALSE),0))*Customers!I189</f>
        <v>0</v>
      </c>
      <c r="D82" s="20">
        <f ca="1">((VLOOKUP(MONTH($A82),'Normal HDDs'!$A:$E,4,FALSE)-'Actual HDDs'!D189)*IFERROR(VLOOKUP(MONTH($A82),INDIRECT(CONCATENATE("'",YEAR($A82),"'!$M$22:$N$37")),2,FALSE),0))*Customers!J189</f>
        <v>0</v>
      </c>
      <c r="E82" s="20">
        <f ca="1">((VLOOKUP(MONTH($A82),'Normal HDDs'!$A:$E,5,FALSE)-'Actual HDDs'!E189)*IFERROR(VLOOKUP(MONTH($A82),INDIRECT(CONCATENATE("'",YEAR($A82),"'!$S$22:$T$37")),2,FALSE),0))*Customers!K189</f>
        <v>0</v>
      </c>
      <c r="F82" s="20">
        <f ca="1">'Historical Therms'!H189+B82</f>
        <v>1026866.2349848115</v>
      </c>
      <c r="G82" s="20">
        <f ca="1">'Historical Therms'!I189+C82</f>
        <v>677474.152643573</v>
      </c>
      <c r="H82" s="20">
        <f ca="1">'Historical Therms'!J189+D82</f>
        <v>567787.62138012052</v>
      </c>
      <c r="I82" s="20">
        <f ca="1">'Historical Therms'!K189+E82</f>
        <v>686831.99099149497</v>
      </c>
      <c r="K82" s="20">
        <f ca="1">O82-'Historical Therms'!H189</f>
        <v>-49423.659410674009</v>
      </c>
      <c r="L82" s="20">
        <f ca="1">P82-'Historical Therms'!I189</f>
        <v>-65437.172799720429</v>
      </c>
      <c r="M82" s="20">
        <f ca="1">Q82-'Historical Therms'!J189</f>
        <v>-127541.57780687278</v>
      </c>
      <c r="N82" s="20">
        <f ca="1">R82-'Historical Therms'!K189</f>
        <v>48970.008914863458</v>
      </c>
      <c r="O82" s="20">
        <f ca="1">((VLOOKUP(MONTH($A82),'Normal HDDs'!$A:$E,2,FALSE)*IFERROR(VLOOKUP(MONTH($A82),INDIRECT(CONCATENATE("'",YEAR($A82),"'!$A$22:$B$37")),2,FALSE),0)+((IFERROR(VLOOKUP("trend",INDIRECT(CONCATENATE("'",YEAR($A82),"'!$A$22:$B$37")),2,FALSE),0)*(MONTH($A82)+108))*($A83-$A82))+(IFERROR((VLOOKUP("(Intercept)",INDIRECT(CONCATENATE("'",YEAR($A82),"'!$A$22:$B$37")),2,FALSE)),0)*($A83-$A82)))*Customers!H189)</f>
        <v>977442.5755741375</v>
      </c>
      <c r="P82" s="20">
        <f ca="1">((VLOOKUP(MONTH($A82),'Normal HDDs'!$A:$E,3,FALSE)*IFERROR(VLOOKUP(MONTH($A82),INDIRECT(CONCATENATE("'",YEAR($A82),"'!$g$22:$h$37")),2,FALSE),0)+((IFERROR(VLOOKUP("trend",INDIRECT(CONCATENATE("'",YEAR($A82),"'!$g$22:$h$37")),2,FALSE),0)*(MONTH($A82)+108))*($A83-$A82))+(IFERROR((VLOOKUP("(Intercept)",INDIRECT(CONCATENATE("'",YEAR($A82),"'!$g$22:$h$37")),2,FALSE)),0)*($A83-$A82)))*Customers!I189)</f>
        <v>612036.97984385258</v>
      </c>
      <c r="Q82" s="20">
        <f ca="1">((VLOOKUP(MONTH($A82),'Normal HDDs'!$A:$E,4,FALSE)*IFERROR(VLOOKUP(MONTH($A82),INDIRECT(CONCATENATE("'",YEAR($A82),"'!$m$22:$n$37")),2,FALSE),0)+((IFERROR(VLOOKUP("trend",INDIRECT(CONCATENATE("'",YEAR($A82),"'!$m$22:$n$37")),2,FALSE),0)*(MONTH($A82)+108))*($A83-$A82))+(IFERROR((VLOOKUP("(Intercept)",INDIRECT(CONCATENATE("'",YEAR($A82),"'!$m$22:$n$37")),2,FALSE)),0)*($A83-$A82)))*Customers!J189)</f>
        <v>440246.04357324773</v>
      </c>
      <c r="R82" s="20">
        <f ca="1">((VLOOKUP(MONTH($A82),'Normal HDDs'!$A:$E,5,FALSE)*IFERROR(VLOOKUP(MONTH($A82),INDIRECT(CONCATENATE("'",YEAR($A82),"'!$s$22:$t$37")),2,FALSE),0)+((IFERROR(VLOOKUP("trend",INDIRECT(CONCATENATE("'",YEAR($A82),"'!$s$22:$t$37")),2,FALSE),0)*(MONTH($A82)+108))*($A83-$A82))+(IFERROR((VLOOKUP("(Intercept)",INDIRECT(CONCATENATE("'",YEAR($A82),"'!$s$22:$t$37")),2,FALSE)),0)*($A83-$A82)))*Customers!K189)</f>
        <v>735801.99990635843</v>
      </c>
    </row>
    <row r="83" spans="1:18" x14ac:dyDescent="0.25">
      <c r="A83" s="18">
        <v>42217</v>
      </c>
      <c r="B83" s="20">
        <f ca="1">((VLOOKUP(MONTH($A83),'Normal HDDs'!$A:$E,2,FALSE)-'Actual HDDs'!B190)*IFERROR(VLOOKUP(MONTH($A83),INDIRECT(CONCATENATE("'",YEAR($A83),"'!$A$22:$B$37")),2,FALSE),0))*Customers!H190</f>
        <v>0</v>
      </c>
      <c r="C83" s="20">
        <f ca="1">((VLOOKUP(MONTH($A83),'Normal HDDs'!$A:$E,3,FALSE)-'Actual HDDs'!C190)*IFERROR(VLOOKUP(MONTH($A83),INDIRECT(CONCATENATE("'",YEAR($A83),"'!$G$22:$H$37")),2,FALSE),0))*Customers!I190</f>
        <v>0</v>
      </c>
      <c r="D83" s="20">
        <f ca="1">((VLOOKUP(MONTH($A83),'Normal HDDs'!$A:$E,4,FALSE)-'Actual HDDs'!D190)*IFERROR(VLOOKUP(MONTH($A83),INDIRECT(CONCATENATE("'",YEAR($A83),"'!$M$22:$N$37")),2,FALSE),0))*Customers!J190</f>
        <v>0</v>
      </c>
      <c r="E83" s="20">
        <f ca="1">((VLOOKUP(MONTH($A83),'Normal HDDs'!$A:$E,5,FALSE)-'Actual HDDs'!E190)*IFERROR(VLOOKUP(MONTH($A83),INDIRECT(CONCATENATE("'",YEAR($A83),"'!$S$22:$T$37")),2,FALSE),0))*Customers!K190</f>
        <v>0</v>
      </c>
      <c r="F83" s="20">
        <f ca="1">'Historical Therms'!H190+B83</f>
        <v>594900.58501997497</v>
      </c>
      <c r="G83" s="20">
        <f ca="1">'Historical Therms'!I190+C83</f>
        <v>389654.59286943218</v>
      </c>
      <c r="H83" s="20">
        <f ca="1">'Historical Therms'!J190+D83</f>
        <v>361493.76739980583</v>
      </c>
      <c r="I83" s="20">
        <f ca="1">'Historical Therms'!K190+E83</f>
        <v>396831.05471078696</v>
      </c>
      <c r="K83" s="20">
        <f ca="1">O83-'Historical Therms'!H190</f>
        <v>379757.06611827854</v>
      </c>
      <c r="L83" s="20">
        <f ca="1">P83-'Historical Therms'!I190</f>
        <v>221989.01451225416</v>
      </c>
      <c r="M83" s="20">
        <f ca="1">Q83-'Historical Therms'!J190</f>
        <v>74613.287274637609</v>
      </c>
      <c r="N83" s="20">
        <f ca="1">R83-'Historical Therms'!K190</f>
        <v>340705.77609502355</v>
      </c>
      <c r="O83" s="20">
        <f ca="1">((VLOOKUP(MONTH($A83),'Normal HDDs'!$A:$E,2,FALSE)*IFERROR(VLOOKUP(MONTH($A83),INDIRECT(CONCATENATE("'",YEAR($A83),"'!$A$22:$B$37")),2,FALSE),0)+((IFERROR(VLOOKUP("trend",INDIRECT(CONCATENATE("'",YEAR($A83),"'!$A$22:$B$37")),2,FALSE),0)*(MONTH($A83)+108))*($A84-$A83))+(IFERROR((VLOOKUP("(Intercept)",INDIRECT(CONCATENATE("'",YEAR($A83),"'!$A$22:$B$37")),2,FALSE)),0)*($A84-$A83)))*Customers!H190)</f>
        <v>974657.65113825351</v>
      </c>
      <c r="P83" s="20">
        <f ca="1">((VLOOKUP(MONTH($A83),'Normal HDDs'!$A:$E,3,FALSE)*IFERROR(VLOOKUP(MONTH($A83),INDIRECT(CONCATENATE("'",YEAR($A83),"'!$g$22:$h$37")),2,FALSE),0)+((IFERROR(VLOOKUP("trend",INDIRECT(CONCATENATE("'",YEAR($A83),"'!$g$22:$h$37")),2,FALSE),0)*(MONTH($A83)+108))*($A84-$A83))+(IFERROR((VLOOKUP("(Intercept)",INDIRECT(CONCATENATE("'",YEAR($A83),"'!$g$22:$h$37")),2,FALSE)),0)*($A84-$A83)))*Customers!I190)</f>
        <v>611643.60738168634</v>
      </c>
      <c r="Q83" s="20">
        <f ca="1">((VLOOKUP(MONTH($A83),'Normal HDDs'!$A:$E,4,FALSE)*IFERROR(VLOOKUP(MONTH($A83),INDIRECT(CONCATENATE("'",YEAR($A83),"'!$m$22:$n$37")),2,FALSE),0)+((IFERROR(VLOOKUP("trend",INDIRECT(CONCATENATE("'",YEAR($A83),"'!$m$22:$n$37")),2,FALSE),0)*(MONTH($A83)+108))*($A84-$A83))+(IFERROR((VLOOKUP("(Intercept)",INDIRECT(CONCATENATE("'",YEAR($A83),"'!$m$22:$n$37")),2,FALSE)),0)*($A84-$A83)))*Customers!J190)</f>
        <v>436107.05467444344</v>
      </c>
      <c r="R83" s="20">
        <f ca="1">((VLOOKUP(MONTH($A83),'Normal HDDs'!$A:$E,5,FALSE)*IFERROR(VLOOKUP(MONTH($A83),INDIRECT(CONCATENATE("'",YEAR($A83),"'!$s$22:$t$37")),2,FALSE),0)+((IFERROR(VLOOKUP("trend",INDIRECT(CONCATENATE("'",YEAR($A83),"'!$s$22:$t$37")),2,FALSE),0)*(MONTH($A83)+108))*($A84-$A83))+(IFERROR((VLOOKUP("(Intercept)",INDIRECT(CONCATENATE("'",YEAR($A83),"'!$s$22:$t$37")),2,FALSE)),0)*($A84-$A83)))*Customers!K190)</f>
        <v>737536.83080581052</v>
      </c>
    </row>
    <row r="84" spans="1:18" x14ac:dyDescent="0.25">
      <c r="A84" s="18">
        <v>42248</v>
      </c>
      <c r="B84" s="20">
        <f ca="1">((VLOOKUP(MONTH($A84),'Normal HDDs'!$A:$E,2,FALSE)-'Actual HDDs'!B191)*IFERROR(VLOOKUP(MONTH($A84),INDIRECT(CONCATENATE("'",YEAR($A84),"'!$A$22:$B$37")),2,FALSE),0))*Customers!H191</f>
        <v>0</v>
      </c>
      <c r="C84" s="20">
        <f ca="1">((VLOOKUP(MONTH($A84),'Normal HDDs'!$A:$E,3,FALSE)-'Actual HDDs'!C191)*IFERROR(VLOOKUP(MONTH($A84),INDIRECT(CONCATENATE("'",YEAR($A84),"'!$G$22:$H$37")),2,FALSE),0))*Customers!I191</f>
        <v>-28430.147658097932</v>
      </c>
      <c r="D84" s="20">
        <f ca="1">((VLOOKUP(MONTH($A84),'Normal HDDs'!$A:$E,4,FALSE)-'Actual HDDs'!D191)*IFERROR(VLOOKUP(MONTH($A84),INDIRECT(CONCATENATE("'",YEAR($A84),"'!$M$22:$N$37")),2,FALSE),0))*Customers!J191</f>
        <v>0</v>
      </c>
      <c r="E84" s="20">
        <f ca="1">((VLOOKUP(MONTH($A84),'Normal HDDs'!$A:$E,5,FALSE)-'Actual HDDs'!E191)*IFERROR(VLOOKUP(MONTH($A84),INDIRECT(CONCATENATE("'",YEAR($A84),"'!$S$22:$T$37")),2,FALSE),0))*Customers!K191</f>
        <v>80087.027980524217</v>
      </c>
      <c r="F84" s="20">
        <f ca="1">'Historical Therms'!H191+B84</f>
        <v>1100538.6767653888</v>
      </c>
      <c r="G84" s="20">
        <f ca="1">'Historical Therms'!I191+C84</f>
        <v>681026.50925163936</v>
      </c>
      <c r="H84" s="20">
        <f ca="1">'Historical Therms'!J191+D84</f>
        <v>640194.33612807794</v>
      </c>
      <c r="I84" s="20">
        <f ca="1">'Historical Therms'!K191+E84</f>
        <v>844218.35817732022</v>
      </c>
      <c r="K84" s="20">
        <f ca="1">O84-'Historical Therms'!H191</f>
        <v>-158641.73697767046</v>
      </c>
      <c r="L84" s="20">
        <f ca="1">P84-'Historical Therms'!I191</f>
        <v>16459.229468443431</v>
      </c>
      <c r="M84" s="20">
        <f ca="1">Q84-'Historical Therms'!J191</f>
        <v>-221587.65565698891</v>
      </c>
      <c r="N84" s="20">
        <f ca="1">R84-'Historical Therms'!K191</f>
        <v>172039.20961575489</v>
      </c>
      <c r="O84" s="20">
        <f ca="1">((VLOOKUP(MONTH($A84),'Normal HDDs'!$A:$E,2,FALSE)*IFERROR(VLOOKUP(MONTH($A84),INDIRECT(CONCATENATE("'",YEAR($A84),"'!$A$22:$B$37")),2,FALSE),0)+((IFERROR(VLOOKUP("trend",INDIRECT(CONCATENATE("'",YEAR($A84),"'!$A$22:$B$37")),2,FALSE),0)*(MONTH($A84)+108))*($A85-$A84))+(IFERROR((VLOOKUP("(Intercept)",INDIRECT(CONCATENATE("'",YEAR($A84),"'!$A$22:$B$37")),2,FALSE)),0)*($A85-$A84)))*Customers!H191)</f>
        <v>941896.93978771835</v>
      </c>
      <c r="P84" s="20">
        <f ca="1">((VLOOKUP(MONTH($A84),'Normal HDDs'!$A:$E,3,FALSE)*IFERROR(VLOOKUP(MONTH($A84),INDIRECT(CONCATENATE("'",YEAR($A84),"'!$g$22:$h$37")),2,FALSE),0)+((IFERROR(VLOOKUP("trend",INDIRECT(CONCATENATE("'",YEAR($A84),"'!$g$22:$h$37")),2,FALSE),0)*(MONTH($A84)+108))*($A85-$A84))+(IFERROR((VLOOKUP("(Intercept)",INDIRECT(CONCATENATE("'",YEAR($A84),"'!$g$22:$h$37")),2,FALSE)),0)*($A85-$A84)))*Customers!I191)</f>
        <v>725915.8863781807</v>
      </c>
      <c r="Q84" s="20">
        <f ca="1">((VLOOKUP(MONTH($A84),'Normal HDDs'!$A:$E,4,FALSE)*IFERROR(VLOOKUP(MONTH($A84),INDIRECT(CONCATENATE("'",YEAR($A84),"'!$m$22:$n$37")),2,FALSE),0)+((IFERROR(VLOOKUP("trend",INDIRECT(CONCATENATE("'",YEAR($A84),"'!$m$22:$n$37")),2,FALSE),0)*(MONTH($A84)+108))*($A85-$A84))+(IFERROR((VLOOKUP("(Intercept)",INDIRECT(CONCATENATE("'",YEAR($A84),"'!$m$22:$n$37")),2,FALSE)),0)*($A85-$A84)))*Customers!J191)</f>
        <v>418606.68047108903</v>
      </c>
      <c r="R84" s="20">
        <f ca="1">((VLOOKUP(MONTH($A84),'Normal HDDs'!$A:$E,5,FALSE)*IFERROR(VLOOKUP(MONTH($A84),INDIRECT(CONCATENATE("'",YEAR($A84),"'!$s$22:$t$37")),2,FALSE),0)+((IFERROR(VLOOKUP("trend",INDIRECT(CONCATENATE("'",YEAR($A84),"'!$s$22:$t$37")),2,FALSE),0)*(MONTH($A84)+108))*($A85-$A84))+(IFERROR((VLOOKUP("(Intercept)",INDIRECT(CONCATENATE("'",YEAR($A84),"'!$s$22:$t$37")),2,FALSE)),0)*($A85-$A84)))*Customers!K191)</f>
        <v>936170.53981255088</v>
      </c>
    </row>
    <row r="85" spans="1:18" x14ac:dyDescent="0.25">
      <c r="A85" s="18">
        <v>42278</v>
      </c>
      <c r="B85" s="20">
        <f ca="1">((VLOOKUP(MONTH($A85),'Normal HDDs'!$A:$E,2,FALSE)-'Actual HDDs'!B192)*IFERROR(VLOOKUP(MONTH($A85),INDIRECT(CONCATENATE("'",YEAR($A85),"'!$A$22:$B$37")),2,FALSE),0))*Customers!H192</f>
        <v>447124.12811514689</v>
      </c>
      <c r="C85" s="20">
        <f ca="1">((VLOOKUP(MONTH($A85),'Normal HDDs'!$A:$E,3,FALSE)-'Actual HDDs'!C192)*IFERROR(VLOOKUP(MONTH($A85),INDIRECT(CONCATENATE("'",YEAR($A85),"'!$G$22:$H$37")),2,FALSE),0))*Customers!I192</f>
        <v>365838.69832464698</v>
      </c>
      <c r="D85" s="20">
        <f ca="1">((VLOOKUP(MONTH($A85),'Normal HDDs'!$A:$E,4,FALSE)-'Actual HDDs'!D192)*IFERROR(VLOOKUP(MONTH($A85),INDIRECT(CONCATENATE("'",YEAR($A85),"'!$M$22:$N$37")),2,FALSE),0))*Customers!J192</f>
        <v>299966.12647332536</v>
      </c>
      <c r="E85" s="20">
        <f ca="1">((VLOOKUP(MONTH($A85),'Normal HDDs'!$A:$E,5,FALSE)-'Actual HDDs'!E192)*IFERROR(VLOOKUP(MONTH($A85),INDIRECT(CONCATENATE("'",YEAR($A85),"'!$S$22:$T$37")),2,FALSE),0))*Customers!K192</f>
        <v>608610.47093332629</v>
      </c>
      <c r="F85" s="20">
        <f ca="1">'Historical Therms'!H192+B85</f>
        <v>2017379.6922176406</v>
      </c>
      <c r="G85" s="20">
        <f ca="1">'Historical Therms'!I192+C85</f>
        <v>1404949.7463495682</v>
      </c>
      <c r="H85" s="20">
        <f ca="1">'Historical Therms'!J192+D85</f>
        <v>1131368.5033127868</v>
      </c>
      <c r="I85" s="20">
        <f ca="1">'Historical Therms'!K192+E85</f>
        <v>1826990.4819664501</v>
      </c>
      <c r="K85" s="20">
        <f ca="1">O85-'Historical Therms'!H192</f>
        <v>383376.92500122264</v>
      </c>
      <c r="L85" s="20">
        <f ca="1">P85-'Historical Therms'!I192</f>
        <v>215394.73968249699</v>
      </c>
      <c r="M85" s="20">
        <f ca="1">Q85-'Historical Therms'!J192</f>
        <v>76968.513232625788</v>
      </c>
      <c r="N85" s="20">
        <f ca="1">R85-'Historical Therms'!K192</f>
        <v>370399.99388511968</v>
      </c>
      <c r="O85" s="20">
        <f ca="1">((VLOOKUP(MONTH($A85),'Normal HDDs'!$A:$E,2,FALSE)*IFERROR(VLOOKUP(MONTH($A85),INDIRECT(CONCATENATE("'",YEAR($A85),"'!$A$22:$B$37")),2,FALSE),0)+((IFERROR(VLOOKUP("trend",INDIRECT(CONCATENATE("'",YEAR($A85),"'!$A$22:$B$37")),2,FALSE),0)*(MONTH($A85)+108))*($A86-$A85))+(IFERROR((VLOOKUP("(Intercept)",INDIRECT(CONCATENATE("'",YEAR($A85),"'!$A$22:$B$37")),2,FALSE)),0)*($A86-$A85)))*Customers!H192)</f>
        <v>1953632.4891037163</v>
      </c>
      <c r="P85" s="20">
        <f ca="1">((VLOOKUP(MONTH($A85),'Normal HDDs'!$A:$E,3,FALSE)*IFERROR(VLOOKUP(MONTH($A85),INDIRECT(CONCATENATE("'",YEAR($A85),"'!$g$22:$h$37")),2,FALSE),0)+((IFERROR(VLOOKUP("trend",INDIRECT(CONCATENATE("'",YEAR($A85),"'!$g$22:$h$37")),2,FALSE),0)*(MONTH($A85)+108))*($A86-$A85))+(IFERROR((VLOOKUP("(Intercept)",INDIRECT(CONCATENATE("'",YEAR($A85),"'!$g$22:$h$37")),2,FALSE)),0)*($A86-$A85)))*Customers!I192)</f>
        <v>1254505.7877074182</v>
      </c>
      <c r="Q85" s="20">
        <f ca="1">((VLOOKUP(MONTH($A85),'Normal HDDs'!$A:$E,4,FALSE)*IFERROR(VLOOKUP(MONTH($A85),INDIRECT(CONCATENATE("'",YEAR($A85),"'!$m$22:$n$37")),2,FALSE),0)+((IFERROR(VLOOKUP("trend",INDIRECT(CONCATENATE("'",YEAR($A85),"'!$m$22:$n$37")),2,FALSE),0)*(MONTH($A85)+108))*($A86-$A85))+(IFERROR((VLOOKUP("(Intercept)",INDIRECT(CONCATENATE("'",YEAR($A85),"'!$m$22:$n$37")),2,FALSE)),0)*($A86-$A85)))*Customers!J192)</f>
        <v>908370.89007208718</v>
      </c>
      <c r="R85" s="20">
        <f ca="1">((VLOOKUP(MONTH($A85),'Normal HDDs'!$A:$E,5,FALSE)*IFERROR(VLOOKUP(MONTH($A85),INDIRECT(CONCATENATE("'",YEAR($A85),"'!$s$22:$t$37")),2,FALSE),0)+((IFERROR(VLOOKUP("trend",INDIRECT(CONCATENATE("'",YEAR($A85),"'!$s$22:$t$37")),2,FALSE),0)*(MONTH($A85)+108))*($A86-$A85))+(IFERROR((VLOOKUP("(Intercept)",INDIRECT(CONCATENATE("'",YEAR($A85),"'!$s$22:$t$37")),2,FALSE)),0)*($A86-$A85)))*Customers!K192)</f>
        <v>1588780.0049182435</v>
      </c>
    </row>
    <row r="86" spans="1:18" x14ac:dyDescent="0.25">
      <c r="A86" s="18">
        <v>42309</v>
      </c>
      <c r="B86" s="20">
        <f ca="1">((VLOOKUP(MONTH($A86),'Normal HDDs'!$A:$E,2,FALSE)-'Actual HDDs'!B193)*IFERROR(VLOOKUP(MONTH($A86),INDIRECT(CONCATENATE("'",YEAR($A86),"'!$A$22:$B$37")),2,FALSE),0))*Customers!H193</f>
        <v>-158599.83211034047</v>
      </c>
      <c r="C86" s="20">
        <f ca="1">((VLOOKUP(MONTH($A86),'Normal HDDs'!$A:$E,3,FALSE)-'Actual HDDs'!C193)*IFERROR(VLOOKUP(MONTH($A86),INDIRECT(CONCATENATE("'",YEAR($A86),"'!$G$22:$H$37")),2,FALSE),0))*Customers!I193</f>
        <v>-57097.257918389478</v>
      </c>
      <c r="D86" s="20">
        <f ca="1">((VLOOKUP(MONTH($A86),'Normal HDDs'!$A:$E,4,FALSE)-'Actual HDDs'!D193)*IFERROR(VLOOKUP(MONTH($A86),INDIRECT(CONCATENATE("'",YEAR($A86),"'!$M$22:$N$37")),2,FALSE),0))*Customers!J193</f>
        <v>-138779.99571742813</v>
      </c>
      <c r="E86" s="20">
        <f ca="1">((VLOOKUP(MONTH($A86),'Normal HDDs'!$A:$E,5,FALSE)-'Actual HDDs'!E193)*IFERROR(VLOOKUP(MONTH($A86),INDIRECT(CONCATENATE("'",YEAR($A86),"'!$S$22:$T$37")),2,FALSE),0))*Customers!K193</f>
        <v>124625.01710091555</v>
      </c>
      <c r="F86" s="20">
        <f ca="1">'Historical Therms'!H193+B86</f>
        <v>3345942.1801567664</v>
      </c>
      <c r="G86" s="20">
        <f ca="1">'Historical Therms'!I193+C86</f>
        <v>2015007.7688877014</v>
      </c>
      <c r="H86" s="20">
        <f ca="1">'Historical Therms'!J193+D86</f>
        <v>1693378.4765155662</v>
      </c>
      <c r="I86" s="20">
        <f ca="1">'Historical Therms'!K193+E86</f>
        <v>2421315.5057947235</v>
      </c>
      <c r="K86" s="20">
        <f ca="1">O86-'Historical Therms'!H193</f>
        <v>-209215.59478835063</v>
      </c>
      <c r="L86" s="20">
        <f ca="1">P86-'Historical Therms'!I193</f>
        <v>-5457.1467412312049</v>
      </c>
      <c r="M86" s="20">
        <f ca="1">Q86-'Historical Therms'!J193</f>
        <v>-23322.312655145535</v>
      </c>
      <c r="N86" s="20">
        <f ca="1">R86-'Historical Therms'!K193</f>
        <v>280169.11270695599</v>
      </c>
      <c r="O86" s="20">
        <f ca="1">((VLOOKUP(MONTH($A86),'Normal HDDs'!$A:$E,2,FALSE)*IFERROR(VLOOKUP(MONTH($A86),INDIRECT(CONCATENATE("'",YEAR($A86),"'!$A$22:$B$37")),2,FALSE),0)+((IFERROR(VLOOKUP("trend",INDIRECT(CONCATENATE("'",YEAR($A86),"'!$A$22:$B$37")),2,FALSE),0)*(MONTH($A86)+108))*($A87-$A86))+(IFERROR((VLOOKUP("(Intercept)",INDIRECT(CONCATENATE("'",YEAR($A86),"'!$A$22:$B$37")),2,FALSE)),0)*($A87-$A86)))*Customers!H193)</f>
        <v>3295326.417478756</v>
      </c>
      <c r="P86" s="20">
        <f ca="1">((VLOOKUP(MONTH($A86),'Normal HDDs'!$A:$E,3,FALSE)*IFERROR(VLOOKUP(MONTH($A86),INDIRECT(CONCATENATE("'",YEAR($A86),"'!$g$22:$h$37")),2,FALSE),0)+((IFERROR(VLOOKUP("trend",INDIRECT(CONCATENATE("'",YEAR($A86),"'!$g$22:$h$37")),2,FALSE),0)*(MONTH($A86)+108))*($A87-$A86))+(IFERROR((VLOOKUP("(Intercept)",INDIRECT(CONCATENATE("'",YEAR($A86),"'!$g$22:$h$37")),2,FALSE)),0)*($A87-$A86)))*Customers!I193)</f>
        <v>2066647.8800648598</v>
      </c>
      <c r="Q86" s="20">
        <f ca="1">((VLOOKUP(MONTH($A86),'Normal HDDs'!$A:$E,4,FALSE)*IFERROR(VLOOKUP(MONTH($A86),INDIRECT(CONCATENATE("'",YEAR($A86),"'!$m$22:$n$37")),2,FALSE),0)+((IFERROR(VLOOKUP("trend",INDIRECT(CONCATENATE("'",YEAR($A86),"'!$m$22:$n$37")),2,FALSE),0)*(MONTH($A86)+108))*($A87-$A86))+(IFERROR((VLOOKUP("(Intercept)",INDIRECT(CONCATENATE("'",YEAR($A86),"'!$m$22:$n$37")),2,FALSE)),0)*($A87-$A86)))*Customers!J193)</f>
        <v>1808836.1595778489</v>
      </c>
      <c r="R86" s="20">
        <f ca="1">((VLOOKUP(MONTH($A86),'Normal HDDs'!$A:$E,5,FALSE)*IFERROR(VLOOKUP(MONTH($A86),INDIRECT(CONCATENATE("'",YEAR($A86),"'!$s$22:$t$37")),2,FALSE),0)+((IFERROR(VLOOKUP("trend",INDIRECT(CONCATENATE("'",YEAR($A86),"'!$s$22:$t$37")),2,FALSE),0)*(MONTH($A86)+108))*($A87-$A86))+(IFERROR((VLOOKUP("(Intercept)",INDIRECT(CONCATENATE("'",YEAR($A86),"'!$s$22:$t$37")),2,FALSE)),0)*($A87-$A86)))*Customers!K193)</f>
        <v>2576859.6014007642</v>
      </c>
    </row>
    <row r="87" spans="1:18" x14ac:dyDescent="0.25">
      <c r="A87" s="18">
        <v>42339</v>
      </c>
      <c r="B87" s="20">
        <f ca="1">((VLOOKUP(MONTH($A87),'Normal HDDs'!$A:$E,2,FALSE)-'Actual HDDs'!B194)*IFERROR(VLOOKUP(MONTH($A87),INDIRECT(CONCATENATE("'",YEAR($A87),"'!$A$22:$B$37")),2,FALSE),0))*Customers!H194</f>
        <v>523777.45697700098</v>
      </c>
      <c r="C87" s="20">
        <f ca="1">((VLOOKUP(MONTH($A87),'Normal HDDs'!$A:$E,3,FALSE)-'Actual HDDs'!C194)*IFERROR(VLOOKUP(MONTH($A87),INDIRECT(CONCATENATE("'",YEAR($A87),"'!$G$22:$H$37")),2,FALSE),0))*Customers!I194</f>
        <v>164787.28830873768</v>
      </c>
      <c r="D87" s="20">
        <f ca="1">((VLOOKUP(MONTH($A87),'Normal HDDs'!$A:$E,4,FALSE)-'Actual HDDs'!D194)*IFERROR(VLOOKUP(MONTH($A87),INDIRECT(CONCATENATE("'",YEAR($A87),"'!$M$22:$N$37")),2,FALSE),0))*Customers!J194</f>
        <v>428867.70502855571</v>
      </c>
      <c r="E87" s="20">
        <f ca="1">((VLOOKUP(MONTH($A87),'Normal HDDs'!$A:$E,5,FALSE)-'Actual HDDs'!E194)*IFERROR(VLOOKUP(MONTH($A87),INDIRECT(CONCATENATE("'",YEAR($A87),"'!$S$22:$T$37")),2,FALSE),0))*Customers!K194</f>
        <v>257530.06910868004</v>
      </c>
      <c r="F87" s="20">
        <f ca="1">'Historical Therms'!H194+B87</f>
        <v>4437022.64786282</v>
      </c>
      <c r="G87" s="20">
        <f ca="1">'Historical Therms'!I194+C87</f>
        <v>2741850.1672965614</v>
      </c>
      <c r="H87" s="20">
        <f ca="1">'Historical Therms'!J194+D87</f>
        <v>3121559.9543392891</v>
      </c>
      <c r="I87" s="20">
        <f ca="1">'Historical Therms'!K194+E87</f>
        <v>3769300.7499243044</v>
      </c>
      <c r="K87" s="20">
        <f ca="1">O87-'Historical Therms'!H194</f>
        <v>145766.20067616086</v>
      </c>
      <c r="L87" s="20">
        <f ca="1">P87-'Historical Therms'!I194</f>
        <v>-45283.345502865966</v>
      </c>
      <c r="M87" s="20">
        <f ca="1">Q87-'Historical Therms'!J194</f>
        <v>242310.8409958519</v>
      </c>
      <c r="N87" s="20">
        <f ca="1">R87-'Historical Therms'!K194</f>
        <v>280083.89858500194</v>
      </c>
      <c r="O87" s="20">
        <f ca="1">((VLOOKUP(MONTH($A87),'Normal HDDs'!$A:$E,2,FALSE)*IFERROR(VLOOKUP(MONTH($A87),INDIRECT(CONCATENATE("'",YEAR($A87),"'!$A$22:$B$37")),2,FALSE),0)+((IFERROR(VLOOKUP("trend",INDIRECT(CONCATENATE("'",YEAR($A87),"'!$A$22:$B$37")),2,FALSE),0)*(MONTH($A87)+108))*($A88-$A87))+(IFERROR((VLOOKUP("(Intercept)",INDIRECT(CONCATENATE("'",YEAR($A87),"'!$A$22:$B$37")),2,FALSE)),0)*($A88-$A87)))*Customers!H194)</f>
        <v>4059011.3915619794</v>
      </c>
      <c r="P87" s="20">
        <f ca="1">((VLOOKUP(MONTH($A87),'Normal HDDs'!$A:$E,3,FALSE)*IFERROR(VLOOKUP(MONTH($A87),INDIRECT(CONCATENATE("'",YEAR($A87),"'!$g$22:$h$37")),2,FALSE),0)+((IFERROR(VLOOKUP("trend",INDIRECT(CONCATENATE("'",YEAR($A87),"'!$g$22:$h$37")),2,FALSE),0)*(MONTH($A87)+108))*($A88-$A87))+(IFERROR((VLOOKUP("(Intercept)",INDIRECT(CONCATENATE("'",YEAR($A87),"'!$g$22:$h$37")),2,FALSE)),0)*($A88-$A87)))*Customers!I194)</f>
        <v>2531779.5334849576</v>
      </c>
      <c r="Q87" s="20">
        <f ca="1">((VLOOKUP(MONTH($A87),'Normal HDDs'!$A:$E,4,FALSE)*IFERROR(VLOOKUP(MONTH($A87),INDIRECT(CONCATENATE("'",YEAR($A87),"'!$m$22:$n$37")),2,FALSE),0)+((IFERROR(VLOOKUP("trend",INDIRECT(CONCATENATE("'",YEAR($A87),"'!$m$22:$n$37")),2,FALSE),0)*(MONTH($A87)+108))*($A88-$A87))+(IFERROR((VLOOKUP("(Intercept)",INDIRECT(CONCATENATE("'",YEAR($A87),"'!$m$22:$n$37")),2,FALSE)),0)*($A88-$A87)))*Customers!J194)</f>
        <v>2935003.0903065852</v>
      </c>
      <c r="R87" s="20">
        <f ca="1">((VLOOKUP(MONTH($A87),'Normal HDDs'!$A:$E,5,FALSE)*IFERROR(VLOOKUP(MONTH($A87),INDIRECT(CONCATENATE("'",YEAR($A87),"'!$s$22:$t$37")),2,FALSE),0)+((IFERROR(VLOOKUP("trend",INDIRECT(CONCATENATE("'",YEAR($A87),"'!$s$22:$t$37")),2,FALSE),0)*(MONTH($A87)+108))*($A88-$A87))+(IFERROR((VLOOKUP("(Intercept)",INDIRECT(CONCATENATE("'",YEAR($A87),"'!$s$22:$t$37")),2,FALSE)),0)*($A88-$A87)))*Customers!K194)</f>
        <v>3791854.5794006265</v>
      </c>
    </row>
    <row r="88" spans="1:18" x14ac:dyDescent="0.25">
      <c r="A88" s="18">
        <v>42370</v>
      </c>
      <c r="B88" s="20">
        <f ca="1">((VLOOKUP(MONTH($A88),'Normal HDDs'!$A:$E,2,FALSE)-'Actual HDDs'!B195)*IFERROR(VLOOKUP(MONTH($A88),INDIRECT(CONCATENATE("'",YEAR($A88),"'!$A$22:$B$37")),2,FALSE),0))*Customers!H195</f>
        <v>302577.34744374501</v>
      </c>
      <c r="C88" s="20">
        <f ca="1">((VLOOKUP(MONTH($A88),'Normal HDDs'!$A:$E,3,FALSE)-'Actual HDDs'!C195)*IFERROR(VLOOKUP(MONTH($A88),INDIRECT(CONCATENATE("'",YEAR($A88),"'!$G$22:$H$37")),2,FALSE),0))*Customers!I195</f>
        <v>104870.1078033474</v>
      </c>
      <c r="D88" s="20">
        <f ca="1">((VLOOKUP(MONTH($A88),'Normal HDDs'!$A:$E,4,FALSE)-'Actual HDDs'!D195)*IFERROR(VLOOKUP(MONTH($A88),INDIRECT(CONCATENATE("'",YEAR($A88),"'!$M$22:$N$37")),2,FALSE),0))*Customers!J195</f>
        <v>84010.65375690104</v>
      </c>
      <c r="E88" s="20">
        <f ca="1">((VLOOKUP(MONTH($A88),'Normal HDDs'!$A:$E,5,FALSE)-'Actual HDDs'!E195)*IFERROR(VLOOKUP(MONTH($A88),INDIRECT(CONCATENATE("'",YEAR($A88),"'!$S$22:$T$37")),2,FALSE),0))*Customers!K195</f>
        <v>318202.65180186875</v>
      </c>
      <c r="F88" s="20">
        <f ca="1">'Historical Therms'!H195+B88</f>
        <v>4480409.0575365443</v>
      </c>
      <c r="G88" s="20">
        <f ca="1">'Historical Therms'!I195+C88</f>
        <v>2689583.1229221174</v>
      </c>
      <c r="H88" s="20">
        <f ca="1">'Historical Therms'!J195+D88</f>
        <v>2990168.8003264535</v>
      </c>
      <c r="I88" s="20">
        <f ca="1">'Historical Therms'!K195+E88</f>
        <v>4338374.7800207473</v>
      </c>
      <c r="K88" s="20">
        <f ca="1">O88-'Historical Therms'!H195</f>
        <v>-22501.147725870833</v>
      </c>
      <c r="L88" s="20">
        <f ca="1">P88-'Historical Therms'!I195</f>
        <v>-38527.43586098915</v>
      </c>
      <c r="M88" s="20">
        <f ca="1">Q88-'Historical Therms'!J195</f>
        <v>324613.09519313369</v>
      </c>
      <c r="N88" s="20">
        <f ca="1">R88-'Historical Therms'!K195</f>
        <v>141011.60129278665</v>
      </c>
      <c r="O88" s="20">
        <f ca="1">((VLOOKUP(MONTH($A88),'Normal HDDs'!$A:$E,2,FALSE)*IFERROR(VLOOKUP(MONTH($A88),INDIRECT(CONCATENATE("'",YEAR($A88),"'!$A$22:$B$37")),2,FALSE),0)+((IFERROR(VLOOKUP("trend",INDIRECT(CONCATENATE("'",YEAR($A88),"'!$A$22:$B$37")),2,FALSE),0)*(MONTH($A88)+108))*($A89-$A88))+(IFERROR((VLOOKUP("(Intercept)",INDIRECT(CONCATENATE("'",YEAR($A88),"'!$A$22:$B$37")),2,FALSE)),0)*($A89-$A88)))*Customers!H195)</f>
        <v>4155330.5623669284</v>
      </c>
      <c r="P88" s="20">
        <f ca="1">((VLOOKUP(MONTH($A88),'Normal HDDs'!$A:$E,3,FALSE)*IFERROR(VLOOKUP(MONTH($A88),INDIRECT(CONCATENATE("'",YEAR($A88),"'!$g$22:$h$37")),2,FALSE),0)+((IFERROR(VLOOKUP("trend",INDIRECT(CONCATENATE("'",YEAR($A88),"'!$g$22:$h$37")),2,FALSE),0)*(MONTH($A88)+108))*($A89-$A88))+(IFERROR((VLOOKUP("(Intercept)",INDIRECT(CONCATENATE("'",YEAR($A88),"'!$g$22:$h$37")),2,FALSE)),0)*($A89-$A88)))*Customers!I195)</f>
        <v>2546185.5792577807</v>
      </c>
      <c r="Q88" s="20">
        <f ca="1">((VLOOKUP(MONTH($A88),'Normal HDDs'!$A:$E,4,FALSE)*IFERROR(VLOOKUP(MONTH($A88),INDIRECT(CONCATENATE("'",YEAR($A88),"'!$m$22:$n$37")),2,FALSE),0)+((IFERROR(VLOOKUP("trend",INDIRECT(CONCATENATE("'",YEAR($A88),"'!$m$22:$n$37")),2,FALSE),0)*(MONTH($A88)+108))*($A89-$A88))+(IFERROR((VLOOKUP("(Intercept)",INDIRECT(CONCATENATE("'",YEAR($A88),"'!$m$22:$n$37")),2,FALSE)),0)*($A89-$A88)))*Customers!J195)</f>
        <v>3230771.2417626861</v>
      </c>
      <c r="R88" s="20">
        <f ca="1">((VLOOKUP(MONTH($A88),'Normal HDDs'!$A:$E,5,FALSE)*IFERROR(VLOOKUP(MONTH($A88),INDIRECT(CONCATENATE("'",YEAR($A88),"'!$s$22:$t$37")),2,FALSE),0)+((IFERROR(VLOOKUP("trend",INDIRECT(CONCATENATE("'",YEAR($A88),"'!$s$22:$t$37")),2,FALSE),0)*(MONTH($A88)+108))*($A89-$A88))+(IFERROR((VLOOKUP("(Intercept)",INDIRECT(CONCATENATE("'",YEAR($A88),"'!$s$22:$t$37")),2,FALSE)),0)*($A89-$A88)))*Customers!K195)</f>
        <v>4161183.7295116652</v>
      </c>
    </row>
    <row r="89" spans="1:18" x14ac:dyDescent="0.25">
      <c r="A89" s="18">
        <v>42401</v>
      </c>
      <c r="B89" s="20">
        <f ca="1">((VLOOKUP(MONTH($A89),'Normal HDDs'!$A:$E,2,FALSE)-'Actual HDDs'!B196)*IFERROR(VLOOKUP(MONTH($A89),INDIRECT(CONCATENATE("'",YEAR($A89),"'!$A$22:$B$37")),2,FALSE),0))*Customers!H196</f>
        <v>575210.16670813935</v>
      </c>
      <c r="C89" s="20">
        <f ca="1">((VLOOKUP(MONTH($A89),'Normal HDDs'!$A:$E,3,FALSE)-'Actual HDDs'!C196)*IFERROR(VLOOKUP(MONTH($A89),INDIRECT(CONCATENATE("'",YEAR($A89),"'!$G$22:$H$37")),2,FALSE),0))*Customers!I196</f>
        <v>277800.31903509219</v>
      </c>
      <c r="D89" s="20">
        <f ca="1">((VLOOKUP(MONTH($A89),'Normal HDDs'!$A:$E,4,FALSE)-'Actual HDDs'!D196)*IFERROR(VLOOKUP(MONTH($A89),INDIRECT(CONCATENATE("'",YEAR($A89),"'!$M$22:$N$37")),2,FALSE),0))*Customers!J196</f>
        <v>457143.06361748482</v>
      </c>
      <c r="E89" s="20">
        <f ca="1">((VLOOKUP(MONTH($A89),'Normal HDDs'!$A:$E,5,FALSE)-'Actual HDDs'!E196)*IFERROR(VLOOKUP(MONTH($A89),INDIRECT(CONCATENATE("'",YEAR($A89),"'!$S$22:$T$37")),2,FALSE),0))*Customers!K196</f>
        <v>623015.22167094366</v>
      </c>
      <c r="F89" s="20">
        <f ca="1">'Historical Therms'!H196+B89</f>
        <v>3175013.6709760465</v>
      </c>
      <c r="G89" s="20">
        <f ca="1">'Historical Therms'!I196+C89</f>
        <v>2004408.8198073397</v>
      </c>
      <c r="H89" s="20">
        <f ca="1">'Historical Therms'!J196+D89</f>
        <v>2398226.6933761165</v>
      </c>
      <c r="I89" s="20">
        <f ca="1">'Historical Therms'!K196+E89</f>
        <v>3135897.5868721572</v>
      </c>
      <c r="K89" s="20">
        <f ca="1">O89-'Historical Therms'!H196</f>
        <v>689700.42908475827</v>
      </c>
      <c r="L89" s="20">
        <f ca="1">P89-'Historical Therms'!I196</f>
        <v>275270.61549875862</v>
      </c>
      <c r="M89" s="20">
        <f ca="1">Q89-'Historical Therms'!J196</f>
        <v>581336.80337583669</v>
      </c>
      <c r="N89" s="20">
        <f ca="1">R89-'Historical Therms'!K196</f>
        <v>683913.6587452353</v>
      </c>
      <c r="O89" s="20">
        <f ca="1">((VLOOKUP(MONTH($A89),'Normal HDDs'!$A:$E,2,FALSE)*IFERROR(VLOOKUP(MONTH($A89),INDIRECT(CONCATENATE("'",YEAR($A89),"'!$A$22:$B$37")),2,FALSE),0)+((IFERROR(VLOOKUP("trend",INDIRECT(CONCATENATE("'",YEAR($A89),"'!$A$22:$B$37")),2,FALSE),0)*(MONTH($A89)+108))*($A90-$A89))+(IFERROR((VLOOKUP("(Intercept)",INDIRECT(CONCATENATE("'",YEAR($A89),"'!$A$22:$B$37")),2,FALSE)),0)*($A90-$A89)))*Customers!H196)</f>
        <v>3289503.9333526655</v>
      </c>
      <c r="P89" s="20">
        <f ca="1">((VLOOKUP(MONTH($A89),'Normal HDDs'!$A:$E,3,FALSE)*IFERROR(VLOOKUP(MONTH($A89),INDIRECT(CONCATENATE("'",YEAR($A89),"'!$g$22:$h$37")),2,FALSE),0)+((IFERROR(VLOOKUP("trend",INDIRECT(CONCATENATE("'",YEAR($A89),"'!$g$22:$h$37")),2,FALSE),0)*(MONTH($A89)+108))*($A90-$A89))+(IFERROR((VLOOKUP("(Intercept)",INDIRECT(CONCATENATE("'",YEAR($A89),"'!$g$22:$h$37")),2,FALSE)),0)*($A90-$A89)))*Customers!I196)</f>
        <v>2001879.1162710062</v>
      </c>
      <c r="Q89" s="20">
        <f ca="1">((VLOOKUP(MONTH($A89),'Normal HDDs'!$A:$E,4,FALSE)*IFERROR(VLOOKUP(MONTH($A89),INDIRECT(CONCATENATE("'",YEAR($A89),"'!$m$22:$n$37")),2,FALSE),0)+((IFERROR(VLOOKUP("trend",INDIRECT(CONCATENATE("'",YEAR($A89),"'!$m$22:$n$37")),2,FALSE),0)*(MONTH($A89)+108))*($A90-$A89))+(IFERROR((VLOOKUP("(Intercept)",INDIRECT(CONCATENATE("'",YEAR($A89),"'!$m$22:$n$37")),2,FALSE)),0)*($A90-$A89)))*Customers!J196)</f>
        <v>2522420.4331344683</v>
      </c>
      <c r="R89" s="20">
        <f ca="1">((VLOOKUP(MONTH($A89),'Normal HDDs'!$A:$E,5,FALSE)*IFERROR(VLOOKUP(MONTH($A89),INDIRECT(CONCATENATE("'",YEAR($A89),"'!$s$22:$t$37")),2,FALSE),0)+((IFERROR(VLOOKUP("trend",INDIRECT(CONCATENATE("'",YEAR($A89),"'!$s$22:$t$37")),2,FALSE),0)*(MONTH($A89)+108))*($A90-$A89))+(IFERROR((VLOOKUP("(Intercept)",INDIRECT(CONCATENATE("'",YEAR($A89),"'!$s$22:$t$37")),2,FALSE)),0)*($A90-$A89)))*Customers!K196)</f>
        <v>3196796.0239464487</v>
      </c>
    </row>
    <row r="90" spans="1:18" x14ac:dyDescent="0.25">
      <c r="A90" s="18">
        <v>42430</v>
      </c>
      <c r="B90" s="20">
        <f ca="1">((VLOOKUP(MONTH($A90),'Normal HDDs'!$A:$E,2,FALSE)-'Actual HDDs'!B197)*IFERROR(VLOOKUP(MONTH($A90),INDIRECT(CONCATENATE("'",YEAR($A90),"'!$A$22:$B$37")),2,FALSE),0))*Customers!H197</f>
        <v>514237.91471924435</v>
      </c>
      <c r="C90" s="20">
        <f ca="1">((VLOOKUP(MONTH($A90),'Normal HDDs'!$A:$E,3,FALSE)-'Actual HDDs'!C197)*IFERROR(VLOOKUP(MONTH($A90),INDIRECT(CONCATENATE("'",YEAR($A90),"'!$G$22:$H$37")),2,FALSE),0))*Customers!I197</f>
        <v>100090.89120778983</v>
      </c>
      <c r="D90" s="20">
        <f ca="1">((VLOOKUP(MONTH($A90),'Normal HDDs'!$A:$E,4,FALSE)-'Actual HDDs'!D197)*IFERROR(VLOOKUP(MONTH($A90),INDIRECT(CONCATENATE("'",YEAR($A90),"'!$M$22:$N$37")),2,FALSE),0))*Customers!J197</f>
        <v>182307.86364904285</v>
      </c>
      <c r="E90" s="20">
        <f ca="1">((VLOOKUP(MONTH($A90),'Normal HDDs'!$A:$E,5,FALSE)-'Actual HDDs'!E197)*IFERROR(VLOOKUP(MONTH($A90),INDIRECT(CONCATENATE("'",YEAR($A90),"'!$S$22:$T$37")),2,FALSE),0))*Customers!K197</f>
        <v>343718.23627485306</v>
      </c>
      <c r="F90" s="20">
        <f ca="1">'Historical Therms'!H197+B90</f>
        <v>2872546.9117931384</v>
      </c>
      <c r="G90" s="20">
        <f ca="1">'Historical Therms'!I197+C90</f>
        <v>1742625.3706417582</v>
      </c>
      <c r="H90" s="20">
        <f ca="1">'Historical Therms'!J197+D90</f>
        <v>1744997.9744559366</v>
      </c>
      <c r="I90" s="20">
        <f ca="1">'Historical Therms'!K197+E90</f>
        <v>2518518.6489600968</v>
      </c>
      <c r="K90" s="20">
        <f ca="1">O90-'Historical Therms'!H197</f>
        <v>438046.40770259406</v>
      </c>
      <c r="L90" s="20">
        <f ca="1">P90-'Historical Therms'!I197</f>
        <v>98539.924024765613</v>
      </c>
      <c r="M90" s="20">
        <f ca="1">Q90-'Historical Therms'!J197</f>
        <v>354348.06930384017</v>
      </c>
      <c r="N90" s="20">
        <f ca="1">R90-'Historical Therms'!K197</f>
        <v>202336.86691893591</v>
      </c>
      <c r="O90" s="20">
        <f ca="1">((VLOOKUP(MONTH($A90),'Normal HDDs'!$A:$E,2,FALSE)*IFERROR(VLOOKUP(MONTH($A90),INDIRECT(CONCATENATE("'",YEAR($A90),"'!$A$22:$B$37")),2,FALSE),0)+((IFERROR(VLOOKUP("trend",INDIRECT(CONCATENATE("'",YEAR($A90),"'!$A$22:$B$37")),2,FALSE),0)*(MONTH($A90)+108))*($A91-$A90))+(IFERROR((VLOOKUP("(Intercept)",INDIRECT(CONCATENATE("'",YEAR($A90),"'!$A$22:$B$37")),2,FALSE)),0)*($A91-$A90)))*Customers!H197)</f>
        <v>2796355.404776488</v>
      </c>
      <c r="P90" s="20">
        <f ca="1">((VLOOKUP(MONTH($A90),'Normal HDDs'!$A:$E,3,FALSE)*IFERROR(VLOOKUP(MONTH($A90),INDIRECT(CONCATENATE("'",YEAR($A90),"'!$g$22:$h$37")),2,FALSE),0)+((IFERROR(VLOOKUP("trend",INDIRECT(CONCATENATE("'",YEAR($A90),"'!$g$22:$h$37")),2,FALSE),0)*(MONTH($A90)+108))*($A91-$A90))+(IFERROR((VLOOKUP("(Intercept)",INDIRECT(CONCATENATE("'",YEAR($A90),"'!$g$22:$h$37")),2,FALSE)),0)*($A91-$A90)))*Customers!I197)</f>
        <v>1741074.403458734</v>
      </c>
      <c r="Q90" s="20">
        <f ca="1">((VLOOKUP(MONTH($A90),'Normal HDDs'!$A:$E,4,FALSE)*IFERROR(VLOOKUP(MONTH($A90),INDIRECT(CONCATENATE("'",YEAR($A90),"'!$m$22:$n$37")),2,FALSE),0)+((IFERROR(VLOOKUP("trend",INDIRECT(CONCATENATE("'",YEAR($A90),"'!$m$22:$n$37")),2,FALSE),0)*(MONTH($A90)+108))*($A91-$A90))+(IFERROR((VLOOKUP("(Intercept)",INDIRECT(CONCATENATE("'",YEAR($A90),"'!$m$22:$n$37")),2,FALSE)),0)*($A91-$A90)))*Customers!J197)</f>
        <v>1917038.180110734</v>
      </c>
      <c r="R90" s="20">
        <f ca="1">((VLOOKUP(MONTH($A90),'Normal HDDs'!$A:$E,5,FALSE)*IFERROR(VLOOKUP(MONTH($A90),INDIRECT(CONCATENATE("'",YEAR($A90),"'!$s$22:$t$37")),2,FALSE),0)+((IFERROR(VLOOKUP("trend",INDIRECT(CONCATENATE("'",YEAR($A90),"'!$s$22:$t$37")),2,FALSE),0)*(MONTH($A90)+108))*($A91-$A90))+(IFERROR((VLOOKUP("(Intercept)",INDIRECT(CONCATENATE("'",YEAR($A90),"'!$s$22:$t$37")),2,FALSE)),0)*($A91-$A90)))*Customers!K197)</f>
        <v>2377137.2796041798</v>
      </c>
    </row>
    <row r="91" spans="1:18" x14ac:dyDescent="0.25">
      <c r="A91" s="18">
        <v>42461</v>
      </c>
      <c r="B91" s="20">
        <f ca="1">((VLOOKUP(MONTH($A91),'Normal HDDs'!$A:$E,2,FALSE)-'Actual HDDs'!B198)*IFERROR(VLOOKUP(MONTH($A91),INDIRECT(CONCATENATE("'",YEAR($A91),"'!$A$22:$B$37")),2,FALSE),0))*Customers!H198</f>
        <v>425766.40248169296</v>
      </c>
      <c r="C91" s="20">
        <f ca="1">((VLOOKUP(MONTH($A91),'Normal HDDs'!$A:$E,3,FALSE)-'Actual HDDs'!C198)*IFERROR(VLOOKUP(MONTH($A91),INDIRECT(CONCATENATE("'",YEAR($A91),"'!$G$22:$H$37")),2,FALSE),0))*Customers!I198</f>
        <v>265820.51161922549</v>
      </c>
      <c r="D91" s="20">
        <f ca="1">((VLOOKUP(MONTH($A91),'Normal HDDs'!$A:$E,4,FALSE)-'Actual HDDs'!D198)*IFERROR(VLOOKUP(MONTH($A91),INDIRECT(CONCATENATE("'",YEAR($A91),"'!$M$22:$N$37")),2,FALSE),0))*Customers!J198</f>
        <v>235987.79075858649</v>
      </c>
      <c r="E91" s="20">
        <f ca="1">((VLOOKUP(MONTH($A91),'Normal HDDs'!$A:$E,5,FALSE)-'Actual HDDs'!E198)*IFERROR(VLOOKUP(MONTH($A91),INDIRECT(CONCATENATE("'",YEAR($A91),"'!$S$22:$T$37")),2,FALSE),0))*Customers!K198</f>
        <v>511910.73151066079</v>
      </c>
      <c r="F91" s="20">
        <f ca="1">'Historical Therms'!H198+B91</f>
        <v>1772122.0233141272</v>
      </c>
      <c r="G91" s="20">
        <f ca="1">'Historical Therms'!I198+C91</f>
        <v>1191705.9466839246</v>
      </c>
      <c r="H91" s="20">
        <f ca="1">'Historical Therms'!J198+D91</f>
        <v>1048845.8106824839</v>
      </c>
      <c r="I91" s="20">
        <f ca="1">'Historical Therms'!K198+E91</f>
        <v>1482594.6556896302</v>
      </c>
      <c r="K91" s="20">
        <f ca="1">O91-'Historical Therms'!H198</f>
        <v>542447.00998599874</v>
      </c>
      <c r="L91" s="20">
        <f ca="1">P91-'Historical Therms'!I198</f>
        <v>275043.39697714872</v>
      </c>
      <c r="M91" s="20">
        <f ca="1">Q91-'Historical Therms'!J198</f>
        <v>255020.23305315059</v>
      </c>
      <c r="N91" s="20">
        <f ca="1">R91-'Historical Therms'!K198</f>
        <v>493687.93771346961</v>
      </c>
      <c r="O91" s="20">
        <f ca="1">((VLOOKUP(MONTH($A91),'Normal HDDs'!$A:$E,2,FALSE)*IFERROR(VLOOKUP(MONTH($A91),INDIRECT(CONCATENATE("'",YEAR($A91),"'!$A$22:$B$37")),2,FALSE),0)+((IFERROR(VLOOKUP("trend",INDIRECT(CONCATENATE("'",YEAR($A91),"'!$A$22:$B$37")),2,FALSE),0)*(MONTH($A91)+108))*($A92-$A91))+(IFERROR((VLOOKUP("(Intercept)",INDIRECT(CONCATENATE("'",YEAR($A91),"'!$A$22:$B$37")),2,FALSE)),0)*($A92-$A91)))*Customers!H198)</f>
        <v>1888802.6308184331</v>
      </c>
      <c r="P91" s="20">
        <f ca="1">((VLOOKUP(MONTH($A91),'Normal HDDs'!$A:$E,3,FALSE)*IFERROR(VLOOKUP(MONTH($A91),INDIRECT(CONCATENATE("'",YEAR($A91),"'!$g$22:$h$37")),2,FALSE),0)+((IFERROR(VLOOKUP("trend",INDIRECT(CONCATENATE("'",YEAR($A91),"'!$g$22:$h$37")),2,FALSE),0)*(MONTH($A91)+108))*($A92-$A91))+(IFERROR((VLOOKUP("(Intercept)",INDIRECT(CONCATENATE("'",YEAR($A91),"'!$g$22:$h$37")),2,FALSE)),0)*($A92-$A91)))*Customers!I198)</f>
        <v>1200928.8320418478</v>
      </c>
      <c r="Q91" s="20">
        <f ca="1">((VLOOKUP(MONTH($A91),'Normal HDDs'!$A:$E,4,FALSE)*IFERROR(VLOOKUP(MONTH($A91),INDIRECT(CONCATENATE("'",YEAR($A91),"'!$m$22:$n$37")),2,FALSE),0)+((IFERROR(VLOOKUP("trend",INDIRECT(CONCATENATE("'",YEAR($A91),"'!$m$22:$n$37")),2,FALSE),0)*(MONTH($A91)+108))*($A92-$A91))+(IFERROR((VLOOKUP("(Intercept)",INDIRECT(CONCATENATE("'",YEAR($A91),"'!$m$22:$n$37")),2,FALSE)),0)*($A92-$A91)))*Customers!J198)</f>
        <v>1067878.252977048</v>
      </c>
      <c r="R91" s="20">
        <f ca="1">((VLOOKUP(MONTH($A91),'Normal HDDs'!$A:$E,5,FALSE)*IFERROR(VLOOKUP(MONTH($A91),INDIRECT(CONCATENATE("'",YEAR($A91),"'!$s$22:$t$37")),2,FALSE),0)+((IFERROR(VLOOKUP("trend",INDIRECT(CONCATENATE("'",YEAR($A91),"'!$s$22:$t$37")),2,FALSE),0)*(MONTH($A91)+108))*($A92-$A91))+(IFERROR((VLOOKUP("(Intercept)",INDIRECT(CONCATENATE("'",YEAR($A91),"'!$s$22:$t$37")),2,FALSE)),0)*($A92-$A91)))*Customers!K198)</f>
        <v>1464371.861892439</v>
      </c>
    </row>
    <row r="92" spans="1:18" x14ac:dyDescent="0.25">
      <c r="A92" s="18">
        <v>42491</v>
      </c>
      <c r="B92" s="20">
        <f ca="1">((VLOOKUP(MONTH($A92),'Normal HDDs'!$A:$E,2,FALSE)-'Actual HDDs'!B199)*IFERROR(VLOOKUP(MONTH($A92),INDIRECT(CONCATENATE("'",YEAR($A92),"'!$A$22:$B$37")),2,FALSE),0))*Customers!H199</f>
        <v>167327.96821557821</v>
      </c>
      <c r="C92" s="20">
        <f ca="1">((VLOOKUP(MONTH($A92),'Normal HDDs'!$A:$E,3,FALSE)-'Actual HDDs'!C199)*IFERROR(VLOOKUP(MONTH($A92),INDIRECT(CONCATENATE("'",YEAR($A92),"'!$G$22:$H$37")),2,FALSE),0))*Customers!I199</f>
        <v>88200.459271990461</v>
      </c>
      <c r="D92" s="20">
        <f ca="1">((VLOOKUP(MONTH($A92),'Normal HDDs'!$A:$E,4,FALSE)-'Actual HDDs'!D199)*IFERROR(VLOOKUP(MONTH($A92),INDIRECT(CONCATENATE("'",YEAR($A92),"'!$M$22:$N$37")),2,FALSE),0))*Customers!J199</f>
        <v>0</v>
      </c>
      <c r="E92" s="20">
        <f ca="1">((VLOOKUP(MONTH($A92),'Normal HDDs'!$A:$E,5,FALSE)-'Actual HDDs'!E199)*IFERROR(VLOOKUP(MONTH($A92),INDIRECT(CONCATENATE("'",YEAR($A92),"'!$S$22:$T$37")),2,FALSE),0))*Customers!K199</f>
        <v>236695.6634944265</v>
      </c>
      <c r="F92" s="20">
        <f ca="1">'Historical Therms'!H199+B92</f>
        <v>1267723.0979955168</v>
      </c>
      <c r="G92" s="20">
        <f ca="1">'Historical Therms'!I199+C92</f>
        <v>801623.15938388067</v>
      </c>
      <c r="H92" s="20">
        <f ca="1">'Historical Therms'!J199+D92</f>
        <v>563330.87182997563</v>
      </c>
      <c r="I92" s="20">
        <f ca="1">'Historical Therms'!K199+E92</f>
        <v>897311.96177262207</v>
      </c>
      <c r="K92" s="20">
        <f ca="1">O92-'Historical Therms'!H199</f>
        <v>215729.88633442763</v>
      </c>
      <c r="L92" s="20">
        <f ca="1">P92-'Historical Therms'!I199</f>
        <v>155065.81010966725</v>
      </c>
      <c r="M92" s="20">
        <f ca="1">Q92-'Historical Therms'!J199</f>
        <v>108295.28366841876</v>
      </c>
      <c r="N92" s="20">
        <f ca="1">R92-'Historical Therms'!K199</f>
        <v>365562.35964872991</v>
      </c>
      <c r="O92" s="20">
        <f ca="1">((VLOOKUP(MONTH($A92),'Normal HDDs'!$A:$E,2,FALSE)*IFERROR(VLOOKUP(MONTH($A92),INDIRECT(CONCATENATE("'",YEAR($A92),"'!$A$22:$B$37")),2,FALSE),0)+((IFERROR(VLOOKUP("trend",INDIRECT(CONCATENATE("'",YEAR($A92),"'!$A$22:$B$37")),2,FALSE),0)*(MONTH($A92)+108))*($A93-$A92))+(IFERROR((VLOOKUP("(Intercept)",INDIRECT(CONCATENATE("'",YEAR($A92),"'!$A$22:$B$37")),2,FALSE)),0)*($A93-$A92)))*Customers!H199)</f>
        <v>1316125.0161143662</v>
      </c>
      <c r="P92" s="20">
        <f ca="1">((VLOOKUP(MONTH($A92),'Normal HDDs'!$A:$E,3,FALSE)*IFERROR(VLOOKUP(MONTH($A92),INDIRECT(CONCATENATE("'",YEAR($A92),"'!$g$22:$h$37")),2,FALSE),0)+((IFERROR(VLOOKUP("trend",INDIRECT(CONCATENATE("'",YEAR($A92),"'!$g$22:$h$37")),2,FALSE),0)*(MONTH($A92)+108))*($A93-$A92))+(IFERROR((VLOOKUP("(Intercept)",INDIRECT(CONCATENATE("'",YEAR($A92),"'!$g$22:$h$37")),2,FALSE)),0)*($A93-$A92)))*Customers!I199)</f>
        <v>868488.51022155746</v>
      </c>
      <c r="Q92" s="20">
        <f ca="1">((VLOOKUP(MONTH($A92),'Normal HDDs'!$A:$E,4,FALSE)*IFERROR(VLOOKUP(MONTH($A92),INDIRECT(CONCATENATE("'",YEAR($A92),"'!$m$22:$n$37")),2,FALSE),0)+((IFERROR(VLOOKUP("trend",INDIRECT(CONCATENATE("'",YEAR($A92),"'!$m$22:$n$37")),2,FALSE),0)*(MONTH($A92)+108))*($A93-$A92))+(IFERROR((VLOOKUP("(Intercept)",INDIRECT(CONCATENATE("'",YEAR($A92),"'!$m$22:$n$37")),2,FALSE)),0)*($A93-$A92)))*Customers!J199)</f>
        <v>671626.15549839439</v>
      </c>
      <c r="R92" s="20">
        <f ca="1">((VLOOKUP(MONTH($A92),'Normal HDDs'!$A:$E,5,FALSE)*IFERROR(VLOOKUP(MONTH($A92),INDIRECT(CONCATENATE("'",YEAR($A92),"'!$s$22:$t$37")),2,FALSE),0)+((IFERROR(VLOOKUP("trend",INDIRECT(CONCATENATE("'",YEAR($A92),"'!$s$22:$t$37")),2,FALSE),0)*(MONTH($A92)+108))*($A93-$A92))+(IFERROR((VLOOKUP("(Intercept)",INDIRECT(CONCATENATE("'",YEAR($A92),"'!$s$22:$t$37")),2,FALSE)),0)*($A93-$A92)))*Customers!K199)</f>
        <v>1026178.6579269255</v>
      </c>
    </row>
    <row r="93" spans="1:18" x14ac:dyDescent="0.25">
      <c r="A93" s="18">
        <v>42522</v>
      </c>
      <c r="B93" s="20">
        <f ca="1">((VLOOKUP(MONTH($A93),'Normal HDDs'!$A:$E,2,FALSE)-'Actual HDDs'!B200)*IFERROR(VLOOKUP(MONTH($A93),INDIRECT(CONCATENATE("'",YEAR($A93),"'!$A$22:$B$37")),2,FALSE),0))*Customers!H200</f>
        <v>0</v>
      </c>
      <c r="C93" s="20">
        <f ca="1">((VLOOKUP(MONTH($A93),'Normal HDDs'!$A:$E,3,FALSE)-'Actual HDDs'!C200)*IFERROR(VLOOKUP(MONTH($A93),INDIRECT(CONCATENATE("'",YEAR($A93),"'!$G$22:$H$37")),2,FALSE),0))*Customers!I200</f>
        <v>39670.158390897028</v>
      </c>
      <c r="D93" s="20">
        <f ca="1">((VLOOKUP(MONTH($A93),'Normal HDDs'!$A:$E,4,FALSE)-'Actual HDDs'!D200)*IFERROR(VLOOKUP(MONTH($A93),INDIRECT(CONCATENATE("'",YEAR($A93),"'!$M$22:$N$37")),2,FALSE),0))*Customers!J200</f>
        <v>0</v>
      </c>
      <c r="E93" s="20">
        <f ca="1">((VLOOKUP(MONTH($A93),'Normal HDDs'!$A:$E,5,FALSE)-'Actual HDDs'!E200)*IFERROR(VLOOKUP(MONTH($A93),INDIRECT(CONCATENATE("'",YEAR($A93),"'!$S$22:$T$37")),2,FALSE),0))*Customers!K200</f>
        <v>0</v>
      </c>
      <c r="F93" s="20">
        <f ca="1">'Historical Therms'!H200+B93</f>
        <v>909465.74240923312</v>
      </c>
      <c r="G93" s="20">
        <f ca="1">'Historical Therms'!I200+C93</f>
        <v>670158.02769071213</v>
      </c>
      <c r="H93" s="20">
        <f ca="1">'Historical Therms'!J200+D93</f>
        <v>531314.72166200588</v>
      </c>
      <c r="I93" s="20">
        <f ca="1">'Historical Therms'!K200+E93</f>
        <v>603992.66662894585</v>
      </c>
      <c r="K93" s="20">
        <f ca="1">O93-'Historical Therms'!H200</f>
        <v>53902.665256912122</v>
      </c>
      <c r="L93" s="20">
        <f ca="1">P93-'Historical Therms'!I200</f>
        <v>63895.137792321388</v>
      </c>
      <c r="M93" s="20">
        <f ca="1">Q93-'Historical Therms'!J200</f>
        <v>116920.73246870621</v>
      </c>
      <c r="N93" s="20">
        <f ca="1">R93-'Historical Therms'!K200</f>
        <v>138032.50313175854</v>
      </c>
      <c r="O93" s="20">
        <f ca="1">((VLOOKUP(MONTH($A93),'Normal HDDs'!$A:$E,2,FALSE)*IFERROR(VLOOKUP(MONTH($A93),INDIRECT(CONCATENATE("'",YEAR($A93),"'!$A$22:$B$37")),2,FALSE),0)+((IFERROR(VLOOKUP("trend",INDIRECT(CONCATENATE("'",YEAR($A93),"'!$A$22:$B$37")),2,FALSE),0)*(MONTH($A93)+108))*($A94-$A93))+(IFERROR((VLOOKUP("(Intercept)",INDIRECT(CONCATENATE("'",YEAR($A93),"'!$A$22:$B$37")),2,FALSE)),0)*($A94-$A93)))*Customers!H200)</f>
        <v>963368.40766614524</v>
      </c>
      <c r="P93" s="20">
        <f ca="1">((VLOOKUP(MONTH($A93),'Normal HDDs'!$A:$E,3,FALSE)*IFERROR(VLOOKUP(MONTH($A93),INDIRECT(CONCATENATE("'",YEAR($A93),"'!$g$22:$h$37")),2,FALSE),0)+((IFERROR(VLOOKUP("trend",INDIRECT(CONCATENATE("'",YEAR($A93),"'!$g$22:$h$37")),2,FALSE),0)*(MONTH($A93)+108))*($A94-$A93))+(IFERROR((VLOOKUP("(Intercept)",INDIRECT(CONCATENATE("'",YEAR($A93),"'!$g$22:$h$37")),2,FALSE)),0)*($A94-$A93)))*Customers!I200)</f>
        <v>694383.00709213654</v>
      </c>
      <c r="Q93" s="20">
        <f ca="1">((VLOOKUP(MONTH($A93),'Normal HDDs'!$A:$E,4,FALSE)*IFERROR(VLOOKUP(MONTH($A93),INDIRECT(CONCATENATE("'",YEAR($A93),"'!$m$22:$n$37")),2,FALSE),0)+((IFERROR(VLOOKUP("trend",INDIRECT(CONCATENATE("'",YEAR($A93),"'!$m$22:$n$37")),2,FALSE),0)*(MONTH($A93)+108))*($A94-$A93))+(IFERROR((VLOOKUP("(Intercept)",INDIRECT(CONCATENATE("'",YEAR($A93),"'!$m$22:$n$37")),2,FALSE)),0)*($A94-$A93)))*Customers!J200)</f>
        <v>648235.45413071208</v>
      </c>
      <c r="R93" s="20">
        <f ca="1">((VLOOKUP(MONTH($A93),'Normal HDDs'!$A:$E,5,FALSE)*IFERROR(VLOOKUP(MONTH($A93),INDIRECT(CONCATENATE("'",YEAR($A93),"'!$s$22:$t$37")),2,FALSE),0)+((IFERROR(VLOOKUP("trend",INDIRECT(CONCATENATE("'",YEAR($A93),"'!$s$22:$t$37")),2,FALSE),0)*(MONTH($A93)+108))*($A94-$A93))+(IFERROR((VLOOKUP("(Intercept)",INDIRECT(CONCATENATE("'",YEAR($A93),"'!$s$22:$t$37")),2,FALSE)),0)*($A94-$A93)))*Customers!K200)</f>
        <v>742025.16976070439</v>
      </c>
    </row>
    <row r="94" spans="1:18" x14ac:dyDescent="0.25">
      <c r="A94" s="18">
        <v>42552</v>
      </c>
      <c r="B94" s="20">
        <f ca="1">((VLOOKUP(MONTH($A94),'Normal HDDs'!$A:$E,2,FALSE)-'Actual HDDs'!B201)*IFERROR(VLOOKUP(MONTH($A94),INDIRECT(CONCATENATE("'",YEAR($A94),"'!$A$22:$B$37")),2,FALSE),0))*Customers!H201</f>
        <v>0</v>
      </c>
      <c r="C94" s="20">
        <f ca="1">((VLOOKUP(MONTH($A94),'Normal HDDs'!$A:$E,3,FALSE)-'Actual HDDs'!C201)*IFERROR(VLOOKUP(MONTH($A94),INDIRECT(CONCATENATE("'",YEAR($A94),"'!$G$22:$H$37")),2,FALSE),0))*Customers!I201</f>
        <v>0</v>
      </c>
      <c r="D94" s="20">
        <f ca="1">((VLOOKUP(MONTH($A94),'Normal HDDs'!$A:$E,4,FALSE)-'Actual HDDs'!D201)*IFERROR(VLOOKUP(MONTH($A94),INDIRECT(CONCATENATE("'",YEAR($A94),"'!$M$22:$N$37")),2,FALSE),0))*Customers!J201</f>
        <v>0</v>
      </c>
      <c r="E94" s="20">
        <f ca="1">((VLOOKUP(MONTH($A94),'Normal HDDs'!$A:$E,5,FALSE)-'Actual HDDs'!E201)*IFERROR(VLOOKUP(MONTH($A94),INDIRECT(CONCATENATE("'",YEAR($A94),"'!$S$22:$T$37")),2,FALSE),0))*Customers!K201</f>
        <v>0</v>
      </c>
      <c r="F94" s="20">
        <f ca="1">'Historical Therms'!H201+B94</f>
        <v>932191.17339772638</v>
      </c>
      <c r="G94" s="20">
        <f ca="1">'Historical Therms'!I201+C94</f>
        <v>628397.87523478316</v>
      </c>
      <c r="H94" s="20">
        <f ca="1">'Historical Therms'!J201+D94</f>
        <v>557249.86070692958</v>
      </c>
      <c r="I94" s="20">
        <f ca="1">'Historical Therms'!K201+E94</f>
        <v>660174.09066056099</v>
      </c>
      <c r="K94" s="20">
        <f ca="1">O94-'Historical Therms'!H201</f>
        <v>59514.11902110884</v>
      </c>
      <c r="L94" s="20">
        <f ca="1">P94-'Historical Therms'!I201</f>
        <v>-7732.2924182475545</v>
      </c>
      <c r="M94" s="20">
        <f ca="1">Q94-'Historical Therms'!J201</f>
        <v>112975.48180123302</v>
      </c>
      <c r="N94" s="20">
        <f ca="1">R94-'Historical Therms'!K201</f>
        <v>107851.94453254831</v>
      </c>
      <c r="O94" s="20">
        <f ca="1">((VLOOKUP(MONTH($A94),'Normal HDDs'!$A:$E,2,FALSE)*IFERROR(VLOOKUP(MONTH($A94),INDIRECT(CONCATENATE("'",YEAR($A94),"'!$A$22:$B$37")),2,FALSE),0)+((IFERROR(VLOOKUP("trend",INDIRECT(CONCATENATE("'",YEAR($A94),"'!$A$22:$B$37")),2,FALSE),0)*(MONTH($A94)+108))*($A95-$A94))+(IFERROR((VLOOKUP("(Intercept)",INDIRECT(CONCATENATE("'",YEAR($A94),"'!$A$22:$B$37")),2,FALSE)),0)*($A95-$A94)))*Customers!H201)</f>
        <v>991705.29241883522</v>
      </c>
      <c r="P94" s="20">
        <f ca="1">((VLOOKUP(MONTH($A94),'Normal HDDs'!$A:$E,3,FALSE)*IFERROR(VLOOKUP(MONTH($A94),INDIRECT(CONCATENATE("'",YEAR($A94),"'!$g$22:$h$37")),2,FALSE),0)+((IFERROR(VLOOKUP("trend",INDIRECT(CONCATENATE("'",YEAR($A94),"'!$g$22:$h$37")),2,FALSE),0)*(MONTH($A94)+108))*($A95-$A94))+(IFERROR((VLOOKUP("(Intercept)",INDIRECT(CONCATENATE("'",YEAR($A94),"'!$g$22:$h$37")),2,FALSE)),0)*($A95-$A94)))*Customers!I201)</f>
        <v>620665.58281653561</v>
      </c>
      <c r="Q94" s="20">
        <f ca="1">((VLOOKUP(MONTH($A94),'Normal HDDs'!$A:$E,4,FALSE)*IFERROR(VLOOKUP(MONTH($A94),INDIRECT(CONCATENATE("'",YEAR($A94),"'!$m$22:$n$37")),2,FALSE),0)+((IFERROR(VLOOKUP("trend",INDIRECT(CONCATENATE("'",YEAR($A94),"'!$m$22:$n$37")),2,FALSE),0)*(MONTH($A94)+108))*($A95-$A94))+(IFERROR((VLOOKUP("(Intercept)",INDIRECT(CONCATENATE("'",YEAR($A94),"'!$m$22:$n$37")),2,FALSE)),0)*($A95-$A94)))*Customers!J201)</f>
        <v>670225.3425081626</v>
      </c>
      <c r="R94" s="20">
        <f ca="1">((VLOOKUP(MONTH($A94),'Normal HDDs'!$A:$E,5,FALSE)*IFERROR(VLOOKUP(MONTH($A94),INDIRECT(CONCATENATE("'",YEAR($A94),"'!$s$22:$t$37")),2,FALSE),0)+((IFERROR(VLOOKUP("trend",INDIRECT(CONCATENATE("'",YEAR($A94),"'!$s$22:$t$37")),2,FALSE),0)*(MONTH($A94)+108))*($A95-$A94))+(IFERROR((VLOOKUP("(Intercept)",INDIRECT(CONCATENATE("'",YEAR($A94),"'!$s$22:$t$37")),2,FALSE)),0)*($A95-$A94)))*Customers!K201)</f>
        <v>768026.0351931093</v>
      </c>
    </row>
    <row r="95" spans="1:18" x14ac:dyDescent="0.25">
      <c r="A95" s="18">
        <v>42583</v>
      </c>
      <c r="B95" s="20">
        <f ca="1">((VLOOKUP(MONTH($A95),'Normal HDDs'!$A:$E,2,FALSE)-'Actual HDDs'!B202)*IFERROR(VLOOKUP(MONTH($A95),INDIRECT(CONCATENATE("'",YEAR($A95),"'!$A$22:$B$37")),2,FALSE),0))*Customers!H202</f>
        <v>0</v>
      </c>
      <c r="C95" s="20">
        <f ca="1">((VLOOKUP(MONTH($A95),'Normal HDDs'!$A:$E,3,FALSE)-'Actual HDDs'!C202)*IFERROR(VLOOKUP(MONTH($A95),INDIRECT(CONCATENATE("'",YEAR($A95),"'!$G$22:$H$37")),2,FALSE),0))*Customers!I202</f>
        <v>0</v>
      </c>
      <c r="D95" s="20">
        <f ca="1">((VLOOKUP(MONTH($A95),'Normal HDDs'!$A:$E,4,FALSE)-'Actual HDDs'!D202)*IFERROR(VLOOKUP(MONTH($A95),INDIRECT(CONCATENATE("'",YEAR($A95),"'!$M$22:$N$37")),2,FALSE),0))*Customers!J202</f>
        <v>0</v>
      </c>
      <c r="E95" s="20">
        <f ca="1">((VLOOKUP(MONTH($A95),'Normal HDDs'!$A:$E,5,FALSE)-'Actual HDDs'!E202)*IFERROR(VLOOKUP(MONTH($A95),INDIRECT(CONCATENATE("'",YEAR($A95),"'!$S$22:$T$37")),2,FALSE),0))*Customers!K202</f>
        <v>0</v>
      </c>
      <c r="F95" s="20">
        <f ca="1">'Historical Therms'!H202+B95</f>
        <v>811268.06400154205</v>
      </c>
      <c r="G95" s="20">
        <f ca="1">'Historical Therms'!I202+C95</f>
        <v>560170.46594104765</v>
      </c>
      <c r="H95" s="20">
        <f ca="1">'Historical Therms'!J202+D95</f>
        <v>492214.50791624392</v>
      </c>
      <c r="I95" s="20">
        <f ca="1">'Historical Therms'!K202+E95</f>
        <v>590166.96214116644</v>
      </c>
      <c r="K95" s="20">
        <f ca="1">O95-'Historical Therms'!H202</f>
        <v>177889.76434942556</v>
      </c>
      <c r="L95" s="20">
        <f ca="1">P95-'Historical Therms'!I202</f>
        <v>58885.640966402832</v>
      </c>
      <c r="M95" s="20">
        <f ca="1">Q95-'Historical Therms'!J202</f>
        <v>176992.06150811369</v>
      </c>
      <c r="N95" s="20">
        <f ca="1">R95-'Historical Therms'!K202</f>
        <v>178703.47199526615</v>
      </c>
      <c r="O95" s="20">
        <f ca="1">((VLOOKUP(MONTH($A95),'Normal HDDs'!$A:$E,2,FALSE)*IFERROR(VLOOKUP(MONTH($A95),INDIRECT(CONCATENATE("'",YEAR($A95),"'!$A$22:$B$37")),2,FALSE),0)+((IFERROR(VLOOKUP("trend",INDIRECT(CONCATENATE("'",YEAR($A95),"'!$A$22:$B$37")),2,FALSE),0)*(MONTH($A95)+108))*($A96-$A95))+(IFERROR((VLOOKUP("(Intercept)",INDIRECT(CONCATENATE("'",YEAR($A95),"'!$A$22:$B$37")),2,FALSE)),0)*($A96-$A95)))*Customers!H202)</f>
        <v>989157.82835096761</v>
      </c>
      <c r="P95" s="20">
        <f ca="1">((VLOOKUP(MONTH($A95),'Normal HDDs'!$A:$E,3,FALSE)*IFERROR(VLOOKUP(MONTH($A95),INDIRECT(CONCATENATE("'",YEAR($A95),"'!$g$22:$h$37")),2,FALSE),0)+((IFERROR(VLOOKUP("trend",INDIRECT(CONCATENATE("'",YEAR($A95),"'!$g$22:$h$37")),2,FALSE),0)*(MONTH($A95)+108))*($A96-$A95))+(IFERROR((VLOOKUP("(Intercept)",INDIRECT(CONCATENATE("'",YEAR($A95),"'!$g$22:$h$37")),2,FALSE)),0)*($A96-$A95)))*Customers!I202)</f>
        <v>619056.10690745048</v>
      </c>
      <c r="Q95" s="20">
        <f ca="1">((VLOOKUP(MONTH($A95),'Normal HDDs'!$A:$E,4,FALSE)*IFERROR(VLOOKUP(MONTH($A95),INDIRECT(CONCATENATE("'",YEAR($A95),"'!$m$22:$n$37")),2,FALSE),0)+((IFERROR(VLOOKUP("trend",INDIRECT(CONCATENATE("'",YEAR($A95),"'!$m$22:$n$37")),2,FALSE),0)*(MONTH($A95)+108))*($A96-$A95))+(IFERROR((VLOOKUP("(Intercept)",INDIRECT(CONCATENATE("'",YEAR($A95),"'!$m$22:$n$37")),2,FALSE)),0)*($A96-$A95)))*Customers!J202)</f>
        <v>669206.56942435761</v>
      </c>
      <c r="R95" s="20">
        <f ca="1">((VLOOKUP(MONTH($A95),'Normal HDDs'!$A:$E,5,FALSE)*IFERROR(VLOOKUP(MONTH($A95),INDIRECT(CONCATENATE("'",YEAR($A95),"'!$s$22:$t$37")),2,FALSE),0)+((IFERROR(VLOOKUP("trend",INDIRECT(CONCATENATE("'",YEAR($A95),"'!$s$22:$t$37")),2,FALSE),0)*(MONTH($A95)+108))*($A96-$A95))+(IFERROR((VLOOKUP("(Intercept)",INDIRECT(CONCATENATE("'",YEAR($A95),"'!$s$22:$t$37")),2,FALSE)),0)*($A96-$A95)))*Customers!K202)</f>
        <v>768870.4341364326</v>
      </c>
    </row>
    <row r="96" spans="1:18" x14ac:dyDescent="0.25">
      <c r="A96" s="18">
        <v>42614</v>
      </c>
      <c r="B96" s="20">
        <f ca="1">((VLOOKUP(MONTH($A96),'Normal HDDs'!$A:$E,2,FALSE)-'Actual HDDs'!B203)*IFERROR(VLOOKUP(MONTH($A96),INDIRECT(CONCATENATE("'",YEAR($A96),"'!$A$22:$B$37")),2,FALSE),0))*Customers!H203</f>
        <v>0</v>
      </c>
      <c r="C96" s="20">
        <f ca="1">((VLOOKUP(MONTH($A96),'Normal HDDs'!$A:$E,3,FALSE)-'Actual HDDs'!C203)*IFERROR(VLOOKUP(MONTH($A96),INDIRECT(CONCATENATE("'",YEAR($A96),"'!$G$22:$H$37")),2,FALSE),0))*Customers!I203</f>
        <v>54963.500228293989</v>
      </c>
      <c r="D96" s="20">
        <f ca="1">((VLOOKUP(MONTH($A96),'Normal HDDs'!$A:$E,4,FALSE)-'Actual HDDs'!D203)*IFERROR(VLOOKUP(MONTH($A96),INDIRECT(CONCATENATE("'",YEAR($A96),"'!$M$22:$N$37")),2,FALSE),0))*Customers!J203</f>
        <v>0</v>
      </c>
      <c r="E96" s="20">
        <f ca="1">((VLOOKUP(MONTH($A96),'Normal HDDs'!$A:$E,5,FALSE)-'Actual HDDs'!E203)*IFERROR(VLOOKUP(MONTH($A96),INDIRECT(CONCATENATE("'",YEAR($A96),"'!$S$22:$T$37")),2,FALSE),0))*Customers!K203</f>
        <v>183500.16263965055</v>
      </c>
      <c r="F96" s="20">
        <f ca="1">'Historical Therms'!H203+B96</f>
        <v>1108266.6038177426</v>
      </c>
      <c r="G96" s="20">
        <f ca="1">'Historical Therms'!I203+C96</f>
        <v>796331.65941746731</v>
      </c>
      <c r="H96" s="20">
        <f ca="1">'Historical Therms'!J203+D96</f>
        <v>714394.45681922499</v>
      </c>
      <c r="I96" s="20">
        <f ca="1">'Historical Therms'!K203+E96</f>
        <v>1044349.9428135096</v>
      </c>
      <c r="K96" s="20">
        <f ca="1">O96-'Historical Therms'!H203</f>
        <v>-152104.86256573838</v>
      </c>
      <c r="L96" s="20">
        <f ca="1">P96-'Historical Therms'!I203</f>
        <v>-9859.1997928050114</v>
      </c>
      <c r="M96" s="20">
        <f ca="1">Q96-'Historical Therms'!J203</f>
        <v>-67268.150803945726</v>
      </c>
      <c r="N96" s="20">
        <f ca="1">R96-'Historical Therms'!K203</f>
        <v>127140.65851189115</v>
      </c>
      <c r="O96" s="20">
        <f ca="1">((VLOOKUP(MONTH($A96),'Normal HDDs'!$A:$E,2,FALSE)*IFERROR(VLOOKUP(MONTH($A96),INDIRECT(CONCATENATE("'",YEAR($A96),"'!$A$22:$B$37")),2,FALSE),0)+((IFERROR(VLOOKUP("trend",INDIRECT(CONCATENATE("'",YEAR($A96),"'!$A$22:$B$37")),2,FALSE),0)*(MONTH($A96)+108))*($A97-$A96))+(IFERROR((VLOOKUP("(Intercept)",INDIRECT(CONCATENATE("'",YEAR($A96),"'!$A$22:$B$37")),2,FALSE)),0)*($A97-$A96)))*Customers!H203)</f>
        <v>956161.74125200417</v>
      </c>
      <c r="P96" s="20">
        <f ca="1">((VLOOKUP(MONTH($A96),'Normal HDDs'!$A:$E,3,FALSE)*IFERROR(VLOOKUP(MONTH($A96),INDIRECT(CONCATENATE("'",YEAR($A96),"'!$g$22:$h$37")),2,FALSE),0)+((IFERROR(VLOOKUP("trend",INDIRECT(CONCATENATE("'",YEAR($A96),"'!$g$22:$h$37")),2,FALSE),0)*(MONTH($A96)+108))*($A97-$A96))+(IFERROR((VLOOKUP("(Intercept)",INDIRECT(CONCATENATE("'",YEAR($A96),"'!$g$22:$h$37")),2,FALSE)),0)*($A97-$A96)))*Customers!I203)</f>
        <v>731508.95939636836</v>
      </c>
      <c r="Q96" s="20">
        <f ca="1">((VLOOKUP(MONTH($A96),'Normal HDDs'!$A:$E,4,FALSE)*IFERROR(VLOOKUP(MONTH($A96),INDIRECT(CONCATENATE("'",YEAR($A96),"'!$m$22:$n$37")),2,FALSE),0)+((IFERROR(VLOOKUP("trend",INDIRECT(CONCATENATE("'",YEAR($A96),"'!$m$22:$n$37")),2,FALSE),0)*(MONTH($A96)+108))*($A97-$A96))+(IFERROR((VLOOKUP("(Intercept)",INDIRECT(CONCATENATE("'",YEAR($A96),"'!$m$22:$n$37")),2,FALSE)),0)*($A97-$A96)))*Customers!J203)</f>
        <v>647126.30601527926</v>
      </c>
      <c r="R96" s="20">
        <f ca="1">((VLOOKUP(MONTH($A96),'Normal HDDs'!$A:$E,5,FALSE)*IFERROR(VLOOKUP(MONTH($A96),INDIRECT(CONCATENATE("'",YEAR($A96),"'!$s$22:$t$37")),2,FALSE),0)+((IFERROR(VLOOKUP("trend",INDIRECT(CONCATENATE("'",YEAR($A96),"'!$s$22:$t$37")),2,FALSE),0)*(MONTH($A96)+108))*($A97-$A96))+(IFERROR((VLOOKUP("(Intercept)",INDIRECT(CONCATENATE("'",YEAR($A96),"'!$s$22:$t$37")),2,FALSE)),0)*($A97-$A96)))*Customers!K203)</f>
        <v>987990.43868575024</v>
      </c>
    </row>
    <row r="97" spans="1:21" x14ac:dyDescent="0.25">
      <c r="A97" s="18">
        <v>42644</v>
      </c>
      <c r="B97" s="20">
        <f ca="1">((VLOOKUP(MONTH($A97),'Normal HDDs'!$A:$E,2,FALSE)-'Actual HDDs'!B204)*IFERROR(VLOOKUP(MONTH($A97),INDIRECT(CONCATENATE("'",YEAR($A97),"'!$A$22:$B$37")),2,FALSE),0))*Customers!H204</f>
        <v>327628.59318796726</v>
      </c>
      <c r="C97" s="20">
        <f ca="1">((VLOOKUP(MONTH($A97),'Normal HDDs'!$A:$E,3,FALSE)-'Actual HDDs'!C204)*IFERROR(VLOOKUP(MONTH($A97),INDIRECT(CONCATENATE("'",YEAR($A97),"'!$G$22:$H$37")),2,FALSE),0))*Customers!I204</f>
        <v>107565.21296766792</v>
      </c>
      <c r="D97" s="20">
        <f ca="1">((VLOOKUP(MONTH($A97),'Normal HDDs'!$A:$E,4,FALSE)-'Actual HDDs'!D204)*IFERROR(VLOOKUP(MONTH($A97),INDIRECT(CONCATENATE("'",YEAR($A97),"'!$M$22:$N$37")),2,FALSE),0))*Customers!J204</f>
        <v>97882.726162433508</v>
      </c>
      <c r="E97" s="20">
        <f ca="1">((VLOOKUP(MONTH($A97),'Normal HDDs'!$A:$E,5,FALSE)-'Actual HDDs'!E204)*IFERROR(VLOOKUP(MONTH($A97),INDIRECT(CONCATENATE("'",YEAR($A97),"'!$S$22:$T$37")),2,FALSE),0))*Customers!K204</f>
        <v>300159.71425916167</v>
      </c>
      <c r="F97" s="20">
        <f ca="1">'Historical Therms'!H204+B97</f>
        <v>2262390.1084936662</v>
      </c>
      <c r="G97" s="20">
        <f ca="1">'Historical Therms'!I204+C97</f>
        <v>1409732.2886954311</v>
      </c>
      <c r="H97" s="20">
        <f ca="1">'Historical Therms'!J204+D97</f>
        <v>1119675.4705399466</v>
      </c>
      <c r="I97" s="20">
        <f ca="1">'Historical Therms'!K204+E97</f>
        <v>1927995.3788481872</v>
      </c>
      <c r="K97" s="20">
        <f ca="1">O97-'Historical Therms'!H204</f>
        <v>87204.023201665608</v>
      </c>
      <c r="L97" s="20">
        <f ca="1">P97-'Historical Therms'!I204</f>
        <v>-22760.286912188865</v>
      </c>
      <c r="M97" s="20">
        <f ca="1">Q97-'Historical Therms'!J204</f>
        <v>70052.331372130895</v>
      </c>
      <c r="N97" s="20">
        <f ca="1">R97-'Historical Therms'!K204</f>
        <v>55513.524267386179</v>
      </c>
      <c r="O97" s="20">
        <f ca="1">((VLOOKUP(MONTH($A97),'Normal HDDs'!$A:$E,2,FALSE)*IFERROR(VLOOKUP(MONTH($A97),INDIRECT(CONCATENATE("'",YEAR($A97),"'!$A$22:$B$37")),2,FALSE),0)+((IFERROR(VLOOKUP("trend",INDIRECT(CONCATENATE("'",YEAR($A97),"'!$A$22:$B$37")),2,FALSE),0)*(MONTH($A97)+108))*($A98-$A97))+(IFERROR((VLOOKUP("(Intercept)",INDIRECT(CONCATENATE("'",YEAR($A97),"'!$A$22:$B$37")),2,FALSE)),0)*($A98-$A97)))*Customers!H204)</f>
        <v>2021965.5385073645</v>
      </c>
      <c r="P97" s="20">
        <f ca="1">((VLOOKUP(MONTH($A97),'Normal HDDs'!$A:$E,3,FALSE)*IFERROR(VLOOKUP(MONTH($A97),INDIRECT(CONCATENATE("'",YEAR($A97),"'!$g$22:$h$37")),2,FALSE),0)+((IFERROR(VLOOKUP("trend",INDIRECT(CONCATENATE("'",YEAR($A97),"'!$g$22:$h$37")),2,FALSE),0)*(MONTH($A97)+108))*($A98-$A97))+(IFERROR((VLOOKUP("(Intercept)",INDIRECT(CONCATENATE("'",YEAR($A97),"'!$g$22:$h$37")),2,FALSE)),0)*($A98-$A97)))*Customers!I204)</f>
        <v>1279406.7888155743</v>
      </c>
      <c r="Q97" s="20">
        <f ca="1">((VLOOKUP(MONTH($A97),'Normal HDDs'!$A:$E,4,FALSE)*IFERROR(VLOOKUP(MONTH($A97),INDIRECT(CONCATENATE("'",YEAR($A97),"'!$m$22:$n$37")),2,FALSE),0)+((IFERROR(VLOOKUP("trend",INDIRECT(CONCATENATE("'",YEAR($A97),"'!$m$22:$n$37")),2,FALSE),0)*(MONTH($A97)+108))*($A98-$A97))+(IFERROR((VLOOKUP("(Intercept)",INDIRECT(CONCATENATE("'",YEAR($A97),"'!$m$22:$n$37")),2,FALSE)),0)*($A98-$A97)))*Customers!J204)</f>
        <v>1091845.0757496438</v>
      </c>
      <c r="R97" s="20">
        <f ca="1">((VLOOKUP(MONTH($A97),'Normal HDDs'!$A:$E,5,FALSE)*IFERROR(VLOOKUP(MONTH($A97),INDIRECT(CONCATENATE("'",YEAR($A97),"'!$s$22:$t$37")),2,FALSE),0)+((IFERROR(VLOOKUP("trend",INDIRECT(CONCATENATE("'",YEAR($A97),"'!$s$22:$t$37")),2,FALSE),0)*(MONTH($A97)+108))*($A98-$A97))+(IFERROR((VLOOKUP("(Intercept)",INDIRECT(CONCATENATE("'",YEAR($A97),"'!$s$22:$t$37")),2,FALSE)),0)*($A98-$A97)))*Customers!K204)</f>
        <v>1683349.1888564117</v>
      </c>
    </row>
    <row r="98" spans="1:21" x14ac:dyDescent="0.25">
      <c r="A98" s="18">
        <v>42675</v>
      </c>
      <c r="B98" s="20">
        <f ca="1">((VLOOKUP(MONTH($A98),'Normal HDDs'!$A:$E,2,FALSE)-'Actual HDDs'!B205)*IFERROR(VLOOKUP(MONTH($A98),INDIRECT(CONCATENATE("'",YEAR($A98),"'!$A$22:$B$37")),2,FALSE),0))*Customers!H205</f>
        <v>1021059.9710743548</v>
      </c>
      <c r="C98" s="20">
        <f ca="1">((VLOOKUP(MONTH($A98),'Normal HDDs'!$A:$E,3,FALSE)-'Actual HDDs'!C205)*IFERROR(VLOOKUP(MONTH($A98),INDIRECT(CONCATENATE("'",YEAR($A98),"'!$G$22:$H$37")),2,FALSE),0))*Customers!I205</f>
        <v>462071.02843458444</v>
      </c>
      <c r="D98" s="20">
        <f ca="1">((VLOOKUP(MONTH($A98),'Normal HDDs'!$A:$E,4,FALSE)-'Actual HDDs'!D205)*IFERROR(VLOOKUP(MONTH($A98),INDIRECT(CONCATENATE("'",YEAR($A98),"'!$M$22:$N$37")),2,FALSE),0))*Customers!J205</f>
        <v>492408.20439593791</v>
      </c>
      <c r="E98" s="20">
        <f ca="1">((VLOOKUP(MONTH($A98),'Normal HDDs'!$A:$E,5,FALSE)-'Actual HDDs'!E205)*IFERROR(VLOOKUP(MONTH($A98),INDIRECT(CONCATENATE("'",YEAR($A98),"'!$S$22:$T$37")),2,FALSE),0))*Customers!K205</f>
        <v>722725.38088678895</v>
      </c>
      <c r="F98" s="20">
        <f ca="1">'Historical Therms'!H205+B98</f>
        <v>3471283.0715115634</v>
      </c>
      <c r="G98" s="20">
        <f ca="1">'Historical Therms'!I205+C98</f>
        <v>2064932.940331812</v>
      </c>
      <c r="H98" s="20">
        <f ca="1">'Historical Therms'!J205+D98</f>
        <v>1897808.5357314264</v>
      </c>
      <c r="I98" s="20">
        <f ca="1">'Historical Therms'!K205+E98</f>
        <v>2772184.0372168641</v>
      </c>
      <c r="K98" s="20">
        <f ca="1">O98-'Historical Therms'!H205</f>
        <v>915438.41626729583</v>
      </c>
      <c r="L98" s="20">
        <f ca="1">P98-'Historical Therms'!I205</f>
        <v>504280.09585509216</v>
      </c>
      <c r="M98" s="20">
        <f ca="1">Q98-'Historical Therms'!J205</f>
        <v>555147.8479025336</v>
      </c>
      <c r="N98" s="20">
        <f ca="1">R98-'Historical Therms'!K205</f>
        <v>594679.14074306143</v>
      </c>
      <c r="O98" s="20">
        <f ca="1">((VLOOKUP(MONTH($A98),'Normal HDDs'!$A:$E,2,FALSE)*IFERROR(VLOOKUP(MONTH($A98),INDIRECT(CONCATENATE("'",YEAR($A98),"'!$A$22:$B$37")),2,FALSE),0)+((IFERROR(VLOOKUP("trend",INDIRECT(CONCATENATE("'",YEAR($A98),"'!$A$22:$B$37")),2,FALSE),0)*(MONTH($A98)+108))*($A99-$A98))+(IFERROR((VLOOKUP("(Intercept)",INDIRECT(CONCATENATE("'",YEAR($A98),"'!$A$22:$B$37")),2,FALSE)),0)*($A99-$A98)))*Customers!H205)</f>
        <v>3365661.5167045044</v>
      </c>
      <c r="P98" s="20">
        <f ca="1">((VLOOKUP(MONTH($A98),'Normal HDDs'!$A:$E,3,FALSE)*IFERROR(VLOOKUP(MONTH($A98),INDIRECT(CONCATENATE("'",YEAR($A98),"'!$g$22:$h$37")),2,FALSE),0)+((IFERROR(VLOOKUP("trend",INDIRECT(CONCATENATE("'",YEAR($A98),"'!$g$22:$h$37")),2,FALSE),0)*(MONTH($A98)+108))*($A99-$A98))+(IFERROR((VLOOKUP("(Intercept)",INDIRECT(CONCATENATE("'",YEAR($A98),"'!$g$22:$h$37")),2,FALSE)),0)*($A99-$A98)))*Customers!I205)</f>
        <v>2107142.0077523198</v>
      </c>
      <c r="Q98" s="20">
        <f ca="1">((VLOOKUP(MONTH($A98),'Normal HDDs'!$A:$E,4,FALSE)*IFERROR(VLOOKUP(MONTH($A98),INDIRECT(CONCATENATE("'",YEAR($A98),"'!$m$22:$n$37")),2,FALSE),0)+((IFERROR(VLOOKUP("trend",INDIRECT(CONCATENATE("'",YEAR($A98),"'!$m$22:$n$37")),2,FALSE),0)*(MONTH($A98)+108))*($A99-$A98))+(IFERROR((VLOOKUP("(Intercept)",INDIRECT(CONCATENATE("'",YEAR($A98),"'!$m$22:$n$37")),2,FALSE)),0)*($A99-$A98)))*Customers!J205)</f>
        <v>1960548.1792380221</v>
      </c>
      <c r="R98" s="20">
        <f ca="1">((VLOOKUP(MONTH($A98),'Normal HDDs'!$A:$E,5,FALSE)*IFERROR(VLOOKUP(MONTH($A98),INDIRECT(CONCATENATE("'",YEAR($A98),"'!$s$22:$t$37")),2,FALSE),0)+((IFERROR(VLOOKUP("trend",INDIRECT(CONCATENATE("'",YEAR($A98),"'!$s$22:$t$37")),2,FALSE),0)*(MONTH($A98)+108))*($A99-$A98))+(IFERROR((VLOOKUP("(Intercept)",INDIRECT(CONCATENATE("'",YEAR($A98),"'!$s$22:$t$37")),2,FALSE)),0)*($A99-$A98)))*Customers!K205)</f>
        <v>2644137.7970731365</v>
      </c>
    </row>
    <row r="99" spans="1:21" x14ac:dyDescent="0.25">
      <c r="A99" s="18">
        <v>42705</v>
      </c>
      <c r="B99" s="20">
        <f ca="1">((VLOOKUP(MONTH($A99),'Normal HDDs'!$A:$E,2,FALSE)-'Actual HDDs'!B206)*IFERROR(VLOOKUP(MONTH($A99),INDIRECT(CONCATENATE("'",YEAR($A99),"'!$A$22:$B$37")),2,FALSE),0))*Customers!H206</f>
        <v>-558725.84456910251</v>
      </c>
      <c r="C99" s="20">
        <f ca="1">((VLOOKUP(MONTH($A99),'Normal HDDs'!$A:$E,3,FALSE)-'Actual HDDs'!C206)*IFERROR(VLOOKUP(MONTH($A99),INDIRECT(CONCATENATE("'",YEAR($A99),"'!$G$22:$H$37")),2,FALSE),0))*Customers!I206</f>
        <v>-299374.4124487018</v>
      </c>
      <c r="D99" s="20">
        <f ca="1">((VLOOKUP(MONTH($A99),'Normal HDDs'!$A:$E,4,FALSE)-'Actual HDDs'!D206)*IFERROR(VLOOKUP(MONTH($A99),INDIRECT(CONCATENATE("'",YEAR($A99),"'!$M$22:$N$37")),2,FALSE),0))*Customers!J206</f>
        <v>-350977.6339811408</v>
      </c>
      <c r="E99" s="20">
        <f ca="1">((VLOOKUP(MONTH($A99),'Normal HDDs'!$A:$E,5,FALSE)-'Actual HDDs'!E206)*IFERROR(VLOOKUP(MONTH($A99),INDIRECT(CONCATENATE("'",YEAR($A99),"'!$S$22:$T$37")),2,FALSE),0))*Customers!K206</f>
        <v>-251830.77906846549</v>
      </c>
      <c r="F99" s="20">
        <f ca="1">'Historical Therms'!H206+B99</f>
        <v>4531676.5544861974</v>
      </c>
      <c r="G99" s="20">
        <f ca="1">'Historical Therms'!I206+C99</f>
        <v>2860921.60763164</v>
      </c>
      <c r="H99" s="20">
        <f ca="1">'Historical Therms'!J206+D99</f>
        <v>2886842.1433617384</v>
      </c>
      <c r="I99" s="20">
        <f ca="1">'Historical Therms'!K206+E99</f>
        <v>4167484.0244530132</v>
      </c>
      <c r="K99" s="20">
        <f ca="1">O99-'Historical Therms'!H206</f>
        <v>-994700.41464855941</v>
      </c>
      <c r="L99" s="20">
        <f ca="1">P99-'Historical Therms'!I206</f>
        <v>-584746.19634880498</v>
      </c>
      <c r="M99" s="20">
        <f ca="1">Q99-'Historical Therms'!J206</f>
        <v>-135246.94030534476</v>
      </c>
      <c r="N99" s="20">
        <f ca="1">R99-'Historical Therms'!K206</f>
        <v>-531400.34642723855</v>
      </c>
      <c r="O99" s="20">
        <f ca="1">((VLOOKUP(MONTH($A99),'Normal HDDs'!$A:$E,2,FALSE)*IFERROR(VLOOKUP(MONTH($A99),INDIRECT(CONCATENATE("'",YEAR($A99),"'!$A$22:$B$37")),2,FALSE),0)+((IFERROR(VLOOKUP("trend",INDIRECT(CONCATENATE("'",YEAR($A99),"'!$A$22:$B$37")),2,FALSE),0)*(MONTH($A99)+108))*($A100-$A99))+(IFERROR((VLOOKUP("(Intercept)",INDIRECT(CONCATENATE("'",YEAR($A99),"'!$A$22:$B$37")),2,FALSE)),0)*($A100-$A99)))*Customers!H206)</f>
        <v>4095701.9844067409</v>
      </c>
      <c r="P99" s="20">
        <f ca="1">((VLOOKUP(MONTH($A99),'Normal HDDs'!$A:$E,3,FALSE)*IFERROR(VLOOKUP(MONTH($A99),INDIRECT(CONCATENATE("'",YEAR($A99),"'!$g$22:$h$37")),2,FALSE),0)+((IFERROR(VLOOKUP("trend",INDIRECT(CONCATENATE("'",YEAR($A99),"'!$g$22:$h$37")),2,FALSE),0)*(MONTH($A99)+108))*($A100-$A99))+(IFERROR((VLOOKUP("(Intercept)",INDIRECT(CONCATENATE("'",YEAR($A99),"'!$g$22:$h$37")),2,FALSE)),0)*($A100-$A99)))*Customers!I206)</f>
        <v>2575549.823731537</v>
      </c>
      <c r="Q99" s="20">
        <f ca="1">((VLOOKUP(MONTH($A99),'Normal HDDs'!$A:$E,4,FALSE)*IFERROR(VLOOKUP(MONTH($A99),INDIRECT(CONCATENATE("'",YEAR($A99),"'!$m$22:$n$37")),2,FALSE),0)+((IFERROR(VLOOKUP("trend",INDIRECT(CONCATENATE("'",YEAR($A99),"'!$m$22:$n$37")),2,FALSE),0)*(MONTH($A99)+108))*($A100-$A99))+(IFERROR((VLOOKUP("(Intercept)",INDIRECT(CONCATENATE("'",YEAR($A99),"'!$m$22:$n$37")),2,FALSE)),0)*($A100-$A99)))*Customers!J206)</f>
        <v>3102572.8370375345</v>
      </c>
      <c r="R99" s="20">
        <f ca="1">((VLOOKUP(MONTH($A99),'Normal HDDs'!$A:$E,5,FALSE)*IFERROR(VLOOKUP(MONTH($A99),INDIRECT(CONCATENATE("'",YEAR($A99),"'!$s$22:$t$37")),2,FALSE),0)+((IFERROR(VLOOKUP("trend",INDIRECT(CONCATENATE("'",YEAR($A99),"'!$s$22:$t$37")),2,FALSE),0)*(MONTH($A99)+108))*($A100-$A99))+(IFERROR((VLOOKUP("(Intercept)",INDIRECT(CONCATENATE("'",YEAR($A99),"'!$s$22:$t$37")),2,FALSE)),0)*($A100-$A99)))*Customers!K206)</f>
        <v>3887914.45709424</v>
      </c>
    </row>
    <row r="100" spans="1:21" x14ac:dyDescent="0.25">
      <c r="A100" s="18">
        <v>42736</v>
      </c>
      <c r="B100" s="20">
        <f ca="1">((VLOOKUP(MONTH($A100),'Normal HDDs'!$A:$E,2,FALSE)-'Actual HDDs'!B207)*IFERROR(VLOOKUP(MONTH($A100),INDIRECT(CONCATENATE("'",YEAR($A100),"'!$A$22:$B$37")),2,FALSE),0))*Customers!H207</f>
        <v>-585204.02752906177</v>
      </c>
      <c r="C100" s="20">
        <f ca="1">((VLOOKUP(MONTH($A100),'Normal HDDs'!$A:$E,3,FALSE)-'Actual HDDs'!C207)*IFERROR(VLOOKUP(MONTH($A100),INDIRECT(CONCATENATE("'",YEAR($A100),"'!$G$22:$H$37")),2,FALSE),0))*Customers!I207</f>
        <v>-398852.84857895144</v>
      </c>
      <c r="D100" s="20">
        <f ca="1">((VLOOKUP(MONTH($A100),'Normal HDDs'!$A:$E,4,FALSE)-'Actual HDDs'!D207)*IFERROR(VLOOKUP(MONTH($A100),INDIRECT(CONCATENATE("'",YEAR($A100),"'!$M$22:$N$37")),2,FALSE),0))*Customers!J207</f>
        <v>-1373243.8034633007</v>
      </c>
      <c r="E100" s="20">
        <f ca="1">((VLOOKUP(MONTH($A100),'Normal HDDs'!$A:$E,5,FALSE)-'Actual HDDs'!E207)*IFERROR(VLOOKUP(MONTH($A100),INDIRECT(CONCATENATE("'",YEAR($A100),"'!$S$22:$T$37")),2,FALSE),0))*Customers!K207</f>
        <v>-917010.84013331402</v>
      </c>
      <c r="F100" s="20">
        <f ca="1">'Historical Therms'!H207+B100</f>
        <v>4700464.6571942344</v>
      </c>
      <c r="G100" s="20">
        <f ca="1">'Historical Therms'!I207+C100</f>
        <v>2853755.4268003386</v>
      </c>
      <c r="H100" s="20">
        <f ca="1">'Historical Therms'!J207+D100</f>
        <v>2875131.1528792847</v>
      </c>
      <c r="I100" s="20">
        <f ca="1">'Historical Therms'!K207+E100</f>
        <v>4328337.2434215145</v>
      </c>
      <c r="K100" s="20">
        <f ca="1">O100-'Historical Therms'!H207</f>
        <v>-890769.4865379557</v>
      </c>
      <c r="L100" s="20">
        <f ca="1">P100-'Historical Therms'!I207</f>
        <v>-608169.78840483865</v>
      </c>
      <c r="M100" s="20">
        <f ca="1">Q100-'Historical Therms'!J207</f>
        <v>-1063374.9584382679</v>
      </c>
      <c r="N100" s="20">
        <f ca="1">R100-'Historical Therms'!K207</f>
        <v>-1123420.7978395615</v>
      </c>
      <c r="O100" s="20">
        <f ca="1">((VLOOKUP(MONTH($A100),'Normal HDDs'!$A:$E,2,FALSE)*IFERROR(VLOOKUP(MONTH($A100),INDIRECT(CONCATENATE("'",YEAR($A100),"'!$A$22:$B$37")),2,FALSE),0)+((IFERROR(VLOOKUP("trend",INDIRECT(CONCATENATE("'",YEAR($A100),"'!$A$22:$B$37")),2,FALSE),0)*(MONTH($A100)+108))*($A101-$A100))+(IFERROR((VLOOKUP("(Intercept)",INDIRECT(CONCATENATE("'",YEAR($A100),"'!$A$22:$B$37")),2,FALSE)),0)*($A101-$A100)))*Customers!H207)</f>
        <v>4394899.1981853405</v>
      </c>
      <c r="P100" s="20">
        <f ca="1">((VLOOKUP(MONTH($A100),'Normal HDDs'!$A:$E,3,FALSE)*IFERROR(VLOOKUP(MONTH($A100),INDIRECT(CONCATENATE("'",YEAR($A100),"'!$g$22:$h$37")),2,FALSE),0)+((IFERROR(VLOOKUP("trend",INDIRECT(CONCATENATE("'",YEAR($A100),"'!$g$22:$h$37")),2,FALSE),0)*(MONTH($A100)+108))*($A101-$A100))+(IFERROR((VLOOKUP("(Intercept)",INDIRECT(CONCATENATE("'",YEAR($A100),"'!$g$22:$h$37")),2,FALSE)),0)*($A101-$A100)))*Customers!I207)</f>
        <v>2644438.4869744512</v>
      </c>
      <c r="Q100" s="20">
        <f ca="1">((VLOOKUP(MONTH($A100),'Normal HDDs'!$A:$E,4,FALSE)*IFERROR(VLOOKUP(MONTH($A100),INDIRECT(CONCATENATE("'",YEAR($A100),"'!$m$22:$n$37")),2,FALSE),0)+((IFERROR(VLOOKUP("trend",INDIRECT(CONCATENATE("'",YEAR($A100),"'!$m$22:$n$37")),2,FALSE),0)*(MONTH($A100)+108))*($A101-$A100))+(IFERROR((VLOOKUP("(Intercept)",INDIRECT(CONCATENATE("'",YEAR($A100),"'!$m$22:$n$37")),2,FALSE)),0)*($A101-$A100)))*Customers!J207)</f>
        <v>3184999.9979043175</v>
      </c>
      <c r="R100" s="20">
        <f ca="1">((VLOOKUP(MONTH($A100),'Normal HDDs'!$A:$E,5,FALSE)*IFERROR(VLOOKUP(MONTH($A100),INDIRECT(CONCATENATE("'",YEAR($A100),"'!$s$22:$t$37")),2,FALSE),0)+((IFERROR(VLOOKUP("trend",INDIRECT(CONCATENATE("'",YEAR($A100),"'!$s$22:$t$37")),2,FALSE),0)*(MONTH($A100)+108))*($A101-$A100))+(IFERROR((VLOOKUP("(Intercept)",INDIRECT(CONCATENATE("'",YEAR($A100),"'!$s$22:$t$37")),2,FALSE)),0)*($A101-$A100)))*Customers!K207)</f>
        <v>4121927.2857152671</v>
      </c>
    </row>
    <row r="101" spans="1:21" x14ac:dyDescent="0.25">
      <c r="A101" s="18">
        <v>42767</v>
      </c>
      <c r="B101" s="20">
        <f ca="1">((VLOOKUP(MONTH($A101),'Normal HDDs'!$A:$E,2,FALSE)-'Actual HDDs'!B208)*IFERROR(VLOOKUP(MONTH($A101),INDIRECT(CONCATENATE("'",YEAR($A101),"'!$A$22:$B$37")),2,FALSE),0))*Customers!H208</f>
        <v>-327637.20552130439</v>
      </c>
      <c r="C101" s="20">
        <f ca="1">((VLOOKUP(MONTH($A101),'Normal HDDs'!$A:$E,3,FALSE)-'Actual HDDs'!C208)*IFERROR(VLOOKUP(MONTH($A101),INDIRECT(CONCATENATE("'",YEAR($A101),"'!$G$22:$H$37")),2,FALSE),0))*Customers!I208</f>
        <v>-146835.71782487584</v>
      </c>
      <c r="D101" s="20">
        <f ca="1">((VLOOKUP(MONTH($A101),'Normal HDDs'!$A:$E,4,FALSE)-'Actual HDDs'!D208)*IFERROR(VLOOKUP(MONTH($A101),INDIRECT(CONCATENATE("'",YEAR($A101),"'!$M$22:$N$37")),2,FALSE),0))*Customers!J208</f>
        <v>-258855.7246609634</v>
      </c>
      <c r="E101" s="20">
        <f ca="1">((VLOOKUP(MONTH($A101),'Normal HDDs'!$A:$E,5,FALSE)-'Actual HDDs'!E208)*IFERROR(VLOOKUP(MONTH($A101),INDIRECT(CONCATENATE("'",YEAR($A101),"'!$S$22:$T$37")),2,FALSE),0))*Customers!K208</f>
        <v>-442810.48556152801</v>
      </c>
      <c r="F101" s="20">
        <f ca="1">'Historical Therms'!H208+B101</f>
        <v>3562827.286281243</v>
      </c>
      <c r="G101" s="20">
        <f ca="1">'Historical Therms'!I208+C101</f>
        <v>2202228.3250461179</v>
      </c>
      <c r="H101" s="20">
        <f ca="1">'Historical Therms'!J208+D101</f>
        <v>2828875.9361241315</v>
      </c>
      <c r="I101" s="20">
        <f ca="1">'Historical Therms'!K208+E101</f>
        <v>3505957.3189798361</v>
      </c>
      <c r="K101" s="20">
        <f ca="1">O101-'Historical Therms'!H208</f>
        <v>-475271.59802335734</v>
      </c>
      <c r="L101" s="20">
        <f ca="1">P101-'Historical Therms'!I208</f>
        <v>-288298.1079669001</v>
      </c>
      <c r="M101" s="20">
        <f ca="1">Q101-'Historical Therms'!J208</f>
        <v>-549005.44343128474</v>
      </c>
      <c r="N101" s="20">
        <f ca="1">R101-'Historical Therms'!K208</f>
        <v>-814992.09420889197</v>
      </c>
      <c r="O101" s="20">
        <f ca="1">((VLOOKUP(MONTH($A101),'Normal HDDs'!$A:$E,2,FALSE)*IFERROR(VLOOKUP(MONTH($A101),INDIRECT(CONCATENATE("'",YEAR($A101),"'!$A$22:$B$37")),2,FALSE),0)+((IFERROR(VLOOKUP("trend",INDIRECT(CONCATENATE("'",YEAR($A101),"'!$A$22:$B$37")),2,FALSE),0)*(MONTH($A101)+108))*($A102-$A101))+(IFERROR((VLOOKUP("(Intercept)",INDIRECT(CONCATENATE("'",YEAR($A101),"'!$A$22:$B$37")),2,FALSE)),0)*($A102-$A101)))*Customers!H208)</f>
        <v>3415192.8937791898</v>
      </c>
      <c r="P101" s="20">
        <f ca="1">((VLOOKUP(MONTH($A101),'Normal HDDs'!$A:$E,3,FALSE)*IFERROR(VLOOKUP(MONTH($A101),INDIRECT(CONCATENATE("'",YEAR($A101),"'!$g$22:$h$37")),2,FALSE),0)+((IFERROR(VLOOKUP("trend",INDIRECT(CONCATENATE("'",YEAR($A101),"'!$g$22:$h$37")),2,FALSE),0)*(MONTH($A101)+108))*($A102-$A101))+(IFERROR((VLOOKUP("(Intercept)",INDIRECT(CONCATENATE("'",YEAR($A101),"'!$g$22:$h$37")),2,FALSE)),0)*($A102-$A101)))*Customers!I208)</f>
        <v>2060765.9349040936</v>
      </c>
      <c r="Q101" s="20">
        <f ca="1">((VLOOKUP(MONTH($A101),'Normal HDDs'!$A:$E,4,FALSE)*IFERROR(VLOOKUP(MONTH($A101),INDIRECT(CONCATENATE("'",YEAR($A101),"'!$m$22:$n$37")),2,FALSE),0)+((IFERROR(VLOOKUP("trend",INDIRECT(CONCATENATE("'",YEAR($A101),"'!$m$22:$n$37")),2,FALSE),0)*(MONTH($A101)+108))*($A102-$A101))+(IFERROR((VLOOKUP("(Intercept)",INDIRECT(CONCATENATE("'",YEAR($A101),"'!$m$22:$n$37")),2,FALSE)),0)*($A102-$A101)))*Customers!J208)</f>
        <v>2538726.2173538101</v>
      </c>
      <c r="R101" s="20">
        <f ca="1">((VLOOKUP(MONTH($A101),'Normal HDDs'!$A:$E,5,FALSE)*IFERROR(VLOOKUP(MONTH($A101),INDIRECT(CONCATENATE("'",YEAR($A101),"'!$s$22:$t$37")),2,FALSE),0)+((IFERROR(VLOOKUP("trend",INDIRECT(CONCATENATE("'",YEAR($A101),"'!$s$22:$t$37")),2,FALSE),0)*(MONTH($A101)+108))*($A102-$A101))+(IFERROR((VLOOKUP("(Intercept)",INDIRECT(CONCATENATE("'",YEAR($A101),"'!$s$22:$t$37")),2,FALSE)),0)*($A102-$A101)))*Customers!K208)</f>
        <v>3133775.7103324723</v>
      </c>
    </row>
    <row r="102" spans="1:21" x14ac:dyDescent="0.25">
      <c r="A102" s="18">
        <v>42795</v>
      </c>
      <c r="B102" s="20">
        <f ca="1">((VLOOKUP(MONTH($A102),'Normal HDDs'!$A:$E,2,FALSE)-'Actual HDDs'!B209)*IFERROR(VLOOKUP(MONTH($A102),INDIRECT(CONCATENATE("'",YEAR($A102),"'!$A$22:$B$37")),2,FALSE),0))*Customers!H209</f>
        <v>115308.97402837072</v>
      </c>
      <c r="C102" s="20">
        <f ca="1">((VLOOKUP(MONTH($A102),'Normal HDDs'!$A:$E,3,FALSE)-'Actual HDDs'!C209)*IFERROR(VLOOKUP(MONTH($A102),INDIRECT(CONCATENATE("'",YEAR($A102),"'!$G$22:$H$37")),2,FALSE),0))*Customers!I209</f>
        <v>-127419.21174057366</v>
      </c>
      <c r="D102" s="20">
        <f ca="1">((VLOOKUP(MONTH($A102),'Normal HDDs'!$A:$E,4,FALSE)-'Actual HDDs'!D209)*IFERROR(VLOOKUP(MONTH($A102),INDIRECT(CONCATENATE("'",YEAR($A102),"'!$M$22:$N$37")),2,FALSE),0))*Customers!J209</f>
        <v>206748.56801815284</v>
      </c>
      <c r="E102" s="20">
        <f ca="1">((VLOOKUP(MONTH($A102),'Normal HDDs'!$A:$E,5,FALSE)-'Actual HDDs'!E209)*IFERROR(VLOOKUP(MONTH($A102),INDIRECT(CONCATENATE("'",YEAR($A102),"'!$S$22:$T$37")),2,FALSE),0))*Customers!K209</f>
        <v>257042.07606549386</v>
      </c>
      <c r="F102" s="20">
        <f ca="1">'Historical Therms'!H209+B102</f>
        <v>3087202.0110758855</v>
      </c>
      <c r="G102" s="20">
        <f ca="1">'Historical Therms'!I209+C102</f>
        <v>1703031.2070163495</v>
      </c>
      <c r="H102" s="20">
        <f ca="1">'Historical Therms'!J209+D102</f>
        <v>2241676.2109253849</v>
      </c>
      <c r="I102" s="20">
        <f ca="1">'Historical Therms'!K209+E102</f>
        <v>2779242.9773538243</v>
      </c>
      <c r="K102" s="20">
        <f ca="1">O102-'Historical Therms'!H209</f>
        <v>-13634.594349680934</v>
      </c>
      <c r="L102" s="20">
        <f ca="1">P102-'Historical Therms'!I209</f>
        <v>-34531.436979006743</v>
      </c>
      <c r="M102" s="20">
        <f ca="1">Q102-'Historical Therms'!J209</f>
        <v>-50723.291070345556</v>
      </c>
      <c r="N102" s="20">
        <f ca="1">R102-'Historical Therms'!K209</f>
        <v>-205207.44482174283</v>
      </c>
      <c r="O102" s="20">
        <f ca="1">((VLOOKUP(MONTH($A102),'Normal HDDs'!$A:$E,2,FALSE)*IFERROR(VLOOKUP(MONTH($A102),INDIRECT(CONCATENATE("'",YEAR($A102),"'!$A$22:$B$37")),2,FALSE),0)+((IFERROR(VLOOKUP("trend",INDIRECT(CONCATENATE("'",YEAR($A102),"'!$A$22:$B$37")),2,FALSE),0)*(MONTH($A102)+108))*($A103-$A102))+(IFERROR((VLOOKUP("(Intercept)",INDIRECT(CONCATENATE("'",YEAR($A102),"'!$A$22:$B$37")),2,FALSE)),0)*($A103-$A102)))*Customers!H209)</f>
        <v>2958258.4426978338</v>
      </c>
      <c r="P102" s="20">
        <f ca="1">((VLOOKUP(MONTH($A102),'Normal HDDs'!$A:$E,3,FALSE)*IFERROR(VLOOKUP(MONTH($A102),INDIRECT(CONCATENATE("'",YEAR($A102),"'!$g$22:$h$37")),2,FALSE),0)+((IFERROR(VLOOKUP("trend",INDIRECT(CONCATENATE("'",YEAR($A102),"'!$g$22:$h$37")),2,FALSE),0)*(MONTH($A102)+108))*($A103-$A102))+(IFERROR((VLOOKUP("(Intercept)",INDIRECT(CONCATENATE("'",YEAR($A102),"'!$g$22:$h$37")),2,FALSE)),0)*($A103-$A102)))*Customers!I209)</f>
        <v>1795918.9817779164</v>
      </c>
      <c r="Q102" s="20">
        <f ca="1">((VLOOKUP(MONTH($A102),'Normal HDDs'!$A:$E,4,FALSE)*IFERROR(VLOOKUP(MONTH($A102),INDIRECT(CONCATENATE("'",YEAR($A102),"'!$m$22:$n$37")),2,FALSE),0)+((IFERROR(VLOOKUP("trend",INDIRECT(CONCATENATE("'",YEAR($A102),"'!$m$22:$n$37")),2,FALSE),0)*(MONTH($A102)+108))*($A103-$A102))+(IFERROR((VLOOKUP("(Intercept)",INDIRECT(CONCATENATE("'",YEAR($A102),"'!$m$22:$n$37")),2,FALSE)),0)*($A103-$A102)))*Customers!J209)</f>
        <v>1984204.3518368865</v>
      </c>
      <c r="R102" s="20">
        <f ca="1">((VLOOKUP(MONTH($A102),'Normal HDDs'!$A:$E,5,FALSE)*IFERROR(VLOOKUP(MONTH($A102),INDIRECT(CONCATENATE("'",YEAR($A102),"'!$s$22:$t$37")),2,FALSE),0)+((IFERROR(VLOOKUP("trend",INDIRECT(CONCATENATE("'",YEAR($A102),"'!$s$22:$t$37")),2,FALSE),0)*(MONTH($A102)+108))*($A103-$A102))+(IFERROR((VLOOKUP("(Intercept)",INDIRECT(CONCATENATE("'",YEAR($A102),"'!$s$22:$t$37")),2,FALSE)),0)*($A103-$A102)))*Customers!K209)</f>
        <v>2316993.4564665877</v>
      </c>
    </row>
    <row r="103" spans="1:21" x14ac:dyDescent="0.25">
      <c r="A103" s="18">
        <v>42826</v>
      </c>
      <c r="B103" s="20">
        <f ca="1">((VLOOKUP(MONTH($A103),'Normal HDDs'!$A:$E,2,FALSE)-'Actual HDDs'!B210)*IFERROR(VLOOKUP(MONTH($A103),INDIRECT(CONCATENATE("'",YEAR($A103),"'!$A$22:$B$37")),2,FALSE),0))*Customers!H210</f>
        <v>190092.40263246003</v>
      </c>
      <c r="C103" s="20">
        <f ca="1">((VLOOKUP(MONTH($A103),'Normal HDDs'!$A:$E,3,FALSE)-'Actual HDDs'!C210)*IFERROR(VLOOKUP(MONTH($A103),INDIRECT(CONCATENATE("'",YEAR($A103),"'!$G$22:$H$37")),2,FALSE),0))*Customers!I210</f>
        <v>-32492.168718584566</v>
      </c>
      <c r="D103" s="20">
        <f ca="1">((VLOOKUP(MONTH($A103),'Normal HDDs'!$A:$E,4,FALSE)-'Actual HDDs'!D210)*IFERROR(VLOOKUP(MONTH($A103),INDIRECT(CONCATENATE("'",YEAR($A103),"'!$M$22:$N$37")),2,FALSE),0))*Customers!J210</f>
        <v>45171.896557066102</v>
      </c>
      <c r="E103" s="20">
        <f ca="1">((VLOOKUP(MONTH($A103),'Normal HDDs'!$A:$E,5,FALSE)-'Actual HDDs'!E210)*IFERROR(VLOOKUP(MONTH($A103),INDIRECT(CONCATENATE("'",YEAR($A103),"'!$S$22:$T$37")),2,FALSE),0))*Customers!K210</f>
        <v>80644.260846870209</v>
      </c>
      <c r="F103" s="20">
        <f ca="1">'Historical Therms'!H210+B103</f>
        <v>2550036.8711348586</v>
      </c>
      <c r="G103" s="20">
        <f ca="1">'Historical Therms'!I210+C103</f>
        <v>1428661.8169731775</v>
      </c>
      <c r="H103" s="20">
        <f ca="1">'Historical Therms'!J210+D103</f>
        <v>1233188.9617355987</v>
      </c>
      <c r="I103" s="20">
        <f ca="1">'Historical Therms'!K210+E103</f>
        <v>1631151.741474177</v>
      </c>
      <c r="K103" s="20">
        <f ca="1">O103-'Historical Therms'!H210</f>
        <v>-331739.73218927043</v>
      </c>
      <c r="L103" s="20">
        <f ca="1">P103-'Historical Therms'!I210</f>
        <v>-209314.4845933225</v>
      </c>
      <c r="M103" s="20">
        <f ca="1">Q103-'Historical Therms'!J210</f>
        <v>-92100.975696442183</v>
      </c>
      <c r="N103" s="20">
        <f ca="1">R103-'Historical Therms'!K210</f>
        <v>-184953.71343341004</v>
      </c>
      <c r="O103" s="20">
        <f ca="1">((VLOOKUP(MONTH($A103),'Normal HDDs'!$A:$E,2,FALSE)*IFERROR(VLOOKUP(MONTH($A103),INDIRECT(CONCATENATE("'",YEAR($A103),"'!$A$22:$B$37")),2,FALSE),0)+((IFERROR(VLOOKUP("trend",INDIRECT(CONCATENATE("'",YEAR($A103),"'!$A$22:$B$37")),2,FALSE),0)*(MONTH($A103)+108))*($A104-$A103))+(IFERROR((VLOOKUP("(Intercept)",INDIRECT(CONCATENATE("'",YEAR($A103),"'!$A$22:$B$37")),2,FALSE)),0)*($A104-$A103)))*Customers!H210)</f>
        <v>2028204.7363131281</v>
      </c>
      <c r="P103" s="20">
        <f ca="1">((VLOOKUP(MONTH($A103),'Normal HDDs'!$A:$E,3,FALSE)*IFERROR(VLOOKUP(MONTH($A103),INDIRECT(CONCATENATE("'",YEAR($A103),"'!$g$22:$h$37")),2,FALSE),0)+((IFERROR(VLOOKUP("trend",INDIRECT(CONCATENATE("'",YEAR($A103),"'!$g$22:$h$37")),2,FALSE),0)*(MONTH($A103)+108))*($A104-$A103))+(IFERROR((VLOOKUP("(Intercept)",INDIRECT(CONCATENATE("'",YEAR($A103),"'!$g$22:$h$37")),2,FALSE)),0)*($A104-$A103)))*Customers!I210)</f>
        <v>1251839.5010984396</v>
      </c>
      <c r="Q103" s="20">
        <f ca="1">((VLOOKUP(MONTH($A103),'Normal HDDs'!$A:$E,4,FALSE)*IFERROR(VLOOKUP(MONTH($A103),INDIRECT(CONCATENATE("'",YEAR($A103),"'!$m$22:$n$37")),2,FALSE),0)+((IFERROR(VLOOKUP("trend",INDIRECT(CONCATENATE("'",YEAR($A103),"'!$m$22:$n$37")),2,FALSE),0)*(MONTH($A103)+108))*($A104-$A103))+(IFERROR((VLOOKUP("(Intercept)",INDIRECT(CONCATENATE("'",YEAR($A103),"'!$m$22:$n$37")),2,FALSE)),0)*($A104-$A103)))*Customers!J210)</f>
        <v>1095916.0894820904</v>
      </c>
      <c r="R103" s="20">
        <f ca="1">((VLOOKUP(MONTH($A103),'Normal HDDs'!$A:$E,5,FALSE)*IFERROR(VLOOKUP(MONTH($A103),INDIRECT(CONCATENATE("'",YEAR($A103),"'!$s$22:$t$37")),2,FALSE),0)+((IFERROR(VLOOKUP("trend",INDIRECT(CONCATENATE("'",YEAR($A103),"'!$s$22:$t$37")),2,FALSE),0)*(MONTH($A103)+108))*($A104-$A103))+(IFERROR((VLOOKUP("(Intercept)",INDIRECT(CONCATENATE("'",YEAR($A103),"'!$s$22:$t$37")),2,FALSE)),0)*($A104-$A103)))*Customers!K210)</f>
        <v>1365553.7671938967</v>
      </c>
    </row>
    <row r="104" spans="1:21" x14ac:dyDescent="0.25">
      <c r="A104" s="18">
        <v>42856</v>
      </c>
      <c r="B104" s="20">
        <f ca="1">((VLOOKUP(MONTH($A104),'Normal HDDs'!$A:$E,2,FALSE)-'Actual HDDs'!B211)*IFERROR(VLOOKUP(MONTH($A104),INDIRECT(CONCATENATE("'",YEAR($A104),"'!$A$22:$B$37")),2,FALSE),0))*Customers!H211</f>
        <v>80252.119461503171</v>
      </c>
      <c r="C104" s="20">
        <f ca="1">((VLOOKUP(MONTH($A104),'Normal HDDs'!$A:$E,3,FALSE)-'Actual HDDs'!C211)*IFERROR(VLOOKUP(MONTH($A104),INDIRECT(CONCATENATE("'",YEAR($A104),"'!$G$22:$H$37")),2,FALSE),0))*Customers!I211</f>
        <v>-3901.5587245756369</v>
      </c>
      <c r="D104" s="20">
        <f ca="1">((VLOOKUP(MONTH($A104),'Normal HDDs'!$A:$E,4,FALSE)-'Actual HDDs'!D211)*IFERROR(VLOOKUP(MONTH($A104),INDIRECT(CONCATENATE("'",YEAR($A104),"'!$M$22:$N$37")),2,FALSE),0))*Customers!J211</f>
        <v>20496.858168261813</v>
      </c>
      <c r="E104" s="20">
        <f ca="1">((VLOOKUP(MONTH($A104),'Normal HDDs'!$A:$E,5,FALSE)-'Actual HDDs'!E211)*IFERROR(VLOOKUP(MONTH($A104),INDIRECT(CONCATENATE("'",YEAR($A104),"'!$S$22:$T$37")),2,FALSE),0))*Customers!K211</f>
        <v>91155.078653061544</v>
      </c>
      <c r="F104" s="20">
        <f ca="1">'Historical Therms'!H211+B104</f>
        <v>1600881.8469181934</v>
      </c>
      <c r="G104" s="20">
        <f ca="1">'Historical Therms'!I211+C104</f>
        <v>1013056.6264220218</v>
      </c>
      <c r="H104" s="20">
        <f ca="1">'Historical Therms'!J211+D104</f>
        <v>833138.29314088216</v>
      </c>
      <c r="I104" s="20">
        <f ca="1">'Historical Therms'!K211+E104</f>
        <v>1079556.7310771535</v>
      </c>
      <c r="K104" s="20">
        <f ca="1">O104-'Historical Therms'!H211</f>
        <v>-38911.358215320855</v>
      </c>
      <c r="L104" s="20">
        <f ca="1">P104-'Historical Therms'!I211</f>
        <v>-89261.769958625198</v>
      </c>
      <c r="M104" s="20">
        <f ca="1">Q104-'Historical Therms'!J211</f>
        <v>-37670.062323235907</v>
      </c>
      <c r="N104" s="20">
        <f ca="1">R104-'Historical Therms'!K211</f>
        <v>-79302.814431219012</v>
      </c>
      <c r="O104" s="20">
        <f ca="1">((VLOOKUP(MONTH($A104),'Normal HDDs'!$A:$E,2,FALSE)*IFERROR(VLOOKUP(MONTH($A104),INDIRECT(CONCATENATE("'",YEAR($A104),"'!$A$22:$B$37")),2,FALSE),0)+((IFERROR(VLOOKUP("trend",INDIRECT(CONCATENATE("'",YEAR($A104),"'!$A$22:$B$37")),2,FALSE),0)*(MONTH($A104)+108))*($A105-$A104))+(IFERROR((VLOOKUP("(Intercept)",INDIRECT(CONCATENATE("'",YEAR($A104),"'!$A$22:$B$37")),2,FALSE)),0)*($A105-$A104)))*Customers!H211)</f>
        <v>1481718.3692413694</v>
      </c>
      <c r="P104" s="20">
        <f ca="1">((VLOOKUP(MONTH($A104),'Normal HDDs'!$A:$E,3,FALSE)*IFERROR(VLOOKUP(MONTH($A104),INDIRECT(CONCATENATE("'",YEAR($A104),"'!$g$22:$h$37")),2,FALSE),0)+((IFERROR(VLOOKUP("trend",INDIRECT(CONCATENATE("'",YEAR($A104),"'!$g$22:$h$37")),2,FALSE),0)*(MONTH($A104)+108))*($A105-$A104))+(IFERROR((VLOOKUP("(Intercept)",INDIRECT(CONCATENATE("'",YEAR($A104),"'!$g$22:$h$37")),2,FALSE)),0)*($A105-$A104)))*Customers!I211)</f>
        <v>927696.41518797225</v>
      </c>
      <c r="Q104" s="20">
        <f ca="1">((VLOOKUP(MONTH($A104),'Normal HDDs'!$A:$E,4,FALSE)*IFERROR(VLOOKUP(MONTH($A104),INDIRECT(CONCATENATE("'",YEAR($A104),"'!$m$22:$n$37")),2,FALSE),0)+((IFERROR(VLOOKUP("trend",INDIRECT(CONCATENATE("'",YEAR($A104),"'!$m$22:$n$37")),2,FALSE),0)*(MONTH($A104)+108))*($A105-$A104))+(IFERROR((VLOOKUP("(Intercept)",INDIRECT(CONCATENATE("'",YEAR($A104),"'!$m$22:$n$37")),2,FALSE)),0)*($A105-$A104)))*Customers!J211)</f>
        <v>774971.37264938443</v>
      </c>
      <c r="R104" s="20">
        <f ca="1">((VLOOKUP(MONTH($A104),'Normal HDDs'!$A:$E,5,FALSE)*IFERROR(VLOOKUP(MONTH($A104),INDIRECT(CONCATENATE("'",YEAR($A104),"'!$s$22:$t$37")),2,FALSE),0)+((IFERROR(VLOOKUP("trend",INDIRECT(CONCATENATE("'",YEAR($A104),"'!$s$22:$t$37")),2,FALSE),0)*(MONTH($A104)+108))*($A105-$A104))+(IFERROR((VLOOKUP("(Intercept)",INDIRECT(CONCATENATE("'",YEAR($A104),"'!$s$22:$t$37")),2,FALSE)),0)*($A105-$A104)))*Customers!K211)</f>
        <v>909098.83799287293</v>
      </c>
      <c r="U104" s="20"/>
    </row>
    <row r="105" spans="1:21" x14ac:dyDescent="0.25">
      <c r="A105" s="18">
        <v>42887</v>
      </c>
      <c r="B105" s="20">
        <f ca="1">((VLOOKUP(MONTH($A105),'Normal HDDs'!$A:$E,2,FALSE)-'Actual HDDs'!B212)*IFERROR(VLOOKUP(MONTH($A105),INDIRECT(CONCATENATE("'",YEAR($A105),"'!$A$22:$B$37")),2,FALSE),0))*Customers!H212</f>
        <v>0</v>
      </c>
      <c r="C105" s="20">
        <f ca="1">((VLOOKUP(MONTH($A105),'Normal HDDs'!$A:$E,3,FALSE)-'Actual HDDs'!C212)*IFERROR(VLOOKUP(MONTH($A105),INDIRECT(CONCATENATE("'",YEAR($A105),"'!$G$22:$H$37")),2,FALSE),0))*Customers!I212</f>
        <v>31951.837124260488</v>
      </c>
      <c r="D105" s="20">
        <f ca="1">((VLOOKUP(MONTH($A105),'Normal HDDs'!$A:$E,4,FALSE)-'Actual HDDs'!D212)*IFERROR(VLOOKUP(MONTH($A105),INDIRECT(CONCATENATE("'",YEAR($A105),"'!$M$22:$N$37")),2,FALSE),0))*Customers!J212</f>
        <v>0</v>
      </c>
      <c r="E105" s="20">
        <f ca="1">((VLOOKUP(MONTH($A105),'Normal HDDs'!$A:$E,5,FALSE)-'Actual HDDs'!E212)*IFERROR(VLOOKUP(MONTH($A105),INDIRECT(CONCATENATE("'",YEAR($A105),"'!$S$22:$T$37")),2,FALSE),0))*Customers!K212</f>
        <v>0</v>
      </c>
      <c r="F105" s="20">
        <f ca="1">'Historical Therms'!H212+B105</f>
        <v>685703.63565456576</v>
      </c>
      <c r="G105" s="20">
        <f ca="1">'Historical Therms'!I212+C105</f>
        <v>477873.43660621764</v>
      </c>
      <c r="H105" s="20">
        <f ca="1">'Historical Therms'!J212+D105</f>
        <v>357065.09408663196</v>
      </c>
      <c r="I105" s="20">
        <f ca="1">'Historical Therms'!K212+E105</f>
        <v>415366.67077684513</v>
      </c>
      <c r="K105" s="20">
        <f ca="1">O105-'Historical Therms'!H212</f>
        <v>355704.70737539732</v>
      </c>
      <c r="L105" s="20">
        <f ca="1">P105-'Historical Therms'!I212</f>
        <v>287991.54592192045</v>
      </c>
      <c r="M105" s="20">
        <f ca="1">Q105-'Historical Therms'!J212</f>
        <v>236251.93487917125</v>
      </c>
      <c r="N105" s="20">
        <f ca="1">R105-'Historical Therms'!K212</f>
        <v>241994.55112573871</v>
      </c>
      <c r="O105" s="20">
        <f ca="1">((VLOOKUP(MONTH($A105),'Normal HDDs'!$A:$E,2,FALSE)*IFERROR(VLOOKUP(MONTH($A105),INDIRECT(CONCATENATE("'",YEAR($A105),"'!$A$22:$B$37")),2,FALSE),0)+((IFERROR(VLOOKUP("trend",INDIRECT(CONCATENATE("'",YEAR($A105),"'!$A$22:$B$37")),2,FALSE),0)*(MONTH($A105)+108))*($A106-$A105))+(IFERROR((VLOOKUP("(Intercept)",INDIRECT(CONCATENATE("'",YEAR($A105),"'!$A$22:$B$37")),2,FALSE)),0)*($A106-$A105)))*Customers!H212)</f>
        <v>1041408.3430299631</v>
      </c>
      <c r="P105" s="20">
        <f ca="1">((VLOOKUP(MONTH($A105),'Normal HDDs'!$A:$E,3,FALSE)*IFERROR(VLOOKUP(MONTH($A105),INDIRECT(CONCATENATE("'",YEAR($A105),"'!$g$22:$h$37")),2,FALSE),0)+((IFERROR(VLOOKUP("trend",INDIRECT(CONCATENATE("'",YEAR($A105),"'!$g$22:$h$37")),2,FALSE),0)*(MONTH($A105)+108))*($A106-$A105))+(IFERROR((VLOOKUP("(Intercept)",INDIRECT(CONCATENATE("'",YEAR($A105),"'!$g$22:$h$37")),2,FALSE)),0)*($A106-$A105)))*Customers!I212)</f>
        <v>733913.1454038776</v>
      </c>
      <c r="Q105" s="20">
        <f ca="1">((VLOOKUP(MONTH($A105),'Normal HDDs'!$A:$E,4,FALSE)*IFERROR(VLOOKUP(MONTH($A105),INDIRECT(CONCATENATE("'",YEAR($A105),"'!$m$22:$n$37")),2,FALSE),0)+((IFERROR(VLOOKUP("trend",INDIRECT(CONCATENATE("'",YEAR($A105),"'!$m$22:$n$37")),2,FALSE),0)*(MONTH($A105)+108))*($A106-$A105))+(IFERROR((VLOOKUP("(Intercept)",INDIRECT(CONCATENATE("'",YEAR($A105),"'!$m$22:$n$37")),2,FALSE)),0)*($A106-$A105)))*Customers!J212)</f>
        <v>593317.02896580321</v>
      </c>
      <c r="R105" s="20">
        <f ca="1">((VLOOKUP(MONTH($A105),'Normal HDDs'!$A:$E,5,FALSE)*IFERROR(VLOOKUP(MONTH($A105),INDIRECT(CONCATENATE("'",YEAR($A105),"'!$s$22:$t$37")),2,FALSE),0)+((IFERROR(VLOOKUP("trend",INDIRECT(CONCATENATE("'",YEAR($A105),"'!$s$22:$t$37")),2,FALSE),0)*(MONTH($A105)+108))*($A106-$A105))+(IFERROR((VLOOKUP("(Intercept)",INDIRECT(CONCATENATE("'",YEAR($A105),"'!$s$22:$t$37")),2,FALSE)),0)*($A106-$A105)))*Customers!K212)</f>
        <v>657361.22190258384</v>
      </c>
    </row>
    <row r="106" spans="1:21" x14ac:dyDescent="0.25">
      <c r="A106" s="18">
        <v>42917</v>
      </c>
      <c r="B106" s="20">
        <f ca="1">((VLOOKUP(MONTH($A106),'Normal HDDs'!$A:$E,2,FALSE)-'Actual HDDs'!B213)*IFERROR(VLOOKUP(MONTH($A106),INDIRECT(CONCATENATE("'",YEAR($A106),"'!$A$22:$B$37")),2,FALSE),0))*Customers!H213</f>
        <v>0</v>
      </c>
      <c r="C106" s="20">
        <f ca="1">((VLOOKUP(MONTH($A106),'Normal HDDs'!$A:$E,3,FALSE)-'Actual HDDs'!C213)*IFERROR(VLOOKUP(MONTH($A106),INDIRECT(CONCATENATE("'",YEAR($A106),"'!$G$22:$H$37")),2,FALSE),0))*Customers!I213</f>
        <v>0</v>
      </c>
      <c r="D106" s="20">
        <f ca="1">((VLOOKUP(MONTH($A106),'Normal HDDs'!$A:$E,4,FALSE)-'Actual HDDs'!D213)*IFERROR(VLOOKUP(MONTH($A106),INDIRECT(CONCATENATE("'",YEAR($A106),"'!$M$22:$N$37")),2,FALSE),0))*Customers!J213</f>
        <v>0</v>
      </c>
      <c r="E106" s="20">
        <f ca="1">((VLOOKUP(MONTH($A106),'Normal HDDs'!$A:$E,5,FALSE)-'Actual HDDs'!E213)*IFERROR(VLOOKUP(MONTH($A106),INDIRECT(CONCATENATE("'",YEAR($A106),"'!$S$22:$T$37")),2,FALSE),0))*Customers!K213</f>
        <v>0</v>
      </c>
      <c r="F106" s="20">
        <f ca="1">'Historical Therms'!H213+B106</f>
        <v>874556.9290557279</v>
      </c>
      <c r="G106" s="20">
        <f ca="1">'Historical Therms'!I213+C106</f>
        <v>595596.02242669882</v>
      </c>
      <c r="H106" s="20">
        <f ca="1">'Historical Therms'!J213+D106</f>
        <v>507623.62026256026</v>
      </c>
      <c r="I106" s="20">
        <f ca="1">'Historical Therms'!K213+E106</f>
        <v>596185.42825501296</v>
      </c>
      <c r="K106" s="20">
        <f ca="1">O106-'Historical Therms'!H213</f>
        <v>200145.19536614011</v>
      </c>
      <c r="L106" s="20">
        <f ca="1">P106-'Historical Therms'!I213</f>
        <v>50693.680294082151</v>
      </c>
      <c r="M106" s="20">
        <f ca="1">Q106-'Historical Therms'!J213</f>
        <v>104440.61717246292</v>
      </c>
      <c r="N106" s="20">
        <f ca="1">R106-'Historical Therms'!K213</f>
        <v>81151.548576459289</v>
      </c>
      <c r="O106" s="20">
        <f ca="1">((VLOOKUP(MONTH($A106),'Normal HDDs'!$A:$E,2,FALSE)*IFERROR(VLOOKUP(MONTH($A106),INDIRECT(CONCATENATE("'",YEAR($A106),"'!$A$22:$B$37")),2,FALSE),0)+((IFERROR(VLOOKUP("trend",INDIRECT(CONCATENATE("'",YEAR($A106),"'!$A$22:$B$37")),2,FALSE),0)*(MONTH($A106)+108))*($A107-$A106))+(IFERROR((VLOOKUP("(Intercept)",INDIRECT(CONCATENATE("'",YEAR($A106),"'!$A$22:$B$37")),2,FALSE)),0)*($A107-$A106)))*Customers!H213)</f>
        <v>1074702.124421868</v>
      </c>
      <c r="P106" s="20">
        <f ca="1">((VLOOKUP(MONTH($A106),'Normal HDDs'!$A:$E,3,FALSE)*IFERROR(VLOOKUP(MONTH($A106),INDIRECT(CONCATENATE("'",YEAR($A106),"'!$g$22:$h$37")),2,FALSE),0)+((IFERROR(VLOOKUP("trend",INDIRECT(CONCATENATE("'",YEAR($A106),"'!$g$22:$h$37")),2,FALSE),0)*(MONTH($A106)+108))*($A107-$A106))+(IFERROR((VLOOKUP("(Intercept)",INDIRECT(CONCATENATE("'",YEAR($A106),"'!$g$22:$h$37")),2,FALSE)),0)*($A107-$A106)))*Customers!I213)</f>
        <v>646289.70272078097</v>
      </c>
      <c r="Q106" s="20">
        <f ca="1">((VLOOKUP(MONTH($A106),'Normal HDDs'!$A:$E,4,FALSE)*IFERROR(VLOOKUP(MONTH($A106),INDIRECT(CONCATENATE("'",YEAR($A106),"'!$m$22:$n$37")),2,FALSE),0)+((IFERROR(VLOOKUP("trend",INDIRECT(CONCATENATE("'",YEAR($A106),"'!$m$22:$n$37")),2,FALSE),0)*(MONTH($A106)+108))*($A107-$A106))+(IFERROR((VLOOKUP("(Intercept)",INDIRECT(CONCATENATE("'",YEAR($A106),"'!$m$22:$n$37")),2,FALSE)),0)*($A107-$A106)))*Customers!J213)</f>
        <v>612064.23743502318</v>
      </c>
      <c r="R106" s="20">
        <f ca="1">((VLOOKUP(MONTH($A106),'Normal HDDs'!$A:$E,5,FALSE)*IFERROR(VLOOKUP(MONTH($A106),INDIRECT(CONCATENATE("'",YEAR($A106),"'!$s$22:$t$37")),2,FALSE),0)+((IFERROR(VLOOKUP("trend",INDIRECT(CONCATENATE("'",YEAR($A106),"'!$s$22:$t$37")),2,FALSE),0)*(MONTH($A106)+108))*($A107-$A106))+(IFERROR((VLOOKUP("(Intercept)",INDIRECT(CONCATENATE("'",YEAR($A106),"'!$s$22:$t$37")),2,FALSE)),0)*($A107-$A106)))*Customers!K213)</f>
        <v>677336.97683147225</v>
      </c>
    </row>
    <row r="107" spans="1:21" x14ac:dyDescent="0.25">
      <c r="A107" s="18">
        <v>42948</v>
      </c>
      <c r="B107" s="20">
        <f ca="1">((VLOOKUP(MONTH($A107),'Normal HDDs'!$A:$E,2,FALSE)-'Actual HDDs'!B214)*IFERROR(VLOOKUP(MONTH($A107),INDIRECT(CONCATENATE("'",YEAR($A107),"'!$A$22:$B$37")),2,FALSE),0))*Customers!H214</f>
        <v>0</v>
      </c>
      <c r="C107" s="20">
        <f ca="1">((VLOOKUP(MONTH($A107),'Normal HDDs'!$A:$E,3,FALSE)-'Actual HDDs'!C214)*IFERROR(VLOOKUP(MONTH($A107),INDIRECT(CONCATENATE("'",YEAR($A107),"'!$G$22:$H$37")),2,FALSE),0))*Customers!I214</f>
        <v>0</v>
      </c>
      <c r="D107" s="20">
        <f ca="1">((VLOOKUP(MONTH($A107),'Normal HDDs'!$A:$E,4,FALSE)-'Actual HDDs'!D214)*IFERROR(VLOOKUP(MONTH($A107),INDIRECT(CONCATENATE("'",YEAR($A107),"'!$M$22:$N$37")),2,FALSE),0))*Customers!J214</f>
        <v>0</v>
      </c>
      <c r="E107" s="20">
        <f ca="1">((VLOOKUP(MONTH($A107),'Normal HDDs'!$A:$E,5,FALSE)-'Actual HDDs'!E214)*IFERROR(VLOOKUP(MONTH($A107),INDIRECT(CONCATENATE("'",YEAR($A107),"'!$S$22:$T$37")),2,FALSE),0))*Customers!K214</f>
        <v>0</v>
      </c>
      <c r="F107" s="20">
        <f ca="1">'Historical Therms'!H214+B107</f>
        <v>791988.97860439518</v>
      </c>
      <c r="G107" s="20">
        <f ca="1">'Historical Therms'!I214+C107</f>
        <v>506898.76595000876</v>
      </c>
      <c r="H107" s="20">
        <f ca="1">'Historical Therms'!J214+D107</f>
        <v>443944.05454707739</v>
      </c>
      <c r="I107" s="20">
        <f ca="1">'Historical Therms'!K214+E107</f>
        <v>517118.20089851867</v>
      </c>
      <c r="K107" s="20">
        <f ca="1">O107-'Historical Therms'!H214</f>
        <v>282167.05733961612</v>
      </c>
      <c r="L107" s="20">
        <f ca="1">P107-'Historical Therms'!I214</f>
        <v>139390.93677077221</v>
      </c>
      <c r="M107" s="20">
        <f ca="1">Q107-'Historical Therms'!J214</f>
        <v>167204.60437271022</v>
      </c>
      <c r="N107" s="20">
        <f ca="1">R107-'Historical Therms'!K214</f>
        <v>158282.49013175583</v>
      </c>
      <c r="O107" s="20">
        <f ca="1">((VLOOKUP(MONTH($A107),'Normal HDDs'!$A:$E,2,FALSE)*IFERROR(VLOOKUP(MONTH($A107),INDIRECT(CONCATENATE("'",YEAR($A107),"'!$A$22:$B$37")),2,FALSE),0)+((IFERROR(VLOOKUP("trend",INDIRECT(CONCATENATE("'",YEAR($A107),"'!$A$22:$B$37")),2,FALSE),0)*(MONTH($A107)+108))*($A108-$A107))+(IFERROR((VLOOKUP("(Intercept)",INDIRECT(CONCATENATE("'",YEAR($A107),"'!$A$22:$B$37")),2,FALSE)),0)*($A108-$A107)))*Customers!H214)</f>
        <v>1074156.0359440113</v>
      </c>
      <c r="P107" s="20">
        <f ca="1">((VLOOKUP(MONTH($A107),'Normal HDDs'!$A:$E,3,FALSE)*IFERROR(VLOOKUP(MONTH($A107),INDIRECT(CONCATENATE("'",YEAR($A107),"'!$g$22:$h$37")),2,FALSE),0)+((IFERROR(VLOOKUP("trend",INDIRECT(CONCATENATE("'",YEAR($A107),"'!$g$22:$h$37")),2,FALSE),0)*(MONTH($A107)+108))*($A108-$A107))+(IFERROR((VLOOKUP("(Intercept)",INDIRECT(CONCATENATE("'",YEAR($A107),"'!$g$22:$h$37")),2,FALSE)),0)*($A108-$A107)))*Customers!I214)</f>
        <v>646289.70272078097</v>
      </c>
      <c r="Q107" s="20">
        <f ca="1">((VLOOKUP(MONTH($A107),'Normal HDDs'!$A:$E,4,FALSE)*IFERROR(VLOOKUP(MONTH($A107),INDIRECT(CONCATENATE("'",YEAR($A107),"'!$m$22:$n$37")),2,FALSE),0)+((IFERROR(VLOOKUP("trend",INDIRECT(CONCATENATE("'",YEAR($A107),"'!$m$22:$n$37")),2,FALSE),0)*(MONTH($A107)+108))*($A108-$A107))+(IFERROR((VLOOKUP("(Intercept)",INDIRECT(CONCATENATE("'",YEAR($A107),"'!$m$22:$n$37")),2,FALSE)),0)*($A108-$A107)))*Customers!J214)</f>
        <v>611148.65891978762</v>
      </c>
      <c r="R107" s="20">
        <f ca="1">((VLOOKUP(MONTH($A107),'Normal HDDs'!$A:$E,5,FALSE)*IFERROR(VLOOKUP(MONTH($A107),INDIRECT(CONCATENATE("'",YEAR($A107),"'!$s$22:$t$37")),2,FALSE),0)+((IFERROR(VLOOKUP("trend",INDIRECT(CONCATENATE("'",YEAR($A107),"'!$s$22:$t$37")),2,FALSE),0)*(MONTH($A107)+108))*($A108-$A107))+(IFERROR((VLOOKUP("(Intercept)",INDIRECT(CONCATENATE("'",YEAR($A107),"'!$s$22:$t$37")),2,FALSE)),0)*($A108-$A107)))*Customers!K214)</f>
        <v>675400.69103027449</v>
      </c>
    </row>
    <row r="108" spans="1:21" x14ac:dyDescent="0.25">
      <c r="A108" s="18">
        <v>42979</v>
      </c>
      <c r="B108" s="20">
        <f ca="1">((VLOOKUP(MONTH($A108),'Normal HDDs'!$A:$E,2,FALSE)-'Actual HDDs'!B215)*IFERROR(VLOOKUP(MONTH($A108),INDIRECT(CONCATENATE("'",YEAR($A108),"'!$A$22:$B$37")),2,FALSE),0))*Customers!H215</f>
        <v>0</v>
      </c>
      <c r="C108" s="20">
        <f ca="1">((VLOOKUP(MONTH($A108),'Normal HDDs'!$A:$E,3,FALSE)-'Actual HDDs'!C215)*IFERROR(VLOOKUP(MONTH($A108),INDIRECT(CONCATENATE("'",YEAR($A108),"'!$G$22:$H$37")),2,FALSE),0))*Customers!I215</f>
        <v>93030.290934209566</v>
      </c>
      <c r="D108" s="20">
        <f ca="1">((VLOOKUP(MONTH($A108),'Normal HDDs'!$A:$E,4,FALSE)-'Actual HDDs'!D215)*IFERROR(VLOOKUP(MONTH($A108),INDIRECT(CONCATENATE("'",YEAR($A108),"'!$M$22:$N$37")),2,FALSE),0))*Customers!J215</f>
        <v>13852.901469861683</v>
      </c>
      <c r="E108" s="20">
        <f ca="1">((VLOOKUP(MONTH($A108),'Normal HDDs'!$A:$E,5,FALSE)-'Actual HDDs'!E215)*IFERROR(VLOOKUP(MONTH($A108),INDIRECT(CONCATENATE("'",YEAR($A108),"'!$S$22:$T$37")),2,FALSE),0))*Customers!K215</f>
        <v>102300.9708971059</v>
      </c>
      <c r="F108" s="20">
        <f ca="1">'Historical Therms'!H215+B108</f>
        <v>1210383.0090755781</v>
      </c>
      <c r="G108" s="20">
        <f ca="1">'Historical Therms'!I215+C108</f>
        <v>903480.98612028884</v>
      </c>
      <c r="H108" s="20">
        <f ca="1">'Historical Therms'!J215+D108</f>
        <v>777995.65964929143</v>
      </c>
      <c r="I108" s="20">
        <f ca="1">'Historical Therms'!K215+E108</f>
        <v>995409.50845601887</v>
      </c>
      <c r="K108" s="20">
        <f ca="1">O108-'Historical Therms'!H215</f>
        <v>-167494.94242819701</v>
      </c>
      <c r="L108" s="20">
        <f ca="1">P108-'Historical Therms'!I215</f>
        <v>-21020.581716295099</v>
      </c>
      <c r="M108" s="20">
        <f ca="1">Q108-'Historical Therms'!J215</f>
        <v>36192.504575429833</v>
      </c>
      <c r="N108" s="20">
        <f ca="1">R108-'Historical Therms'!K215</f>
        <v>-74.243891299236566</v>
      </c>
      <c r="O108" s="20">
        <f ca="1">((VLOOKUP(MONTH($A108),'Normal HDDs'!$A:$E,2,FALSE)*IFERROR(VLOOKUP(MONTH($A108),INDIRECT(CONCATENATE("'",YEAR($A108),"'!$A$22:$B$37")),2,FALSE),0)+((IFERROR(VLOOKUP("trend",INDIRECT(CONCATENATE("'",YEAR($A108),"'!$A$22:$B$37")),2,FALSE),0)*(MONTH($A108)+108))*($A109-$A108))+(IFERROR((VLOOKUP("(Intercept)",INDIRECT(CONCATENATE("'",YEAR($A108),"'!$A$22:$B$37")),2,FALSE)),0)*($A109-$A108)))*Customers!H215)</f>
        <v>1042888.0666473811</v>
      </c>
      <c r="P108" s="20">
        <f ca="1">((VLOOKUP(MONTH($A108),'Normal HDDs'!$A:$E,3,FALSE)*IFERROR(VLOOKUP(MONTH($A108),INDIRECT(CONCATENATE("'",YEAR($A108),"'!$g$22:$h$37")),2,FALSE),0)+((IFERROR(VLOOKUP("trend",INDIRECT(CONCATENATE("'",YEAR($A108),"'!$g$22:$h$37")),2,FALSE),0)*(MONTH($A108)+108))*($A109-$A108))+(IFERROR((VLOOKUP("(Intercept)",INDIRECT(CONCATENATE("'",YEAR($A108),"'!$g$22:$h$37")),2,FALSE)),0)*($A109-$A108)))*Customers!I215)</f>
        <v>789430.11346978415</v>
      </c>
      <c r="Q108" s="20">
        <f ca="1">((VLOOKUP(MONTH($A108),'Normal HDDs'!$A:$E,4,FALSE)*IFERROR(VLOOKUP(MONTH($A108),INDIRECT(CONCATENATE("'",YEAR($A108),"'!$m$22:$n$37")),2,FALSE),0)+((IFERROR(VLOOKUP("trend",INDIRECT(CONCATENATE("'",YEAR($A108),"'!$m$22:$n$37")),2,FALSE),0)*(MONTH($A108)+108))*($A109-$A108))+(IFERROR((VLOOKUP("(Intercept)",INDIRECT(CONCATENATE("'",YEAR($A108),"'!$m$22:$n$37")),2,FALSE)),0)*($A109-$A108)))*Customers!J215)</f>
        <v>800335.26275485952</v>
      </c>
      <c r="R108" s="20">
        <f ca="1">((VLOOKUP(MONTH($A108),'Normal HDDs'!$A:$E,5,FALSE)*IFERROR(VLOOKUP(MONTH($A108),INDIRECT(CONCATENATE("'",YEAR($A108),"'!$s$22:$t$37")),2,FALSE),0)+((IFERROR(VLOOKUP("trend",INDIRECT(CONCATENATE("'",YEAR($A108),"'!$s$22:$t$37")),2,FALSE),0)*(MONTH($A108)+108))*($A109-$A108))+(IFERROR((VLOOKUP("(Intercept)",INDIRECT(CONCATENATE("'",YEAR($A108),"'!$s$22:$t$37")),2,FALSE)),0)*($A109-$A108)))*Customers!K215)</f>
        <v>893034.29366761376</v>
      </c>
    </row>
    <row r="109" spans="1:21" x14ac:dyDescent="0.25">
      <c r="A109" s="18">
        <v>43009</v>
      </c>
      <c r="B109" s="20">
        <f ca="1">((VLOOKUP(MONTH($A109),'Normal HDDs'!$A:$E,2,FALSE)-'Actual HDDs'!B216)*IFERROR(VLOOKUP(MONTH($A109),INDIRECT(CONCATENATE("'",YEAR($A109),"'!$A$22:$B$37")),2,FALSE),0))*Customers!H216</f>
        <v>48081.258494583366</v>
      </c>
      <c r="C109" s="20">
        <f ca="1">((VLOOKUP(MONTH($A109),'Normal HDDs'!$A:$E,3,FALSE)-'Actual HDDs'!C216)*IFERROR(VLOOKUP(MONTH($A109),INDIRECT(CONCATENATE("'",YEAR($A109),"'!$G$22:$H$37")),2,FALSE),0))*Customers!I216</f>
        <v>18422.291242055428</v>
      </c>
      <c r="D109" s="20">
        <f ca="1">((VLOOKUP(MONTH($A109),'Normal HDDs'!$A:$E,4,FALSE)-'Actual HDDs'!D216)*IFERROR(VLOOKUP(MONTH($A109),INDIRECT(CONCATENATE("'",YEAR($A109),"'!$M$22:$N$37")),2,FALSE),0))*Customers!J216</f>
        <v>26358.431514734661</v>
      </c>
      <c r="E109" s="20">
        <f ca="1">((VLOOKUP(MONTH($A109),'Normal HDDs'!$A:$E,5,FALSE)-'Actual HDDs'!E216)*IFERROR(VLOOKUP(MONTH($A109),INDIRECT(CONCATENATE("'",YEAR($A109),"'!$S$22:$T$37")),2,FALSE),0))*Customers!K216</f>
        <v>97243.192212299036</v>
      </c>
      <c r="F109" s="20">
        <f ca="1">'Historical Therms'!H216+B109</f>
        <v>2036114.7388780853</v>
      </c>
      <c r="G109" s="20">
        <f ca="1">'Historical Therms'!I216+C109</f>
        <v>1359901.4729282488</v>
      </c>
      <c r="H109" s="20">
        <f ca="1">'Historical Therms'!J216+D109</f>
        <v>1165001.4308885103</v>
      </c>
      <c r="I109" s="20">
        <f ca="1">'Historical Therms'!K216+E109</f>
        <v>1804183.530768828</v>
      </c>
      <c r="K109" s="20">
        <f ca="1">O109-'Historical Therms'!H216</f>
        <v>152647.65808704961</v>
      </c>
      <c r="L109" s="20">
        <f ca="1">P109-'Historical Therms'!I216</f>
        <v>3415.8965246388689</v>
      </c>
      <c r="M109" s="20">
        <f ca="1">Q109-'Historical Therms'!J216</f>
        <v>-15882.020148257725</v>
      </c>
      <c r="N109" s="20">
        <f ca="1">R109-'Historical Therms'!K216</f>
        <v>-72308.39810627955</v>
      </c>
      <c r="O109" s="20">
        <f ca="1">((VLOOKUP(MONTH($A109),'Normal HDDs'!$A:$E,2,FALSE)*IFERROR(VLOOKUP(MONTH($A109),INDIRECT(CONCATENATE("'",YEAR($A109),"'!$A$22:$B$37")),2,FALSE),0)+((IFERROR(VLOOKUP("trend",INDIRECT(CONCATENATE("'",YEAR($A109),"'!$A$22:$B$37")),2,FALSE),0)*(MONTH($A109)+108))*($A110-$A109))+(IFERROR((VLOOKUP("(Intercept)",INDIRECT(CONCATENATE("'",YEAR($A109),"'!$A$22:$B$37")),2,FALSE)),0)*($A110-$A109)))*Customers!H216)</f>
        <v>2140681.1384705515</v>
      </c>
      <c r="P109" s="20">
        <f ca="1">((VLOOKUP(MONTH($A109),'Normal HDDs'!$A:$E,3,FALSE)*IFERROR(VLOOKUP(MONTH($A109),INDIRECT(CONCATENATE("'",YEAR($A109),"'!$g$22:$h$37")),2,FALSE),0)+((IFERROR(VLOOKUP("trend",INDIRECT(CONCATENATE("'",YEAR($A109),"'!$g$22:$h$37")),2,FALSE),0)*(MONTH($A109)+108))*($A110-$A109))+(IFERROR((VLOOKUP("(Intercept)",INDIRECT(CONCATENATE("'",YEAR($A109),"'!$g$22:$h$37")),2,FALSE)),0)*($A110-$A109)))*Customers!I216)</f>
        <v>1344895.0782108323</v>
      </c>
      <c r="Q109" s="20">
        <f ca="1">((VLOOKUP(MONTH($A109),'Normal HDDs'!$A:$E,4,FALSE)*IFERROR(VLOOKUP(MONTH($A109),INDIRECT(CONCATENATE("'",YEAR($A109),"'!$m$22:$n$37")),2,FALSE),0)+((IFERROR(VLOOKUP("trend",INDIRECT(CONCATENATE("'",YEAR($A109),"'!$m$22:$n$37")),2,FALSE),0)*(MONTH($A109)+108))*($A110-$A109))+(IFERROR((VLOOKUP("(Intercept)",INDIRECT(CONCATENATE("'",YEAR($A109),"'!$m$22:$n$37")),2,FALSE)),0)*($A110-$A109)))*Customers!J216)</f>
        <v>1122760.9792255179</v>
      </c>
      <c r="R109" s="20">
        <f ca="1">((VLOOKUP(MONTH($A109),'Normal HDDs'!$A:$E,5,FALSE)*IFERROR(VLOOKUP(MONTH($A109),INDIRECT(CONCATENATE("'",YEAR($A109),"'!$s$22:$t$37")),2,FALSE),0)+((IFERROR(VLOOKUP("trend",INDIRECT(CONCATENATE("'",YEAR($A109),"'!$s$22:$t$37")),2,FALSE),0)*(MONTH($A109)+108))*($A110-$A109))+(IFERROR((VLOOKUP("(Intercept)",INDIRECT(CONCATENATE("'",YEAR($A109),"'!$s$22:$t$37")),2,FALSE)),0)*($A110-$A109)))*Customers!K216)</f>
        <v>1634631.9404502495</v>
      </c>
    </row>
    <row r="110" spans="1:21" x14ac:dyDescent="0.25">
      <c r="A110" s="18">
        <v>43040</v>
      </c>
      <c r="B110" s="20">
        <f ca="1">((VLOOKUP(MONTH($A110),'Normal HDDs'!$A:$E,2,FALSE)-'Actual HDDs'!B217)*IFERROR(VLOOKUP(MONTH($A110),INDIRECT(CONCATENATE("'",YEAR($A110),"'!$A$22:$B$37")),2,FALSE),0))*Customers!H217</f>
        <v>312322.4922783252</v>
      </c>
      <c r="C110" s="20">
        <f ca="1">((VLOOKUP(MONTH($A110),'Normal HDDs'!$A:$E,3,FALSE)-'Actual HDDs'!C217)*IFERROR(VLOOKUP(MONTH($A110),INDIRECT(CONCATENATE("'",YEAR($A110),"'!$G$22:$H$37")),2,FALSE),0))*Customers!I217</f>
        <v>32741.878590504097</v>
      </c>
      <c r="D110" s="20">
        <f ca="1">((VLOOKUP(MONTH($A110),'Normal HDDs'!$A:$E,4,FALSE)-'Actual HDDs'!D217)*IFERROR(VLOOKUP(MONTH($A110),INDIRECT(CONCATENATE("'",YEAR($A110),"'!$M$22:$N$37")),2,FALSE),0))*Customers!J217</f>
        <v>211297.53594874768</v>
      </c>
      <c r="E110" s="20">
        <f ca="1">((VLOOKUP(MONTH($A110),'Normal HDDs'!$A:$E,5,FALSE)-'Actual HDDs'!E217)*IFERROR(VLOOKUP(MONTH($A110),INDIRECT(CONCATENATE("'",YEAR($A110),"'!$S$22:$T$37")),2,FALSE),0))*Customers!K217</f>
        <v>321515.70274224394</v>
      </c>
      <c r="F110" s="20">
        <f ca="1">'Historical Therms'!H217+B110</f>
        <v>3655655.7361638863</v>
      </c>
      <c r="G110" s="20">
        <f ca="1">'Historical Therms'!I217+C110</f>
        <v>2142308.2663740888</v>
      </c>
      <c r="H110" s="20">
        <f ca="1">'Historical Therms'!J217+D110</f>
        <v>2021004.2804520929</v>
      </c>
      <c r="I110" s="20">
        <f ca="1">'Historical Therms'!K217+E110</f>
        <v>2920595.3265697537</v>
      </c>
      <c r="K110" s="20">
        <f ca="1">O110-'Historical Therms'!H217</f>
        <v>191884.11030797334</v>
      </c>
      <c r="L110" s="20">
        <f ca="1">P110-'Historical Therms'!I217</f>
        <v>42895.675846866798</v>
      </c>
      <c r="M110" s="20">
        <f ca="1">Q110-'Historical Therms'!J217</f>
        <v>134628.91296529491</v>
      </c>
      <c r="N110" s="20">
        <f ca="1">R110-'Historical Therms'!K217</f>
        <v>-36749.351828527171</v>
      </c>
      <c r="O110" s="20">
        <f ca="1">((VLOOKUP(MONTH($A110),'Normal HDDs'!$A:$E,2,FALSE)*IFERROR(VLOOKUP(MONTH($A110),INDIRECT(CONCATENATE("'",YEAR($A110),"'!$A$22:$B$37")),2,FALSE),0)+((IFERROR(VLOOKUP("trend",INDIRECT(CONCATENATE("'",YEAR($A110),"'!$A$22:$B$37")),2,FALSE),0)*(MONTH($A110)+108))*($A111-$A110))+(IFERROR((VLOOKUP("(Intercept)",INDIRECT(CONCATENATE("'",YEAR($A110),"'!$A$22:$B$37")),2,FALSE)),0)*($A111-$A110)))*Customers!H217)</f>
        <v>3535217.3541935342</v>
      </c>
      <c r="P110" s="20">
        <f ca="1">((VLOOKUP(MONTH($A110),'Normal HDDs'!$A:$E,3,FALSE)*IFERROR(VLOOKUP(MONTH($A110),INDIRECT(CONCATENATE("'",YEAR($A110),"'!$g$22:$h$37")),2,FALSE),0)+((IFERROR(VLOOKUP("trend",INDIRECT(CONCATENATE("'",YEAR($A110),"'!$g$22:$h$37")),2,FALSE),0)*(MONTH($A110)+108))*($A111-$A110))+(IFERROR((VLOOKUP("(Intercept)",INDIRECT(CONCATENATE("'",YEAR($A110),"'!$g$22:$h$37")),2,FALSE)),0)*($A111-$A110)))*Customers!I217)</f>
        <v>2152462.0636304514</v>
      </c>
      <c r="Q110" s="20">
        <f ca="1">((VLOOKUP(MONTH($A110),'Normal HDDs'!$A:$E,4,FALSE)*IFERROR(VLOOKUP(MONTH($A110),INDIRECT(CONCATENATE("'",YEAR($A110),"'!$m$22:$n$37")),2,FALSE),0)+((IFERROR(VLOOKUP("trend",INDIRECT(CONCATENATE("'",YEAR($A110),"'!$m$22:$n$37")),2,FALSE),0)*(MONTH($A110)+108))*($A111-$A110))+(IFERROR((VLOOKUP("(Intercept)",INDIRECT(CONCATENATE("'",YEAR($A110),"'!$m$22:$n$37")),2,FALSE)),0)*($A111-$A110)))*Customers!J217)</f>
        <v>1944335.65746864</v>
      </c>
      <c r="R110" s="20">
        <f ca="1">((VLOOKUP(MONTH($A110),'Normal HDDs'!$A:$E,5,FALSE)*IFERROR(VLOOKUP(MONTH($A110),INDIRECT(CONCATENATE("'",YEAR($A110),"'!$s$22:$t$37")),2,FALSE),0)+((IFERROR(VLOOKUP("trend",INDIRECT(CONCATENATE("'",YEAR($A110),"'!$s$22:$t$37")),2,FALSE),0)*(MONTH($A110)+108))*($A111-$A110))+(IFERROR((VLOOKUP("(Intercept)",INDIRECT(CONCATENATE("'",YEAR($A110),"'!$s$22:$t$37")),2,FALSE)),0)*($A111-$A110)))*Customers!K217)</f>
        <v>2562330.2719989824</v>
      </c>
    </row>
    <row r="111" spans="1:21" x14ac:dyDescent="0.25">
      <c r="A111" s="18">
        <v>43070</v>
      </c>
      <c r="B111" s="20">
        <f ca="1">((VLOOKUP(MONTH($A111),'Normal HDDs'!$A:$E,2,FALSE)-'Actual HDDs'!B218)*IFERROR(VLOOKUP(MONTH($A111),INDIRECT(CONCATENATE("'",YEAR($A111),"'!$A$22:$B$37")),2,FALSE),0))*Customers!H218</f>
        <v>-152006.21689479594</v>
      </c>
      <c r="C111" s="20">
        <f ca="1">((VLOOKUP(MONTH($A111),'Normal HDDs'!$A:$E,3,FALSE)-'Actual HDDs'!C218)*IFERROR(VLOOKUP(MONTH($A111),INDIRECT(CONCATENATE("'",YEAR($A111),"'!$G$22:$H$37")),2,FALSE),0))*Customers!I218</f>
        <v>-14521.674441644031</v>
      </c>
      <c r="D111" s="20">
        <f ca="1">((VLOOKUP(MONTH($A111),'Normal HDDs'!$A:$E,4,FALSE)-'Actual HDDs'!D218)*IFERROR(VLOOKUP(MONTH($A111),INDIRECT(CONCATENATE("'",YEAR($A111),"'!$M$22:$N$37")),2,FALSE),0))*Customers!J218</f>
        <v>-92879.813873669162</v>
      </c>
      <c r="E111" s="20">
        <f ca="1">((VLOOKUP(MONTH($A111),'Normal HDDs'!$A:$E,5,FALSE)-'Actual HDDs'!E218)*IFERROR(VLOOKUP(MONTH($A111),INDIRECT(CONCATENATE("'",YEAR($A111),"'!$S$22:$T$37")),2,FALSE),0))*Customers!K218</f>
        <v>336917.65579793917</v>
      </c>
      <c r="F111" s="20">
        <f ca="1">'Historical Therms'!H218+B111</f>
        <v>4468764.2443133863</v>
      </c>
      <c r="G111" s="20">
        <f ca="1">'Historical Therms'!I218+C111</f>
        <v>2950869.5818355526</v>
      </c>
      <c r="H111" s="20">
        <f ca="1">'Historical Therms'!J218+D111</f>
        <v>2928167.7358887889</v>
      </c>
      <c r="I111" s="20">
        <f ca="1">'Historical Therms'!K218+E111</f>
        <v>4604320.3885501018</v>
      </c>
      <c r="K111" s="20">
        <f ca="1">O111-'Historical Therms'!H218</f>
        <v>-348136.49007559754</v>
      </c>
      <c r="L111" s="20">
        <f ca="1">P111-'Historical Therms'!I218</f>
        <v>-282614.86801245017</v>
      </c>
      <c r="M111" s="20">
        <f ca="1">Q111-'Historical Therms'!J218</f>
        <v>72390.774626078084</v>
      </c>
      <c r="N111" s="20">
        <f ca="1">R111-'Historical Therms'!K218</f>
        <v>-412583.94625333278</v>
      </c>
      <c r="O111" s="20">
        <f ca="1">((VLOOKUP(MONTH($A111),'Normal HDDs'!$A:$E,2,FALSE)*IFERROR(VLOOKUP(MONTH($A111),INDIRECT(CONCATENATE("'",YEAR($A111),"'!$A$22:$B$37")),2,FALSE),0)+((IFERROR(VLOOKUP("trend",INDIRECT(CONCATENATE("'",YEAR($A111),"'!$A$22:$B$37")),2,FALSE),0)*(MONTH($A111)+108))*($A112-$A111))+(IFERROR((VLOOKUP("(Intercept)",INDIRECT(CONCATENATE("'",YEAR($A111),"'!$A$22:$B$37")),2,FALSE)),0)*($A112-$A111)))*Customers!H218)</f>
        <v>4272633.9711325848</v>
      </c>
      <c r="P111" s="20">
        <f ca="1">((VLOOKUP(MONTH($A111),'Normal HDDs'!$A:$E,3,FALSE)*IFERROR(VLOOKUP(MONTH($A111),INDIRECT(CONCATENATE("'",YEAR($A111),"'!$g$22:$h$37")),2,FALSE),0)+((IFERROR(VLOOKUP("trend",INDIRECT(CONCATENATE("'",YEAR($A111),"'!$g$22:$h$37")),2,FALSE),0)*(MONTH($A111)+108))*($A112-$A111))+(IFERROR((VLOOKUP("(Intercept)",INDIRECT(CONCATENATE("'",YEAR($A111),"'!$g$22:$h$37")),2,FALSE)),0)*($A112-$A111)))*Customers!I218)</f>
        <v>2682776.3882647464</v>
      </c>
      <c r="Q111" s="20">
        <f ca="1">((VLOOKUP(MONTH($A111),'Normal HDDs'!$A:$E,4,FALSE)*IFERROR(VLOOKUP(MONTH($A111),INDIRECT(CONCATENATE("'",YEAR($A111),"'!$m$22:$n$37")),2,FALSE),0)+((IFERROR(VLOOKUP("trend",INDIRECT(CONCATENATE("'",YEAR($A111),"'!$m$22:$n$37")),2,FALSE),0)*(MONTH($A111)+108))*($A112-$A111))+(IFERROR((VLOOKUP("(Intercept)",INDIRECT(CONCATENATE("'",YEAR($A111),"'!$m$22:$n$37")),2,FALSE)),0)*($A112-$A111)))*Customers!J218)</f>
        <v>3093438.3243885362</v>
      </c>
      <c r="R111" s="20">
        <f ca="1">((VLOOKUP(MONTH($A111),'Normal HDDs'!$A:$E,5,FALSE)*IFERROR(VLOOKUP(MONTH($A111),INDIRECT(CONCATENATE("'",YEAR($A111),"'!$s$22:$t$37")),2,FALSE),0)+((IFERROR(VLOOKUP("trend",INDIRECT(CONCATENATE("'",YEAR($A111),"'!$s$22:$t$37")),2,FALSE),0)*(MONTH($A111)+108))*($A112-$A111))+(IFERROR((VLOOKUP("(Intercept)",INDIRECT(CONCATENATE("'",YEAR($A111),"'!$s$22:$t$37")),2,FALSE)),0)*($A112-$A111)))*Customers!K218)</f>
        <v>3854818.7864988302</v>
      </c>
    </row>
    <row r="112" spans="1:21" x14ac:dyDescent="0.25">
      <c r="A112" s="18">
        <v>43101</v>
      </c>
      <c r="B112" s="20">
        <f ca="1">((VLOOKUP(MONTH($A112),'Normal HDDs'!$A:$E,2,FALSE)-'Actual HDDs'!B219)*IFERROR(VLOOKUP(MONTH($A112),INDIRECT(CONCATENATE("'",YEAR($A112),"'!$A$22:$B$37")),2,FALSE),0))*Customers!H219</f>
        <v>557767.41090801475</v>
      </c>
      <c r="C112" s="20">
        <f ca="1">((VLOOKUP(MONTH($A112),'Normal HDDs'!$A:$E,3,FALSE)-'Actual HDDs'!C219)*IFERROR(VLOOKUP(MONTH($A112),INDIRECT(CONCATENATE("'",YEAR($A112),"'!$G$22:$H$37")),2,FALSE),0))*Customers!I219</f>
        <v>303680.29613416229</v>
      </c>
      <c r="D112" s="20">
        <f ca="1">((VLOOKUP(MONTH($A112),'Normal HDDs'!$A:$E,4,FALSE)-'Actual HDDs'!D219)*IFERROR(VLOOKUP(MONTH($A112),INDIRECT(CONCATENATE("'",YEAR($A112),"'!$M$22:$N$37")),2,FALSE),0))*Customers!J219</f>
        <v>639059.00751151517</v>
      </c>
      <c r="E112" s="20">
        <f ca="1">((VLOOKUP(MONTH($A112),'Normal HDDs'!$A:$E,5,FALSE)-'Actual HDDs'!E219)*IFERROR(VLOOKUP(MONTH($A112),INDIRECT(CONCATENATE("'",YEAR($A112),"'!$S$22:$T$37")),2,FALSE),0))*Customers!K219</f>
        <v>940375.06998823315</v>
      </c>
      <c r="F112" s="20">
        <f ca="1">'Historical Therms'!H219+B112</f>
        <v>4439164.6225320278</v>
      </c>
      <c r="G112" s="20">
        <f ca="1">'Historical Therms'!I219+C112</f>
        <v>2609223.4231437733</v>
      </c>
      <c r="H112" s="20">
        <f ca="1">'Historical Therms'!J219+D112</f>
        <v>3452668.8073777892</v>
      </c>
      <c r="I112" s="20">
        <f ca="1">'Historical Therms'!K219+E112</f>
        <v>4425282.9314883351</v>
      </c>
      <c r="K112" s="20">
        <f ca="1">O112-'Historical Therms'!H219</f>
        <v>568021.41766089527</v>
      </c>
      <c r="L112" s="20">
        <f ca="1">P112-'Historical Therms'!I219</f>
        <v>335201.64077564795</v>
      </c>
      <c r="M112" s="20">
        <f ca="1">Q112-'Historical Therms'!J219</f>
        <v>446616.09904594673</v>
      </c>
      <c r="N112" s="20">
        <f ca="1">R112-'Historical Therms'!K219</f>
        <v>778310.50254694186</v>
      </c>
      <c r="O112" s="20">
        <f ca="1">((VLOOKUP(MONTH($A112),'Normal HDDs'!$A:$E,2,FALSE)*IFERROR(VLOOKUP(MONTH($A112),INDIRECT(CONCATENATE("'",YEAR($A112),"'!$A$22:$B$37")),2,FALSE),0)+((IFERROR(VLOOKUP("trend",INDIRECT(CONCATENATE("'",YEAR($A112),"'!$A$22:$B$37")),2,FALSE),0)*(MONTH($A112)+108))*($A113-$A112))+(IFERROR((VLOOKUP("(Intercept)",INDIRECT(CONCATENATE("'",YEAR($A112),"'!$A$22:$B$37")),2,FALSE)),0)*($A113-$A112)))*Customers!H219)</f>
        <v>4449418.6292849081</v>
      </c>
      <c r="P112" s="20">
        <f ca="1">((VLOOKUP(MONTH($A112),'Normal HDDs'!$A:$E,3,FALSE)*IFERROR(VLOOKUP(MONTH($A112),INDIRECT(CONCATENATE("'",YEAR($A112),"'!$g$22:$h$37")),2,FALSE),0)+((IFERROR(VLOOKUP("trend",INDIRECT(CONCATENATE("'",YEAR($A112),"'!$g$22:$h$37")),2,FALSE),0)*(MONTH($A112)+108))*($A113-$A112))+(IFERROR((VLOOKUP("(Intercept)",INDIRECT(CONCATENATE("'",YEAR($A112),"'!$g$22:$h$37")),2,FALSE)),0)*($A113-$A112)))*Customers!I219)</f>
        <v>2640744.7677852591</v>
      </c>
      <c r="Q112" s="20">
        <f ca="1">((VLOOKUP(MONTH($A112),'Normal HDDs'!$A:$E,4,FALSE)*IFERROR(VLOOKUP(MONTH($A112),INDIRECT(CONCATENATE("'",YEAR($A112),"'!$m$22:$n$37")),2,FALSE),0)+((IFERROR(VLOOKUP("trend",INDIRECT(CONCATENATE("'",YEAR($A112),"'!$m$22:$n$37")),2,FALSE),0)*(MONTH($A112)+108))*($A113-$A112))+(IFERROR((VLOOKUP("(Intercept)",INDIRECT(CONCATENATE("'",YEAR($A112),"'!$m$22:$n$37")),2,FALSE)),0)*($A113-$A112)))*Customers!J219)</f>
        <v>3260225.8989122207</v>
      </c>
      <c r="R112" s="20">
        <f ca="1">((VLOOKUP(MONTH($A112),'Normal HDDs'!$A:$E,5,FALSE)*IFERROR(VLOOKUP(MONTH($A112),INDIRECT(CONCATENATE("'",YEAR($A112),"'!$s$22:$t$37")),2,FALSE),0)+((IFERROR(VLOOKUP("trend",INDIRECT(CONCATENATE("'",YEAR($A112),"'!$s$22:$t$37")),2,FALSE),0)*(MONTH($A112)+108))*($A113-$A112))+(IFERROR((VLOOKUP("(Intercept)",INDIRECT(CONCATENATE("'",YEAR($A112),"'!$s$22:$t$37")),2,FALSE)),0)*($A113-$A112)))*Customers!K219)</f>
        <v>4263218.364047044</v>
      </c>
    </row>
    <row r="113" spans="1:18" x14ac:dyDescent="0.25">
      <c r="A113" s="18">
        <v>43132</v>
      </c>
      <c r="B113" s="20">
        <f ca="1">((VLOOKUP(MONTH($A113),'Normal HDDs'!$A:$E,2,FALSE)-'Actual HDDs'!B220)*IFERROR(VLOOKUP(MONTH($A113),INDIRECT(CONCATENATE("'",YEAR($A113),"'!$A$22:$B$37")),2,FALSE),0))*Customers!H220</f>
        <v>-215034.39825271099</v>
      </c>
      <c r="C113" s="20">
        <f ca="1">((VLOOKUP(MONTH($A113),'Normal HDDs'!$A:$E,3,FALSE)-'Actual HDDs'!C220)*IFERROR(VLOOKUP(MONTH($A113),INDIRECT(CONCATENATE("'",YEAR($A113),"'!$G$22:$H$37")),2,FALSE),0))*Customers!I220</f>
        <v>-85972.480594080931</v>
      </c>
      <c r="D113" s="20">
        <f ca="1">((VLOOKUP(MONTH($A113),'Normal HDDs'!$A:$E,4,FALSE)-'Actual HDDs'!D220)*IFERROR(VLOOKUP(MONTH($A113),INDIRECT(CONCATENATE("'",YEAR($A113),"'!$M$22:$N$37")),2,FALSE),0))*Customers!J220</f>
        <v>106478.58297593275</v>
      </c>
      <c r="E113" s="20">
        <f ca="1">((VLOOKUP(MONTH($A113),'Normal HDDs'!$A:$E,5,FALSE)-'Actual HDDs'!E220)*IFERROR(VLOOKUP(MONTH($A113),INDIRECT(CONCATENATE("'",YEAR($A113),"'!$S$22:$T$37")),2,FALSE),0))*Customers!K220</f>
        <v>237166.34433982807</v>
      </c>
      <c r="F113" s="20">
        <f ca="1">'Historical Therms'!H220+B113</f>
        <v>3904893.1960717295</v>
      </c>
      <c r="G113" s="20">
        <f ca="1">'Historical Therms'!I220+C113</f>
        <v>2332071.6791309044</v>
      </c>
      <c r="H113" s="20">
        <f ca="1">'Historical Therms'!J220+D113</f>
        <v>2576324.0356278378</v>
      </c>
      <c r="I113" s="20">
        <f ca="1">'Historical Therms'!K220+E113</f>
        <v>3637190.1376384976</v>
      </c>
      <c r="K113" s="20">
        <f ca="1">O113-'Historical Therms'!H220</f>
        <v>-629879.74408816034</v>
      </c>
      <c r="L113" s="20">
        <f ca="1">P113-'Historical Therms'!I220</f>
        <v>-353540.35019418434</v>
      </c>
      <c r="M113" s="20">
        <f ca="1">Q113-'Historical Therms'!J220</f>
        <v>77129.556332942098</v>
      </c>
      <c r="N113" s="20">
        <f ca="1">R113-'Historical Therms'!K220</f>
        <v>-186384.95731446566</v>
      </c>
      <c r="O113" s="20">
        <f ca="1">((VLOOKUP(MONTH($A113),'Normal HDDs'!$A:$E,2,FALSE)*IFERROR(VLOOKUP(MONTH($A113),INDIRECT(CONCATENATE("'",YEAR($A113),"'!$A$22:$B$37")),2,FALSE),0)+((IFERROR(VLOOKUP("trend",INDIRECT(CONCATENATE("'",YEAR($A113),"'!$A$22:$B$37")),2,FALSE),0)*(MONTH($A113)+108))*($A114-$A113))+(IFERROR((VLOOKUP("(Intercept)",INDIRECT(CONCATENATE("'",YEAR($A113),"'!$A$22:$B$37")),2,FALSE)),0)*($A114-$A113)))*Customers!H220)</f>
        <v>3490047.8502362804</v>
      </c>
      <c r="P113" s="20">
        <f ca="1">((VLOOKUP(MONTH($A113),'Normal HDDs'!$A:$E,3,FALSE)*IFERROR(VLOOKUP(MONTH($A113),INDIRECT(CONCATENATE("'",YEAR($A113),"'!$g$22:$h$37")),2,FALSE),0)+((IFERROR(VLOOKUP("trend",INDIRECT(CONCATENATE("'",YEAR($A113),"'!$g$22:$h$37")),2,FALSE),0)*(MONTH($A113)+108))*($A114-$A113))+(IFERROR((VLOOKUP("(Intercept)",INDIRECT(CONCATENATE("'",YEAR($A113),"'!$g$22:$h$37")),2,FALSE)),0)*($A114-$A113)))*Customers!I220)</f>
        <v>2064503.8095308009</v>
      </c>
      <c r="Q113" s="20">
        <f ca="1">((VLOOKUP(MONTH($A113),'Normal HDDs'!$A:$E,4,FALSE)*IFERROR(VLOOKUP(MONTH($A113),INDIRECT(CONCATENATE("'",YEAR($A113),"'!$m$22:$n$37")),2,FALSE),0)+((IFERROR(VLOOKUP("trend",INDIRECT(CONCATENATE("'",YEAR($A113),"'!$m$22:$n$37")),2,FALSE),0)*(MONTH($A113)+108))*($A114-$A113))+(IFERROR((VLOOKUP("(Intercept)",INDIRECT(CONCATENATE("'",YEAR($A113),"'!$m$22:$n$37")),2,FALSE)),0)*($A114-$A113)))*Customers!J220)</f>
        <v>2546975.008984847</v>
      </c>
      <c r="R113" s="20">
        <f ca="1">((VLOOKUP(MONTH($A113),'Normal HDDs'!$A:$E,5,FALSE)*IFERROR(VLOOKUP(MONTH($A113),INDIRECT(CONCATENATE("'",YEAR($A113),"'!$s$22:$t$37")),2,FALSE),0)+((IFERROR(VLOOKUP("trend",INDIRECT(CONCATENATE("'",YEAR($A113),"'!$s$22:$t$37")),2,FALSE),0)*(MONTH($A113)+108))*($A114-$A113))+(IFERROR((VLOOKUP("(Intercept)",INDIRECT(CONCATENATE("'",YEAR($A113),"'!$s$22:$t$37")),2,FALSE)),0)*($A114-$A113)))*Customers!K220)</f>
        <v>3213638.835984204</v>
      </c>
    </row>
    <row r="114" spans="1:18" x14ac:dyDescent="0.25">
      <c r="A114" s="18">
        <v>43160</v>
      </c>
      <c r="B114" s="20">
        <f ca="1">((VLOOKUP(MONTH($A114),'Normal HDDs'!$A:$E,2,FALSE)-'Actual HDDs'!B221)*IFERROR(VLOOKUP(MONTH($A114),INDIRECT(CONCATENATE("'",YEAR($A114),"'!$A$22:$B$37")),2,FALSE),0))*Customers!H221</f>
        <v>-108379.16814853197</v>
      </c>
      <c r="C114" s="20">
        <f ca="1">((VLOOKUP(MONTH($A114),'Normal HDDs'!$A:$E,3,FALSE)-'Actual HDDs'!C221)*IFERROR(VLOOKUP(MONTH($A114),INDIRECT(CONCATENATE("'",YEAR($A114),"'!$G$22:$H$37")),2,FALSE),0))*Customers!I221</f>
        <v>-16710.619396626877</v>
      </c>
      <c r="D114" s="20">
        <f ca="1">((VLOOKUP(MONTH($A114),'Normal HDDs'!$A:$E,4,FALSE)-'Actual HDDs'!D221)*IFERROR(VLOOKUP(MONTH($A114),INDIRECT(CONCATENATE("'",YEAR($A114),"'!$M$22:$N$37")),2,FALSE),0))*Customers!J221</f>
        <v>-1584.004972309948</v>
      </c>
      <c r="E114" s="20">
        <f ca="1">((VLOOKUP(MONTH($A114),'Normal HDDs'!$A:$E,5,FALSE)-'Actual HDDs'!E221)*IFERROR(VLOOKUP(MONTH($A114),INDIRECT(CONCATENATE("'",YEAR($A114),"'!$S$22:$T$37")),2,FALSE),0))*Customers!K221</f>
        <v>140629.93584837718</v>
      </c>
      <c r="F114" s="20">
        <f ca="1">'Historical Therms'!H221+B114</f>
        <v>2955402.2695323839</v>
      </c>
      <c r="G114" s="20">
        <f ca="1">'Historical Therms'!I221+C114</f>
        <v>1828366.3114381833</v>
      </c>
      <c r="H114" s="20">
        <f ca="1">'Historical Therms'!J221+D114</f>
        <v>1861567.5262500495</v>
      </c>
      <c r="I114" s="20">
        <f ca="1">'Historical Therms'!K221+E114</f>
        <v>2441672.0361102917</v>
      </c>
      <c r="K114" s="20">
        <f ca="1">O114-'Historical Therms'!H221</f>
        <v>-98909.461915250402</v>
      </c>
      <c r="L114" s="20">
        <f ca="1">P114-'Historical Therms'!I221</f>
        <v>-73856.547196633881</v>
      </c>
      <c r="M114" s="20">
        <f ca="1">Q114-'Historical Therms'!J221</f>
        <v>116841.36953920056</v>
      </c>
      <c r="N114" s="20">
        <f ca="1">R114-'Historical Therms'!K221</f>
        <v>86217.254819823895</v>
      </c>
      <c r="O114" s="20">
        <f ca="1">((VLOOKUP(MONTH($A114),'Normal HDDs'!$A:$E,2,FALSE)*IFERROR(VLOOKUP(MONTH($A114),INDIRECT(CONCATENATE("'",YEAR($A114),"'!$A$22:$B$37")),2,FALSE),0)+((IFERROR(VLOOKUP("trend",INDIRECT(CONCATENATE("'",YEAR($A114),"'!$A$22:$B$37")),2,FALSE),0)*(MONTH($A114)+108))*($A115-$A114))+(IFERROR((VLOOKUP("(Intercept)",INDIRECT(CONCATENATE("'",YEAR($A114),"'!$A$22:$B$37")),2,FALSE)),0)*($A115-$A114)))*Customers!H221)</f>
        <v>2964871.9757656655</v>
      </c>
      <c r="P114" s="20">
        <f ca="1">((VLOOKUP(MONTH($A114),'Normal HDDs'!$A:$E,3,FALSE)*IFERROR(VLOOKUP(MONTH($A114),INDIRECT(CONCATENATE("'",YEAR($A114),"'!$g$22:$h$37")),2,FALSE),0)+((IFERROR(VLOOKUP("trend",INDIRECT(CONCATENATE("'",YEAR($A114),"'!$g$22:$h$37")),2,FALSE),0)*(MONTH($A114)+108))*($A115-$A114))+(IFERROR((VLOOKUP("(Intercept)",INDIRECT(CONCATENATE("'",YEAR($A114),"'!$g$22:$h$37")),2,FALSE)),0)*($A115-$A114)))*Customers!I221)</f>
        <v>1771220.3836381764</v>
      </c>
      <c r="Q114" s="20">
        <f ca="1">((VLOOKUP(MONTH($A114),'Normal HDDs'!$A:$E,4,FALSE)*IFERROR(VLOOKUP(MONTH($A114),INDIRECT(CONCATENATE("'",YEAR($A114),"'!$m$22:$n$37")),2,FALSE),0)+((IFERROR(VLOOKUP("trend",INDIRECT(CONCATENATE("'",YEAR($A114),"'!$m$22:$n$37")),2,FALSE),0)*(MONTH($A114)+108))*($A115-$A114))+(IFERROR((VLOOKUP("(Intercept)",INDIRECT(CONCATENATE("'",YEAR($A114),"'!$m$22:$n$37")),2,FALSE)),0)*($A115-$A114)))*Customers!J221)</f>
        <v>1979992.9007615601</v>
      </c>
      <c r="R114" s="20">
        <f ca="1">((VLOOKUP(MONTH($A114),'Normal HDDs'!$A:$E,5,FALSE)*IFERROR(VLOOKUP(MONTH($A114),INDIRECT(CONCATENATE("'",YEAR($A114),"'!$s$22:$t$37")),2,FALSE),0)+((IFERROR(VLOOKUP("trend",INDIRECT(CONCATENATE("'",YEAR($A114),"'!$s$22:$t$37")),2,FALSE),0)*(MONTH($A114)+108))*($A115-$A114))+(IFERROR((VLOOKUP("(Intercept)",INDIRECT(CONCATENATE("'",YEAR($A114),"'!$s$22:$t$37")),2,FALSE)),0)*($A115-$A114)))*Customers!K221)</f>
        <v>2387259.3550817384</v>
      </c>
    </row>
    <row r="115" spans="1:18" x14ac:dyDescent="0.25">
      <c r="A115" s="18">
        <v>43191</v>
      </c>
      <c r="B115" s="20">
        <f ca="1">((VLOOKUP(MONTH($A115),'Normal HDDs'!$A:$E,2,FALSE)-'Actual HDDs'!B222)*IFERROR(VLOOKUP(MONTH($A115),INDIRECT(CONCATENATE("'",YEAR($A115),"'!$A$22:$B$37")),2,FALSE),0))*Customers!H222</f>
        <v>80510.178933586663</v>
      </c>
      <c r="C115" s="20">
        <f ca="1">((VLOOKUP(MONTH($A115),'Normal HDDs'!$A:$E,3,FALSE)-'Actual HDDs'!C222)*IFERROR(VLOOKUP(MONTH($A115),INDIRECT(CONCATENATE("'",YEAR($A115),"'!$G$22:$H$37")),2,FALSE),0))*Customers!I222</f>
        <v>38727.843203468896</v>
      </c>
      <c r="D115" s="20">
        <f ca="1">((VLOOKUP(MONTH($A115),'Normal HDDs'!$A:$E,4,FALSE)-'Actual HDDs'!D222)*IFERROR(VLOOKUP(MONTH($A115),INDIRECT(CONCATENATE("'",YEAR($A115),"'!$M$22:$N$37")),2,FALSE),0))*Customers!J222</f>
        <v>38807.304045879057</v>
      </c>
      <c r="E115" s="20">
        <f ca="1">((VLOOKUP(MONTH($A115),'Normal HDDs'!$A:$E,5,FALSE)-'Actual HDDs'!E222)*IFERROR(VLOOKUP(MONTH($A115),INDIRECT(CONCATENATE("'",YEAR($A115),"'!$S$22:$T$37")),2,FALSE),0))*Customers!K222</f>
        <v>192936.55436985716</v>
      </c>
      <c r="F115" s="20">
        <f ca="1">'Historical Therms'!H222+B115</f>
        <v>2340625.4301119489</v>
      </c>
      <c r="G115" s="20">
        <f ca="1">'Historical Therms'!I222+C115</f>
        <v>1406103.3563056702</v>
      </c>
      <c r="H115" s="20">
        <f ca="1">'Historical Therms'!J222+D115</f>
        <v>1353411.4361239963</v>
      </c>
      <c r="I115" s="20">
        <f ca="1">'Historical Therms'!K222+E115</f>
        <v>1732087.6580111762</v>
      </c>
      <c r="K115" s="20">
        <f ca="1">O115-'Historical Therms'!H222</f>
        <v>-201781.65822761785</v>
      </c>
      <c r="L115" s="20">
        <f ca="1">P115-'Historical Therms'!I222</f>
        <v>-105790.29003859172</v>
      </c>
      <c r="M115" s="20">
        <f ca="1">Q115-'Historical Therms'!J222</f>
        <v>-209302.45893712295</v>
      </c>
      <c r="N115" s="20">
        <f ca="1">R115-'Historical Therms'!K222</f>
        <v>-93365.493423477048</v>
      </c>
      <c r="O115" s="20">
        <f ca="1">((VLOOKUP(MONTH($A115),'Normal HDDs'!$A:$E,2,FALSE)*IFERROR(VLOOKUP(MONTH($A115),INDIRECT(CONCATENATE("'",YEAR($A115),"'!$A$22:$B$37")),2,FALSE),0)+((IFERROR(VLOOKUP("trend",INDIRECT(CONCATENATE("'",YEAR($A115),"'!$A$22:$B$37")),2,FALSE),0)*(MONTH($A115)+108))*($A116-$A115))+(IFERROR((VLOOKUP("(Intercept)",INDIRECT(CONCATENATE("'",YEAR($A115),"'!$A$22:$B$37")),2,FALSE)),0)*($A116-$A115)))*Customers!H222)</f>
        <v>2058333.5929507446</v>
      </c>
      <c r="P115" s="20">
        <f ca="1">((VLOOKUP(MONTH($A115),'Normal HDDs'!$A:$E,3,FALSE)*IFERROR(VLOOKUP(MONTH($A115),INDIRECT(CONCATENATE("'",YEAR($A115),"'!$g$22:$h$37")),2,FALSE),0)+((IFERROR(VLOOKUP("trend",INDIRECT(CONCATENATE("'",YEAR($A115),"'!$g$22:$h$37")),2,FALSE),0)*(MONTH($A115)+108))*($A116-$A115))+(IFERROR((VLOOKUP("(Intercept)",INDIRECT(CONCATENATE("'",YEAR($A115),"'!$g$22:$h$37")),2,FALSE)),0)*($A116-$A115)))*Customers!I222)</f>
        <v>1261585.2230636096</v>
      </c>
      <c r="Q115" s="20">
        <f ca="1">((VLOOKUP(MONTH($A115),'Normal HDDs'!$A:$E,4,FALSE)*IFERROR(VLOOKUP(MONTH($A115),INDIRECT(CONCATENATE("'",YEAR($A115),"'!$m$22:$n$37")),2,FALSE),0)+((IFERROR(VLOOKUP("trend",INDIRECT(CONCATENATE("'",YEAR($A115),"'!$m$22:$n$37")),2,FALSE),0)*(MONTH($A115)+108))*($A116-$A115))+(IFERROR((VLOOKUP("(Intercept)",INDIRECT(CONCATENATE("'",YEAR($A115),"'!$m$22:$n$37")),2,FALSE)),0)*($A116-$A115)))*Customers!J222)</f>
        <v>1105301.6731409943</v>
      </c>
      <c r="R115" s="20">
        <f ca="1">((VLOOKUP(MONTH($A115),'Normal HDDs'!$A:$E,5,FALSE)*IFERROR(VLOOKUP(MONTH($A115),INDIRECT(CONCATENATE("'",YEAR($A115),"'!$s$22:$t$37")),2,FALSE),0)+((IFERROR(VLOOKUP("trend",INDIRECT(CONCATENATE("'",YEAR($A115),"'!$s$22:$t$37")),2,FALSE),0)*(MONTH($A115)+108))*($A116-$A115))+(IFERROR((VLOOKUP("(Intercept)",INDIRECT(CONCATENATE("'",YEAR($A115),"'!$s$22:$t$37")),2,FALSE)),0)*($A116-$A115)))*Customers!K222)</f>
        <v>1445785.610217842</v>
      </c>
    </row>
    <row r="116" spans="1:18" x14ac:dyDescent="0.25">
      <c r="A116" s="18">
        <v>43221</v>
      </c>
      <c r="B116" s="20">
        <f ca="1">((VLOOKUP(MONTH($A116),'Normal HDDs'!$A:$E,2,FALSE)-'Actual HDDs'!B223)*IFERROR(VLOOKUP(MONTH($A116),INDIRECT(CONCATENATE("'",YEAR($A116),"'!$A$22:$B$37")),2,FALSE),0))*Customers!H223</f>
        <v>267570.21767035843</v>
      </c>
      <c r="C116" s="20">
        <f ca="1">((VLOOKUP(MONTH($A116),'Normal HDDs'!$A:$E,3,FALSE)-'Actual HDDs'!C223)*IFERROR(VLOOKUP(MONTH($A116),INDIRECT(CONCATENATE("'",YEAR($A116),"'!$G$22:$H$37")),2,FALSE),0))*Customers!I223</f>
        <v>200317.32308398586</v>
      </c>
      <c r="D116" s="20">
        <f ca="1">((VLOOKUP(MONTH($A116),'Normal HDDs'!$A:$E,4,FALSE)-'Actual HDDs'!D223)*IFERROR(VLOOKUP(MONTH($A116),INDIRECT(CONCATENATE("'",YEAR($A116),"'!$M$22:$N$37")),2,FALSE),0))*Customers!J223</f>
        <v>141106.80038304263</v>
      </c>
      <c r="E116" s="20">
        <f ca="1">((VLOOKUP(MONTH($A116),'Normal HDDs'!$A:$E,5,FALSE)-'Actual HDDs'!E223)*IFERROR(VLOOKUP(MONTH($A116),INDIRECT(CONCATENATE("'",YEAR($A116),"'!$S$22:$T$37")),2,FALSE),0))*Customers!K223</f>
        <v>239052.01750817391</v>
      </c>
      <c r="F116" s="20">
        <f ca="1">'Historical Therms'!H223+B116</f>
        <v>1409490.569746109</v>
      </c>
      <c r="G116" s="20">
        <f ca="1">'Historical Therms'!I223+C116</f>
        <v>891604.08986835869</v>
      </c>
      <c r="H116" s="20">
        <f ca="1">'Historical Therms'!J223+D116</f>
        <v>702133.09684242727</v>
      </c>
      <c r="I116" s="20">
        <f ca="1">'Historical Therms'!K223+E116</f>
        <v>891929.60218866589</v>
      </c>
      <c r="K116" s="20">
        <f ca="1">O116-'Historical Therms'!H223</f>
        <v>365847.90828547161</v>
      </c>
      <c r="L116" s="20">
        <f ca="1">P116-'Historical Therms'!I223</f>
        <v>243945.87701640523</v>
      </c>
      <c r="M116" s="20">
        <f ca="1">Q116-'Historical Therms'!J223</f>
        <v>228828.0137383613</v>
      </c>
      <c r="N116" s="20">
        <f ca="1">R116-'Historical Therms'!K223</f>
        <v>276251.95779898204</v>
      </c>
      <c r="O116" s="20">
        <f ca="1">((VLOOKUP(MONTH($A116),'Normal HDDs'!$A:$E,2,FALSE)*IFERROR(VLOOKUP(MONTH($A116),INDIRECT(CONCATENATE("'",YEAR($A116),"'!$A$22:$B$37")),2,FALSE),0)+((IFERROR(VLOOKUP("trend",INDIRECT(CONCATENATE("'",YEAR($A116),"'!$A$22:$B$37")),2,FALSE),0)*(MONTH($A116)+108))*($A117-$A116))+(IFERROR((VLOOKUP("(Intercept)",INDIRECT(CONCATENATE("'",YEAR($A116),"'!$A$22:$B$37")),2,FALSE)),0)*($A117-$A116)))*Customers!H223)</f>
        <v>1507768.2603612221</v>
      </c>
      <c r="P116" s="20">
        <f ca="1">((VLOOKUP(MONTH($A116),'Normal HDDs'!$A:$E,3,FALSE)*IFERROR(VLOOKUP(MONTH($A116),INDIRECT(CONCATENATE("'",YEAR($A116),"'!$g$22:$h$37")),2,FALSE),0)+((IFERROR(VLOOKUP("trend",INDIRECT(CONCATENATE("'",YEAR($A116),"'!$g$22:$h$37")),2,FALSE),0)*(MONTH($A116)+108))*($A117-$A116))+(IFERROR((VLOOKUP("(Intercept)",INDIRECT(CONCATENATE("'",YEAR($A116),"'!$g$22:$h$37")),2,FALSE)),0)*($A117-$A116)))*Customers!I223)</f>
        <v>935232.64380077808</v>
      </c>
      <c r="Q116" s="20">
        <f ca="1">((VLOOKUP(MONTH($A116),'Normal HDDs'!$A:$E,4,FALSE)*IFERROR(VLOOKUP(MONTH($A116),INDIRECT(CONCATENATE("'",YEAR($A116),"'!$m$22:$n$37")),2,FALSE),0)+((IFERROR(VLOOKUP("trend",INDIRECT(CONCATENATE("'",YEAR($A116),"'!$m$22:$n$37")),2,FALSE),0)*(MONTH($A116)+108))*($A117-$A116))+(IFERROR((VLOOKUP("(Intercept)",INDIRECT(CONCATENATE("'",YEAR($A116),"'!$m$22:$n$37")),2,FALSE)),0)*($A117-$A116)))*Customers!J223)</f>
        <v>789854.31019774592</v>
      </c>
      <c r="R116" s="20">
        <f ca="1">((VLOOKUP(MONTH($A116),'Normal HDDs'!$A:$E,5,FALSE)*IFERROR(VLOOKUP(MONTH($A116),INDIRECT(CONCATENATE("'",YEAR($A116),"'!$s$22:$t$37")),2,FALSE),0)+((IFERROR(VLOOKUP("trend",INDIRECT(CONCATENATE("'",YEAR($A116),"'!$s$22:$t$37")),2,FALSE),0)*(MONTH($A116)+108))*($A117-$A116))+(IFERROR((VLOOKUP("(Intercept)",INDIRECT(CONCATENATE("'",YEAR($A116),"'!$s$22:$t$37")),2,FALSE)),0)*($A117-$A116)))*Customers!K223)</f>
        <v>929129.54247947398</v>
      </c>
    </row>
    <row r="117" spans="1:18" x14ac:dyDescent="0.25">
      <c r="A117" s="18">
        <v>43252</v>
      </c>
      <c r="B117" s="20">
        <f ca="1">((VLOOKUP(MONTH($A117),'Normal HDDs'!$A:$E,2,FALSE)-'Actual HDDs'!B224)*IFERROR(VLOOKUP(MONTH($A117),INDIRECT(CONCATENATE("'",YEAR($A117),"'!$A$22:$B$37")),2,FALSE),0))*Customers!H224</f>
        <v>0</v>
      </c>
      <c r="C117" s="20">
        <f ca="1">((VLOOKUP(MONTH($A117),'Normal HDDs'!$A:$E,3,FALSE)-'Actual HDDs'!C224)*IFERROR(VLOOKUP(MONTH($A117),INDIRECT(CONCATENATE("'",YEAR($A117),"'!$G$22:$H$37")),2,FALSE),0))*Customers!I224</f>
        <v>13420.705533721954</v>
      </c>
      <c r="D117" s="20">
        <f ca="1">((VLOOKUP(MONTH($A117),'Normal HDDs'!$A:$E,4,FALSE)-'Actual HDDs'!D224)*IFERROR(VLOOKUP(MONTH($A117),INDIRECT(CONCATENATE("'",YEAR($A117),"'!$M$22:$N$37")),2,FALSE),0))*Customers!J224</f>
        <v>0</v>
      </c>
      <c r="E117" s="20">
        <f ca="1">((VLOOKUP(MONTH($A117),'Normal HDDs'!$A:$E,5,FALSE)-'Actual HDDs'!E224)*IFERROR(VLOOKUP(MONTH($A117),INDIRECT(CONCATENATE("'",YEAR($A117),"'!$S$22:$T$37")),2,FALSE),0))*Customers!K224</f>
        <v>0</v>
      </c>
      <c r="F117" s="20">
        <f ca="1">'Historical Therms'!H224+B117</f>
        <v>1239123.6873698202</v>
      </c>
      <c r="G117" s="20">
        <f ca="1">'Historical Therms'!I224+C117</f>
        <v>800364.13430233824</v>
      </c>
      <c r="H117" s="20">
        <f ca="1">'Historical Therms'!J224+D117</f>
        <v>675475.19213743485</v>
      </c>
      <c r="I117" s="20">
        <f ca="1">'Historical Therms'!K224+E117</f>
        <v>700386.69172412867</v>
      </c>
      <c r="K117" s="20">
        <f ca="1">O117-'Historical Therms'!H224</f>
        <v>-204565.28711392952</v>
      </c>
      <c r="L117" s="20">
        <f ca="1">P117-'Historical Therms'!I224</f>
        <v>-52502.228347300668</v>
      </c>
      <c r="M117" s="20">
        <f ca="1">Q117-'Historical Therms'!J224</f>
        <v>-68714.182045170804</v>
      </c>
      <c r="N117" s="20">
        <f ca="1">R117-'Historical Therms'!K224</f>
        <v>-53498.395876534167</v>
      </c>
      <c r="O117" s="20">
        <f ca="1">((VLOOKUP(MONTH($A117),'Normal HDDs'!$A:$E,2,FALSE)*IFERROR(VLOOKUP(MONTH($A117),INDIRECT(CONCATENATE("'",YEAR($A117),"'!$A$22:$B$37")),2,FALSE),0)+((IFERROR(VLOOKUP("trend",INDIRECT(CONCATENATE("'",YEAR($A117),"'!$A$22:$B$37")),2,FALSE),0)*(MONTH($A117)+108))*($A118-$A117))+(IFERROR((VLOOKUP("(Intercept)",INDIRECT(CONCATENATE("'",YEAR($A117),"'!$A$22:$B$37")),2,FALSE)),0)*($A118-$A117)))*Customers!H224)</f>
        <v>1034558.4002558907</v>
      </c>
      <c r="P117" s="20">
        <f ca="1">((VLOOKUP(MONTH($A117),'Normal HDDs'!$A:$E,3,FALSE)*IFERROR(VLOOKUP(MONTH($A117),INDIRECT(CONCATENATE("'",YEAR($A117),"'!$g$22:$h$37")),2,FALSE),0)+((IFERROR(VLOOKUP("trend",INDIRECT(CONCATENATE("'",YEAR($A117),"'!$g$22:$h$37")),2,FALSE),0)*(MONTH($A117)+108))*($A118-$A117))+(IFERROR((VLOOKUP("(Intercept)",INDIRECT(CONCATENATE("'",YEAR($A117),"'!$g$22:$h$37")),2,FALSE)),0)*($A118-$A117)))*Customers!I224)</f>
        <v>734441.20042131562</v>
      </c>
      <c r="Q117" s="20">
        <f ca="1">((VLOOKUP(MONTH($A117),'Normal HDDs'!$A:$E,4,FALSE)*IFERROR(VLOOKUP(MONTH($A117),INDIRECT(CONCATENATE("'",YEAR($A117),"'!$m$22:$n$37")),2,FALSE),0)+((IFERROR(VLOOKUP("trend",INDIRECT(CONCATENATE("'",YEAR($A117),"'!$m$22:$n$37")),2,FALSE),0)*(MONTH($A117)+108))*($A118-$A117))+(IFERROR((VLOOKUP("(Intercept)",INDIRECT(CONCATENATE("'",YEAR($A117),"'!$m$22:$n$37")),2,FALSE)),0)*($A118-$A117)))*Customers!J224)</f>
        <v>606761.01009226404</v>
      </c>
      <c r="R117" s="20">
        <f ca="1">((VLOOKUP(MONTH($A117),'Normal HDDs'!$A:$E,5,FALSE)*IFERROR(VLOOKUP(MONTH($A117),INDIRECT(CONCATENATE("'",YEAR($A117),"'!$s$22:$t$37")),2,FALSE),0)+((IFERROR(VLOOKUP("trend",INDIRECT(CONCATENATE("'",YEAR($A117),"'!$s$22:$t$37")),2,FALSE),0)*(MONTH($A117)+108))*($A118-$A117))+(IFERROR((VLOOKUP("(Intercept)",INDIRECT(CONCATENATE("'",YEAR($A117),"'!$s$22:$t$37")),2,FALSE)),0)*($A118-$A117)))*Customers!K224)</f>
        <v>646888.29584759451</v>
      </c>
    </row>
    <row r="118" spans="1:18" x14ac:dyDescent="0.25">
      <c r="A118" s="18">
        <v>43282</v>
      </c>
      <c r="B118" s="20">
        <f ca="1">((VLOOKUP(MONTH($A118),'Normal HDDs'!$A:$E,2,FALSE)-'Actual HDDs'!B225)*IFERROR(VLOOKUP(MONTH($A118),INDIRECT(CONCATENATE("'",YEAR($A118),"'!$A$22:$B$37")),2,FALSE),0))*Customers!H225</f>
        <v>0</v>
      </c>
      <c r="C118" s="20">
        <f ca="1">((VLOOKUP(MONTH($A118),'Normal HDDs'!$A:$E,3,FALSE)-'Actual HDDs'!C225)*IFERROR(VLOOKUP(MONTH($A118),INDIRECT(CONCATENATE("'",YEAR($A118),"'!$G$22:$H$37")),2,FALSE),0))*Customers!I225</f>
        <v>0</v>
      </c>
      <c r="D118" s="20">
        <f ca="1">((VLOOKUP(MONTH($A118),'Normal HDDs'!$A:$E,4,FALSE)-'Actual HDDs'!D225)*IFERROR(VLOOKUP(MONTH($A118),INDIRECT(CONCATENATE("'",YEAR($A118),"'!$M$22:$N$37")),2,FALSE),0))*Customers!J225</f>
        <v>0</v>
      </c>
      <c r="E118" s="20">
        <f ca="1">((VLOOKUP(MONTH($A118),'Normal HDDs'!$A:$E,5,FALSE)-'Actual HDDs'!E225)*IFERROR(VLOOKUP(MONTH($A118),INDIRECT(CONCATENATE("'",YEAR($A118),"'!$S$22:$T$37")),2,FALSE),0))*Customers!K225</f>
        <v>0</v>
      </c>
      <c r="F118" s="20">
        <f ca="1">'Historical Therms'!H225+B118</f>
        <v>976451.62952855125</v>
      </c>
      <c r="G118" s="20">
        <f ca="1">'Historical Therms'!I225+C118</f>
        <v>624673.59510685084</v>
      </c>
      <c r="H118" s="20">
        <f ca="1">'Historical Therms'!J225+D118</f>
        <v>576802.09175806434</v>
      </c>
      <c r="I118" s="20">
        <f ca="1">'Historical Therms'!K225+E118</f>
        <v>647673.68360653357</v>
      </c>
      <c r="K118" s="20">
        <f ca="1">O118-'Historical Therms'!H225</f>
        <v>91418.567003416247</v>
      </c>
      <c r="L118" s="20">
        <f ca="1">P118-'Historical Therms'!I225</f>
        <v>13024.929068235331</v>
      </c>
      <c r="M118" s="20">
        <f ca="1">Q118-'Historical Therms'!J225</f>
        <v>49955.332853398751</v>
      </c>
      <c r="N118" s="20">
        <f ca="1">R118-'Historical Therms'!K225</f>
        <v>19718.3897403148</v>
      </c>
      <c r="O118" s="20">
        <f ca="1">((VLOOKUP(MONTH($A118),'Normal HDDs'!$A:$E,2,FALSE)*IFERROR(VLOOKUP(MONTH($A118),INDIRECT(CONCATENATE("'",YEAR($A118),"'!$A$22:$B$37")),2,FALSE),0)+((IFERROR(VLOOKUP("trend",INDIRECT(CONCATENATE("'",YEAR($A118),"'!$A$22:$B$37")),2,FALSE),0)*(MONTH($A118)+108))*($A119-$A118))+(IFERROR((VLOOKUP("(Intercept)",INDIRECT(CONCATENATE("'",YEAR($A118),"'!$A$22:$B$37")),2,FALSE)),0)*($A119-$A118)))*Customers!H225)</f>
        <v>1067870.1965319675</v>
      </c>
      <c r="P118" s="20">
        <f ca="1">((VLOOKUP(MONTH($A118),'Normal HDDs'!$A:$E,3,FALSE)*IFERROR(VLOOKUP(MONTH($A118),INDIRECT(CONCATENATE("'",YEAR($A118),"'!$g$22:$h$37")),2,FALSE),0)+((IFERROR(VLOOKUP("trend",INDIRECT(CONCATENATE("'",YEAR($A118),"'!$g$22:$h$37")),2,FALSE),0)*(MONTH($A118)+108))*($A119-$A118))+(IFERROR((VLOOKUP("(Intercept)",INDIRECT(CONCATENATE("'",YEAR($A118),"'!$g$22:$h$37")),2,FALSE)),0)*($A119-$A118)))*Customers!I225)</f>
        <v>637698.52417508618</v>
      </c>
      <c r="Q118" s="20">
        <f ca="1">((VLOOKUP(MONTH($A118),'Normal HDDs'!$A:$E,4,FALSE)*IFERROR(VLOOKUP(MONTH($A118),INDIRECT(CONCATENATE("'",YEAR($A118),"'!$m$22:$n$37")),2,FALSE),0)+((IFERROR(VLOOKUP("trend",INDIRECT(CONCATENATE("'",YEAR($A118),"'!$m$22:$n$37")),2,FALSE),0)*(MONTH($A118)+108))*($A119-$A118))+(IFERROR((VLOOKUP("(Intercept)",INDIRECT(CONCATENATE("'",YEAR($A118),"'!$m$22:$n$37")),2,FALSE)),0)*($A119-$A118)))*Customers!J225)</f>
        <v>626757.4246114631</v>
      </c>
      <c r="R118" s="20">
        <f ca="1">((VLOOKUP(MONTH($A118),'Normal HDDs'!$A:$E,5,FALSE)*IFERROR(VLOOKUP(MONTH($A118),INDIRECT(CONCATENATE("'",YEAR($A118),"'!$s$22:$t$37")),2,FALSE),0)+((IFERROR(VLOOKUP("trend",INDIRECT(CONCATENATE("'",YEAR($A118),"'!$s$22:$t$37")),2,FALSE),0)*(MONTH($A118)+108))*($A119-$A118))+(IFERROR((VLOOKUP("(Intercept)",INDIRECT(CONCATENATE("'",YEAR($A118),"'!$s$22:$t$37")),2,FALSE)),0)*($A119-$A118)))*Customers!K225)</f>
        <v>667392.07334684837</v>
      </c>
    </row>
    <row r="119" spans="1:18" x14ac:dyDescent="0.25">
      <c r="A119" s="18">
        <v>43313</v>
      </c>
      <c r="B119" s="20">
        <f ca="1">((VLOOKUP(MONTH($A119),'Normal HDDs'!$A:$E,2,FALSE)-'Actual HDDs'!B226)*IFERROR(VLOOKUP(MONTH($A119),INDIRECT(CONCATENATE("'",YEAR($A119),"'!$A$22:$B$37")),2,FALSE),0))*Customers!H226</f>
        <v>0</v>
      </c>
      <c r="C119" s="20">
        <f ca="1">((VLOOKUP(MONTH($A119),'Normal HDDs'!$A:$E,3,FALSE)-'Actual HDDs'!C226)*IFERROR(VLOOKUP(MONTH($A119),INDIRECT(CONCATENATE("'",YEAR($A119),"'!$G$22:$H$37")),2,FALSE),0))*Customers!I226</f>
        <v>0</v>
      </c>
      <c r="D119" s="20">
        <f ca="1">((VLOOKUP(MONTH($A119),'Normal HDDs'!$A:$E,4,FALSE)-'Actual HDDs'!D226)*IFERROR(VLOOKUP(MONTH($A119),INDIRECT(CONCATENATE("'",YEAR($A119),"'!$M$22:$N$37")),2,FALSE),0))*Customers!J226</f>
        <v>0</v>
      </c>
      <c r="E119" s="20">
        <f ca="1">((VLOOKUP(MONTH($A119),'Normal HDDs'!$A:$E,5,FALSE)-'Actual HDDs'!E226)*IFERROR(VLOOKUP(MONTH($A119),INDIRECT(CONCATENATE("'",YEAR($A119),"'!$S$22:$T$37")),2,FALSE),0))*Customers!K226</f>
        <v>0</v>
      </c>
      <c r="F119" s="20">
        <f ca="1">'Historical Therms'!H226+B119</f>
        <v>552253.67183846794</v>
      </c>
      <c r="G119" s="20">
        <f ca="1">'Historical Therms'!I226+C119</f>
        <v>351358.22072380467</v>
      </c>
      <c r="H119" s="20">
        <f ca="1">'Historical Therms'!J226+D119</f>
        <v>318399.24229173642</v>
      </c>
      <c r="I119" s="20">
        <f ca="1">'Historical Therms'!K226+E119</f>
        <v>356936.86514599103</v>
      </c>
      <c r="K119" s="20">
        <f ca="1">O119-'Historical Therms'!H226</f>
        <v>515189.80333624408</v>
      </c>
      <c r="L119" s="20">
        <f ca="1">P119-'Historical Therms'!I226</f>
        <v>286986.66319603636</v>
      </c>
      <c r="M119" s="20">
        <f ca="1">Q119-'Historical Therms'!J226</f>
        <v>309159.51601329388</v>
      </c>
      <c r="N119" s="20">
        <f ca="1">R119-'Historical Therms'!K226</f>
        <v>308689.93204141414</v>
      </c>
      <c r="O119" s="20">
        <f ca="1">((VLOOKUP(MONTH($A119),'Normal HDDs'!$A:$E,2,FALSE)*IFERROR(VLOOKUP(MONTH($A119),INDIRECT(CONCATENATE("'",YEAR($A119),"'!$A$22:$B$37")),2,FALSE),0)+((IFERROR(VLOOKUP("trend",INDIRECT(CONCATENATE("'",YEAR($A119),"'!$A$22:$B$37")),2,FALSE),0)*(MONTH($A119)+108))*($A120-$A119))+(IFERROR((VLOOKUP("(Intercept)",INDIRECT(CONCATENATE("'",YEAR($A119),"'!$A$22:$B$37")),2,FALSE)),0)*($A120-$A119)))*Customers!H226)</f>
        <v>1067443.475174712</v>
      </c>
      <c r="P119" s="20">
        <f ca="1">((VLOOKUP(MONTH($A119),'Normal HDDs'!$A:$E,3,FALSE)*IFERROR(VLOOKUP(MONTH($A119),INDIRECT(CONCATENATE("'",YEAR($A119),"'!$g$22:$h$37")),2,FALSE),0)+((IFERROR(VLOOKUP("trend",INDIRECT(CONCATENATE("'",YEAR($A119),"'!$g$22:$h$37")),2,FALSE),0)*(MONTH($A119)+108))*($A120-$A119))+(IFERROR((VLOOKUP("(Intercept)",INDIRECT(CONCATENATE("'",YEAR($A119),"'!$g$22:$h$37")),2,FALSE)),0)*($A120-$A119)))*Customers!I226)</f>
        <v>638344.88391984103</v>
      </c>
      <c r="Q119" s="20">
        <f ca="1">((VLOOKUP(MONTH($A119),'Normal HDDs'!$A:$E,4,FALSE)*IFERROR(VLOOKUP(MONTH($A119),INDIRECT(CONCATENATE("'",YEAR($A119),"'!$m$22:$n$37")),2,FALSE),0)+((IFERROR(VLOOKUP("trend",INDIRECT(CONCATENATE("'",YEAR($A119),"'!$m$22:$n$37")),2,FALSE),0)*(MONTH($A119)+108))*($A120-$A119))+(IFERROR((VLOOKUP("(Intercept)",INDIRECT(CONCATENATE("'",YEAR($A119),"'!$m$22:$n$37")),2,FALSE)),0)*($A120-$A119)))*Customers!J226)</f>
        <v>627558.75830503029</v>
      </c>
      <c r="R119" s="20">
        <f ca="1">((VLOOKUP(MONTH($A119),'Normal HDDs'!$A:$E,5,FALSE)*IFERROR(VLOOKUP(MONTH($A119),INDIRECT(CONCATENATE("'",YEAR($A119),"'!$s$22:$t$37")),2,FALSE),0)+((IFERROR(VLOOKUP("trend",INDIRECT(CONCATENATE("'",YEAR($A119),"'!$s$22:$t$37")),2,FALSE),0)*(MONTH($A119)+108))*($A120-$A119))+(IFERROR((VLOOKUP("(Intercept)",INDIRECT(CONCATENATE("'",YEAR($A119),"'!$s$22:$t$37")),2,FALSE)),0)*($A120-$A119)))*Customers!K226)</f>
        <v>665626.79718740517</v>
      </c>
    </row>
    <row r="120" spans="1:18" x14ac:dyDescent="0.25">
      <c r="A120" s="18">
        <v>43344</v>
      </c>
      <c r="B120" s="20">
        <f ca="1">((VLOOKUP(MONTH($A120),'Normal HDDs'!$A:$E,2,FALSE)-'Actual HDDs'!B227)*IFERROR(VLOOKUP(MONTH($A120),INDIRECT(CONCATENATE("'",YEAR($A120),"'!$A$22:$B$37")),2,FALSE),0))*Customers!H227</f>
        <v>0</v>
      </c>
      <c r="C120" s="20">
        <f ca="1">((VLOOKUP(MONTH($A120),'Normal HDDs'!$A:$E,3,FALSE)-'Actual HDDs'!C227)*IFERROR(VLOOKUP(MONTH($A120),INDIRECT(CONCATENATE("'",YEAR($A120),"'!$G$22:$H$37")),2,FALSE),0))*Customers!I227</f>
        <v>68859.355478199388</v>
      </c>
      <c r="D120" s="20">
        <f ca="1">((VLOOKUP(MONTH($A120),'Normal HDDs'!$A:$E,4,FALSE)-'Actual HDDs'!D227)*IFERROR(VLOOKUP(MONTH($A120),INDIRECT(CONCATENATE("'",YEAR($A120),"'!$M$22:$N$37")),2,FALSE),0))*Customers!J227</f>
        <v>0</v>
      </c>
      <c r="E120" s="20">
        <f ca="1">((VLOOKUP(MONTH($A120),'Normal HDDs'!$A:$E,5,FALSE)-'Actual HDDs'!E227)*IFERROR(VLOOKUP(MONTH($A120),INDIRECT(CONCATENATE("'",YEAR($A120),"'!$S$22:$T$37")),2,FALSE),0))*Customers!K227</f>
        <v>16125.478647456568</v>
      </c>
      <c r="F120" s="20">
        <f ca="1">'Historical Therms'!H227+B120</f>
        <v>1258299.4143732651</v>
      </c>
      <c r="G120" s="20">
        <f ca="1">'Historical Therms'!I227+C120</f>
        <v>894478.66860309104</v>
      </c>
      <c r="H120" s="20">
        <f ca="1">'Historical Therms'!J227+D120</f>
        <v>756702.23691689805</v>
      </c>
      <c r="I120" s="20">
        <f ca="1">'Historical Therms'!K227+E120</f>
        <v>946538.51423240197</v>
      </c>
      <c r="K120" s="20">
        <f ca="1">O120-'Historical Therms'!H227</f>
        <v>-225289.59968805988</v>
      </c>
      <c r="L120" s="20">
        <f ca="1">P120-'Historical Therms'!I227</f>
        <v>-36307.35542395513</v>
      </c>
      <c r="M120" s="20">
        <f ca="1">Q120-'Historical Therms'!J227</f>
        <v>-148279.47492553166</v>
      </c>
      <c r="N120" s="20">
        <f ca="1">R120-'Historical Therms'!K227</f>
        <v>7918.0259667262435</v>
      </c>
      <c r="O120" s="20">
        <f ca="1">((VLOOKUP(MONTH($A120),'Normal HDDs'!$A:$E,2,FALSE)*IFERROR(VLOOKUP(MONTH($A120),INDIRECT(CONCATENATE("'",YEAR($A120),"'!$A$22:$B$37")),2,FALSE),0)+((IFERROR(VLOOKUP("trend",INDIRECT(CONCATENATE("'",YEAR($A120),"'!$A$22:$B$37")),2,FALSE),0)*(MONTH($A120)+108))*($A121-$A120))+(IFERROR((VLOOKUP("(Intercept)",INDIRECT(CONCATENATE("'",YEAR($A120),"'!$A$22:$B$37")),2,FALSE)),0)*($A121-$A120)))*Customers!H227)</f>
        <v>1033009.8146852052</v>
      </c>
      <c r="P120" s="20">
        <f ca="1">((VLOOKUP(MONTH($A120),'Normal HDDs'!$A:$E,3,FALSE)*IFERROR(VLOOKUP(MONTH($A120),INDIRECT(CONCATENATE("'",YEAR($A120),"'!$g$22:$h$37")),2,FALSE),0)+((IFERROR(VLOOKUP("trend",INDIRECT(CONCATENATE("'",YEAR($A120),"'!$g$22:$h$37")),2,FALSE),0)*(MONTH($A120)+108))*($A121-$A120))+(IFERROR((VLOOKUP("(Intercept)",INDIRECT(CONCATENATE("'",YEAR($A120),"'!$g$22:$h$37")),2,FALSE)),0)*($A121-$A120)))*Customers!I227)</f>
        <v>789311.95770093647</v>
      </c>
      <c r="Q120" s="20">
        <f ca="1">((VLOOKUP(MONTH($A120),'Normal HDDs'!$A:$E,4,FALSE)*IFERROR(VLOOKUP(MONTH($A120),INDIRECT(CONCATENATE("'",YEAR($A120),"'!$m$22:$n$37")),2,FALSE),0)+((IFERROR(VLOOKUP("trend",INDIRECT(CONCATENATE("'",YEAR($A120),"'!$m$22:$n$37")),2,FALSE),0)*(MONTH($A120)+108))*($A121-$A120))+(IFERROR((VLOOKUP("(Intercept)",INDIRECT(CONCATENATE("'",YEAR($A120),"'!$m$22:$n$37")),2,FALSE)),0)*($A121-$A120)))*Customers!J227)</f>
        <v>608422.76199136639</v>
      </c>
      <c r="R120" s="20">
        <f ca="1">((VLOOKUP(MONTH($A120),'Normal HDDs'!$A:$E,5,FALSE)*IFERROR(VLOOKUP(MONTH($A120),INDIRECT(CONCATENATE("'",YEAR($A120),"'!$s$22:$t$37")),2,FALSE),0)+((IFERROR(VLOOKUP("trend",INDIRECT(CONCATENATE("'",YEAR($A120),"'!$s$22:$t$37")),2,FALSE),0)*(MONTH($A120)+108))*($A121-$A120))+(IFERROR((VLOOKUP("(Intercept)",INDIRECT(CONCATENATE("'",YEAR($A120),"'!$s$22:$t$37")),2,FALSE)),0)*($A121-$A120)))*Customers!K227)</f>
        <v>938331.06155167159</v>
      </c>
    </row>
    <row r="121" spans="1:18" x14ac:dyDescent="0.25">
      <c r="A121" s="18">
        <v>43374</v>
      </c>
      <c r="B121" s="20">
        <f ca="1">((VLOOKUP(MONTH($A121),'Normal HDDs'!$A:$E,2,FALSE)-'Actual HDDs'!B228)*IFERROR(VLOOKUP(MONTH($A121),INDIRECT(CONCATENATE("'",YEAR($A121),"'!$A$22:$B$37")),2,FALSE),0))*Customers!H228</f>
        <v>145009.72563217802</v>
      </c>
      <c r="C121" s="20">
        <f ca="1">((VLOOKUP(MONTH($A121),'Normal HDDs'!$A:$E,3,FALSE)-'Actual HDDs'!C228)*IFERROR(VLOOKUP(MONTH($A121),INDIRECT(CONCATENATE("'",YEAR($A121),"'!$G$22:$H$37")),2,FALSE),0))*Customers!I228</f>
        <v>93245.019175641835</v>
      </c>
      <c r="D121" s="20">
        <f ca="1">((VLOOKUP(MONTH($A121),'Normal HDDs'!$A:$E,4,FALSE)-'Actual HDDs'!D228)*IFERROR(VLOOKUP(MONTH($A121),INDIRECT(CONCATENATE("'",YEAR($A121),"'!$M$22:$N$37")),2,FALSE),0))*Customers!J228</f>
        <v>53449.255645952398</v>
      </c>
      <c r="E121" s="20">
        <f ca="1">((VLOOKUP(MONTH($A121),'Normal HDDs'!$A:$E,5,FALSE)-'Actual HDDs'!E228)*IFERROR(VLOOKUP(MONTH($A121),INDIRECT(CONCATENATE("'",YEAR($A121),"'!$S$22:$T$37")),2,FALSE),0))*Customers!K228</f>
        <v>61870.748841510846</v>
      </c>
      <c r="F121" s="20">
        <f ca="1">'Historical Therms'!H228+B121</f>
        <v>2247470.4022749797</v>
      </c>
      <c r="G121" s="20">
        <f ca="1">'Historical Therms'!I228+C121</f>
        <v>1511614.5083799786</v>
      </c>
      <c r="H121" s="20">
        <f ca="1">'Historical Therms'!J228+D121</f>
        <v>1261035.8939260833</v>
      </c>
      <c r="I121" s="20">
        <f ca="1">'Historical Therms'!K228+E121</f>
        <v>1785403.9447142419</v>
      </c>
      <c r="K121" s="20">
        <f ca="1">O121-'Historical Therms'!H228</f>
        <v>98349.856688849628</v>
      </c>
      <c r="L121" s="20">
        <f ca="1">P121-'Historical Therms'!I228</f>
        <v>-39080.732995007886</v>
      </c>
      <c r="M121" s="20">
        <f ca="1">Q121-'Historical Therms'!J228</f>
        <v>-60364.89097540942</v>
      </c>
      <c r="N121" s="20">
        <f ca="1">R121-'Historical Therms'!K228</f>
        <v>-29563.990790635115</v>
      </c>
      <c r="O121" s="20">
        <f ca="1">((VLOOKUP(MONTH($A121),'Normal HDDs'!$A:$E,2,FALSE)*IFERROR(VLOOKUP(MONTH($A121),INDIRECT(CONCATENATE("'",YEAR($A121),"'!$A$22:$B$37")),2,FALSE),0)+((IFERROR(VLOOKUP("trend",INDIRECT(CONCATENATE("'",YEAR($A121),"'!$A$22:$B$37")),2,FALSE),0)*(MONTH($A121)+108))*($A122-$A121))+(IFERROR((VLOOKUP("(Intercept)",INDIRECT(CONCATENATE("'",YEAR($A121),"'!$A$22:$B$37")),2,FALSE)),0)*($A122-$A121)))*Customers!H228)</f>
        <v>2200810.5333316512</v>
      </c>
      <c r="P121" s="20">
        <f ca="1">((VLOOKUP(MONTH($A121),'Normal HDDs'!$A:$E,3,FALSE)*IFERROR(VLOOKUP(MONTH($A121),INDIRECT(CONCATENATE("'",YEAR($A121),"'!$g$22:$h$37")),2,FALSE),0)+((IFERROR(VLOOKUP("trend",INDIRECT(CONCATENATE("'",YEAR($A121),"'!$g$22:$h$37")),2,FALSE),0)*(MONTH($A121)+108))*($A122-$A121))+(IFERROR((VLOOKUP("(Intercept)",INDIRECT(CONCATENATE("'",YEAR($A121),"'!$g$22:$h$37")),2,FALSE)),0)*($A122-$A121)))*Customers!I228)</f>
        <v>1379288.7562093288</v>
      </c>
      <c r="Q121" s="20">
        <f ca="1">((VLOOKUP(MONTH($A121),'Normal HDDs'!$A:$E,4,FALSE)*IFERROR(VLOOKUP(MONTH($A121),INDIRECT(CONCATENATE("'",YEAR($A121),"'!$m$22:$n$37")),2,FALSE),0)+((IFERROR(VLOOKUP("trend",INDIRECT(CONCATENATE("'",YEAR($A121),"'!$m$22:$n$37")),2,FALSE),0)*(MONTH($A121)+108))*($A122-$A121))+(IFERROR((VLOOKUP("(Intercept)",INDIRECT(CONCATENATE("'",YEAR($A121),"'!$m$22:$n$37")),2,FALSE)),0)*($A122-$A121)))*Customers!J228)</f>
        <v>1147221.7473047215</v>
      </c>
      <c r="R121" s="20">
        <f ca="1">((VLOOKUP(MONTH($A121),'Normal HDDs'!$A:$E,5,FALSE)*IFERROR(VLOOKUP(MONTH($A121),INDIRECT(CONCATENATE("'",YEAR($A121),"'!$s$22:$t$37")),2,FALSE),0)+((IFERROR(VLOOKUP("trend",INDIRECT(CONCATENATE("'",YEAR($A121),"'!$s$22:$t$37")),2,FALSE),0)*(MONTH($A121)+108))*($A122-$A121))+(IFERROR((VLOOKUP("(Intercept)",INDIRECT(CONCATENATE("'",YEAR($A121),"'!$s$22:$t$37")),2,FALSE)),0)*($A122-$A121)))*Customers!K228)</f>
        <v>1693969.2050820959</v>
      </c>
    </row>
    <row r="122" spans="1:18" x14ac:dyDescent="0.25">
      <c r="A122" s="18">
        <v>43405</v>
      </c>
      <c r="B122" s="20">
        <f ca="1">((VLOOKUP(MONTH($A122),'Normal HDDs'!$A:$E,2,FALSE)-'Actual HDDs'!B229)*IFERROR(VLOOKUP(MONTH($A122),INDIRECT(CONCATENATE("'",YEAR($A122),"'!$A$22:$B$37")),2,FALSE),0))*Customers!H229</f>
        <v>553906.88300927682</v>
      </c>
      <c r="C122" s="20">
        <f ca="1">((VLOOKUP(MONTH($A122),'Normal HDDs'!$A:$E,3,FALSE)-'Actual HDDs'!C229)*IFERROR(VLOOKUP(MONTH($A122),INDIRECT(CONCATENATE("'",YEAR($A122),"'!$G$22:$H$37")),2,FALSE),0))*Customers!I229</f>
        <v>251785.45751682032</v>
      </c>
      <c r="D122" s="20">
        <f ca="1">((VLOOKUP(MONTH($A122),'Normal HDDs'!$A:$E,4,FALSE)-'Actual HDDs'!D229)*IFERROR(VLOOKUP(MONTH($A122),INDIRECT(CONCATENATE("'",YEAR($A122),"'!$M$22:$N$37")),2,FALSE),0))*Customers!J229</f>
        <v>25260.062831099378</v>
      </c>
      <c r="E122" s="20">
        <f ca="1">((VLOOKUP(MONTH($A122),'Normal HDDs'!$A:$E,5,FALSE)-'Actual HDDs'!E229)*IFERROR(VLOOKUP(MONTH($A122),INDIRECT(CONCATENATE("'",YEAR($A122),"'!$S$22:$T$37")),2,FALSE),0))*Customers!K229</f>
        <v>22132.509072422705</v>
      </c>
      <c r="F122" s="20">
        <f ca="1">'Historical Therms'!H229+B122</f>
        <v>3892322.5003358065</v>
      </c>
      <c r="G122" s="20">
        <f ca="1">'Historical Therms'!I229+C122</f>
        <v>2294248.3568262155</v>
      </c>
      <c r="H122" s="20">
        <f ca="1">'Historical Therms'!J229+D122</f>
        <v>2028047.4744619059</v>
      </c>
      <c r="I122" s="20">
        <f ca="1">'Historical Therms'!K229+E122</f>
        <v>2985469.5808056914</v>
      </c>
      <c r="K122" s="20">
        <f ca="1">O122-'Historical Therms'!H229</f>
        <v>290229.84469205281</v>
      </c>
      <c r="L122" s="20">
        <f ca="1">P122-'Historical Therms'!I229</f>
        <v>140133.71883879649</v>
      </c>
      <c r="M122" s="20">
        <f ca="1">Q122-'Historical Therms'!J229</f>
        <v>-3089.821927936282</v>
      </c>
      <c r="N122" s="20">
        <f ca="1">R122-'Historical Therms'!K229</f>
        <v>-299973.5178540512</v>
      </c>
      <c r="O122" s="20">
        <f ca="1">((VLOOKUP(MONTH($A122),'Normal HDDs'!$A:$E,2,FALSE)*IFERROR(VLOOKUP(MONTH($A122),INDIRECT(CONCATENATE("'",YEAR($A122),"'!$A$22:$B$37")),2,FALSE),0)+((IFERROR(VLOOKUP("trend",INDIRECT(CONCATENATE("'",YEAR($A122),"'!$A$22:$B$37")),2,FALSE),0)*(MONTH($A122)+108))*($A123-$A122))+(IFERROR((VLOOKUP("(Intercept)",INDIRECT(CONCATENATE("'",YEAR($A122),"'!$A$22:$B$37")),2,FALSE)),0)*($A123-$A122)))*Customers!H229)</f>
        <v>3628645.4620185825</v>
      </c>
      <c r="P122" s="20">
        <f ca="1">((VLOOKUP(MONTH($A122),'Normal HDDs'!$A:$E,3,FALSE)*IFERROR(VLOOKUP(MONTH($A122),INDIRECT(CONCATENATE("'",YEAR($A122),"'!$g$22:$h$37")),2,FALSE),0)+((IFERROR(VLOOKUP("trend",INDIRECT(CONCATENATE("'",YEAR($A122),"'!$g$22:$h$37")),2,FALSE),0)*(MONTH($A122)+108))*($A123-$A122))+(IFERROR((VLOOKUP("(Intercept)",INDIRECT(CONCATENATE("'",YEAR($A122),"'!$g$22:$h$37")),2,FALSE)),0)*($A123-$A122)))*Customers!I229)</f>
        <v>2182596.6181481918</v>
      </c>
      <c r="Q122" s="20">
        <f ca="1">((VLOOKUP(MONTH($A122),'Normal HDDs'!$A:$E,4,FALSE)*IFERROR(VLOOKUP(MONTH($A122),INDIRECT(CONCATENATE("'",YEAR($A122),"'!$m$22:$n$37")),2,FALSE),0)+((IFERROR(VLOOKUP("trend",INDIRECT(CONCATENATE("'",YEAR($A122),"'!$m$22:$n$37")),2,FALSE),0)*(MONTH($A122)+108))*($A123-$A122))+(IFERROR((VLOOKUP("(Intercept)",INDIRECT(CONCATENATE("'",YEAR($A122),"'!$m$22:$n$37")),2,FALSE)),0)*($A123-$A122)))*Customers!J229)</f>
        <v>1999697.5897028702</v>
      </c>
      <c r="R122" s="20">
        <f ca="1">((VLOOKUP(MONTH($A122),'Normal HDDs'!$A:$E,5,FALSE)*IFERROR(VLOOKUP(MONTH($A122),INDIRECT(CONCATENATE("'",YEAR($A122),"'!$s$22:$t$37")),2,FALSE),0)+((IFERROR(VLOOKUP("trend",INDIRECT(CONCATENATE("'",YEAR($A122),"'!$s$22:$t$37")),2,FALSE),0)*(MONTH($A122)+108))*($A123-$A122))+(IFERROR((VLOOKUP("(Intercept)",INDIRECT(CONCATENATE("'",YEAR($A122),"'!$s$22:$t$37")),2,FALSE)),0)*($A123-$A122)))*Customers!K229)</f>
        <v>2663363.5538792177</v>
      </c>
    </row>
    <row r="123" spans="1:18" x14ac:dyDescent="0.25">
      <c r="A123" s="18">
        <v>43435</v>
      </c>
      <c r="B123" s="20">
        <f ca="1">((VLOOKUP(MONTH($A123),'Normal HDDs'!$A:$E,2,FALSE)-'Actual HDDs'!B230)*IFERROR(VLOOKUP(MONTH($A123),INDIRECT(CONCATENATE("'",YEAR($A123),"'!$A$22:$B$37")),2,FALSE),0))*Customers!H230</f>
        <v>442386.47073088883</v>
      </c>
      <c r="C123" s="20">
        <f ca="1">((VLOOKUP(MONTH($A123),'Normal HDDs'!$A:$E,3,FALSE)-'Actual HDDs'!C230)*IFERROR(VLOOKUP(MONTH($A123),INDIRECT(CONCATENATE("'",YEAR($A123),"'!$G$22:$H$37")),2,FALSE),0))*Customers!I230</f>
        <v>247162.82034089509</v>
      </c>
      <c r="D123" s="20">
        <f ca="1">((VLOOKUP(MONTH($A123),'Normal HDDs'!$A:$E,4,FALSE)-'Actual HDDs'!D230)*IFERROR(VLOOKUP(MONTH($A123),INDIRECT(CONCATENATE("'",YEAR($A123),"'!$M$22:$N$37")),2,FALSE),0))*Customers!J230</f>
        <v>594565.18017041904</v>
      </c>
      <c r="E123" s="20">
        <f ca="1">((VLOOKUP(MONTH($A123),'Normal HDDs'!$A:$E,5,FALSE)-'Actual HDDs'!E230)*IFERROR(VLOOKUP(MONTH($A123),INDIRECT(CONCATENATE("'",YEAR($A123),"'!$S$22:$T$37")),2,FALSE),0))*Customers!K230</f>
        <v>628105.66549540963</v>
      </c>
      <c r="F123" s="20">
        <f ca="1">'Historical Therms'!H230+B123</f>
        <v>4205522.700406488</v>
      </c>
      <c r="G123" s="20">
        <f ca="1">'Historical Therms'!I230+C123</f>
        <v>2738638.6489518518</v>
      </c>
      <c r="H123" s="20">
        <f ca="1">'Historical Therms'!J230+D123</f>
        <v>3598489.9834694047</v>
      </c>
      <c r="I123" s="20">
        <f ca="1">'Historical Therms'!K230+E123</f>
        <v>4443685.8039098689</v>
      </c>
      <c r="K123" s="20">
        <f ca="1">O123-'Historical Therms'!H230</f>
        <v>539520.04958755383</v>
      </c>
      <c r="L123" s="20">
        <f ca="1">P123-'Historical Therms'!I230</f>
        <v>226141.13380130101</v>
      </c>
      <c r="M123" s="20">
        <f ca="1">Q123-'Historical Therms'!J230</f>
        <v>181619.81474884227</v>
      </c>
      <c r="N123" s="20">
        <f ca="1">R123-'Historical Therms'!K230</f>
        <v>168239.63484260906</v>
      </c>
      <c r="O123" s="20">
        <f ca="1">((VLOOKUP(MONTH($A123),'Normal HDDs'!$A:$E,2,FALSE)*IFERROR(VLOOKUP(MONTH($A123),INDIRECT(CONCATENATE("'",YEAR($A123),"'!$A$22:$B$37")),2,FALSE),0)+((IFERROR(VLOOKUP("trend",INDIRECT(CONCATENATE("'",YEAR($A123),"'!$A$22:$B$37")),2,FALSE),0)*(MONTH($A123)+108))*($A124-$A123))+(IFERROR((VLOOKUP("(Intercept)",INDIRECT(CONCATENATE("'",YEAR($A123),"'!$A$22:$B$37")),2,FALSE)),0)*($A124-$A123)))*Customers!H230)</f>
        <v>4302656.2792631527</v>
      </c>
      <c r="P123" s="20">
        <f ca="1">((VLOOKUP(MONTH($A123),'Normal HDDs'!$A:$E,3,FALSE)*IFERROR(VLOOKUP(MONTH($A123),INDIRECT(CONCATENATE("'",YEAR($A123),"'!$g$22:$h$37")),2,FALSE),0)+((IFERROR(VLOOKUP("trend",INDIRECT(CONCATENATE("'",YEAR($A123),"'!$g$22:$h$37")),2,FALSE),0)*(MONTH($A123)+108))*($A124-$A123))+(IFERROR((VLOOKUP("(Intercept)",INDIRECT(CONCATENATE("'",YEAR($A123),"'!$g$22:$h$37")),2,FALSE)),0)*($A124-$A123)))*Customers!I230)</f>
        <v>2717616.9624122577</v>
      </c>
      <c r="Q123" s="20">
        <f ca="1">((VLOOKUP(MONTH($A123),'Normal HDDs'!$A:$E,4,FALSE)*IFERROR(VLOOKUP(MONTH($A123),INDIRECT(CONCATENATE("'",YEAR($A123),"'!$m$22:$n$37")),2,FALSE),0)+((IFERROR(VLOOKUP("trend",INDIRECT(CONCATENATE("'",YEAR($A123),"'!$m$22:$n$37")),2,FALSE),0)*(MONTH($A123)+108))*($A124-$A123))+(IFERROR((VLOOKUP("(Intercept)",INDIRECT(CONCATENATE("'",YEAR($A123),"'!$m$22:$n$37")),2,FALSE)),0)*($A124-$A123)))*Customers!J230)</f>
        <v>3185544.6180478279</v>
      </c>
      <c r="R123" s="20">
        <f ca="1">((VLOOKUP(MONTH($A123),'Normal HDDs'!$A:$E,5,FALSE)*IFERROR(VLOOKUP(MONTH($A123),INDIRECT(CONCATENATE("'",YEAR($A123),"'!$s$22:$t$37")),2,FALSE),0)+((IFERROR(VLOOKUP("trend",INDIRECT(CONCATENATE("'",YEAR($A123),"'!$s$22:$t$37")),2,FALSE),0)*(MONTH($A123)+108))*($A124-$A123))+(IFERROR((VLOOKUP("(Intercept)",INDIRECT(CONCATENATE("'",YEAR($A123),"'!$s$22:$t$37")),2,FALSE)),0)*($A124-$A123)))*Customers!K230)</f>
        <v>3983819.7732570684</v>
      </c>
    </row>
    <row r="124" spans="1:18" x14ac:dyDescent="0.25">
      <c r="A124" s="18">
        <v>43466</v>
      </c>
      <c r="B124" s="20">
        <f ca="1">((VLOOKUP(MONTH($A124),'Normal HDDs'!$A:$E,2,FALSE)-'Actual HDDs'!B231)*IFERROR(VLOOKUP(MONTH($A124),INDIRECT(CONCATENATE("'",YEAR($A124),"'!$A$22:$B$37")),2,FALSE),0))*Customers!H231</f>
        <v>368818.93660571962</v>
      </c>
      <c r="C124" s="20">
        <f ca="1">((VLOOKUP(MONTH($A124),'Normal HDDs'!$A:$E,3,FALSE)-'Actual HDDs'!C231)*IFERROR(VLOOKUP(MONTH($A124),INDIRECT(CONCATENATE("'",YEAR($A124),"'!$G$22:$H$37")),2,FALSE),0))*Customers!I231</f>
        <v>139806.03723690615</v>
      </c>
      <c r="D124" s="20">
        <f ca="1">((VLOOKUP(MONTH($A124),'Normal HDDs'!$A:$E,4,FALSE)-'Actual HDDs'!D231)*IFERROR(VLOOKUP(MONTH($A124),INDIRECT(CONCATENATE("'",YEAR($A124),"'!$M$22:$N$37")),2,FALSE),0))*Customers!J231</f>
        <v>297270.75907503604</v>
      </c>
      <c r="E124" s="20">
        <f ca="1">((VLOOKUP(MONTH($A124),'Normal HDDs'!$A:$E,5,FALSE)-'Actual HDDs'!E231)*IFERROR(VLOOKUP(MONTH($A124),INDIRECT(CONCATENATE("'",YEAR($A124),"'!$S$22:$T$37")),2,FALSE),0))*Customers!K231</f>
        <v>350066.5069223615</v>
      </c>
      <c r="F124" s="20">
        <f ca="1">'Historical Therms'!H231+B124</f>
        <v>4360925.8945997441</v>
      </c>
      <c r="G124" s="20">
        <f ca="1">'Historical Therms'!I231+C124</f>
        <v>2720728.1294077435</v>
      </c>
      <c r="H124" s="20">
        <f ca="1">'Historical Therms'!J231+D124</f>
        <v>3149048.1501142113</v>
      </c>
      <c r="I124" s="20">
        <f ca="1">'Historical Therms'!K231+E124</f>
        <v>4001722.0657183244</v>
      </c>
      <c r="K124" s="20">
        <f ca="1">O124-'Historical Therms'!H231</f>
        <v>476032.24173276173</v>
      </c>
      <c r="L124" s="20">
        <f ca="1">P124-'Historical Therms'!I231</f>
        <v>153970.2073468403</v>
      </c>
      <c r="M124" s="20">
        <f ca="1">Q124-'Historical Therms'!J231</f>
        <v>390978.38128094841</v>
      </c>
      <c r="N124" s="20">
        <f ca="1">R124-'Historical Therms'!K231</f>
        <v>755857.77757155662</v>
      </c>
      <c r="O124" s="20">
        <f ca="1">((VLOOKUP(MONTH($A124),'Normal HDDs'!$A:$E,2,FALSE)*IFERROR(VLOOKUP(MONTH($A124),INDIRECT(CONCATENATE("'",YEAR($A124),"'!$A$22:$B$37")),2,FALSE),0)+((IFERROR(VLOOKUP("trend",INDIRECT(CONCATENATE("'",YEAR($A124),"'!$A$22:$B$37")),2,FALSE),0)*(MONTH($A124)+108))*($A125-$A124))+(IFERROR((VLOOKUP("(Intercept)",INDIRECT(CONCATENATE("'",YEAR($A124),"'!$A$22:$B$37")),2,FALSE)),0)*($A125-$A124)))*Customers!H231)</f>
        <v>4468139.1997267865</v>
      </c>
      <c r="P124" s="20">
        <f ca="1">((VLOOKUP(MONTH($A124),'Normal HDDs'!$A:$E,3,FALSE)*IFERROR(VLOOKUP(MONTH($A124),INDIRECT(CONCATENATE("'",YEAR($A124),"'!$g$22:$h$37")),2,FALSE),0)+((IFERROR(VLOOKUP("trend",INDIRECT(CONCATENATE("'",YEAR($A124),"'!$g$22:$h$37")),2,FALSE),0)*(MONTH($A124)+108))*($A125-$A124))+(IFERROR((VLOOKUP("(Intercept)",INDIRECT(CONCATENATE("'",YEAR($A124),"'!$g$22:$h$37")),2,FALSE)),0)*($A125-$A124)))*Customers!I231)</f>
        <v>2734892.2995176776</v>
      </c>
      <c r="Q124" s="20">
        <f ca="1">((VLOOKUP(MONTH($A124),'Normal HDDs'!$A:$E,4,FALSE)*IFERROR(VLOOKUP(MONTH($A124),INDIRECT(CONCATENATE("'",YEAR($A124),"'!$m$22:$n$37")),2,FALSE),0)+((IFERROR(VLOOKUP("trend",INDIRECT(CONCATENATE("'",YEAR($A124),"'!$m$22:$n$37")),2,FALSE),0)*(MONTH($A124)+108))*($A125-$A124))+(IFERROR((VLOOKUP("(Intercept)",INDIRECT(CONCATENATE("'",YEAR($A124),"'!$m$22:$n$37")),2,FALSE)),0)*($A125-$A124)))*Customers!J231)</f>
        <v>3242755.7723201239</v>
      </c>
      <c r="R124" s="20">
        <f ca="1">((VLOOKUP(MONTH($A124),'Normal HDDs'!$A:$E,5,FALSE)*IFERROR(VLOOKUP(MONTH($A124),INDIRECT(CONCATENATE("'",YEAR($A124),"'!$s$22:$t$37")),2,FALSE),0)+((IFERROR(VLOOKUP("trend",INDIRECT(CONCATENATE("'",YEAR($A124),"'!$s$22:$t$37")),2,FALSE),0)*(MONTH($A124)+108))*($A125-$A124))+(IFERROR((VLOOKUP("(Intercept)",INDIRECT(CONCATENATE("'",YEAR($A124),"'!$s$22:$t$37")),2,FALSE)),0)*($A125-$A124)))*Customers!K231)</f>
        <v>4407513.3363675196</v>
      </c>
    </row>
    <row r="125" spans="1:18" x14ac:dyDescent="0.25">
      <c r="A125" s="18">
        <v>43497</v>
      </c>
      <c r="B125" s="20">
        <f ca="1">((VLOOKUP(MONTH($A125),'Normal HDDs'!$A:$E,2,FALSE)-'Actual HDDs'!B232)*IFERROR(VLOOKUP(MONTH($A125),INDIRECT(CONCATENATE("'",YEAR($A125),"'!$A$22:$B$37")),2,FALSE),0))*Customers!H232</f>
        <v>-1127751.7845981428</v>
      </c>
      <c r="C125" s="20">
        <f ca="1">((VLOOKUP(MONTH($A125),'Normal HDDs'!$A:$E,3,FALSE)-'Actual HDDs'!C232)*IFERROR(VLOOKUP(MONTH($A125),INDIRECT(CONCATENATE("'",YEAR($A125),"'!$G$22:$H$37")),2,FALSE),0))*Customers!I232</f>
        <v>-545124.33772208961</v>
      </c>
      <c r="D125" s="20">
        <f ca="1">((VLOOKUP(MONTH($A125),'Normal HDDs'!$A:$E,4,FALSE)-'Actual HDDs'!D232)*IFERROR(VLOOKUP(MONTH($A125),INDIRECT(CONCATENATE("'",YEAR($A125),"'!$M$22:$N$37")),2,FALSE),0))*Customers!J232</f>
        <v>-1076543.049342378</v>
      </c>
      <c r="E125" s="20">
        <f ca="1">((VLOOKUP(MONTH($A125),'Normal HDDs'!$A:$E,5,FALSE)-'Actual HDDs'!E232)*IFERROR(VLOOKUP(MONTH($A125),INDIRECT(CONCATENATE("'",YEAR($A125),"'!$S$22:$T$37")),2,FALSE),0))*Customers!K232</f>
        <v>-1418372.172990446</v>
      </c>
      <c r="F125" s="20">
        <f ca="1">'Historical Therms'!H232+B125</f>
        <v>3951739.7014429402</v>
      </c>
      <c r="G125" s="20">
        <f ca="1">'Historical Therms'!I232+C125</f>
        <v>2513409.7296475633</v>
      </c>
      <c r="H125" s="20">
        <f ca="1">'Historical Therms'!J232+D125</f>
        <v>2576916.5816566041</v>
      </c>
      <c r="I125" s="20">
        <f ca="1">'Historical Therms'!K232+E125</f>
        <v>3258497.642599836</v>
      </c>
      <c r="K125" s="20">
        <f ca="1">O125-'Historical Therms'!H232</f>
        <v>-1469179.2576338029</v>
      </c>
      <c r="L125" s="20">
        <f ca="1">P125-'Historical Therms'!I232</f>
        <v>-829650.60911101289</v>
      </c>
      <c r="M125" s="20">
        <f ca="1">Q125-'Historical Therms'!J232</f>
        <v>-1048396.9951841678</v>
      </c>
      <c r="N125" s="20">
        <f ca="1">R125-'Historical Therms'!K232</f>
        <v>-1248947.3638956351</v>
      </c>
      <c r="O125" s="20">
        <f ca="1">((VLOOKUP(MONTH($A125),'Normal HDDs'!$A:$E,2,FALSE)*IFERROR(VLOOKUP(MONTH($A125),INDIRECT(CONCATENATE("'",YEAR($A125),"'!$A$22:$B$37")),2,FALSE),0)+((IFERROR(VLOOKUP("trend",INDIRECT(CONCATENATE("'",YEAR($A125),"'!$A$22:$B$37")),2,FALSE),0)*(MONTH($A125)+108))*($A126-$A125))+(IFERROR((VLOOKUP("(Intercept)",INDIRECT(CONCATENATE("'",YEAR($A125),"'!$A$22:$B$37")),2,FALSE)),0)*($A126-$A125)))*Customers!H232)</f>
        <v>3610312.2284072801</v>
      </c>
      <c r="P125" s="20">
        <f ca="1">((VLOOKUP(MONTH($A125),'Normal HDDs'!$A:$E,3,FALSE)*IFERROR(VLOOKUP(MONTH($A125),INDIRECT(CONCATENATE("'",YEAR($A125),"'!$g$22:$h$37")),2,FALSE),0)+((IFERROR(VLOOKUP("trend",INDIRECT(CONCATENATE("'",YEAR($A125),"'!$g$22:$h$37")),2,FALSE),0)*(MONTH($A125)+108))*($A126-$A125))+(IFERROR((VLOOKUP("(Intercept)",INDIRECT(CONCATENATE("'",YEAR($A125),"'!$g$22:$h$37")),2,FALSE)),0)*($A126-$A125)))*Customers!I232)</f>
        <v>2228883.45825864</v>
      </c>
      <c r="Q125" s="20">
        <f ca="1">((VLOOKUP(MONTH($A125),'Normal HDDs'!$A:$E,4,FALSE)*IFERROR(VLOOKUP(MONTH($A125),INDIRECT(CONCATENATE("'",YEAR($A125),"'!$m$22:$n$37")),2,FALSE),0)+((IFERROR(VLOOKUP("trend",INDIRECT(CONCATENATE("'",YEAR($A125),"'!$m$22:$n$37")),2,FALSE),0)*(MONTH($A125)+108))*($A126-$A125))+(IFERROR((VLOOKUP("(Intercept)",INDIRECT(CONCATENATE("'",YEAR($A125),"'!$m$22:$n$37")),2,FALSE)),0)*($A126-$A125)))*Customers!J232)</f>
        <v>2605062.6358148144</v>
      </c>
      <c r="R125" s="20">
        <f ca="1">((VLOOKUP(MONTH($A125),'Normal HDDs'!$A:$E,5,FALSE)*IFERROR(VLOOKUP(MONTH($A125),INDIRECT(CONCATENATE("'",YEAR($A125),"'!$s$22:$t$37")),2,FALSE),0)+((IFERROR(VLOOKUP("trend",INDIRECT(CONCATENATE("'",YEAR($A125),"'!$s$22:$t$37")),2,FALSE),0)*(MONTH($A125)+108))*($A126-$A125))+(IFERROR((VLOOKUP("(Intercept)",INDIRECT(CONCATENATE("'",YEAR($A125),"'!$s$22:$t$37")),2,FALSE)),0)*($A126-$A125)))*Customers!K232)</f>
        <v>3427922.4516946469</v>
      </c>
    </row>
    <row r="126" spans="1:18" x14ac:dyDescent="0.25">
      <c r="A126" s="18">
        <v>43525</v>
      </c>
      <c r="B126" s="20">
        <f ca="1">((VLOOKUP(MONTH($A126),'Normal HDDs'!$A:$E,2,FALSE)-'Actual HDDs'!B233)*IFERROR(VLOOKUP(MONTH($A126),INDIRECT(CONCATENATE("'",YEAR($A126),"'!$A$22:$B$37")),2,FALSE),0))*Customers!H233</f>
        <v>0</v>
      </c>
      <c r="C126" s="20">
        <f ca="1">((VLOOKUP(MONTH($A126),'Normal HDDs'!$A:$E,3,FALSE)-'Actual HDDs'!C233)*IFERROR(VLOOKUP(MONTH($A126),INDIRECT(CONCATENATE("'",YEAR($A126),"'!$G$22:$H$37")),2,FALSE),0))*Customers!I233</f>
        <v>-1350.0425360699564</v>
      </c>
      <c r="D126" s="20">
        <f ca="1">((VLOOKUP(MONTH($A126),'Normal HDDs'!$A:$E,4,FALSE)-'Actual HDDs'!D233)*IFERROR(VLOOKUP(MONTH($A126),INDIRECT(CONCATENATE("'",YEAR($A126),"'!$M$22:$N$37")),2,FALSE),0))*Customers!J233</f>
        <v>-808767.42326767335</v>
      </c>
      <c r="E126" s="20">
        <f ca="1">((VLOOKUP(MONTH($A126),'Normal HDDs'!$A:$E,5,FALSE)-'Actual HDDs'!E233)*IFERROR(VLOOKUP(MONTH($A126),INDIRECT(CONCATENATE("'",YEAR($A126),"'!$S$22:$T$37")),2,FALSE),0))*Customers!K233</f>
        <v>-775992.6036484103</v>
      </c>
      <c r="F126" s="20">
        <f ca="1">'Historical Therms'!H233+B126</f>
        <v>3610874.3441815479</v>
      </c>
      <c r="G126" s="20">
        <f ca="1">'Historical Therms'!I233+C126</f>
        <v>2089984.21649199</v>
      </c>
      <c r="H126" s="20">
        <f ca="1">'Historical Therms'!J233+D126</f>
        <v>2063893.9373671352</v>
      </c>
      <c r="I126" s="20">
        <f ca="1">'Historical Therms'!K233+E126</f>
        <v>2542299.4325071741</v>
      </c>
      <c r="K126" s="20">
        <f ca="1">O126-'Historical Therms'!H233</f>
        <v>-580897.57091542287</v>
      </c>
      <c r="L126" s="20">
        <f ca="1">P126-'Historical Therms'!I233</f>
        <v>-226806.21372845839</v>
      </c>
      <c r="M126" s="20">
        <f ca="1">Q126-'Historical Therms'!J233</f>
        <v>-873646.39646058157</v>
      </c>
      <c r="N126" s="20">
        <f ca="1">R126-'Historical Therms'!K233</f>
        <v>-727275.00057798484</v>
      </c>
      <c r="O126" s="20">
        <f ca="1">((VLOOKUP(MONTH($A126),'Normal HDDs'!$A:$E,2,FALSE)*IFERROR(VLOOKUP(MONTH($A126),INDIRECT(CONCATENATE("'",YEAR($A126),"'!$A$22:$B$37")),2,FALSE),0)+((IFERROR(VLOOKUP("trend",INDIRECT(CONCATENATE("'",YEAR($A126),"'!$A$22:$B$37")),2,FALSE),0)*(MONTH($A126)+108))*($A127-$A126))+(IFERROR((VLOOKUP("(Intercept)",INDIRECT(CONCATENATE("'",YEAR($A126),"'!$A$22:$B$37")),2,FALSE)),0)*($A127-$A126)))*Customers!H233)</f>
        <v>3029976.773266125</v>
      </c>
      <c r="P126" s="20">
        <f ca="1">((VLOOKUP(MONTH($A126),'Normal HDDs'!$A:$E,3,FALSE)*IFERROR(VLOOKUP(MONTH($A126),INDIRECT(CONCATENATE("'",YEAR($A126),"'!$g$22:$h$37")),2,FALSE),0)+((IFERROR(VLOOKUP("trend",INDIRECT(CONCATENATE("'",YEAR($A126),"'!$g$22:$h$37")),2,FALSE),0)*(MONTH($A126)+108))*($A127-$A126))+(IFERROR((VLOOKUP("(Intercept)",INDIRECT(CONCATENATE("'",YEAR($A126),"'!$g$22:$h$37")),2,FALSE)),0)*($A127-$A126)))*Customers!I233)</f>
        <v>1864528.0452996015</v>
      </c>
      <c r="Q126" s="20">
        <f ca="1">((VLOOKUP(MONTH($A126),'Normal HDDs'!$A:$E,4,FALSE)*IFERROR(VLOOKUP(MONTH($A126),INDIRECT(CONCATENATE("'",YEAR($A126),"'!$m$22:$n$37")),2,FALSE),0)+((IFERROR(VLOOKUP("trend",INDIRECT(CONCATENATE("'",YEAR($A126),"'!$m$22:$n$37")),2,FALSE),0)*(MONTH($A126)+108))*($A127-$A126))+(IFERROR((VLOOKUP("(Intercept)",INDIRECT(CONCATENATE("'",YEAR($A126),"'!$m$22:$n$37")),2,FALSE)),0)*($A127-$A126)))*Customers!J233)</f>
        <v>1999014.9641742269</v>
      </c>
      <c r="R126" s="20">
        <f ca="1">((VLOOKUP(MONTH($A126),'Normal HDDs'!$A:$E,5,FALSE)*IFERROR(VLOOKUP(MONTH($A126),INDIRECT(CONCATENATE("'",YEAR($A126),"'!$s$22:$t$37")),2,FALSE),0)+((IFERROR(VLOOKUP("trend",INDIRECT(CONCATENATE("'",YEAR($A126),"'!$s$22:$t$37")),2,FALSE),0)*(MONTH($A126)+108))*($A127-$A126))+(IFERROR((VLOOKUP("(Intercept)",INDIRECT(CONCATENATE("'",YEAR($A126),"'!$s$22:$t$37")),2,FALSE)),0)*($A127-$A126)))*Customers!K233)</f>
        <v>2591017.0355775994</v>
      </c>
    </row>
    <row r="127" spans="1:18" x14ac:dyDescent="0.25">
      <c r="A127" s="18">
        <v>43556</v>
      </c>
      <c r="B127" s="20">
        <f ca="1">((VLOOKUP(MONTH($A127),'Normal HDDs'!$A:$E,2,FALSE)-'Actual HDDs'!B234)*IFERROR(VLOOKUP(MONTH($A127),INDIRECT(CONCATENATE("'",YEAR($A127),"'!$A$22:$B$37")),2,FALSE),0))*Customers!H234</f>
        <v>183746.50114732113</v>
      </c>
      <c r="C127" s="20">
        <f ca="1">((VLOOKUP(MONTH($A127),'Normal HDDs'!$A:$E,3,FALSE)-'Actual HDDs'!C234)*IFERROR(VLOOKUP(MONTH($A127),INDIRECT(CONCATENATE("'",YEAR($A127),"'!$G$22:$H$37")),2,FALSE),0))*Customers!I234</f>
        <v>95998.086482594066</v>
      </c>
      <c r="D127" s="20">
        <f ca="1">((VLOOKUP(MONTH($A127),'Normal HDDs'!$A:$E,4,FALSE)-'Actual HDDs'!D234)*IFERROR(VLOOKUP(MONTH($A127),INDIRECT(CONCATENATE("'",YEAR($A127),"'!$M$22:$N$37")),2,FALSE),0))*Customers!J234</f>
        <v>110772.87842346603</v>
      </c>
      <c r="E127" s="20">
        <f ca="1">((VLOOKUP(MONTH($A127),'Normal HDDs'!$A:$E,5,FALSE)-'Actual HDDs'!E234)*IFERROR(VLOOKUP(MONTH($A127),INDIRECT(CONCATENATE("'",YEAR($A127),"'!$S$22:$T$37")),2,FALSE),0))*Customers!K234</f>
        <v>266274.06484586257</v>
      </c>
      <c r="F127" s="20">
        <f ca="1">'Historical Therms'!H234+B127</f>
        <v>1838953.8636630098</v>
      </c>
      <c r="G127" s="20">
        <f ca="1">'Historical Therms'!I234+C127</f>
        <v>1065804.7512351645</v>
      </c>
      <c r="H127" s="20">
        <f ca="1">'Historical Therms'!J234+D127</f>
        <v>1291488.3002846404</v>
      </c>
      <c r="I127" s="20">
        <f ca="1">'Historical Therms'!K234+E127</f>
        <v>1649297.6157164292</v>
      </c>
      <c r="K127" s="20">
        <f ca="1">O127-'Historical Therms'!H234</f>
        <v>406886.12592331739</v>
      </c>
      <c r="L127" s="20">
        <f ca="1">P127-'Historical Therms'!I234</f>
        <v>350632.59164754511</v>
      </c>
      <c r="M127" s="20">
        <f ca="1">Q127-'Historical Therms'!J234</f>
        <v>-53480.875286414754</v>
      </c>
      <c r="N127" s="20">
        <f ca="1">R127-'Historical Therms'!K234</f>
        <v>269842.74581714347</v>
      </c>
      <c r="O127" s="20">
        <f ca="1">((VLOOKUP(MONTH($A127),'Normal HDDs'!$A:$E,2,FALSE)*IFERROR(VLOOKUP(MONTH($A127),INDIRECT(CONCATENATE("'",YEAR($A127),"'!$A$22:$B$37")),2,FALSE),0)+((IFERROR(VLOOKUP("trend",INDIRECT(CONCATENATE("'",YEAR($A127),"'!$A$22:$B$37")),2,FALSE),0)*(MONTH($A127)+108))*($A128-$A127))+(IFERROR((VLOOKUP("(Intercept)",INDIRECT(CONCATENATE("'",YEAR($A127),"'!$A$22:$B$37")),2,FALSE)),0)*($A128-$A127)))*Customers!H234)</f>
        <v>2062093.488439006</v>
      </c>
      <c r="P127" s="20">
        <f ca="1">((VLOOKUP(MONTH($A127),'Normal HDDs'!$A:$E,3,FALSE)*IFERROR(VLOOKUP(MONTH($A127),INDIRECT(CONCATENATE("'",YEAR($A127),"'!$g$22:$h$37")),2,FALSE),0)+((IFERROR(VLOOKUP("trend",INDIRECT(CONCATENATE("'",YEAR($A127),"'!$g$22:$h$37")),2,FALSE),0)*(MONTH($A127)+108))*($A128-$A127))+(IFERROR((VLOOKUP("(Intercept)",INDIRECT(CONCATENATE("'",YEAR($A127),"'!$g$22:$h$37")),2,FALSE)),0)*($A128-$A127)))*Customers!I234)</f>
        <v>1320439.2564001156</v>
      </c>
      <c r="Q127" s="20">
        <f ca="1">((VLOOKUP(MONTH($A127),'Normal HDDs'!$A:$E,4,FALSE)*IFERROR(VLOOKUP(MONTH($A127),INDIRECT(CONCATENATE("'",YEAR($A127),"'!$m$22:$n$37")),2,FALSE),0)+((IFERROR(VLOOKUP("trend",INDIRECT(CONCATENATE("'",YEAR($A127),"'!$m$22:$n$37")),2,FALSE),0)*(MONTH($A127)+108))*($A128-$A127))+(IFERROR((VLOOKUP("(Intercept)",INDIRECT(CONCATENATE("'",YEAR($A127),"'!$m$22:$n$37")),2,FALSE)),0)*($A128-$A127)))*Customers!J234)</f>
        <v>1127234.5465747595</v>
      </c>
      <c r="R127" s="20">
        <f ca="1">((VLOOKUP(MONTH($A127),'Normal HDDs'!$A:$E,5,FALSE)*IFERROR(VLOOKUP(MONTH($A127),INDIRECT(CONCATENATE("'",YEAR($A127),"'!$s$22:$t$37")),2,FALSE),0)+((IFERROR(VLOOKUP("trend",INDIRECT(CONCATENATE("'",YEAR($A127),"'!$s$22:$t$37")),2,FALSE),0)*(MONTH($A127)+108))*($A128-$A127))+(IFERROR((VLOOKUP("(Intercept)",INDIRECT(CONCATENATE("'",YEAR($A127),"'!$s$22:$t$37")),2,FALSE)),0)*($A128-$A127)))*Customers!K234)</f>
        <v>1652866.2966877101</v>
      </c>
    </row>
    <row r="128" spans="1:18" x14ac:dyDescent="0.25">
      <c r="A128" s="18">
        <v>43586</v>
      </c>
      <c r="B128" s="20">
        <f ca="1">((VLOOKUP(MONTH($A128),'Normal HDDs'!$A:$E,2,FALSE)-'Actual HDDs'!B235)*IFERROR(VLOOKUP(MONTH($A128),INDIRECT(CONCATENATE("'",YEAR($A128),"'!$A$22:$B$37")),2,FALSE),0))*Customers!H235</f>
        <v>280251.06676300435</v>
      </c>
      <c r="C128" s="20">
        <f ca="1">((VLOOKUP(MONTH($A128),'Normal HDDs'!$A:$E,3,FALSE)-'Actual HDDs'!C235)*IFERROR(VLOOKUP(MONTH($A128),INDIRECT(CONCATENATE("'",YEAR($A128),"'!$G$22:$H$37")),2,FALSE),0))*Customers!I235</f>
        <v>164022.85343319504</v>
      </c>
      <c r="D128" s="20">
        <f ca="1">((VLOOKUP(MONTH($A128),'Normal HDDs'!$A:$E,4,FALSE)-'Actual HDDs'!D235)*IFERROR(VLOOKUP(MONTH($A128),INDIRECT(CONCATENATE("'",YEAR($A128),"'!$M$22:$N$37")),2,FALSE),0))*Customers!J235</f>
        <v>130859.59536000897</v>
      </c>
      <c r="E128" s="20">
        <f ca="1">((VLOOKUP(MONTH($A128),'Normal HDDs'!$A:$E,5,FALSE)-'Actual HDDs'!E235)*IFERROR(VLOOKUP(MONTH($A128),INDIRECT(CONCATENATE("'",YEAR($A128),"'!$S$22:$T$37")),2,FALSE),0))*Customers!K235</f>
        <v>214731.0976995253</v>
      </c>
      <c r="F128" s="20">
        <f ca="1">'Historical Therms'!H235+B128</f>
        <v>1516851.8096464812</v>
      </c>
      <c r="G128" s="20">
        <f ca="1">'Historical Therms'!I235+C128</f>
        <v>937909.17331726616</v>
      </c>
      <c r="H128" s="20">
        <f ca="1">'Historical Therms'!J235+D128</f>
        <v>740422.82949872524</v>
      </c>
      <c r="I128" s="20">
        <f ca="1">'Historical Therms'!K235+E128</f>
        <v>946327.80079326092</v>
      </c>
      <c r="K128" s="20">
        <f ca="1">O128-'Historical Therms'!H235</f>
        <v>311739.38280472648</v>
      </c>
      <c r="L128" s="20">
        <f ca="1">P128-'Historical Therms'!I235</f>
        <v>230065.43023433781</v>
      </c>
      <c r="M128" s="20">
        <f ca="1">Q128-'Historical Therms'!J235</f>
        <v>176051.41948030656</v>
      </c>
      <c r="N128" s="20">
        <f ca="1">R128-'Historical Therms'!K235</f>
        <v>408686.36557564454</v>
      </c>
      <c r="O128" s="20">
        <f ca="1">((VLOOKUP(MONTH($A128),'Normal HDDs'!$A:$E,2,FALSE)*IFERROR(VLOOKUP(MONTH($A128),INDIRECT(CONCATENATE("'",YEAR($A128),"'!$A$22:$B$37")),2,FALSE),0)+((IFERROR(VLOOKUP("trend",INDIRECT(CONCATENATE("'",YEAR($A128),"'!$A$22:$B$37")),2,FALSE),0)*(MONTH($A128)+108))*($A129-$A128))+(IFERROR((VLOOKUP("(Intercept)",INDIRECT(CONCATENATE("'",YEAR($A128),"'!$A$22:$B$37")),2,FALSE)),0)*($A129-$A128)))*Customers!H235)</f>
        <v>1548340.1256882034</v>
      </c>
      <c r="P128" s="20">
        <f ca="1">((VLOOKUP(MONTH($A128),'Normal HDDs'!$A:$E,3,FALSE)*IFERROR(VLOOKUP(MONTH($A128),INDIRECT(CONCATENATE("'",YEAR($A128),"'!$g$22:$h$37")),2,FALSE),0)+((IFERROR(VLOOKUP("trend",INDIRECT(CONCATENATE("'",YEAR($A128),"'!$g$22:$h$37")),2,FALSE),0)*(MONTH($A128)+108))*($A129-$A128))+(IFERROR((VLOOKUP("(Intercept)",INDIRECT(CONCATENATE("'",YEAR($A128),"'!$g$22:$h$37")),2,FALSE)),0)*($A129-$A128)))*Customers!I235)</f>
        <v>1003951.7501184089</v>
      </c>
      <c r="Q128" s="20">
        <f ca="1">((VLOOKUP(MONTH($A128),'Normal HDDs'!$A:$E,4,FALSE)*IFERROR(VLOOKUP(MONTH($A128),INDIRECT(CONCATENATE("'",YEAR($A128),"'!$m$22:$n$37")),2,FALSE),0)+((IFERROR(VLOOKUP("trend",INDIRECT(CONCATENATE("'",YEAR($A128),"'!$m$22:$n$37")),2,FALSE),0)*(MONTH($A128)+108))*($A129-$A128))+(IFERROR((VLOOKUP("(Intercept)",INDIRECT(CONCATENATE("'",YEAR($A128),"'!$m$22:$n$37")),2,FALSE)),0)*($A129-$A128)))*Customers!J235)</f>
        <v>785614.65361902281</v>
      </c>
      <c r="R128" s="20">
        <f ca="1">((VLOOKUP(MONTH($A128),'Normal HDDs'!$A:$E,5,FALSE)*IFERROR(VLOOKUP(MONTH($A128),INDIRECT(CONCATENATE("'",YEAR($A128),"'!$s$22:$t$37")),2,FALSE),0)+((IFERROR(VLOOKUP("trend",INDIRECT(CONCATENATE("'",YEAR($A128),"'!$s$22:$t$37")),2,FALSE),0)*(MONTH($A128)+108))*($A129-$A128))+(IFERROR((VLOOKUP("(Intercept)",INDIRECT(CONCATENATE("'",YEAR($A128),"'!$s$22:$t$37")),2,FALSE)),0)*($A129-$A128)))*Customers!K235)</f>
        <v>1140283.0686693802</v>
      </c>
    </row>
    <row r="129" spans="1:18" x14ac:dyDescent="0.25">
      <c r="A129" s="18">
        <v>43617</v>
      </c>
      <c r="B129" s="20">
        <f ca="1">((VLOOKUP(MONTH($A129),'Normal HDDs'!$A:$E,2,FALSE)-'Actual HDDs'!B236)*IFERROR(VLOOKUP(MONTH($A129),INDIRECT(CONCATENATE("'",YEAR($A129),"'!$A$22:$B$37")),2,FALSE),0))*Customers!H236</f>
        <v>0</v>
      </c>
      <c r="C129" s="20">
        <f ca="1">((VLOOKUP(MONTH($A129),'Normal HDDs'!$A:$E,3,FALSE)-'Actual HDDs'!C236)*IFERROR(VLOOKUP(MONTH($A129),INDIRECT(CONCATENATE("'",YEAR($A129),"'!$G$22:$H$37")),2,FALSE),0))*Customers!I236</f>
        <v>49924.512708209739</v>
      </c>
      <c r="D129" s="20">
        <f ca="1">((VLOOKUP(MONTH($A129),'Normal HDDs'!$A:$E,4,FALSE)-'Actual HDDs'!D236)*IFERROR(VLOOKUP(MONTH($A129),INDIRECT(CONCATENATE("'",YEAR($A129),"'!$M$22:$N$37")),2,FALSE),0))*Customers!J236</f>
        <v>0</v>
      </c>
      <c r="E129" s="20">
        <f ca="1">((VLOOKUP(MONTH($A129),'Normal HDDs'!$A:$E,5,FALSE)-'Actual HDDs'!E236)*IFERROR(VLOOKUP(MONTH($A129),INDIRECT(CONCATENATE("'",YEAR($A129),"'!$S$22:$T$37")),2,FALSE),0))*Customers!K236</f>
        <v>0</v>
      </c>
      <c r="F129" s="20">
        <f ca="1">'Historical Therms'!H236+B129</f>
        <v>994290.46274632926</v>
      </c>
      <c r="G129" s="20">
        <f ca="1">'Historical Therms'!I236+C129</f>
        <v>695936.38810570107</v>
      </c>
      <c r="H129" s="20">
        <f ca="1">'Historical Therms'!J236+D129</f>
        <v>579667.34112753079</v>
      </c>
      <c r="I129" s="20">
        <f ca="1">'Historical Therms'!K236+E129</f>
        <v>649030.32072864857</v>
      </c>
      <c r="K129" s="20">
        <f ca="1">O129-'Historical Therms'!H236</f>
        <v>32984.960751739447</v>
      </c>
      <c r="L129" s="20">
        <f ca="1">P129-'Historical Therms'!I236</f>
        <v>143649.84106016264</v>
      </c>
      <c r="M129" s="20">
        <f ca="1">Q129-'Historical Therms'!J236</f>
        <v>-6000.8003558639903</v>
      </c>
      <c r="N129" s="20">
        <f ca="1">R129-'Historical Therms'!K236</f>
        <v>111029.13873962057</v>
      </c>
      <c r="O129" s="20">
        <f ca="1">((VLOOKUP(MONTH($A129),'Normal HDDs'!$A:$E,2,FALSE)*IFERROR(VLOOKUP(MONTH($A129),INDIRECT(CONCATENATE("'",YEAR($A129),"'!$A$22:$B$37")),2,FALSE),0)+((IFERROR(VLOOKUP("trend",INDIRECT(CONCATENATE("'",YEAR($A129),"'!$A$22:$B$37")),2,FALSE),0)*(MONTH($A129)+108))*($A130-$A129))+(IFERROR((VLOOKUP("(Intercept)",INDIRECT(CONCATENATE("'",YEAR($A129),"'!$A$22:$B$37")),2,FALSE)),0)*($A130-$A129)))*Customers!H236)</f>
        <v>1027275.4234980687</v>
      </c>
      <c r="P129" s="20">
        <f ca="1">((VLOOKUP(MONTH($A129),'Normal HDDs'!$A:$E,3,FALSE)*IFERROR(VLOOKUP(MONTH($A129),INDIRECT(CONCATENATE("'",YEAR($A129),"'!$g$22:$h$37")),2,FALSE),0)+((IFERROR(VLOOKUP("trend",INDIRECT(CONCATENATE("'",YEAR($A129),"'!$g$22:$h$37")),2,FALSE),0)*(MONTH($A129)+108))*($A130-$A129))+(IFERROR((VLOOKUP("(Intercept)",INDIRECT(CONCATENATE("'",YEAR($A129),"'!$g$22:$h$37")),2,FALSE)),0)*($A130-$A129)))*Customers!I236)</f>
        <v>789661.71645765402</v>
      </c>
      <c r="Q129" s="20">
        <f ca="1">((VLOOKUP(MONTH($A129),'Normal HDDs'!$A:$E,4,FALSE)*IFERROR(VLOOKUP(MONTH($A129),INDIRECT(CONCATENATE("'",YEAR($A129),"'!$m$22:$n$37")),2,FALSE),0)+((IFERROR(VLOOKUP("trend",INDIRECT(CONCATENATE("'",YEAR($A129),"'!$m$22:$n$37")),2,FALSE),0)*(MONTH($A129)+108))*($A130-$A129))+(IFERROR((VLOOKUP("(Intercept)",INDIRECT(CONCATENATE("'",YEAR($A129),"'!$m$22:$n$37")),2,FALSE)),0)*($A130-$A129)))*Customers!J236)</f>
        <v>573666.5407716668</v>
      </c>
      <c r="R129" s="20">
        <f ca="1">((VLOOKUP(MONTH($A129),'Normal HDDs'!$A:$E,5,FALSE)*IFERROR(VLOOKUP(MONTH($A129),INDIRECT(CONCATENATE("'",YEAR($A129),"'!$s$22:$t$37")),2,FALSE),0)+((IFERROR(VLOOKUP("trend",INDIRECT(CONCATENATE("'",YEAR($A129),"'!$s$22:$t$37")),2,FALSE),0)*(MONTH($A129)+108))*($A130-$A129))+(IFERROR((VLOOKUP("(Intercept)",INDIRECT(CONCATENATE("'",YEAR($A129),"'!$s$22:$t$37")),2,FALSE)),0)*($A130-$A129)))*Customers!K236)</f>
        <v>760059.45946826914</v>
      </c>
    </row>
    <row r="130" spans="1:18" x14ac:dyDescent="0.25">
      <c r="A130" s="18">
        <v>43647</v>
      </c>
      <c r="B130" s="20">
        <f ca="1">((VLOOKUP(MONTH($A130),'Normal HDDs'!$A:$E,2,FALSE)-'Actual HDDs'!B237)*IFERROR(VLOOKUP(MONTH($A130),INDIRECT(CONCATENATE("'",YEAR($A130),"'!$A$22:$B$37")),2,FALSE),0))*Customers!H237</f>
        <v>0</v>
      </c>
      <c r="C130" s="20">
        <f ca="1">((VLOOKUP(MONTH($A130),'Normal HDDs'!$A:$E,3,FALSE)-'Actual HDDs'!C237)*IFERROR(VLOOKUP(MONTH($A130),INDIRECT(CONCATENATE("'",YEAR($A130),"'!$G$22:$H$37")),2,FALSE),0))*Customers!I237</f>
        <v>0</v>
      </c>
      <c r="D130" s="20">
        <f ca="1">((VLOOKUP(MONTH($A130),'Normal HDDs'!$A:$E,4,FALSE)-'Actual HDDs'!D237)*IFERROR(VLOOKUP(MONTH($A130),INDIRECT(CONCATENATE("'",YEAR($A130),"'!$M$22:$N$37")),2,FALSE),0))*Customers!J237</f>
        <v>0</v>
      </c>
      <c r="E130" s="20">
        <f ca="1">((VLOOKUP(MONTH($A130),'Normal HDDs'!$A:$E,5,FALSE)-'Actual HDDs'!E237)*IFERROR(VLOOKUP(MONTH($A130),INDIRECT(CONCATENATE("'",YEAR($A130),"'!$S$22:$T$37")),2,FALSE),0))*Customers!K237</f>
        <v>0</v>
      </c>
      <c r="F130" s="20">
        <f ca="1">'Historical Therms'!H237+B130</f>
        <v>1041864.3535957111</v>
      </c>
      <c r="G130" s="20">
        <f ca="1">'Historical Therms'!I237+C130</f>
        <v>699224.53201083769</v>
      </c>
      <c r="H130" s="20">
        <f ca="1">'Historical Therms'!J237+D130</f>
        <v>659564.16250235715</v>
      </c>
      <c r="I130" s="20">
        <f ca="1">'Historical Therms'!K237+E130</f>
        <v>738028.9518910941</v>
      </c>
      <c r="K130" s="20">
        <f ca="1">O130-'Historical Therms'!H237</f>
        <v>18705.329781884793</v>
      </c>
      <c r="L130" s="20">
        <f ca="1">P130-'Historical Therms'!I237</f>
        <v>-25142.158691237448</v>
      </c>
      <c r="M130" s="20">
        <f ca="1">Q130-'Historical Therms'!J237</f>
        <v>-67733.74730640091</v>
      </c>
      <c r="N130" s="20">
        <f ca="1">R130-'Historical Therms'!K237</f>
        <v>48295.278642523917</v>
      </c>
      <c r="O130" s="20">
        <f ca="1">((VLOOKUP(MONTH($A130),'Normal HDDs'!$A:$E,2,FALSE)*IFERROR(VLOOKUP(MONTH($A130),INDIRECT(CONCATENATE("'",YEAR($A130),"'!$A$22:$B$37")),2,FALSE),0)+((IFERROR(VLOOKUP("trend",INDIRECT(CONCATENATE("'",YEAR($A130),"'!$A$22:$B$37")),2,FALSE),0)*(MONTH($A130)+108))*($A131-$A130))+(IFERROR((VLOOKUP("(Intercept)",INDIRECT(CONCATENATE("'",YEAR($A130),"'!$A$22:$B$37")),2,FALSE)),0)*($A131-$A130)))*Customers!H237)</f>
        <v>1060569.6833775959</v>
      </c>
      <c r="P130" s="20">
        <f ca="1">((VLOOKUP(MONTH($A130),'Normal HDDs'!$A:$E,3,FALSE)*IFERROR(VLOOKUP(MONTH($A130),INDIRECT(CONCATENATE("'",YEAR($A130),"'!$g$22:$h$37")),2,FALSE),0)+((IFERROR(VLOOKUP("trend",INDIRECT(CONCATENATE("'",YEAR($A130),"'!$g$22:$h$37")),2,FALSE),0)*(MONTH($A130)+108))*($A131-$A130))+(IFERROR((VLOOKUP("(Intercept)",INDIRECT(CONCATENATE("'",YEAR($A130),"'!$g$22:$h$37")),2,FALSE)),0)*($A131-$A130)))*Customers!I237)</f>
        <v>674082.37331960024</v>
      </c>
      <c r="Q130" s="20">
        <f ca="1">((VLOOKUP(MONTH($A130),'Normal HDDs'!$A:$E,4,FALSE)*IFERROR(VLOOKUP(MONTH($A130),INDIRECT(CONCATENATE("'",YEAR($A130),"'!$m$22:$n$37")),2,FALSE),0)+((IFERROR(VLOOKUP("trend",INDIRECT(CONCATENATE("'",YEAR($A130),"'!$m$22:$n$37")),2,FALSE),0)*(MONTH($A130)+108))*($A131-$A130))+(IFERROR((VLOOKUP("(Intercept)",INDIRECT(CONCATENATE("'",YEAR($A130),"'!$m$22:$n$37")),2,FALSE)),0)*($A131-$A130)))*Customers!J237)</f>
        <v>591830.41519595624</v>
      </c>
      <c r="R130" s="20">
        <f ca="1">((VLOOKUP(MONTH($A130),'Normal HDDs'!$A:$E,5,FALSE)*IFERROR(VLOOKUP(MONTH($A130),INDIRECT(CONCATENATE("'",YEAR($A130),"'!$s$22:$t$37")),2,FALSE),0)+((IFERROR(VLOOKUP("trend",INDIRECT(CONCATENATE("'",YEAR($A130),"'!$s$22:$t$37")),2,FALSE),0)*(MONTH($A130)+108))*($A131-$A130))+(IFERROR((VLOOKUP("(Intercept)",INDIRECT(CONCATENATE("'",YEAR($A130),"'!$s$22:$t$37")),2,FALSE)),0)*($A131-$A130)))*Customers!K237)</f>
        <v>786324.23053361801</v>
      </c>
    </row>
    <row r="131" spans="1:18" x14ac:dyDescent="0.25">
      <c r="A131" s="18">
        <v>43678</v>
      </c>
      <c r="B131" s="20">
        <f ca="1">((VLOOKUP(MONTH($A131),'Normal HDDs'!$A:$E,2,FALSE)-'Actual HDDs'!B238)*IFERROR(VLOOKUP(MONTH($A131),INDIRECT(CONCATENATE("'",YEAR($A131),"'!$A$22:$B$37")),2,FALSE),0))*Customers!H238</f>
        <v>0</v>
      </c>
      <c r="C131" s="20">
        <f ca="1">((VLOOKUP(MONTH($A131),'Normal HDDs'!$A:$E,3,FALSE)-'Actual HDDs'!C238)*IFERROR(VLOOKUP(MONTH($A131),INDIRECT(CONCATENATE("'",YEAR($A131),"'!$G$22:$H$37")),2,FALSE),0))*Customers!I238</f>
        <v>0</v>
      </c>
      <c r="D131" s="20">
        <f ca="1">((VLOOKUP(MONTH($A131),'Normal HDDs'!$A:$E,4,FALSE)-'Actual HDDs'!D238)*IFERROR(VLOOKUP(MONTH($A131),INDIRECT(CONCATENATE("'",YEAR($A131),"'!$M$22:$N$37")),2,FALSE),0))*Customers!J238</f>
        <v>0</v>
      </c>
      <c r="E131" s="20">
        <f ca="1">((VLOOKUP(MONTH($A131),'Normal HDDs'!$A:$E,5,FALSE)-'Actual HDDs'!E238)*IFERROR(VLOOKUP(MONTH($A131),INDIRECT(CONCATENATE("'",YEAR($A131),"'!$S$22:$T$37")),2,FALSE),0))*Customers!K238</f>
        <v>0</v>
      </c>
      <c r="F131" s="20">
        <f ca="1">'Historical Therms'!H238+B131</f>
        <v>626106.58317304077</v>
      </c>
      <c r="G131" s="20">
        <f ca="1">'Historical Therms'!I238+C131</f>
        <v>407734.46554229036</v>
      </c>
      <c r="H131" s="20">
        <f ca="1">'Historical Therms'!J238+D131</f>
        <v>367904.97557893384</v>
      </c>
      <c r="I131" s="20">
        <f ca="1">'Historical Therms'!K238+E131</f>
        <v>449802.97570573509</v>
      </c>
      <c r="K131" s="20">
        <f ca="1">O131-'Historical Therms'!H238</f>
        <v>435727.43918732181</v>
      </c>
      <c r="L131" s="20">
        <f ca="1">P131-'Historical Therms'!I238</f>
        <v>265903.24695075979</v>
      </c>
      <c r="M131" s="20">
        <f ca="1">Q131-'Historical Therms'!J238</f>
        <v>224777.30059607374</v>
      </c>
      <c r="N131" s="20">
        <f ca="1">R131-'Historical Therms'!K238</f>
        <v>336746.95442755538</v>
      </c>
      <c r="O131" s="20">
        <f ca="1">((VLOOKUP(MONTH($A131),'Normal HDDs'!$A:$E,2,FALSE)*IFERROR(VLOOKUP(MONTH($A131),INDIRECT(CONCATENATE("'",YEAR($A131),"'!$A$22:$B$37")),2,FALSE),0)+((IFERROR(VLOOKUP("trend",INDIRECT(CONCATENATE("'",YEAR($A131),"'!$A$22:$B$37")),2,FALSE),0)*(MONTH($A131)+108))*($A132-$A131))+(IFERROR((VLOOKUP("(Intercept)",INDIRECT(CONCATENATE("'",YEAR($A131),"'!$A$22:$B$37")),2,FALSE)),0)*($A132-$A131)))*Customers!H238)</f>
        <v>1061834.0223603626</v>
      </c>
      <c r="P131" s="20">
        <f ca="1">((VLOOKUP(MONTH($A131),'Normal HDDs'!$A:$E,3,FALSE)*IFERROR(VLOOKUP(MONTH($A131),INDIRECT(CONCATENATE("'",YEAR($A131),"'!$g$22:$h$37")),2,FALSE),0)+((IFERROR(VLOOKUP("trend",INDIRECT(CONCATENATE("'",YEAR($A131),"'!$g$22:$h$37")),2,FALSE),0)*(MONTH($A131)+108))*($A132-$A131))+(IFERROR((VLOOKUP("(Intercept)",INDIRECT(CONCATENATE("'",YEAR($A131),"'!$g$22:$h$37")),2,FALSE)),0)*($A132-$A131)))*Customers!I238)</f>
        <v>673637.71249305014</v>
      </c>
      <c r="Q131" s="20">
        <f ca="1">((VLOOKUP(MONTH($A131),'Normal HDDs'!$A:$E,4,FALSE)*IFERROR(VLOOKUP(MONTH($A131),INDIRECT(CONCATENATE("'",YEAR($A131),"'!$m$22:$n$37")),2,FALSE),0)+((IFERROR(VLOOKUP("trend",INDIRECT(CONCATENATE("'",YEAR($A131),"'!$m$22:$n$37")),2,FALSE),0)*(MONTH($A131)+108))*($A132-$A131))+(IFERROR((VLOOKUP("(Intercept)",INDIRECT(CONCATENATE("'",YEAR($A131),"'!$m$22:$n$37")),2,FALSE)),0)*($A132-$A131)))*Customers!J238)</f>
        <v>592682.27617500757</v>
      </c>
      <c r="R131" s="20">
        <f ca="1">((VLOOKUP(MONTH($A131),'Normal HDDs'!$A:$E,5,FALSE)*IFERROR(VLOOKUP(MONTH($A131),INDIRECT(CONCATENATE("'",YEAR($A131),"'!$s$22:$t$37")),2,FALSE),0)+((IFERROR(VLOOKUP("trend",INDIRECT(CONCATENATE("'",YEAR($A131),"'!$s$22:$t$37")),2,FALSE),0)*(MONTH($A131)+108))*($A132-$A131))+(IFERROR((VLOOKUP("(Intercept)",INDIRECT(CONCATENATE("'",YEAR($A131),"'!$s$22:$t$37")),2,FALSE)),0)*($A132-$A131)))*Customers!K238)</f>
        <v>786549.93013329047</v>
      </c>
    </row>
    <row r="132" spans="1:18" x14ac:dyDescent="0.25">
      <c r="A132" s="18">
        <v>43709</v>
      </c>
      <c r="B132" s="20">
        <f ca="1">((VLOOKUP(MONTH($A132),'Normal HDDs'!$A:$E,2,FALSE)-'Actual HDDs'!B239)*IFERROR(VLOOKUP(MONTH($A132),INDIRECT(CONCATENATE("'",YEAR($A132),"'!$A$22:$B$37")),2,FALSE),0))*Customers!H239</f>
        <v>0</v>
      </c>
      <c r="C132" s="20">
        <f ca="1">((VLOOKUP(MONTH($A132),'Normal HDDs'!$A:$E,3,FALSE)-'Actual HDDs'!C239)*IFERROR(VLOOKUP(MONTH($A132),INDIRECT(CONCATENATE("'",YEAR($A132),"'!$G$22:$H$37")),2,FALSE),0))*Customers!I239</f>
        <v>109375.2676103085</v>
      </c>
      <c r="D132" s="20">
        <f ca="1">((VLOOKUP(MONTH($A132),'Normal HDDs'!$A:$E,4,FALSE)-'Actual HDDs'!D239)*IFERROR(VLOOKUP(MONTH($A132),INDIRECT(CONCATENATE("'",YEAR($A132),"'!$M$22:$N$37")),2,FALSE),0))*Customers!J239</f>
        <v>-157080.8452955996</v>
      </c>
      <c r="E132" s="20">
        <f ca="1">((VLOOKUP(MONTH($A132),'Normal HDDs'!$A:$E,5,FALSE)-'Actual HDDs'!E239)*IFERROR(VLOOKUP(MONTH($A132),INDIRECT(CONCATENATE("'",YEAR($A132),"'!$S$22:$T$37")),2,FALSE),0))*Customers!K239</f>
        <v>-27786.173622756454</v>
      </c>
      <c r="F132" s="20">
        <f ca="1">'Historical Therms'!H239+B132</f>
        <v>1442331.8562747105</v>
      </c>
      <c r="G132" s="20">
        <f ca="1">'Historical Therms'!I239+C132</f>
        <v>1073872.9880633804</v>
      </c>
      <c r="H132" s="20">
        <f ca="1">'Historical Therms'!J239+D132</f>
        <v>714846.1896811598</v>
      </c>
      <c r="I132" s="20">
        <f ca="1">'Historical Therms'!K239+E132</f>
        <v>1101072.2146727017</v>
      </c>
      <c r="K132" s="20">
        <f ca="1">O132-'Historical Therms'!H239</f>
        <v>-413425.02763758786</v>
      </c>
      <c r="L132" s="20">
        <f ca="1">P132-'Historical Therms'!I239</f>
        <v>-77568.247593496577</v>
      </c>
      <c r="M132" s="20">
        <f ca="1">Q132-'Historical Therms'!J239</f>
        <v>-100569.81749756867</v>
      </c>
      <c r="N132" s="20">
        <f ca="1">R132-'Historical Therms'!K239</f>
        <v>-28066.991460424382</v>
      </c>
      <c r="O132" s="20">
        <f ca="1">((VLOOKUP(MONTH($A132),'Normal HDDs'!$A:$E,2,FALSE)*IFERROR(VLOOKUP(MONTH($A132),INDIRECT(CONCATENATE("'",YEAR($A132),"'!$A$22:$B$37")),2,FALSE),0)+((IFERROR(VLOOKUP("trend",INDIRECT(CONCATENATE("'",YEAR($A132),"'!$A$22:$B$37")),2,FALSE),0)*(MONTH($A132)+108))*($A133-$A132))+(IFERROR((VLOOKUP("(Intercept)",INDIRECT(CONCATENATE("'",YEAR($A132),"'!$A$22:$B$37")),2,FALSE)),0)*($A133-$A132)))*Customers!H239)</f>
        <v>1028906.8286371226</v>
      </c>
      <c r="P132" s="20">
        <f ca="1">((VLOOKUP(MONTH($A132),'Normal HDDs'!$A:$E,3,FALSE)*IFERROR(VLOOKUP(MONTH($A132),INDIRECT(CONCATENATE("'",YEAR($A132),"'!$g$22:$h$37")),2,FALSE),0)+((IFERROR(VLOOKUP("trend",INDIRECT(CONCATENATE("'",YEAR($A132),"'!$g$22:$h$37")),2,FALSE),0)*(MONTH($A132)+108))*($A133-$A132))+(IFERROR((VLOOKUP("(Intercept)",INDIRECT(CONCATENATE("'",YEAR($A132),"'!$g$22:$h$37")),2,FALSE)),0)*($A133-$A132)))*Customers!I239)</f>
        <v>886929.4728595753</v>
      </c>
      <c r="Q132" s="20">
        <f ca="1">((VLOOKUP(MONTH($A132),'Normal HDDs'!$A:$E,4,FALSE)*IFERROR(VLOOKUP(MONTH($A132),INDIRECT(CONCATENATE("'",YEAR($A132),"'!$m$22:$n$37")),2,FALSE),0)+((IFERROR(VLOOKUP("trend",INDIRECT(CONCATENATE("'",YEAR($A132),"'!$m$22:$n$37")),2,FALSE),0)*(MONTH($A132)+108))*($A133-$A132))+(IFERROR((VLOOKUP("(Intercept)",INDIRECT(CONCATENATE("'",YEAR($A132),"'!$m$22:$n$37")),2,FALSE)),0)*($A133-$A132)))*Customers!J239)</f>
        <v>771357.21747919067</v>
      </c>
      <c r="R132" s="20">
        <f ca="1">((VLOOKUP(MONTH($A132),'Normal HDDs'!$A:$E,5,FALSE)*IFERROR(VLOOKUP(MONTH($A132),INDIRECT(CONCATENATE("'",YEAR($A132),"'!$s$22:$t$37")),2,FALSE),0)+((IFERROR(VLOOKUP("trend",INDIRECT(CONCATENATE("'",YEAR($A132),"'!$s$22:$t$37")),2,FALSE),0)*(MONTH($A132)+108))*($A133-$A132))+(IFERROR((VLOOKUP("(Intercept)",INDIRECT(CONCATENATE("'",YEAR($A132),"'!$s$22:$t$37")),2,FALSE)),0)*($A133-$A132)))*Customers!K239)</f>
        <v>1100791.3968350338</v>
      </c>
    </row>
    <row r="133" spans="1:18" x14ac:dyDescent="0.25">
      <c r="A133" s="18">
        <v>43739</v>
      </c>
      <c r="B133" s="20">
        <f ca="1">((VLOOKUP(MONTH($A133),'Normal HDDs'!$A:$E,2,FALSE)-'Actual HDDs'!B240)*IFERROR(VLOOKUP(MONTH($A133),INDIRECT(CONCATENATE("'",YEAR($A133),"'!$A$22:$B$37")),2,FALSE),0))*Customers!H240</f>
        <v>-77947.050902720192</v>
      </c>
      <c r="C133" s="20">
        <f ca="1">((VLOOKUP(MONTH($A133),'Normal HDDs'!$A:$E,3,FALSE)-'Actual HDDs'!C240)*IFERROR(VLOOKUP(MONTH($A133),INDIRECT(CONCATENATE("'",YEAR($A133),"'!$G$22:$H$37")),2,FALSE),0))*Customers!I240</f>
        <v>-195337.4192330626</v>
      </c>
      <c r="D133" s="20">
        <f ca="1">((VLOOKUP(MONTH($A133),'Normal HDDs'!$A:$E,4,FALSE)-'Actual HDDs'!D240)*IFERROR(VLOOKUP(MONTH($A133),INDIRECT(CONCATENATE("'",YEAR($A133),"'!$M$22:$N$37")),2,FALSE),0))*Customers!J240</f>
        <v>-325128.88312902523</v>
      </c>
      <c r="E133" s="20">
        <f ca="1">((VLOOKUP(MONTH($A133),'Normal HDDs'!$A:$E,5,FALSE)-'Actual HDDs'!E240)*IFERROR(VLOOKUP(MONTH($A133),INDIRECT(CONCATENATE("'",YEAR($A133),"'!$S$22:$T$37")),2,FALSE),0))*Customers!K240</f>
        <v>-435220.63556536927</v>
      </c>
      <c r="F133" s="20">
        <f ca="1">'Historical Therms'!H240+B133</f>
        <v>3018545.4472109936</v>
      </c>
      <c r="G133" s="20">
        <f ca="1">'Historical Therms'!I240+C133</f>
        <v>1789900.7056172502</v>
      </c>
      <c r="H133" s="20">
        <f ca="1">'Historical Therms'!J240+D133</f>
        <v>1454090.6178832441</v>
      </c>
      <c r="I133" s="20">
        <f ca="1">'Historical Therms'!K240+E133</f>
        <v>2322706.2404583348</v>
      </c>
      <c r="K133" s="20">
        <f ca="1">O133-'Historical Therms'!H240</f>
        <v>-717855.67405422451</v>
      </c>
      <c r="L133" s="20">
        <f ca="1">P133-'Historical Therms'!I240</f>
        <v>-449710.10945546906</v>
      </c>
      <c r="M133" s="20">
        <f ca="1">Q133-'Historical Therms'!J240</f>
        <v>-539302.29665015568</v>
      </c>
      <c r="N133" s="20">
        <f ca="1">R133-'Historical Therms'!K240</f>
        <v>-748711.67423355975</v>
      </c>
      <c r="O133" s="20">
        <f ca="1">((VLOOKUP(MONTH($A133),'Normal HDDs'!$A:$E,2,FALSE)*IFERROR(VLOOKUP(MONTH($A133),INDIRECT(CONCATENATE("'",YEAR($A133),"'!$A$22:$B$37")),2,FALSE),0)+((IFERROR(VLOOKUP("trend",INDIRECT(CONCATENATE("'",YEAR($A133),"'!$A$22:$B$37")),2,FALSE),0)*(MONTH($A133)+108))*($A134-$A133))+(IFERROR((VLOOKUP("(Intercept)",INDIRECT(CONCATENATE("'",YEAR($A133),"'!$A$22:$B$37")),2,FALSE)),0)*($A134-$A133)))*Customers!H240)</f>
        <v>2378636.8240594892</v>
      </c>
      <c r="P133" s="20">
        <f ca="1">((VLOOKUP(MONTH($A133),'Normal HDDs'!$A:$E,3,FALSE)*IFERROR(VLOOKUP(MONTH($A133),INDIRECT(CONCATENATE("'",YEAR($A133),"'!$g$22:$h$37")),2,FALSE),0)+((IFERROR(VLOOKUP("trend",INDIRECT(CONCATENATE("'",YEAR($A133),"'!$g$22:$h$37")),2,FALSE),0)*(MONTH($A133)+108))*($A134-$A133))+(IFERROR((VLOOKUP("(Intercept)",INDIRECT(CONCATENATE("'",YEAR($A133),"'!$g$22:$h$37")),2,FALSE)),0)*($A134-$A133)))*Customers!I240)</f>
        <v>1535528.0153948436</v>
      </c>
      <c r="Q133" s="20">
        <f ca="1">((VLOOKUP(MONTH($A133),'Normal HDDs'!$A:$E,4,FALSE)*IFERROR(VLOOKUP(MONTH($A133),INDIRECT(CONCATENATE("'",YEAR($A133),"'!$m$22:$n$37")),2,FALSE),0)+((IFERROR(VLOOKUP("trend",INDIRECT(CONCATENATE("'",YEAR($A133),"'!$m$22:$n$37")),2,FALSE),0)*(MONTH($A133)+108))*($A134-$A133))+(IFERROR((VLOOKUP("(Intercept)",INDIRECT(CONCATENATE("'",YEAR($A133),"'!$m$22:$n$37")),2,FALSE)),0)*($A134-$A133)))*Customers!J240)</f>
        <v>1239917.2043621137</v>
      </c>
      <c r="R133" s="20">
        <f ca="1">((VLOOKUP(MONTH($A133),'Normal HDDs'!$A:$E,5,FALSE)*IFERROR(VLOOKUP(MONTH($A133),INDIRECT(CONCATENATE("'",YEAR($A133),"'!$s$22:$t$37")),2,FALSE),0)+((IFERROR(VLOOKUP("trend",INDIRECT(CONCATENATE("'",YEAR($A133),"'!$s$22:$t$37")),2,FALSE),0)*(MONTH($A133)+108))*($A134-$A133))+(IFERROR((VLOOKUP("(Intercept)",INDIRECT(CONCATENATE("'",YEAR($A133),"'!$s$22:$t$37")),2,FALSE)),0)*($A134-$A133)))*Customers!K240)</f>
        <v>2009215.2017901444</v>
      </c>
    </row>
    <row r="134" spans="1:18" x14ac:dyDescent="0.25">
      <c r="A134" s="18">
        <v>43770</v>
      </c>
      <c r="B134" s="20">
        <f ca="1">((VLOOKUP(MONTH($A134),'Normal HDDs'!$A:$E,2,FALSE)-'Actual HDDs'!B241)*IFERROR(VLOOKUP(MONTH($A134),INDIRECT(CONCATENATE("'",YEAR($A134),"'!$A$22:$B$37")),2,FALSE),0))*Customers!H241</f>
        <v>357424.44536403357</v>
      </c>
      <c r="C134" s="20">
        <f ca="1">((VLOOKUP(MONTH($A134),'Normal HDDs'!$A:$E,3,FALSE)-'Actual HDDs'!C241)*IFERROR(VLOOKUP(MONTH($A134),INDIRECT(CONCATENATE("'",YEAR($A134),"'!$G$22:$H$37")),2,FALSE),0))*Customers!I241</f>
        <v>287174.8007525588</v>
      </c>
      <c r="D134" s="20">
        <f ca="1">((VLOOKUP(MONTH($A134),'Normal HDDs'!$A:$E,4,FALSE)-'Actual HDDs'!D241)*IFERROR(VLOOKUP(MONTH($A134),INDIRECT(CONCATENATE("'",YEAR($A134),"'!$M$22:$N$37")),2,FALSE),0))*Customers!J241</f>
        <v>-261603.1967718961</v>
      </c>
      <c r="E134" s="20">
        <f ca="1">((VLOOKUP(MONTH($A134),'Normal HDDs'!$A:$E,5,FALSE)-'Actual HDDs'!E241)*IFERROR(VLOOKUP(MONTH($A134),INDIRECT(CONCATENATE("'",YEAR($A134),"'!$S$22:$T$37")),2,FALSE),0))*Customers!K241</f>
        <v>-38166.835425801852</v>
      </c>
      <c r="F134" s="20">
        <f ca="1">'Historical Therms'!H241+B134</f>
        <v>4096861.0417368747</v>
      </c>
      <c r="G134" s="20">
        <f ca="1">'Historical Therms'!I241+C134</f>
        <v>2613976.7279135101</v>
      </c>
      <c r="H134" s="20">
        <f ca="1">'Historical Therms'!J241+D134</f>
        <v>2278072.9337582691</v>
      </c>
      <c r="I134" s="20">
        <f ca="1">'Historical Therms'!K241+E134</f>
        <v>3347882.5105102402</v>
      </c>
      <c r="K134" s="20">
        <f ca="1">O134-'Historical Therms'!H241</f>
        <v>-9608.849140978884</v>
      </c>
      <c r="L134" s="20">
        <f ca="1">P134-'Historical Therms'!I241</f>
        <v>-18324.715567997657</v>
      </c>
      <c r="M134" s="20">
        <f ca="1">Q134-'Historical Therms'!J241</f>
        <v>-497995.19958046824</v>
      </c>
      <c r="N134" s="20">
        <f ca="1">R134-'Historical Therms'!K241</f>
        <v>-440393.24053771794</v>
      </c>
      <c r="O134" s="20">
        <f ca="1">((VLOOKUP(MONTH($A134),'Normal HDDs'!$A:$E,2,FALSE)*IFERROR(VLOOKUP(MONTH($A134),INDIRECT(CONCATENATE("'",YEAR($A134),"'!$A$22:$B$37")),2,FALSE),0)+((IFERROR(VLOOKUP("trend",INDIRECT(CONCATENATE("'",YEAR($A134),"'!$A$22:$B$37")),2,FALSE),0)*(MONTH($A134)+108))*($A135-$A134))+(IFERROR((VLOOKUP("(Intercept)",INDIRECT(CONCATENATE("'",YEAR($A134),"'!$A$22:$B$37")),2,FALSE)),0)*($A135-$A134)))*Customers!H241)</f>
        <v>3729827.7472318625</v>
      </c>
      <c r="P134" s="20">
        <f ca="1">((VLOOKUP(MONTH($A134),'Normal HDDs'!$A:$E,3,FALSE)*IFERROR(VLOOKUP(MONTH($A134),INDIRECT(CONCATENATE("'",YEAR($A134),"'!$g$22:$h$37")),2,FALSE),0)+((IFERROR(VLOOKUP("trend",INDIRECT(CONCATENATE("'",YEAR($A134),"'!$g$22:$h$37")),2,FALSE),0)*(MONTH($A134)+108))*($A135-$A134))+(IFERROR((VLOOKUP("(Intercept)",INDIRECT(CONCATENATE("'",YEAR($A134),"'!$g$22:$h$37")),2,FALSE)),0)*($A135-$A134)))*Customers!I241)</f>
        <v>2308477.2115929537</v>
      </c>
      <c r="Q134" s="20">
        <f ca="1">((VLOOKUP(MONTH($A134),'Normal HDDs'!$A:$E,4,FALSE)*IFERROR(VLOOKUP(MONTH($A134),INDIRECT(CONCATENATE("'",YEAR($A134),"'!$m$22:$n$37")),2,FALSE),0)+((IFERROR(VLOOKUP("trend",INDIRECT(CONCATENATE("'",YEAR($A134),"'!$m$22:$n$37")),2,FALSE),0)*(MONTH($A134)+108))*($A135-$A134))+(IFERROR((VLOOKUP("(Intercept)",INDIRECT(CONCATENATE("'",YEAR($A134),"'!$m$22:$n$37")),2,FALSE)),0)*($A135-$A134)))*Customers!J241)</f>
        <v>2041680.9309496968</v>
      </c>
      <c r="R134" s="20">
        <f ca="1">((VLOOKUP(MONTH($A134),'Normal HDDs'!$A:$E,5,FALSE)*IFERROR(VLOOKUP(MONTH($A134),INDIRECT(CONCATENATE("'",YEAR($A134),"'!$s$22:$t$37")),2,FALSE),0)+((IFERROR(VLOOKUP("trend",INDIRECT(CONCATENATE("'",YEAR($A134),"'!$s$22:$t$37")),2,FALSE),0)*(MONTH($A134)+108))*($A135-$A134))+(IFERROR((VLOOKUP("(Intercept)",INDIRECT(CONCATENATE("'",YEAR($A134),"'!$s$22:$t$37")),2,FALSE)),0)*($A135-$A134)))*Customers!K241)</f>
        <v>2945656.1053983243</v>
      </c>
    </row>
    <row r="135" spans="1:18" x14ac:dyDescent="0.25">
      <c r="A135" s="18">
        <v>43800</v>
      </c>
      <c r="B135" s="20">
        <f ca="1">((VLOOKUP(MONTH($A135),'Normal HDDs'!$A:$E,2,FALSE)-'Actual HDDs'!B242)*IFERROR(VLOOKUP(MONTH($A135),INDIRECT(CONCATENATE("'",YEAR($A135),"'!$A$22:$B$37")),2,FALSE),0))*Customers!H242</f>
        <v>684505.67285570339</v>
      </c>
      <c r="C135" s="20">
        <f ca="1">((VLOOKUP(MONTH($A135),'Normal HDDs'!$A:$E,3,FALSE)-'Actual HDDs'!C242)*IFERROR(VLOOKUP(MONTH($A135),INDIRECT(CONCATENATE("'",YEAR($A135),"'!$G$22:$H$37")),2,FALSE),0))*Customers!I242</f>
        <v>383209.24770795793</v>
      </c>
      <c r="D135" s="20">
        <f ca="1">((VLOOKUP(MONTH($A135),'Normal HDDs'!$A:$E,4,FALSE)-'Actual HDDs'!D242)*IFERROR(VLOOKUP(MONTH($A135),INDIRECT(CONCATENATE("'",YEAR($A135),"'!$M$22:$N$37")),2,FALSE),0))*Customers!J242</f>
        <v>164149.603420044</v>
      </c>
      <c r="E135" s="20">
        <f ca="1">((VLOOKUP(MONTH($A135),'Normal HDDs'!$A:$E,5,FALSE)-'Actual HDDs'!E242)*IFERROR(VLOOKUP(MONTH($A135),INDIRECT(CONCATENATE("'",YEAR($A135),"'!$S$22:$T$37")),2,FALSE),0))*Customers!K242</f>
        <v>509297.71633419831</v>
      </c>
      <c r="F135" s="20">
        <f ca="1">'Historical Therms'!H242+B135</f>
        <v>4593312.1682374887</v>
      </c>
      <c r="G135" s="20">
        <f ca="1">'Historical Therms'!I242+C135</f>
        <v>2767040.8764456091</v>
      </c>
      <c r="H135" s="20">
        <f ca="1">'Historical Therms'!J242+D135</f>
        <v>3255501.8282473045</v>
      </c>
      <c r="I135" s="20">
        <f ca="1">'Historical Therms'!K242+E135</f>
        <v>4474761.3673875015</v>
      </c>
      <c r="K135" s="20">
        <f ca="1">O135-'Historical Therms'!H242</f>
        <v>422724.67745489907</v>
      </c>
      <c r="L135" s="20">
        <f ca="1">P135-'Historical Therms'!I242</f>
        <v>362533.03737764619</v>
      </c>
      <c r="M135" s="20">
        <f ca="1">Q135-'Historical Therms'!J242</f>
        <v>64563.3192505599</v>
      </c>
      <c r="N135" s="20">
        <f ca="1">R135-'Historical Therms'!K242</f>
        <v>274500.69296617527</v>
      </c>
      <c r="O135" s="20">
        <f ca="1">((VLOOKUP(MONTH($A135),'Normal HDDs'!$A:$E,2,FALSE)*IFERROR(VLOOKUP(MONTH($A135),INDIRECT(CONCATENATE("'",YEAR($A135),"'!$A$22:$B$37")),2,FALSE),0)+((IFERROR(VLOOKUP("trend",INDIRECT(CONCATENATE("'",YEAR($A135),"'!$A$22:$B$37")),2,FALSE),0)*(MONTH($A135)+108))*($A136-$A135))+(IFERROR((VLOOKUP("(Intercept)",INDIRECT(CONCATENATE("'",YEAR($A135),"'!$A$22:$B$37")),2,FALSE)),0)*($A136-$A135)))*Customers!H242)</f>
        <v>4331531.1728366846</v>
      </c>
      <c r="P135" s="20">
        <f ca="1">((VLOOKUP(MONTH($A135),'Normal HDDs'!$A:$E,3,FALSE)*IFERROR(VLOOKUP(MONTH($A135),INDIRECT(CONCATENATE("'",YEAR($A135),"'!$g$22:$h$37")),2,FALSE),0)+((IFERROR(VLOOKUP("trend",INDIRECT(CONCATENATE("'",YEAR($A135),"'!$g$22:$h$37")),2,FALSE),0)*(MONTH($A135)+108))*($A136-$A135))+(IFERROR((VLOOKUP("(Intercept)",INDIRECT(CONCATENATE("'",YEAR($A135),"'!$g$22:$h$37")),2,FALSE)),0)*($A136-$A135)))*Customers!I242)</f>
        <v>2746364.6661152975</v>
      </c>
      <c r="Q135" s="20">
        <f ca="1">((VLOOKUP(MONTH($A135),'Normal HDDs'!$A:$E,4,FALSE)*IFERROR(VLOOKUP(MONTH($A135),INDIRECT(CONCATENATE("'",YEAR($A135),"'!$m$22:$n$37")),2,FALSE),0)+((IFERROR(VLOOKUP("trend",INDIRECT(CONCATENATE("'",YEAR($A135),"'!$m$22:$n$37")),2,FALSE),0)*(MONTH($A135)+108))*($A136-$A135))+(IFERROR((VLOOKUP("(Intercept)",INDIRECT(CONCATENATE("'",YEAR($A135),"'!$m$22:$n$37")),2,FALSE)),0)*($A136-$A135)))*Customers!J242)</f>
        <v>3155915.5440778206</v>
      </c>
      <c r="R135" s="20">
        <f ca="1">((VLOOKUP(MONTH($A135),'Normal HDDs'!$A:$E,5,FALSE)*IFERROR(VLOOKUP(MONTH($A135),INDIRECT(CONCATENATE("'",YEAR($A135),"'!$s$22:$t$37")),2,FALSE),0)+((IFERROR(VLOOKUP("trend",INDIRECT(CONCATENATE("'",YEAR($A135),"'!$s$22:$t$37")),2,FALSE),0)*(MONTH($A135)+108))*($A136-$A135))+(IFERROR((VLOOKUP("(Intercept)",INDIRECT(CONCATENATE("'",YEAR($A135),"'!$s$22:$t$37")),2,FALSE)),0)*($A136-$A135)))*Customers!K242)</f>
        <v>4239964.3440194782</v>
      </c>
    </row>
    <row r="136" spans="1:18" x14ac:dyDescent="0.25">
      <c r="A136" s="18">
        <v>43831</v>
      </c>
      <c r="K136" s="20"/>
      <c r="L136" s="20"/>
      <c r="M136" s="20"/>
      <c r="N136" s="20"/>
    </row>
  </sheetData>
  <mergeCells count="5">
    <mergeCell ref="B2:E2"/>
    <mergeCell ref="F2:I2"/>
    <mergeCell ref="K2:N2"/>
    <mergeCell ref="O2:R2"/>
    <mergeCell ref="A1:R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67F3-AFA6-4E51-8AA1-2105C4BB9791}">
  <dimension ref="A1:K242"/>
  <sheetViews>
    <sheetView tabSelected="1" workbookViewId="0"/>
  </sheetViews>
  <sheetFormatPr defaultRowHeight="15" x14ac:dyDescent="0.25"/>
  <cols>
    <col min="1" max="1" width="9.42578125" bestFit="1" customWidth="1"/>
    <col min="2" max="2" width="4.85546875" bestFit="1" customWidth="1"/>
    <col min="3" max="3" width="9" bestFit="1" customWidth="1"/>
    <col min="4" max="5" width="8.5703125" bestFit="1" customWidth="1"/>
    <col min="6" max="6" width="8" bestFit="1" customWidth="1"/>
    <col min="7" max="7" width="9.42578125" bestFit="1" customWidth="1"/>
    <col min="8" max="11" width="8" bestFit="1" customWidth="1"/>
  </cols>
  <sheetData>
    <row r="1" spans="1:11" ht="23.25" x14ac:dyDescent="0.35">
      <c r="A1" s="7"/>
      <c r="B1" s="7"/>
      <c r="C1" s="32" t="s">
        <v>40</v>
      </c>
      <c r="D1" s="32"/>
      <c r="E1" s="32"/>
      <c r="F1" s="32"/>
      <c r="G1" s="32" t="s">
        <v>41</v>
      </c>
      <c r="H1" s="32"/>
      <c r="I1" s="32"/>
      <c r="J1" s="32"/>
      <c r="K1" s="32"/>
    </row>
    <row r="2" spans="1:11" x14ac:dyDescent="0.25">
      <c r="A2" s="3" t="s">
        <v>28</v>
      </c>
      <c r="B2" s="3"/>
      <c r="C2" s="4" t="s">
        <v>29</v>
      </c>
      <c r="D2" s="4" t="s">
        <v>30</v>
      </c>
      <c r="E2" s="4" t="s">
        <v>31</v>
      </c>
      <c r="F2" s="4" t="s">
        <v>32</v>
      </c>
      <c r="G2" s="3" t="s">
        <v>28</v>
      </c>
      <c r="H2" s="4" t="s">
        <v>29</v>
      </c>
      <c r="I2" s="4" t="s">
        <v>30</v>
      </c>
      <c r="J2" s="4" t="s">
        <v>31</v>
      </c>
      <c r="K2" s="4" t="s">
        <v>32</v>
      </c>
    </row>
    <row r="3" spans="1:11" x14ac:dyDescent="0.25">
      <c r="A3" s="6">
        <v>36526</v>
      </c>
      <c r="B3" s="3">
        <v>1</v>
      </c>
      <c r="C3" s="4">
        <v>9621179.4290031716</v>
      </c>
      <c r="D3" s="4">
        <v>5007831.091617655</v>
      </c>
      <c r="E3" s="4">
        <v>2496922.5179919754</v>
      </c>
      <c r="F3" s="4">
        <v>4287915.9613871984</v>
      </c>
      <c r="G3" s="6">
        <v>36526</v>
      </c>
      <c r="H3" s="4">
        <v>2547313.6997481571</v>
      </c>
      <c r="I3" s="4">
        <v>1672055.165294748</v>
      </c>
      <c r="J3" s="4">
        <v>1354144.0698004705</v>
      </c>
      <c r="K3" s="4">
        <v>2506597.0651566247</v>
      </c>
    </row>
    <row r="4" spans="1:11" x14ac:dyDescent="0.25">
      <c r="A4" s="6">
        <v>36557</v>
      </c>
      <c r="B4" s="3">
        <v>2</v>
      </c>
      <c r="C4" s="4">
        <v>4913424.7896249052</v>
      </c>
      <c r="D4" s="4">
        <v>2597855.2911683465</v>
      </c>
      <c r="E4" s="4">
        <v>1365883.0988988637</v>
      </c>
      <c r="F4" s="4">
        <v>2270366.8203078844</v>
      </c>
      <c r="G4" s="6">
        <v>36557</v>
      </c>
      <c r="H4" s="4">
        <v>3330299.7745443578</v>
      </c>
      <c r="I4" s="4">
        <v>2273903.9903514315</v>
      </c>
      <c r="J4" s="4">
        <v>1961901.6730898574</v>
      </c>
      <c r="K4" s="4">
        <v>3558185.562014353</v>
      </c>
    </row>
    <row r="5" spans="1:11" x14ac:dyDescent="0.25">
      <c r="A5" s="6">
        <v>36586</v>
      </c>
      <c r="B5" s="3">
        <v>3</v>
      </c>
      <c r="C5" s="4">
        <v>5388520.5707411366</v>
      </c>
      <c r="D5" s="4">
        <v>2961897.6056084116</v>
      </c>
      <c r="E5" s="4">
        <v>1322233.128496631</v>
      </c>
      <c r="F5" s="4">
        <v>2154693.6951538208</v>
      </c>
      <c r="G5" s="6">
        <v>36586</v>
      </c>
      <c r="H5" s="4">
        <v>2651506.6214466142</v>
      </c>
      <c r="I5" s="4">
        <v>1904221.7686454933</v>
      </c>
      <c r="J5" s="4">
        <v>1366981.0340970336</v>
      </c>
      <c r="K5" s="4">
        <v>2485830.575810859</v>
      </c>
    </row>
    <row r="6" spans="1:11" x14ac:dyDescent="0.25">
      <c r="A6" s="6">
        <v>36617</v>
      </c>
      <c r="B6" s="3">
        <v>4</v>
      </c>
      <c r="C6" s="4">
        <v>3080469.0579595836</v>
      </c>
      <c r="D6" s="4">
        <v>1656274.2605727334</v>
      </c>
      <c r="E6" s="4">
        <v>612747.3416740559</v>
      </c>
      <c r="F6" s="4">
        <v>932451.33979362715</v>
      </c>
      <c r="G6" s="6">
        <v>36617</v>
      </c>
      <c r="H6" s="4">
        <v>2118546.7340584295</v>
      </c>
      <c r="I6" s="4">
        <v>1436888.1196967694</v>
      </c>
      <c r="J6" s="4">
        <v>895556.84251512156</v>
      </c>
      <c r="K6" s="4">
        <v>1571632.3037296797</v>
      </c>
    </row>
    <row r="7" spans="1:11" x14ac:dyDescent="0.25">
      <c r="A7" s="6">
        <v>36647</v>
      </c>
      <c r="B7" s="3">
        <v>5</v>
      </c>
      <c r="C7" s="4">
        <v>1739520.4549268966</v>
      </c>
      <c r="D7" s="4">
        <v>904650.86448915896</v>
      </c>
      <c r="E7" s="4">
        <v>276915.80305783206</v>
      </c>
      <c r="F7" s="4">
        <v>431428.87752611248</v>
      </c>
      <c r="G7" s="6">
        <v>36647</v>
      </c>
      <c r="H7" s="4">
        <v>1137175.6188247846</v>
      </c>
      <c r="I7" s="4">
        <v>795262.14998025168</v>
      </c>
      <c r="J7" s="4">
        <v>415692.70231990621</v>
      </c>
      <c r="K7" s="4">
        <v>731484.52887505759</v>
      </c>
    </row>
    <row r="8" spans="1:11" x14ac:dyDescent="0.25">
      <c r="A8" s="6">
        <v>36678</v>
      </c>
      <c r="B8" s="3">
        <v>6</v>
      </c>
      <c r="C8" s="4">
        <v>1079006.1356772033</v>
      </c>
      <c r="D8" s="4">
        <v>542521.64269439178</v>
      </c>
      <c r="E8" s="4">
        <v>176037.44318673463</v>
      </c>
      <c r="F8" s="4">
        <v>238138.77844167018</v>
      </c>
      <c r="G8" s="6">
        <v>36678</v>
      </c>
      <c r="H8" s="4">
        <v>757075.58872058115</v>
      </c>
      <c r="I8" s="4">
        <v>539531.37244903157</v>
      </c>
      <c r="J8" s="4">
        <v>305510.54697787249</v>
      </c>
      <c r="K8" s="4">
        <v>511688.4918525148</v>
      </c>
    </row>
    <row r="9" spans="1:11" x14ac:dyDescent="0.25">
      <c r="A9" s="6">
        <v>36708</v>
      </c>
      <c r="B9" s="3">
        <v>7</v>
      </c>
      <c r="C9" s="4">
        <v>1033226.1024989479</v>
      </c>
      <c r="D9" s="4">
        <v>550793.0744903055</v>
      </c>
      <c r="E9" s="4">
        <v>197464.72504241607</v>
      </c>
      <c r="F9" s="4">
        <v>259570.09796833058</v>
      </c>
      <c r="G9" s="6">
        <v>36708</v>
      </c>
      <c r="H9" s="4">
        <v>609248.85650304204</v>
      </c>
      <c r="I9" s="4">
        <v>484877.64567364228</v>
      </c>
      <c r="J9" s="4">
        <v>292187.57972717239</v>
      </c>
      <c r="K9" s="4">
        <v>489284.91809614317</v>
      </c>
    </row>
    <row r="10" spans="1:11" x14ac:dyDescent="0.25">
      <c r="A10" s="6">
        <v>36739</v>
      </c>
      <c r="B10" s="3">
        <v>8</v>
      </c>
      <c r="C10" s="4">
        <v>1161769.8663435089</v>
      </c>
      <c r="D10" s="4">
        <v>578974.55667255563</v>
      </c>
      <c r="E10" s="4">
        <v>236172.43901360375</v>
      </c>
      <c r="F10" s="4">
        <v>301070.13797033159</v>
      </c>
      <c r="G10" s="6">
        <v>36739</v>
      </c>
      <c r="H10" s="4">
        <v>939042.77550502704</v>
      </c>
      <c r="I10" s="4">
        <v>622503.81303885032</v>
      </c>
      <c r="J10" s="4">
        <v>411710.35665090458</v>
      </c>
      <c r="K10" s="4">
        <v>672787.05480521801</v>
      </c>
    </row>
    <row r="11" spans="1:11" x14ac:dyDescent="0.25">
      <c r="A11" s="6">
        <v>36770</v>
      </c>
      <c r="B11" s="3">
        <v>9</v>
      </c>
      <c r="C11" s="4">
        <v>1504819.4292028628</v>
      </c>
      <c r="D11" s="4">
        <v>774914.55754413817</v>
      </c>
      <c r="E11" s="4">
        <v>285109.5588715733</v>
      </c>
      <c r="F11" s="4">
        <v>380386.45438142586</v>
      </c>
      <c r="G11" s="6">
        <v>36770</v>
      </c>
      <c r="H11" s="4">
        <v>958605.49495754996</v>
      </c>
      <c r="I11" s="4">
        <v>709769.03225321299</v>
      </c>
      <c r="J11" s="4">
        <v>449657.2586559669</v>
      </c>
      <c r="K11" s="4">
        <v>714294.21413327008</v>
      </c>
    </row>
    <row r="12" spans="1:11" x14ac:dyDescent="0.25">
      <c r="A12" s="6">
        <v>36800</v>
      </c>
      <c r="B12" s="3">
        <v>10</v>
      </c>
      <c r="C12" s="4">
        <v>3408782.7104829131</v>
      </c>
      <c r="D12" s="4">
        <v>1720335.2875215928</v>
      </c>
      <c r="E12" s="4">
        <v>781852.12444320566</v>
      </c>
      <c r="F12" s="4">
        <v>1095981.8775522886</v>
      </c>
      <c r="G12" s="6">
        <v>36800</v>
      </c>
      <c r="H12" s="4">
        <v>1856608.86599769</v>
      </c>
      <c r="I12" s="4">
        <v>1267055.9846571262</v>
      </c>
      <c r="J12" s="4">
        <v>884326.32938700006</v>
      </c>
      <c r="K12" s="4">
        <v>1495337.8199581886</v>
      </c>
    </row>
    <row r="13" spans="1:11" x14ac:dyDescent="0.25">
      <c r="A13" s="6">
        <v>36831</v>
      </c>
      <c r="B13" s="3">
        <v>11</v>
      </c>
      <c r="C13" s="4">
        <v>6987998.9863128234</v>
      </c>
      <c r="D13" s="4">
        <v>3753410.5283685485</v>
      </c>
      <c r="E13" s="4">
        <v>1959617.829989328</v>
      </c>
      <c r="F13" s="4">
        <v>3111653.6553293001</v>
      </c>
      <c r="G13" s="6">
        <v>36831</v>
      </c>
      <c r="H13" s="4">
        <v>3370489.8448044015</v>
      </c>
      <c r="I13" s="4">
        <v>2392651.4621666865</v>
      </c>
      <c r="J13" s="4">
        <v>1909801.0427203877</v>
      </c>
      <c r="K13" s="4">
        <v>3202196.6503085243</v>
      </c>
    </row>
    <row r="14" spans="1:11" x14ac:dyDescent="0.25">
      <c r="A14" s="6">
        <v>36861</v>
      </c>
      <c r="B14" s="3">
        <v>12</v>
      </c>
      <c r="C14" s="4">
        <v>5950222.9611244975</v>
      </c>
      <c r="D14" s="4">
        <v>3091181.2831410854</v>
      </c>
      <c r="E14" s="4">
        <v>1862995.0108214479</v>
      </c>
      <c r="F14" s="4">
        <v>2959262.7449129689</v>
      </c>
      <c r="G14" s="6">
        <v>36861</v>
      </c>
      <c r="H14" s="4">
        <v>3164274.354351142</v>
      </c>
      <c r="I14" s="4">
        <v>2144252.3257881482</v>
      </c>
      <c r="J14" s="4">
        <v>2027812.2736382326</v>
      </c>
      <c r="K14" s="4">
        <v>3576312.0462224772</v>
      </c>
    </row>
    <row r="15" spans="1:11" x14ac:dyDescent="0.25">
      <c r="A15" s="6">
        <v>36892</v>
      </c>
      <c r="B15" s="3">
        <v>13</v>
      </c>
      <c r="C15" s="4">
        <v>6687750.9934282396</v>
      </c>
      <c r="D15" s="4">
        <v>3388850.8127003522</v>
      </c>
      <c r="E15" s="4">
        <v>2128395.6005744948</v>
      </c>
      <c r="F15" s="4">
        <v>3292006.5932969134</v>
      </c>
      <c r="G15" s="6">
        <v>36892</v>
      </c>
      <c r="H15" s="4">
        <v>3466711.7644577809</v>
      </c>
      <c r="I15" s="4">
        <v>2229674.3654043246</v>
      </c>
      <c r="J15" s="4">
        <v>2315123.5568667888</v>
      </c>
      <c r="K15" s="4">
        <v>3898591.3132711058</v>
      </c>
    </row>
    <row r="16" spans="1:11" x14ac:dyDescent="0.25">
      <c r="A16" s="6">
        <v>36923</v>
      </c>
      <c r="B16" s="3">
        <v>14</v>
      </c>
      <c r="C16" s="4">
        <v>5559158.7623832701</v>
      </c>
      <c r="D16" s="4">
        <v>2906113.4224446565</v>
      </c>
      <c r="E16" s="4">
        <v>1642560.6451213125</v>
      </c>
      <c r="F16" s="4">
        <v>2511368.1700507612</v>
      </c>
      <c r="G16" s="6">
        <v>36923</v>
      </c>
      <c r="H16" s="4">
        <v>2827499.082913945</v>
      </c>
      <c r="I16" s="4">
        <v>1905017.8555562224</v>
      </c>
      <c r="J16" s="4">
        <v>1773790.9183118474</v>
      </c>
      <c r="K16" s="4">
        <v>2944674.1432179855</v>
      </c>
    </row>
    <row r="17" spans="1:11" x14ac:dyDescent="0.25">
      <c r="A17" s="6">
        <v>36951</v>
      </c>
      <c r="B17" s="3">
        <v>15</v>
      </c>
      <c r="C17" s="4">
        <v>4784676.5322836032</v>
      </c>
      <c r="D17" s="4">
        <v>2483151.4557368718</v>
      </c>
      <c r="E17" s="4">
        <v>1221126.7308101491</v>
      </c>
      <c r="F17" s="4">
        <v>1892296.2811693761</v>
      </c>
      <c r="G17" s="6">
        <v>36951</v>
      </c>
      <c r="H17" s="4">
        <v>2462472.2699554861</v>
      </c>
      <c r="I17" s="4">
        <v>1632804.265813573</v>
      </c>
      <c r="J17" s="4">
        <v>1303288.7433158658</v>
      </c>
      <c r="K17" s="4">
        <v>2308744.7209150749</v>
      </c>
    </row>
    <row r="18" spans="1:11" x14ac:dyDescent="0.25">
      <c r="A18" s="6">
        <v>36982</v>
      </c>
      <c r="B18" s="3">
        <v>16</v>
      </c>
      <c r="C18" s="4">
        <v>3986033.5610950449</v>
      </c>
      <c r="D18" s="4">
        <v>2134840.2919294047</v>
      </c>
      <c r="E18" s="4">
        <v>870085.1249107495</v>
      </c>
      <c r="F18" s="4">
        <v>1268798.0220648004</v>
      </c>
      <c r="G18" s="6">
        <v>36982</v>
      </c>
      <c r="H18" s="4">
        <v>2025964.3552755027</v>
      </c>
      <c r="I18" s="4">
        <v>1361717.8708771169</v>
      </c>
      <c r="J18" s="4">
        <v>900466.27516333642</v>
      </c>
      <c r="K18" s="4">
        <v>1514718.498684044</v>
      </c>
    </row>
    <row r="19" spans="1:11" x14ac:dyDescent="0.25">
      <c r="A19" s="6">
        <v>37012</v>
      </c>
      <c r="B19" s="3">
        <v>17</v>
      </c>
      <c r="C19" s="4">
        <v>2302339.174611323</v>
      </c>
      <c r="D19" s="4">
        <v>1207161.2811612966</v>
      </c>
      <c r="E19" s="4">
        <v>427255.90085089428</v>
      </c>
      <c r="F19" s="4">
        <v>594162.64337648614</v>
      </c>
      <c r="G19" s="6">
        <v>37012</v>
      </c>
      <c r="H19" s="4">
        <v>1222734.8064386244</v>
      </c>
      <c r="I19" s="4">
        <v>870844.6414925782</v>
      </c>
      <c r="J19" s="4">
        <v>503791.81819986133</v>
      </c>
      <c r="K19" s="4">
        <v>833354.73386893608</v>
      </c>
    </row>
    <row r="20" spans="1:11" x14ac:dyDescent="0.25">
      <c r="A20" s="6">
        <v>37043</v>
      </c>
      <c r="B20" s="3">
        <v>18</v>
      </c>
      <c r="C20" s="4">
        <v>1620462.3398705472</v>
      </c>
      <c r="D20" s="4">
        <v>817329.76357437042</v>
      </c>
      <c r="E20" s="4">
        <v>262151.61813741759</v>
      </c>
      <c r="F20" s="4">
        <v>350628.2784176647</v>
      </c>
      <c r="G20" s="6">
        <v>37043</v>
      </c>
      <c r="H20" s="4">
        <v>995060.22085342195</v>
      </c>
      <c r="I20" s="4">
        <v>726269.31731863611</v>
      </c>
      <c r="J20" s="4">
        <v>422714.21898269863</v>
      </c>
      <c r="K20" s="4">
        <v>686585.24284524331</v>
      </c>
    </row>
    <row r="21" spans="1:11" x14ac:dyDescent="0.25">
      <c r="A21" s="6">
        <v>37073</v>
      </c>
      <c r="B21" s="3">
        <v>19</v>
      </c>
      <c r="C21" s="4">
        <v>1106745.2338241758</v>
      </c>
      <c r="D21" s="4">
        <v>572768.09428258135</v>
      </c>
      <c r="E21" s="4">
        <v>210444.07021251094</v>
      </c>
      <c r="F21" s="4">
        <v>259350.60168073195</v>
      </c>
      <c r="G21" s="6">
        <v>37073</v>
      </c>
      <c r="H21" s="4">
        <v>793821.97971727105</v>
      </c>
      <c r="I21" s="4">
        <v>596528.52325343166</v>
      </c>
      <c r="J21" s="4">
        <v>373947.78098750254</v>
      </c>
      <c r="K21" s="4">
        <v>582551.71604179475</v>
      </c>
    </row>
    <row r="22" spans="1:11" x14ac:dyDescent="0.25">
      <c r="A22" s="6">
        <v>37104</v>
      </c>
      <c r="B22" s="3">
        <v>20</v>
      </c>
      <c r="C22" s="4">
        <v>1265291.5419237604</v>
      </c>
      <c r="D22" s="4">
        <v>655774.65941547859</v>
      </c>
      <c r="E22" s="4">
        <v>247802.54560361517</v>
      </c>
      <c r="F22" s="4">
        <v>311018.25305714592</v>
      </c>
      <c r="G22" s="6">
        <v>37104</v>
      </c>
      <c r="H22" s="4">
        <v>934059.04635044024</v>
      </c>
      <c r="I22" s="4">
        <v>699554.84754706931</v>
      </c>
      <c r="J22" s="4">
        <v>442796.31109422661</v>
      </c>
      <c r="K22" s="4">
        <v>680988.79500826378</v>
      </c>
    </row>
    <row r="23" spans="1:11" x14ac:dyDescent="0.25">
      <c r="A23" s="6">
        <v>37135</v>
      </c>
      <c r="B23" s="3">
        <v>21</v>
      </c>
      <c r="C23" s="4">
        <v>1279872.1144784866</v>
      </c>
      <c r="D23" s="4">
        <v>653856.55212892289</v>
      </c>
      <c r="E23" s="4">
        <v>240531.64989435446</v>
      </c>
      <c r="F23" s="4">
        <v>298418.68349823618</v>
      </c>
      <c r="G23" s="6">
        <v>37135</v>
      </c>
      <c r="H23" s="4">
        <v>845721.03816229443</v>
      </c>
      <c r="I23" s="4">
        <v>629607.37548804912</v>
      </c>
      <c r="J23" s="4">
        <v>392184.45326307323</v>
      </c>
      <c r="K23" s="4">
        <v>590617.13308658323</v>
      </c>
    </row>
    <row r="24" spans="1:11" x14ac:dyDescent="0.25">
      <c r="A24" s="6">
        <v>37165</v>
      </c>
      <c r="B24" s="3">
        <v>22</v>
      </c>
      <c r="C24" s="4">
        <v>4589811.8107970832</v>
      </c>
      <c r="D24" s="4">
        <v>2279079.5407572808</v>
      </c>
      <c r="E24" s="4">
        <v>794703.25124508375</v>
      </c>
      <c r="F24" s="4">
        <v>1175308.3972005523</v>
      </c>
      <c r="G24" s="6">
        <v>37165</v>
      </c>
      <c r="H24" s="4">
        <v>2290755.3850659272</v>
      </c>
      <c r="I24" s="4">
        <v>1623754.8228826076</v>
      </c>
      <c r="J24" s="4">
        <v>998291.74427360692</v>
      </c>
      <c r="K24" s="4">
        <v>1618241.0477778586</v>
      </c>
    </row>
    <row r="25" spans="1:11" x14ac:dyDescent="0.25">
      <c r="A25" s="6">
        <v>37196</v>
      </c>
      <c r="B25" s="3">
        <v>23</v>
      </c>
      <c r="C25" s="4">
        <v>5454409.3478992144</v>
      </c>
      <c r="D25" s="4">
        <v>2815179.3312316663</v>
      </c>
      <c r="E25" s="4">
        <v>1331093.4436228396</v>
      </c>
      <c r="F25" s="4">
        <v>2000691.8772462795</v>
      </c>
      <c r="G25" s="6">
        <v>37196</v>
      </c>
      <c r="H25" s="4">
        <v>2408576.8325810675</v>
      </c>
      <c r="I25" s="4">
        <v>1673414.8010520029</v>
      </c>
      <c r="J25" s="4">
        <v>1240544.0773009036</v>
      </c>
      <c r="K25" s="4">
        <v>2045085.289066026</v>
      </c>
    </row>
    <row r="26" spans="1:11" x14ac:dyDescent="0.25">
      <c r="A26" s="6">
        <v>37226</v>
      </c>
      <c r="B26" s="3">
        <v>24</v>
      </c>
      <c r="C26" s="4">
        <v>6393575.7550009498</v>
      </c>
      <c r="D26" s="4">
        <v>3458471.5290905372</v>
      </c>
      <c r="E26" s="4">
        <v>1683734.2036612583</v>
      </c>
      <c r="F26" s="4">
        <v>2763356.5122472546</v>
      </c>
      <c r="G26" s="6">
        <v>37226</v>
      </c>
      <c r="H26" s="4">
        <v>3040150.4513755124</v>
      </c>
      <c r="I26" s="4">
        <v>2108113.9842874575</v>
      </c>
      <c r="J26" s="4">
        <v>1677536.2276429057</v>
      </c>
      <c r="K26" s="4">
        <v>3068098.3366941246</v>
      </c>
    </row>
    <row r="27" spans="1:11" x14ac:dyDescent="0.25">
      <c r="A27" s="6">
        <v>37257</v>
      </c>
      <c r="B27" s="3">
        <v>25</v>
      </c>
      <c r="C27" s="4">
        <v>6883787.6870970018</v>
      </c>
      <c r="D27" s="4">
        <v>3532267.2686495404</v>
      </c>
      <c r="E27" s="4">
        <v>1974037.8278789788</v>
      </c>
      <c r="F27" s="4">
        <v>2978720.2163744797</v>
      </c>
      <c r="G27" s="6">
        <v>37257</v>
      </c>
      <c r="H27" s="4">
        <v>3362690.0718375212</v>
      </c>
      <c r="I27" s="4">
        <v>2236170.8602647684</v>
      </c>
      <c r="J27" s="4">
        <v>2041296.1678847894</v>
      </c>
      <c r="K27" s="4">
        <v>3416517.9000129211</v>
      </c>
    </row>
    <row r="28" spans="1:11" x14ac:dyDescent="0.25">
      <c r="A28" s="6">
        <v>37288</v>
      </c>
      <c r="B28" s="3">
        <v>26</v>
      </c>
      <c r="C28" s="4">
        <v>5748919.8491313867</v>
      </c>
      <c r="D28" s="4">
        <v>2932272.1962951669</v>
      </c>
      <c r="E28" s="4">
        <v>1482137.7925155393</v>
      </c>
      <c r="F28" s="4">
        <v>2249156.1620579073</v>
      </c>
      <c r="G28" s="6">
        <v>37288</v>
      </c>
      <c r="H28" s="4">
        <v>2927386.5075510936</v>
      </c>
      <c r="I28" s="4">
        <v>1810773.1889663283</v>
      </c>
      <c r="J28" s="4">
        <v>1526766.5677480376</v>
      </c>
      <c r="K28" s="4">
        <v>2623953.7357345405</v>
      </c>
    </row>
    <row r="29" spans="1:11" x14ac:dyDescent="0.25">
      <c r="A29" s="6">
        <v>37316</v>
      </c>
      <c r="B29" s="3">
        <v>27</v>
      </c>
      <c r="C29" s="4">
        <v>5963056.8246638048</v>
      </c>
      <c r="D29" s="4">
        <v>2946189.1088183881</v>
      </c>
      <c r="E29" s="4">
        <v>1439701.9016308766</v>
      </c>
      <c r="F29" s="4">
        <v>2034098.16488693</v>
      </c>
      <c r="G29" s="6">
        <v>37316</v>
      </c>
      <c r="H29" s="4">
        <v>2996641.6272381768</v>
      </c>
      <c r="I29" s="4">
        <v>1791369.1689128778</v>
      </c>
      <c r="J29" s="4">
        <v>1418106.1115570809</v>
      </c>
      <c r="K29" s="4">
        <v>2383224.0922918646</v>
      </c>
    </row>
    <row r="30" spans="1:11" x14ac:dyDescent="0.25">
      <c r="A30" s="6">
        <v>37347</v>
      </c>
      <c r="B30" s="3">
        <v>28</v>
      </c>
      <c r="C30" s="4">
        <v>4842114.0184051311</v>
      </c>
      <c r="D30" s="4">
        <v>2427091.0967180142</v>
      </c>
      <c r="E30" s="4">
        <v>965695.21521448623</v>
      </c>
      <c r="F30" s="4">
        <v>1412250.6696623685</v>
      </c>
      <c r="G30" s="6">
        <v>37347</v>
      </c>
      <c r="H30" s="4">
        <v>2467773.9931208901</v>
      </c>
      <c r="I30" s="4">
        <v>1526566.8019972111</v>
      </c>
      <c r="J30" s="4">
        <v>1016555.869373296</v>
      </c>
      <c r="K30" s="4">
        <v>1771003.3355086027</v>
      </c>
    </row>
    <row r="31" spans="1:11" x14ac:dyDescent="0.25">
      <c r="A31" s="6">
        <v>37377</v>
      </c>
      <c r="B31" s="3">
        <v>29</v>
      </c>
      <c r="C31" s="4">
        <v>2859973.5440094564</v>
      </c>
      <c r="D31" s="4">
        <v>1508386.8361061839</v>
      </c>
      <c r="E31" s="4">
        <v>504070.08241210278</v>
      </c>
      <c r="F31" s="4">
        <v>689685.53747225669</v>
      </c>
      <c r="G31" s="6">
        <v>37377</v>
      </c>
      <c r="H31" s="4">
        <v>1553635.7267997949</v>
      </c>
      <c r="I31" s="4">
        <v>1021072.1280823851</v>
      </c>
      <c r="J31" s="4">
        <v>587798.94132524543</v>
      </c>
      <c r="K31" s="4">
        <v>954496.20379257458</v>
      </c>
    </row>
    <row r="32" spans="1:11" x14ac:dyDescent="0.25">
      <c r="A32" s="6">
        <v>37408</v>
      </c>
      <c r="B32" s="3">
        <v>30</v>
      </c>
      <c r="C32" s="4">
        <v>1165778.5522721345</v>
      </c>
      <c r="D32" s="4">
        <v>628932.15530887712</v>
      </c>
      <c r="E32" s="4">
        <v>232946.91361600565</v>
      </c>
      <c r="F32" s="4">
        <v>276683.37880298286</v>
      </c>
      <c r="G32" s="6">
        <v>37408</v>
      </c>
      <c r="H32" s="4">
        <v>844281.11798141967</v>
      </c>
      <c r="I32" s="4">
        <v>607496.02605169918</v>
      </c>
      <c r="J32" s="4">
        <v>377285.36353696615</v>
      </c>
      <c r="K32" s="4">
        <v>566405.49242991488</v>
      </c>
    </row>
    <row r="33" spans="1:11" x14ac:dyDescent="0.25">
      <c r="A33" s="6">
        <v>37438</v>
      </c>
      <c r="B33" s="3">
        <v>31</v>
      </c>
      <c r="C33" s="4">
        <v>1293983.2975220922</v>
      </c>
      <c r="D33" s="4">
        <v>654281.37976802583</v>
      </c>
      <c r="E33" s="4">
        <v>266981.47536589141</v>
      </c>
      <c r="F33" s="4">
        <v>309790.84734399052</v>
      </c>
      <c r="G33" s="6">
        <v>37438</v>
      </c>
      <c r="H33" s="4">
        <v>917303.36930238921</v>
      </c>
      <c r="I33" s="4">
        <v>645632.07799137989</v>
      </c>
      <c r="J33" s="4">
        <v>441119.87107557146</v>
      </c>
      <c r="K33" s="4">
        <v>661068.68163065938</v>
      </c>
    </row>
    <row r="34" spans="1:11" x14ac:dyDescent="0.25">
      <c r="A34" s="6">
        <v>37469</v>
      </c>
      <c r="B34" s="3">
        <v>32</v>
      </c>
      <c r="C34" s="4">
        <v>1135984.0580943283</v>
      </c>
      <c r="D34" s="4">
        <v>576869.42447755369</v>
      </c>
      <c r="E34" s="4">
        <v>244631.67447529655</v>
      </c>
      <c r="F34" s="4">
        <v>282370.8429528214</v>
      </c>
      <c r="G34" s="6">
        <v>37469</v>
      </c>
      <c r="H34" s="4">
        <v>883776.59315693006</v>
      </c>
      <c r="I34" s="4">
        <v>616987.05951361184</v>
      </c>
      <c r="J34" s="4">
        <v>431881.83621469408</v>
      </c>
      <c r="K34" s="4">
        <v>630848.51111476403</v>
      </c>
    </row>
    <row r="35" spans="1:11" x14ac:dyDescent="0.25">
      <c r="A35" s="6">
        <v>37500</v>
      </c>
      <c r="B35" s="3">
        <v>33</v>
      </c>
      <c r="C35" s="4">
        <v>1564375.1057699651</v>
      </c>
      <c r="D35" s="4">
        <v>800459.69000996801</v>
      </c>
      <c r="E35" s="4">
        <v>320764.04880721855</v>
      </c>
      <c r="F35" s="4">
        <v>376904.15541284834</v>
      </c>
      <c r="G35" s="6">
        <v>37500</v>
      </c>
      <c r="H35" s="4">
        <v>1044473.6118044542</v>
      </c>
      <c r="I35" s="4">
        <v>766576.94498621905</v>
      </c>
      <c r="J35" s="4">
        <v>541450.78071824845</v>
      </c>
      <c r="K35" s="4">
        <v>902053.66249107826</v>
      </c>
    </row>
    <row r="36" spans="1:11" x14ac:dyDescent="0.25">
      <c r="A36" s="6">
        <v>37530</v>
      </c>
      <c r="B36" s="3">
        <v>34</v>
      </c>
      <c r="C36" s="4">
        <v>4005804.9064454511</v>
      </c>
      <c r="D36" s="4">
        <v>1913213.9122240841</v>
      </c>
      <c r="E36" s="4">
        <v>797157.79681692494</v>
      </c>
      <c r="F36" s="4">
        <v>1018033.3845135397</v>
      </c>
      <c r="G36" s="6">
        <v>37530</v>
      </c>
      <c r="H36" s="4">
        <v>2190086.4251463385</v>
      </c>
      <c r="I36" s="4">
        <v>1415489.0815953501</v>
      </c>
      <c r="J36" s="4">
        <v>1057915.4255459993</v>
      </c>
      <c r="K36" s="4">
        <v>1617052.0677123121</v>
      </c>
    </row>
    <row r="37" spans="1:11" x14ac:dyDescent="0.25">
      <c r="A37" s="6">
        <v>37561</v>
      </c>
      <c r="B37" s="3">
        <v>35</v>
      </c>
      <c r="C37" s="4">
        <v>5840061.9630987402</v>
      </c>
      <c r="D37" s="4">
        <v>2933550.9986378239</v>
      </c>
      <c r="E37" s="4">
        <v>1781538.4795664439</v>
      </c>
      <c r="F37" s="4">
        <v>2424990.5586969918</v>
      </c>
      <c r="G37" s="6">
        <v>37561</v>
      </c>
      <c r="H37" s="4">
        <v>2704262.1438855128</v>
      </c>
      <c r="I37" s="4">
        <v>1768042.9338767964</v>
      </c>
      <c r="J37" s="4">
        <v>1758632.7588216793</v>
      </c>
      <c r="K37" s="4">
        <v>2707500.1634160117</v>
      </c>
    </row>
    <row r="38" spans="1:11" x14ac:dyDescent="0.25">
      <c r="A38" s="6">
        <v>37591</v>
      </c>
      <c r="B38" s="3">
        <v>36</v>
      </c>
      <c r="C38" s="4">
        <v>5969914.36524441</v>
      </c>
      <c r="D38" s="4">
        <v>3126818.9442522377</v>
      </c>
      <c r="E38" s="4">
        <v>1887710.3604608455</v>
      </c>
      <c r="F38" s="4">
        <v>2726409.3300425066</v>
      </c>
      <c r="G38" s="6">
        <v>37591</v>
      </c>
      <c r="H38" s="4">
        <v>2838452.6243608291</v>
      </c>
      <c r="I38" s="4">
        <v>1872963.6243327141</v>
      </c>
      <c r="J38" s="4">
        <v>1849412.5567419406</v>
      </c>
      <c r="K38" s="4">
        <v>3021647.1945645162</v>
      </c>
    </row>
    <row r="39" spans="1:11" x14ac:dyDescent="0.25">
      <c r="A39" s="6">
        <v>37622</v>
      </c>
      <c r="B39" s="3">
        <v>37</v>
      </c>
      <c r="C39" s="4">
        <v>6542165.6033887994</v>
      </c>
      <c r="D39" s="4">
        <v>3283444.4434445277</v>
      </c>
      <c r="E39" s="4">
        <v>1861276.7302526047</v>
      </c>
      <c r="F39" s="4">
        <v>2843547.222914068</v>
      </c>
      <c r="G39" s="6">
        <v>37622</v>
      </c>
      <c r="H39" s="4">
        <v>3157031.7043457259</v>
      </c>
      <c r="I39" s="4">
        <v>1990282.3998013176</v>
      </c>
      <c r="J39" s="4">
        <v>1776284.8073325297</v>
      </c>
      <c r="K39" s="4">
        <v>3136706.0885204268</v>
      </c>
    </row>
    <row r="40" spans="1:11" x14ac:dyDescent="0.25">
      <c r="A40" s="6">
        <v>37653</v>
      </c>
      <c r="B40" s="3">
        <v>38</v>
      </c>
      <c r="C40" s="4">
        <v>5458831.3665507864</v>
      </c>
      <c r="D40" s="4">
        <v>2789082.8212382952</v>
      </c>
      <c r="E40" s="4">
        <v>1572935.1778747418</v>
      </c>
      <c r="F40" s="4">
        <v>2214870.6343361768</v>
      </c>
      <c r="G40" s="6">
        <v>37653</v>
      </c>
      <c r="H40" s="4">
        <v>2762932.5527050868</v>
      </c>
      <c r="I40" s="4">
        <v>1760680.7582444951</v>
      </c>
      <c r="J40" s="4">
        <v>1611044.2972970405</v>
      </c>
      <c r="K40" s="4">
        <v>2706686.3917533779</v>
      </c>
    </row>
    <row r="41" spans="1:11" x14ac:dyDescent="0.25">
      <c r="A41" s="6">
        <v>37681</v>
      </c>
      <c r="B41" s="3">
        <v>39</v>
      </c>
      <c r="C41" s="4">
        <v>4877854.2501210412</v>
      </c>
      <c r="D41" s="4">
        <v>2414992.0937964357</v>
      </c>
      <c r="E41" s="4">
        <v>1195059.6318241758</v>
      </c>
      <c r="F41" s="4">
        <v>1633864.0242583477</v>
      </c>
      <c r="G41" s="6">
        <v>37681</v>
      </c>
      <c r="H41" s="4">
        <v>2363046.8356273915</v>
      </c>
      <c r="I41" s="4">
        <v>1451091.6986329327</v>
      </c>
      <c r="J41" s="4">
        <v>1147940.9175259776</v>
      </c>
      <c r="K41" s="4">
        <v>1907922.548213698</v>
      </c>
    </row>
    <row r="42" spans="1:11" x14ac:dyDescent="0.25">
      <c r="A42" s="6">
        <v>37712</v>
      </c>
      <c r="B42" s="3">
        <v>40</v>
      </c>
      <c r="C42" s="4">
        <v>4111345.3660427402</v>
      </c>
      <c r="D42" s="4">
        <v>2122524.1970288679</v>
      </c>
      <c r="E42" s="4">
        <v>798551.60665048915</v>
      </c>
      <c r="F42" s="4">
        <v>1130209.830277903</v>
      </c>
      <c r="G42" s="6">
        <v>37712</v>
      </c>
      <c r="H42" s="4">
        <v>1950500.607059801</v>
      </c>
      <c r="I42" s="4">
        <v>1311063.2198562904</v>
      </c>
      <c r="J42" s="4">
        <v>857273.90694557631</v>
      </c>
      <c r="K42" s="4">
        <v>1337699.2661383322</v>
      </c>
    </row>
    <row r="43" spans="1:11" x14ac:dyDescent="0.25">
      <c r="A43" s="6">
        <v>37742</v>
      </c>
      <c r="B43" s="3">
        <v>41</v>
      </c>
      <c r="C43" s="4">
        <v>2332934.2050502417</v>
      </c>
      <c r="D43" s="4">
        <v>1268069.7279488875</v>
      </c>
      <c r="E43" s="4">
        <v>464885.64402021939</v>
      </c>
      <c r="F43" s="4">
        <v>612941.42298065149</v>
      </c>
      <c r="G43" s="6">
        <v>37742</v>
      </c>
      <c r="H43" s="4">
        <v>1260675.3326013007</v>
      </c>
      <c r="I43" s="4">
        <v>906115.70294738561</v>
      </c>
      <c r="J43" s="4">
        <v>545423.91531318682</v>
      </c>
      <c r="K43" s="4">
        <v>848201.04913812689</v>
      </c>
    </row>
    <row r="44" spans="1:11" x14ac:dyDescent="0.25">
      <c r="A44" s="6">
        <v>37773</v>
      </c>
      <c r="B44" s="3">
        <v>42</v>
      </c>
      <c r="C44" s="4">
        <v>1285386.7474486171</v>
      </c>
      <c r="D44" s="4">
        <v>669971.87852858403</v>
      </c>
      <c r="E44" s="4">
        <v>268972.45873724308</v>
      </c>
      <c r="F44" s="4">
        <v>308022.91528555588</v>
      </c>
      <c r="G44" s="6">
        <v>37773</v>
      </c>
      <c r="H44" s="4">
        <v>868442.44895968074</v>
      </c>
      <c r="I44" s="4">
        <v>660620.40324567258</v>
      </c>
      <c r="J44" s="4">
        <v>417396.04833191331</v>
      </c>
      <c r="K44" s="4">
        <v>618579.09946273349</v>
      </c>
    </row>
    <row r="45" spans="1:11" x14ac:dyDescent="0.25">
      <c r="A45" s="6">
        <v>37803</v>
      </c>
      <c r="B45" s="3">
        <v>43</v>
      </c>
      <c r="C45" s="4">
        <v>1308895.6786111651</v>
      </c>
      <c r="D45" s="4">
        <v>597533.86349322111</v>
      </c>
      <c r="E45" s="4">
        <v>263874.32423855131</v>
      </c>
      <c r="F45" s="4">
        <v>301789.13365706237</v>
      </c>
      <c r="G45" s="6">
        <v>37803</v>
      </c>
      <c r="H45" s="4">
        <v>919621.00752617233</v>
      </c>
      <c r="I45" s="4">
        <v>628995.76788884425</v>
      </c>
      <c r="J45" s="4">
        <v>447917.62942112138</v>
      </c>
      <c r="K45" s="4">
        <v>676760.5951638621</v>
      </c>
    </row>
    <row r="46" spans="1:11" x14ac:dyDescent="0.25">
      <c r="A46" s="6">
        <v>37834</v>
      </c>
      <c r="B46" s="3">
        <v>44</v>
      </c>
      <c r="C46" s="4">
        <v>1075688.0693948923</v>
      </c>
      <c r="D46" s="4">
        <v>518716.58708646992</v>
      </c>
      <c r="E46" s="4">
        <v>241185.39119564532</v>
      </c>
      <c r="F46" s="4">
        <v>264375.9523229925</v>
      </c>
      <c r="G46" s="6">
        <v>37834</v>
      </c>
      <c r="H46" s="4">
        <v>831205.05365557689</v>
      </c>
      <c r="I46" s="4">
        <v>697351.46763070079</v>
      </c>
      <c r="J46" s="4">
        <v>401358.19360906054</v>
      </c>
      <c r="K46" s="4">
        <v>574035.28510466171</v>
      </c>
    </row>
    <row r="47" spans="1:11" x14ac:dyDescent="0.25">
      <c r="A47" s="6">
        <v>37865</v>
      </c>
      <c r="B47" s="3">
        <v>45</v>
      </c>
      <c r="C47" s="4">
        <v>1488125.3516609219</v>
      </c>
      <c r="D47" s="4">
        <v>717152.28353586432</v>
      </c>
      <c r="E47" s="4">
        <v>319247.92005323025</v>
      </c>
      <c r="F47" s="4">
        <v>363871.44474998344</v>
      </c>
      <c r="G47" s="6">
        <v>37865</v>
      </c>
      <c r="H47" s="4">
        <v>986863.77545504167</v>
      </c>
      <c r="I47" s="4">
        <v>725687.12838177662</v>
      </c>
      <c r="J47" s="4">
        <v>501655.49064333108</v>
      </c>
      <c r="K47" s="4">
        <v>715635.60551985074</v>
      </c>
    </row>
    <row r="48" spans="1:11" x14ac:dyDescent="0.25">
      <c r="A48" s="6">
        <v>37895</v>
      </c>
      <c r="B48" s="3">
        <v>46</v>
      </c>
      <c r="C48" s="4">
        <v>3327605.1484192023</v>
      </c>
      <c r="D48" s="4">
        <v>1626309.9487854412</v>
      </c>
      <c r="E48" s="4">
        <v>627726.80612367182</v>
      </c>
      <c r="F48" s="4">
        <v>724026.09667168441</v>
      </c>
      <c r="G48" s="6">
        <v>37895</v>
      </c>
      <c r="H48" s="4">
        <v>1699357.6409390934</v>
      </c>
      <c r="I48" s="4">
        <v>1178559.4332571418</v>
      </c>
      <c r="J48" s="4">
        <v>831112.19819886878</v>
      </c>
      <c r="K48" s="4">
        <v>1160678.7276048958</v>
      </c>
    </row>
    <row r="49" spans="1:11" x14ac:dyDescent="0.25">
      <c r="A49" s="6">
        <v>37926</v>
      </c>
      <c r="B49" s="3">
        <v>47</v>
      </c>
      <c r="C49" s="4">
        <v>7343060.5959292781</v>
      </c>
      <c r="D49" s="4">
        <v>3664501.0279245088</v>
      </c>
      <c r="E49" s="4">
        <v>1933323.738039108</v>
      </c>
      <c r="F49" s="4">
        <v>2563735.6381071052</v>
      </c>
      <c r="G49" s="6">
        <v>37926</v>
      </c>
      <c r="H49" s="4">
        <v>3280690.0543072443</v>
      </c>
      <c r="I49" s="4">
        <v>2191796.8290936556</v>
      </c>
      <c r="J49" s="4">
        <v>1832125.5101252005</v>
      </c>
      <c r="K49" s="4">
        <v>2749422.6064738994</v>
      </c>
    </row>
    <row r="50" spans="1:11" x14ac:dyDescent="0.25">
      <c r="A50" s="6">
        <v>37956</v>
      </c>
      <c r="B50" s="3">
        <v>48</v>
      </c>
      <c r="C50" s="4">
        <v>7408522.9801364187</v>
      </c>
      <c r="D50" s="4">
        <v>3650365.9349780441</v>
      </c>
      <c r="E50" s="4">
        <v>2123020.8971885522</v>
      </c>
      <c r="F50" s="4">
        <v>3054469.1876969845</v>
      </c>
      <c r="G50" s="6">
        <v>37956</v>
      </c>
      <c r="H50" s="4">
        <v>3581551.8897506343</v>
      </c>
      <c r="I50" s="4">
        <v>2275145.8067199355</v>
      </c>
      <c r="J50" s="4">
        <v>2015606.4162800121</v>
      </c>
      <c r="K50" s="4">
        <v>3523675.8872494176</v>
      </c>
    </row>
    <row r="51" spans="1:11" x14ac:dyDescent="0.25">
      <c r="A51" s="6">
        <v>37987</v>
      </c>
      <c r="B51" s="3">
        <v>49</v>
      </c>
      <c r="C51" s="4">
        <v>8989012.210562842</v>
      </c>
      <c r="D51" s="4">
        <v>4417623.897997357</v>
      </c>
      <c r="E51" s="4">
        <v>3028965.5040721688</v>
      </c>
      <c r="F51" s="4">
        <v>3980837.3873676332</v>
      </c>
      <c r="G51" s="6">
        <v>37987</v>
      </c>
      <c r="H51" s="4">
        <v>4394389.0458386457</v>
      </c>
      <c r="I51" s="4">
        <v>2751648.9623894771</v>
      </c>
      <c r="J51" s="4">
        <v>2867771.1953877402</v>
      </c>
      <c r="K51" s="4">
        <v>4577688.7963841362</v>
      </c>
    </row>
    <row r="52" spans="1:11" x14ac:dyDescent="0.25">
      <c r="A52" s="6">
        <v>38018</v>
      </c>
      <c r="B52" s="3">
        <v>50</v>
      </c>
      <c r="C52" s="4">
        <v>4939169.8300687755</v>
      </c>
      <c r="D52" s="4">
        <v>2555062.819010132</v>
      </c>
      <c r="E52" s="4">
        <v>1689928.942714551</v>
      </c>
      <c r="F52" s="4">
        <v>2141879.408206542</v>
      </c>
      <c r="G52" s="6">
        <v>38018</v>
      </c>
      <c r="H52" s="4">
        <v>2517203.7708463762</v>
      </c>
      <c r="I52" s="4">
        <v>1710534.4829355329</v>
      </c>
      <c r="J52" s="4">
        <v>1750397.0109688533</v>
      </c>
      <c r="K52" s="4">
        <v>2678910.7352492376</v>
      </c>
    </row>
    <row r="53" spans="1:11" x14ac:dyDescent="0.25">
      <c r="A53" s="6">
        <v>38047</v>
      </c>
      <c r="B53" s="3">
        <v>51</v>
      </c>
      <c r="C53" s="4">
        <v>3999556.4822727488</v>
      </c>
      <c r="D53" s="4">
        <v>2000759.5201114307</v>
      </c>
      <c r="E53" s="4">
        <v>1169910.0697882923</v>
      </c>
      <c r="F53" s="4">
        <v>1498557.9278275277</v>
      </c>
      <c r="G53" s="6">
        <v>38047</v>
      </c>
      <c r="H53" s="4">
        <v>1893141.0560031303</v>
      </c>
      <c r="I53" s="4">
        <v>1228781.6914124386</v>
      </c>
      <c r="J53" s="4">
        <v>1059724.6998013384</v>
      </c>
      <c r="K53" s="4">
        <v>1755107.5527830927</v>
      </c>
    </row>
    <row r="54" spans="1:11" x14ac:dyDescent="0.25">
      <c r="A54" s="6">
        <v>38078</v>
      </c>
      <c r="B54" s="3">
        <v>52</v>
      </c>
      <c r="C54" s="4">
        <v>2977093.25126397</v>
      </c>
      <c r="D54" s="4">
        <v>1587998.1317834309</v>
      </c>
      <c r="E54" s="4">
        <v>674772.84290711861</v>
      </c>
      <c r="F54" s="4">
        <v>865575.77404548042</v>
      </c>
      <c r="G54" s="6">
        <v>38078</v>
      </c>
      <c r="H54" s="4">
        <v>1548718.2727621903</v>
      </c>
      <c r="I54" s="4">
        <v>1060870.7083228421</v>
      </c>
      <c r="J54" s="4">
        <v>692127.72526810947</v>
      </c>
      <c r="K54" s="4">
        <v>1097712.2936468581</v>
      </c>
    </row>
    <row r="55" spans="1:11" x14ac:dyDescent="0.25">
      <c r="A55" s="6">
        <v>38108</v>
      </c>
      <c r="B55" s="3">
        <v>53</v>
      </c>
      <c r="C55" s="4">
        <v>2016620.6268366785</v>
      </c>
      <c r="D55" s="4">
        <v>979044.21502851881</v>
      </c>
      <c r="E55" s="4">
        <v>468926.4997291445</v>
      </c>
      <c r="F55" s="4">
        <v>515329.65840565821</v>
      </c>
      <c r="G55" s="6">
        <v>38108</v>
      </c>
      <c r="H55" s="4">
        <v>1126918.6849302184</v>
      </c>
      <c r="I55" s="4">
        <v>780292.90003035043</v>
      </c>
      <c r="J55" s="4">
        <v>550416.65348499478</v>
      </c>
      <c r="K55" s="4">
        <v>787582.76155443641</v>
      </c>
    </row>
    <row r="56" spans="1:11" x14ac:dyDescent="0.25">
      <c r="A56" s="6">
        <v>38139</v>
      </c>
      <c r="B56" s="3">
        <v>54</v>
      </c>
      <c r="C56" s="4">
        <v>1628012.6939036287</v>
      </c>
      <c r="D56" s="4">
        <v>821386.40476223186</v>
      </c>
      <c r="E56" s="4">
        <v>350098.19767521741</v>
      </c>
      <c r="F56" s="4">
        <v>361752.70365892199</v>
      </c>
      <c r="G56" s="6">
        <v>38139</v>
      </c>
      <c r="H56" s="4">
        <v>984850.33941874129</v>
      </c>
      <c r="I56" s="4">
        <v>746711.44924848399</v>
      </c>
      <c r="J56" s="4">
        <v>487326.63035380276</v>
      </c>
      <c r="K56" s="4">
        <v>713237.58097897202</v>
      </c>
    </row>
    <row r="57" spans="1:11" x14ac:dyDescent="0.25">
      <c r="A57" s="6">
        <v>38169</v>
      </c>
      <c r="B57" s="3">
        <v>55</v>
      </c>
      <c r="C57" s="4">
        <v>1143045.8881404116</v>
      </c>
      <c r="D57" s="4">
        <v>513198.66498219658</v>
      </c>
      <c r="E57" s="4">
        <v>259875.80683422627</v>
      </c>
      <c r="F57" s="4">
        <v>273315.64004316553</v>
      </c>
      <c r="G57" s="6">
        <v>38169</v>
      </c>
      <c r="H57" s="4">
        <v>809681.78082389734</v>
      </c>
      <c r="I57" s="4">
        <v>550115.32311874803</v>
      </c>
      <c r="J57" s="4">
        <v>431213.967895195</v>
      </c>
      <c r="K57" s="4">
        <v>592777.92816215963</v>
      </c>
    </row>
    <row r="58" spans="1:11" x14ac:dyDescent="0.25">
      <c r="A58" s="6">
        <v>38200</v>
      </c>
      <c r="B58" s="3">
        <v>56</v>
      </c>
      <c r="C58" s="4">
        <v>1095160.4921245845</v>
      </c>
      <c r="D58" s="4">
        <v>549463.06198950857</v>
      </c>
      <c r="E58" s="4">
        <v>252950.62712482541</v>
      </c>
      <c r="F58" s="4">
        <v>270010.81876108143</v>
      </c>
      <c r="G58" s="6">
        <v>38200</v>
      </c>
      <c r="H58" s="4">
        <v>872395</v>
      </c>
      <c r="I58" s="4">
        <v>657131</v>
      </c>
      <c r="J58" s="4">
        <v>435235</v>
      </c>
      <c r="K58" s="4">
        <v>602421</v>
      </c>
    </row>
    <row r="59" spans="1:11" x14ac:dyDescent="0.25">
      <c r="A59" s="6">
        <v>38231</v>
      </c>
      <c r="B59" s="3">
        <v>57</v>
      </c>
      <c r="C59" s="4">
        <v>1815823.3999435899</v>
      </c>
      <c r="D59" s="4">
        <v>846812.92033320386</v>
      </c>
      <c r="E59" s="4">
        <v>404850.07503732375</v>
      </c>
      <c r="F59" s="4">
        <v>396745.60468588257</v>
      </c>
      <c r="G59" s="6">
        <v>38231</v>
      </c>
      <c r="H59" s="4">
        <v>1127390.1284347654</v>
      </c>
      <c r="I59" s="4">
        <v>835237.68862855388</v>
      </c>
      <c r="J59" s="4">
        <v>618222.31325747119</v>
      </c>
      <c r="K59" s="4">
        <v>845930.86967920954</v>
      </c>
    </row>
    <row r="60" spans="1:11" x14ac:dyDescent="0.25">
      <c r="A60" s="6">
        <v>38261</v>
      </c>
      <c r="B60" s="3">
        <v>58</v>
      </c>
      <c r="C60" s="4">
        <v>3410586.5796045563</v>
      </c>
      <c r="D60" s="4">
        <v>1630206.8991575234</v>
      </c>
      <c r="E60" s="4">
        <v>614883.42984129989</v>
      </c>
      <c r="F60" s="4">
        <v>588741.09139662026</v>
      </c>
      <c r="G60" s="6">
        <v>38261</v>
      </c>
      <c r="H60" s="4">
        <v>1613163</v>
      </c>
      <c r="I60" s="4">
        <v>1089213.0459590736</v>
      </c>
      <c r="J60" s="4">
        <v>695204.82662470092</v>
      </c>
      <c r="K60" s="4">
        <v>1088618.5456843111</v>
      </c>
    </row>
    <row r="61" spans="1:11" x14ac:dyDescent="0.25">
      <c r="A61" s="6">
        <v>38292</v>
      </c>
      <c r="B61" s="3">
        <v>59</v>
      </c>
      <c r="C61" s="4">
        <v>6365036.1275913483</v>
      </c>
      <c r="D61" s="4">
        <v>3218468.3933947426</v>
      </c>
      <c r="E61" s="4">
        <v>1598243.820898266</v>
      </c>
      <c r="F61" s="4">
        <v>1868197.6581156431</v>
      </c>
      <c r="G61" s="6">
        <v>38292</v>
      </c>
      <c r="H61" s="4">
        <v>2811686</v>
      </c>
      <c r="I61" s="4">
        <v>1896237.8072774359</v>
      </c>
      <c r="J61" s="4">
        <v>1401816.4114733676</v>
      </c>
      <c r="K61" s="4">
        <v>2221561.5637862487</v>
      </c>
    </row>
    <row r="62" spans="1:11" x14ac:dyDescent="0.25">
      <c r="A62" s="6">
        <v>38322</v>
      </c>
      <c r="B62" s="3">
        <v>60</v>
      </c>
      <c r="C62" s="4">
        <v>7569426.3098846767</v>
      </c>
      <c r="D62" s="4">
        <v>3587612.2257374744</v>
      </c>
      <c r="E62" s="4">
        <v>2316813.0876122308</v>
      </c>
      <c r="F62" s="4">
        <v>3013292.3767656186</v>
      </c>
      <c r="G62" s="6">
        <v>38322</v>
      </c>
      <c r="H62" s="4">
        <v>3621985</v>
      </c>
      <c r="I62" s="4">
        <v>2318406.8771318663</v>
      </c>
      <c r="J62" s="4">
        <v>2118197.3249900537</v>
      </c>
      <c r="K62" s="4">
        <v>3585833.6582584344</v>
      </c>
    </row>
    <row r="63" spans="1:11" x14ac:dyDescent="0.25">
      <c r="A63" s="6">
        <v>38353</v>
      </c>
      <c r="B63" s="3">
        <v>61</v>
      </c>
      <c r="C63" s="4">
        <v>8762331.0559316371</v>
      </c>
      <c r="D63" s="4">
        <v>4110161.8584760851</v>
      </c>
      <c r="E63" s="4">
        <v>2857222.7691109162</v>
      </c>
      <c r="F63" s="4">
        <v>3361845.3164813621</v>
      </c>
      <c r="G63" s="6">
        <v>38353</v>
      </c>
      <c r="H63" s="4">
        <v>4177788.6478578588</v>
      </c>
      <c r="I63" s="4">
        <v>2603938.6238752096</v>
      </c>
      <c r="J63" s="4">
        <v>2573561.188201325</v>
      </c>
      <c r="K63" s="4">
        <v>3891966.5400656066</v>
      </c>
    </row>
    <row r="64" spans="1:11" x14ac:dyDescent="0.25">
      <c r="A64" s="6">
        <v>38384</v>
      </c>
      <c r="B64" s="3">
        <v>62</v>
      </c>
      <c r="C64" s="4">
        <v>4643089.1054581143</v>
      </c>
      <c r="D64" s="4">
        <v>2223906.8834203761</v>
      </c>
      <c r="E64" s="4">
        <v>1572141.1574785355</v>
      </c>
      <c r="F64" s="4">
        <v>1989101.8536429736</v>
      </c>
      <c r="G64" s="6">
        <v>38384</v>
      </c>
      <c r="H64" s="4">
        <v>2499585.632878894</v>
      </c>
      <c r="I64" s="4">
        <v>1510209.75997394</v>
      </c>
      <c r="J64" s="4">
        <v>1631848.3355741622</v>
      </c>
      <c r="K64" s="4">
        <v>2476906.2715730038</v>
      </c>
    </row>
    <row r="65" spans="1:11" x14ac:dyDescent="0.25">
      <c r="A65" s="6">
        <v>38412</v>
      </c>
      <c r="B65" s="3">
        <v>63</v>
      </c>
      <c r="C65" s="4">
        <v>4645157.5747595513</v>
      </c>
      <c r="D65" s="4">
        <v>2171530.4401688222</v>
      </c>
      <c r="E65" s="4">
        <v>1364201.6531805438</v>
      </c>
      <c r="F65" s="4">
        <v>1595408.3318910832</v>
      </c>
      <c r="G65" s="6">
        <v>38412</v>
      </c>
      <c r="H65" s="4">
        <v>2219251.1723311078</v>
      </c>
      <c r="I65" s="4">
        <v>1334437.1133409895</v>
      </c>
      <c r="J65" s="4">
        <v>1263577.0358056584</v>
      </c>
      <c r="K65" s="4">
        <v>1866108.6785222441</v>
      </c>
    </row>
    <row r="66" spans="1:11" x14ac:dyDescent="0.25">
      <c r="A66" s="6">
        <v>38443</v>
      </c>
      <c r="B66" s="3">
        <v>64</v>
      </c>
      <c r="C66" s="4">
        <v>4475720.2468404742</v>
      </c>
      <c r="D66" s="4">
        <v>2276356.0853596018</v>
      </c>
      <c r="E66" s="4">
        <v>1094905.5787873317</v>
      </c>
      <c r="F66" s="4">
        <v>1349958.0890125923</v>
      </c>
      <c r="G66" s="6">
        <v>38443</v>
      </c>
      <c r="H66" s="4">
        <v>2070101.308636413</v>
      </c>
      <c r="I66" s="4">
        <v>1412375.0542738542</v>
      </c>
      <c r="J66" s="4">
        <v>1017320.0012610744</v>
      </c>
      <c r="K66" s="4">
        <v>1518194.6358286582</v>
      </c>
    </row>
    <row r="67" spans="1:11" x14ac:dyDescent="0.25">
      <c r="A67" s="6">
        <v>38473</v>
      </c>
      <c r="B67" s="3">
        <v>65</v>
      </c>
      <c r="C67" s="4">
        <v>1502023.0732498853</v>
      </c>
      <c r="D67" s="4">
        <v>809595.28336340503</v>
      </c>
      <c r="E67" s="4">
        <v>353106.15148819861</v>
      </c>
      <c r="F67" s="4">
        <v>408570.4918985109</v>
      </c>
      <c r="G67" s="6">
        <v>38473</v>
      </c>
      <c r="H67" s="4">
        <v>976724.86837898183</v>
      </c>
      <c r="I67" s="4">
        <v>737959.47803557687</v>
      </c>
      <c r="J67" s="4">
        <v>459992.50599242537</v>
      </c>
      <c r="K67" s="4">
        <v>667012.1475930158</v>
      </c>
    </row>
    <row r="68" spans="1:11" x14ac:dyDescent="0.25">
      <c r="A68" s="6">
        <v>38504</v>
      </c>
      <c r="B68" s="3">
        <v>66</v>
      </c>
      <c r="C68" s="4">
        <v>1811301.9656845224</v>
      </c>
      <c r="D68" s="4">
        <v>937920.13586153067</v>
      </c>
      <c r="E68" s="4">
        <v>399381.23560268432</v>
      </c>
      <c r="F68" s="4">
        <v>405085.66285126255</v>
      </c>
      <c r="G68" s="6">
        <v>38504</v>
      </c>
      <c r="H68" s="4">
        <v>1070218.3057350426</v>
      </c>
      <c r="I68" s="4">
        <v>803606.29748577066</v>
      </c>
      <c r="J68" s="4">
        <v>553336.55963396258</v>
      </c>
      <c r="K68" s="4">
        <v>733890.83714522433</v>
      </c>
    </row>
    <row r="69" spans="1:11" x14ac:dyDescent="0.25">
      <c r="A69" s="6">
        <v>38534</v>
      </c>
      <c r="B69" s="3">
        <v>67</v>
      </c>
      <c r="C69" s="4">
        <v>1206322.2349489995</v>
      </c>
      <c r="D69" s="4">
        <v>581177.16439158004</v>
      </c>
      <c r="E69" s="4">
        <v>275786.79961612617</v>
      </c>
      <c r="F69" s="4">
        <v>276055.80104329437</v>
      </c>
      <c r="G69" s="6">
        <v>38534</v>
      </c>
      <c r="H69" s="4">
        <v>801766.47042503243</v>
      </c>
      <c r="I69" s="4">
        <v>612319.70616769802</v>
      </c>
      <c r="J69" s="4">
        <v>431776.48707761092</v>
      </c>
      <c r="K69" s="4">
        <v>574953.33632965863</v>
      </c>
    </row>
    <row r="70" spans="1:11" x14ac:dyDescent="0.25">
      <c r="A70" s="6">
        <v>38565</v>
      </c>
      <c r="B70" s="3">
        <v>68</v>
      </c>
      <c r="C70" s="4">
        <v>1230523.8150431039</v>
      </c>
      <c r="D70" s="4">
        <v>577547.67166031792</v>
      </c>
      <c r="E70" s="4">
        <v>303701.67352141195</v>
      </c>
      <c r="F70" s="4">
        <v>284934.83977516618</v>
      </c>
      <c r="G70" s="6">
        <v>38565</v>
      </c>
      <c r="H70" s="4">
        <v>897877.26244946336</v>
      </c>
      <c r="I70" s="4">
        <v>627621.83972787345</v>
      </c>
      <c r="J70" s="4">
        <v>465936.35011122114</v>
      </c>
      <c r="K70" s="4">
        <v>615724.54771144199</v>
      </c>
    </row>
    <row r="71" spans="1:11" x14ac:dyDescent="0.25">
      <c r="A71" s="6">
        <v>38596</v>
      </c>
      <c r="B71" s="3">
        <v>69</v>
      </c>
      <c r="C71" s="4">
        <v>1839872.645622985</v>
      </c>
      <c r="D71" s="4">
        <v>878728.11098830483</v>
      </c>
      <c r="E71" s="4">
        <v>412594.18930313014</v>
      </c>
      <c r="F71" s="4">
        <v>442540.05408557999</v>
      </c>
      <c r="G71" s="6">
        <v>38596</v>
      </c>
      <c r="H71" s="4">
        <v>1192008.9804075861</v>
      </c>
      <c r="I71" s="4">
        <v>853472.78259754309</v>
      </c>
      <c r="J71" s="4">
        <v>593140.77329132357</v>
      </c>
      <c r="K71" s="4">
        <v>948198.46370354726</v>
      </c>
    </row>
    <row r="72" spans="1:11" x14ac:dyDescent="0.25">
      <c r="A72" s="6">
        <v>38626</v>
      </c>
      <c r="B72" s="3">
        <v>70</v>
      </c>
      <c r="C72" s="4">
        <v>3464558.2562394622</v>
      </c>
      <c r="D72" s="4">
        <v>1655585.6218646574</v>
      </c>
      <c r="E72" s="4">
        <v>673659.60017485067</v>
      </c>
      <c r="F72" s="4">
        <v>753796.52172102989</v>
      </c>
      <c r="G72" s="6">
        <v>38626</v>
      </c>
      <c r="H72" s="4">
        <v>1742936.1384678173</v>
      </c>
      <c r="I72" s="4">
        <v>1155312.5498675401</v>
      </c>
      <c r="J72" s="4">
        <v>816605.66787370271</v>
      </c>
      <c r="K72" s="4">
        <v>1309563.6437909398</v>
      </c>
    </row>
    <row r="73" spans="1:11" x14ac:dyDescent="0.25">
      <c r="A73" s="6">
        <v>38657</v>
      </c>
      <c r="B73" s="3">
        <v>71</v>
      </c>
      <c r="C73" s="4">
        <v>7039894.6050323462</v>
      </c>
      <c r="D73" s="4">
        <v>3510146.2842266234</v>
      </c>
      <c r="E73" s="4">
        <v>1701943.6252067056</v>
      </c>
      <c r="F73" s="4">
        <v>2151794.4855343248</v>
      </c>
      <c r="G73" s="6">
        <v>38657</v>
      </c>
      <c r="H73" s="4">
        <v>3220740.1760724261</v>
      </c>
      <c r="I73" s="4">
        <v>2089424.7251394941</v>
      </c>
      <c r="J73" s="4">
        <v>1487817.9234545254</v>
      </c>
      <c r="K73" s="4">
        <v>2706667.1753335539</v>
      </c>
    </row>
    <row r="74" spans="1:11" x14ac:dyDescent="0.25">
      <c r="A74" s="6">
        <v>38687</v>
      </c>
      <c r="B74" s="3">
        <v>72</v>
      </c>
      <c r="C74" s="4">
        <v>8911693.9293784164</v>
      </c>
      <c r="D74" s="4">
        <v>4255499.9003912415</v>
      </c>
      <c r="E74" s="4">
        <v>3109350.6257877694</v>
      </c>
      <c r="F74" s="4">
        <v>3465882.5444425731</v>
      </c>
      <c r="G74" s="6">
        <v>38687</v>
      </c>
      <c r="H74" s="4">
        <v>4333568.3585502179</v>
      </c>
      <c r="I74" s="4">
        <v>2752581.0186519427</v>
      </c>
      <c r="J74" s="4">
        <v>2749664.3017216418</v>
      </c>
      <c r="K74" s="4">
        <v>4313839.3210761975</v>
      </c>
    </row>
    <row r="75" spans="1:11" x14ac:dyDescent="0.25">
      <c r="A75" s="6">
        <v>38718</v>
      </c>
      <c r="B75" s="3">
        <v>73</v>
      </c>
      <c r="C75" s="4">
        <v>4652253.04002007</v>
      </c>
      <c r="D75" s="4">
        <v>2313649.3807573784</v>
      </c>
      <c r="E75" s="4">
        <v>1883737.6093239104</v>
      </c>
      <c r="F75" s="4">
        <v>2312549.9698986411</v>
      </c>
      <c r="G75" s="6">
        <v>38718</v>
      </c>
      <c r="H75" s="4">
        <v>2488676.265953945</v>
      </c>
      <c r="I75" s="4">
        <v>1690136.0134491862</v>
      </c>
      <c r="J75" s="4">
        <v>1805354.8789807125</v>
      </c>
      <c r="K75" s="4">
        <v>2965353.841616156</v>
      </c>
    </row>
    <row r="76" spans="1:11" x14ac:dyDescent="0.25">
      <c r="A76" s="6">
        <v>38749</v>
      </c>
      <c r="B76" s="3">
        <v>74</v>
      </c>
      <c r="C76" s="4">
        <v>7774127.3210633947</v>
      </c>
      <c r="D76" s="4">
        <v>3960787.4948875257</v>
      </c>
      <c r="E76" s="4">
        <v>2420910.6134969327</v>
      </c>
      <c r="F76" s="4">
        <v>3020174.570552147</v>
      </c>
      <c r="G76" s="6">
        <v>38749</v>
      </c>
      <c r="H76" s="4">
        <v>3563477.1523625101</v>
      </c>
      <c r="I76" s="4">
        <v>2432066.6984154982</v>
      </c>
      <c r="J76" s="4">
        <v>2156724.572991814</v>
      </c>
      <c r="K76" s="4">
        <v>3471989.5762301777</v>
      </c>
    </row>
    <row r="77" spans="1:11" x14ac:dyDescent="0.25">
      <c r="A77" s="6">
        <v>38777</v>
      </c>
      <c r="B77" s="3">
        <v>75</v>
      </c>
      <c r="C77" s="4">
        <v>5382096.5252424451</v>
      </c>
      <c r="D77" s="4">
        <v>2691727.3641803218</v>
      </c>
      <c r="E77" s="4">
        <v>1710780.8571933946</v>
      </c>
      <c r="F77" s="4">
        <v>1951952.2533838388</v>
      </c>
      <c r="G77" s="6">
        <v>38777</v>
      </c>
      <c r="H77" s="4">
        <v>2657997.2097974094</v>
      </c>
      <c r="I77" s="4">
        <v>1817478.2484516415</v>
      </c>
      <c r="J77" s="4">
        <v>1560056.4475990792</v>
      </c>
      <c r="K77" s="4">
        <v>2286597.0941518699</v>
      </c>
    </row>
    <row r="78" spans="1:11" x14ac:dyDescent="0.25">
      <c r="A78" s="6">
        <v>38808</v>
      </c>
      <c r="B78" s="3">
        <v>76</v>
      </c>
      <c r="C78" s="4">
        <v>4050676.6988514476</v>
      </c>
      <c r="D78" s="4">
        <v>1978307.7845869481</v>
      </c>
      <c r="E78" s="4">
        <v>1028741.0849337929</v>
      </c>
      <c r="F78" s="4">
        <v>1276788.4316278116</v>
      </c>
      <c r="G78" s="6">
        <v>38808</v>
      </c>
      <c r="H78" s="4">
        <v>2109001.1108498005</v>
      </c>
      <c r="I78" s="4">
        <v>1407326.8902042394</v>
      </c>
      <c r="J78" s="4">
        <v>983958.74417691003</v>
      </c>
      <c r="K78" s="4">
        <v>1570311.2547690503</v>
      </c>
    </row>
    <row r="79" spans="1:11" x14ac:dyDescent="0.25">
      <c r="A79" s="6">
        <v>38838</v>
      </c>
      <c r="B79" s="3">
        <v>77</v>
      </c>
      <c r="C79" s="4">
        <v>2668428.1113873445</v>
      </c>
      <c r="D79" s="4">
        <v>1226189.2650035573</v>
      </c>
      <c r="E79" s="4">
        <v>572628.14568224584</v>
      </c>
      <c r="F79" s="4">
        <v>639161.47792685218</v>
      </c>
      <c r="G79" s="6">
        <v>38838</v>
      </c>
      <c r="H79" s="4">
        <v>1495635.0259881497</v>
      </c>
      <c r="I79" s="4">
        <v>961994.76295565453</v>
      </c>
      <c r="J79" s="4">
        <v>654911.78676619113</v>
      </c>
      <c r="K79" s="4">
        <v>893975.42429000465</v>
      </c>
    </row>
    <row r="80" spans="1:11" x14ac:dyDescent="0.25">
      <c r="A80" s="6">
        <v>38869</v>
      </c>
      <c r="B80" s="3">
        <v>78</v>
      </c>
      <c r="C80" s="4">
        <v>1505558.9206697389</v>
      </c>
      <c r="D80" s="4">
        <v>678433.30857197475</v>
      </c>
      <c r="E80" s="4">
        <v>323271.89847256045</v>
      </c>
      <c r="F80" s="4">
        <v>325515.87228572578</v>
      </c>
      <c r="G80" s="6">
        <v>38869</v>
      </c>
      <c r="H80" s="4">
        <v>921154.45536684431</v>
      </c>
      <c r="I80" s="4">
        <v>623201.34988952009</v>
      </c>
      <c r="J80" s="4">
        <v>423235.77088726673</v>
      </c>
      <c r="K80" s="4">
        <v>571933.42385636875</v>
      </c>
    </row>
    <row r="81" spans="1:11" x14ac:dyDescent="0.25">
      <c r="A81" s="6">
        <v>38899</v>
      </c>
      <c r="B81" s="3">
        <v>79</v>
      </c>
      <c r="C81" s="4">
        <v>1368682.688855499</v>
      </c>
      <c r="D81" s="4">
        <v>618749.18805227964</v>
      </c>
      <c r="E81" s="4">
        <v>336573.89332059299</v>
      </c>
      <c r="F81" s="4">
        <v>307456.22977162845</v>
      </c>
      <c r="G81" s="6">
        <v>38899</v>
      </c>
      <c r="H81" s="4">
        <v>918481.23757003609</v>
      </c>
      <c r="I81" s="4">
        <v>652385.11121511552</v>
      </c>
      <c r="J81" s="4">
        <v>429469.21295561455</v>
      </c>
      <c r="K81" s="4">
        <v>620932.43825923395</v>
      </c>
    </row>
    <row r="82" spans="1:11" x14ac:dyDescent="0.25">
      <c r="A82" s="6">
        <v>38930</v>
      </c>
      <c r="B82" s="3">
        <v>80</v>
      </c>
      <c r="C82" s="4">
        <v>1210414.7377654514</v>
      </c>
      <c r="D82" s="4">
        <v>559528.7530975882</v>
      </c>
      <c r="E82" s="4">
        <v>294716.42530121404</v>
      </c>
      <c r="F82" s="4">
        <v>273354.08383574639</v>
      </c>
      <c r="G82" s="6">
        <v>38930</v>
      </c>
      <c r="H82" s="4">
        <v>859296.89160764567</v>
      </c>
      <c r="I82" s="4">
        <v>599493.62049707375</v>
      </c>
      <c r="J82" s="4">
        <v>417775.69625458604</v>
      </c>
      <c r="K82" s="4">
        <v>590123.7916406946</v>
      </c>
    </row>
    <row r="83" spans="1:11" x14ac:dyDescent="0.25">
      <c r="A83" s="15">
        <v>38961</v>
      </c>
      <c r="B83" s="3">
        <v>81</v>
      </c>
      <c r="C83" s="16">
        <v>1749230.9759335611</v>
      </c>
      <c r="D83" s="16">
        <v>808425.87456857308</v>
      </c>
      <c r="E83" s="16">
        <v>435112.7147787736</v>
      </c>
      <c r="F83" s="16">
        <v>404800.43471909215</v>
      </c>
      <c r="G83" s="6">
        <v>38961</v>
      </c>
      <c r="H83" s="16">
        <v>1197397.085508774</v>
      </c>
      <c r="I83" s="16">
        <v>787716.79405339924</v>
      </c>
      <c r="J83" s="16">
        <v>587928.73431482096</v>
      </c>
      <c r="K83" s="16">
        <v>798928.38612300577</v>
      </c>
    </row>
    <row r="84" spans="1:11" x14ac:dyDescent="0.25">
      <c r="A84" s="15">
        <v>38991</v>
      </c>
      <c r="B84" s="3">
        <v>82</v>
      </c>
      <c r="C84" s="16">
        <v>3751343.5771606872</v>
      </c>
      <c r="D84" s="16">
        <v>1778202.8847927018</v>
      </c>
      <c r="E84" s="16">
        <v>853240.36767149356</v>
      </c>
      <c r="F84" s="16">
        <v>844330.17037511733</v>
      </c>
      <c r="G84" s="6">
        <v>38991</v>
      </c>
      <c r="H84" s="16">
        <v>1923321.3620946552</v>
      </c>
      <c r="I84" s="16">
        <v>1275463.2960592557</v>
      </c>
      <c r="J84" s="16">
        <v>955668.62774061575</v>
      </c>
      <c r="K84" s="16">
        <v>1354179.7141054734</v>
      </c>
    </row>
    <row r="85" spans="1:11" x14ac:dyDescent="0.25">
      <c r="A85" s="15">
        <v>39022</v>
      </c>
      <c r="B85" s="3">
        <v>83</v>
      </c>
      <c r="C85" s="16">
        <v>7041219.8195636142</v>
      </c>
      <c r="D85" s="16">
        <v>3314944.4516509068</v>
      </c>
      <c r="E85" s="16">
        <v>1858833.0080841314</v>
      </c>
      <c r="F85" s="16">
        <v>2064740.7207013476</v>
      </c>
      <c r="G85" s="6">
        <v>39022</v>
      </c>
      <c r="H85" s="16">
        <v>2998169.6482539978</v>
      </c>
      <c r="I85" s="16">
        <v>1919897.6125337067</v>
      </c>
      <c r="J85" s="16">
        <v>1595183.2947313706</v>
      </c>
      <c r="K85" s="16">
        <v>2382625.4444809249</v>
      </c>
    </row>
    <row r="86" spans="1:11" x14ac:dyDescent="0.25">
      <c r="A86" s="15">
        <v>39052</v>
      </c>
      <c r="B86" s="3">
        <v>84</v>
      </c>
      <c r="C86" s="16">
        <v>8795353.9895669986</v>
      </c>
      <c r="D86" s="16">
        <v>4240899.9044867828</v>
      </c>
      <c r="E86" s="16">
        <v>2888037.4410608597</v>
      </c>
      <c r="F86" s="16">
        <v>3225307.6648853589</v>
      </c>
      <c r="G86" s="6">
        <v>39052</v>
      </c>
      <c r="H86" s="16">
        <v>4177516.250782595</v>
      </c>
      <c r="I86" s="16">
        <v>2679171.9161392739</v>
      </c>
      <c r="J86" s="16">
        <v>2433791.6105392464</v>
      </c>
      <c r="K86" s="16">
        <v>3805267.2225388852</v>
      </c>
    </row>
    <row r="87" spans="1:11" x14ac:dyDescent="0.25">
      <c r="A87" s="15">
        <v>39083</v>
      </c>
      <c r="B87" s="3">
        <v>85</v>
      </c>
      <c r="C87" s="16">
        <v>8418069.1649607457</v>
      </c>
      <c r="D87" s="16">
        <v>4208379.461874634</v>
      </c>
      <c r="E87" s="16">
        <v>3348399.9895851696</v>
      </c>
      <c r="F87" s="16">
        <v>3545945.3835794516</v>
      </c>
      <c r="G87" s="6">
        <v>39083</v>
      </c>
      <c r="H87" s="16">
        <v>4085526.070948279</v>
      </c>
      <c r="I87" s="16">
        <v>2742749.8013918023</v>
      </c>
      <c r="J87" s="16">
        <v>2898327.5705936919</v>
      </c>
      <c r="K87" s="16">
        <v>4273778.5570662264</v>
      </c>
    </row>
    <row r="88" spans="1:11" x14ac:dyDescent="0.25">
      <c r="A88" s="15">
        <v>39114</v>
      </c>
      <c r="B88" s="3">
        <v>86</v>
      </c>
      <c r="C88" s="16">
        <v>6125731.690340234</v>
      </c>
      <c r="D88" s="16">
        <v>2773984.8980868468</v>
      </c>
      <c r="E88" s="16">
        <v>2368513.2871029582</v>
      </c>
      <c r="F88" s="16">
        <v>2648830.124469961</v>
      </c>
      <c r="G88" s="6">
        <v>39114</v>
      </c>
      <c r="H88" s="16">
        <v>3036435.3208344672</v>
      </c>
      <c r="I88" s="16">
        <v>1898805.4044576865</v>
      </c>
      <c r="J88" s="16">
        <v>2129786.6521726786</v>
      </c>
      <c r="K88" s="16">
        <v>3035576.6225351682</v>
      </c>
    </row>
    <row r="89" spans="1:11" x14ac:dyDescent="0.25">
      <c r="A89" s="15">
        <v>39142</v>
      </c>
      <c r="B89" s="3">
        <v>87</v>
      </c>
      <c r="C89" s="16">
        <v>5446011.5746280076</v>
      </c>
      <c r="D89" s="16">
        <v>2548731.9150795368</v>
      </c>
      <c r="E89" s="16">
        <v>1616817.2092804827</v>
      </c>
      <c r="F89" s="16">
        <v>1898247.3010119731</v>
      </c>
      <c r="G89" s="6">
        <v>39142</v>
      </c>
      <c r="H89" s="16">
        <v>2589624.1717755902</v>
      </c>
      <c r="I89" s="16">
        <v>1699513.1873014823</v>
      </c>
      <c r="J89" s="16">
        <v>1357922.655476291</v>
      </c>
      <c r="K89" s="16">
        <v>2153461.9854466366</v>
      </c>
    </row>
    <row r="90" spans="1:11" x14ac:dyDescent="0.25">
      <c r="A90" s="15">
        <v>39173</v>
      </c>
      <c r="B90" s="3">
        <v>88</v>
      </c>
      <c r="C90" s="16">
        <v>4509634.3547560526</v>
      </c>
      <c r="D90" s="16">
        <v>2133585.2622114327</v>
      </c>
      <c r="E90" s="16">
        <v>1113941.0298751718</v>
      </c>
      <c r="F90" s="16">
        <v>1207255.3531573424</v>
      </c>
      <c r="G90" s="6">
        <v>39173</v>
      </c>
      <c r="H90" s="16">
        <v>2248267.459834429</v>
      </c>
      <c r="I90" s="16">
        <v>1452946.8747431126</v>
      </c>
      <c r="J90" s="16">
        <v>1000604.927140762</v>
      </c>
      <c r="K90" s="16">
        <v>1500742.7382816963</v>
      </c>
    </row>
    <row r="91" spans="1:11" x14ac:dyDescent="0.25">
      <c r="A91" s="15">
        <v>39203</v>
      </c>
      <c r="B91" s="3">
        <v>89</v>
      </c>
      <c r="C91" s="16">
        <v>2396129.6900850451</v>
      </c>
      <c r="D91" s="16">
        <v>1212346.4032369934</v>
      </c>
      <c r="E91" s="16">
        <v>529410.85680332175</v>
      </c>
      <c r="F91" s="16">
        <v>582342.04987463984</v>
      </c>
      <c r="G91" s="6">
        <v>39203</v>
      </c>
      <c r="H91" s="16">
        <v>1324430.4308257233</v>
      </c>
      <c r="I91" s="16">
        <v>938289.44336494291</v>
      </c>
      <c r="J91" s="16">
        <v>580032.50527990889</v>
      </c>
      <c r="K91" s="16">
        <v>899402.62052942486</v>
      </c>
    </row>
    <row r="92" spans="1:11" x14ac:dyDescent="0.25">
      <c r="A92" s="15">
        <v>39234</v>
      </c>
      <c r="B92" s="3">
        <v>90</v>
      </c>
      <c r="C92" s="16">
        <v>1723239.6186996512</v>
      </c>
      <c r="D92" s="16">
        <v>795016.83665128762</v>
      </c>
      <c r="E92" s="16">
        <v>369286.0470059748</v>
      </c>
      <c r="F92" s="16">
        <v>326852.49764308642</v>
      </c>
      <c r="G92" s="6">
        <v>39234</v>
      </c>
      <c r="H92" s="16">
        <v>1022040.4571854535</v>
      </c>
      <c r="I92" s="16">
        <v>711876.94963505655</v>
      </c>
      <c r="J92" s="16">
        <v>464830.08890923974</v>
      </c>
      <c r="K92" s="16">
        <v>610792.50427025021</v>
      </c>
    </row>
    <row r="93" spans="1:11" x14ac:dyDescent="0.25">
      <c r="A93" s="15">
        <v>39264</v>
      </c>
      <c r="B93" s="3">
        <v>91</v>
      </c>
      <c r="C93" s="16">
        <v>1403620.2678980432</v>
      </c>
      <c r="D93" s="16">
        <v>599091.35571318818</v>
      </c>
      <c r="E93" s="16">
        <v>318338.47091547702</v>
      </c>
      <c r="F93" s="16">
        <v>281592.9054732917</v>
      </c>
      <c r="G93" s="6">
        <v>39264</v>
      </c>
      <c r="H93" s="16">
        <v>879383.23554649623</v>
      </c>
      <c r="I93" s="16">
        <v>621737.24552674801</v>
      </c>
      <c r="J93" s="16">
        <v>416933.99860136723</v>
      </c>
      <c r="K93" s="16">
        <v>567654.52032538853</v>
      </c>
    </row>
    <row r="94" spans="1:11" x14ac:dyDescent="0.25">
      <c r="A94" s="15">
        <v>39295</v>
      </c>
      <c r="B94" s="3">
        <v>92</v>
      </c>
      <c r="C94" s="16">
        <v>1355515.4889962783</v>
      </c>
      <c r="D94" s="16">
        <v>614900.06774993544</v>
      </c>
      <c r="E94" s="16">
        <v>333328.22586439899</v>
      </c>
      <c r="F94" s="16">
        <v>307800.21738938737</v>
      </c>
      <c r="G94" s="6">
        <v>39295</v>
      </c>
      <c r="H94" s="16">
        <v>963497.89178685867</v>
      </c>
      <c r="I94" s="16">
        <v>680905.19355925033</v>
      </c>
      <c r="J94" s="16">
        <v>494357.2537493204</v>
      </c>
      <c r="K94" s="16">
        <v>654348.6609045706</v>
      </c>
    </row>
    <row r="95" spans="1:11" x14ac:dyDescent="0.25">
      <c r="A95" s="15">
        <v>39326</v>
      </c>
      <c r="B95" s="3">
        <v>93</v>
      </c>
      <c r="C95" s="16">
        <v>1963123.4410981589</v>
      </c>
      <c r="D95" s="16">
        <v>856897.1380882872</v>
      </c>
      <c r="E95" s="16">
        <v>458700.82727704034</v>
      </c>
      <c r="F95" s="16">
        <v>395683.59353651351</v>
      </c>
      <c r="G95" s="6">
        <v>39326</v>
      </c>
      <c r="H95" s="16">
        <v>1223571.3777581872</v>
      </c>
      <c r="I95" s="16">
        <v>818522.99870298081</v>
      </c>
      <c r="J95" s="16">
        <v>566749.46400475246</v>
      </c>
      <c r="K95" s="16">
        <v>847783.15953407937</v>
      </c>
    </row>
    <row r="96" spans="1:11" x14ac:dyDescent="0.25">
      <c r="A96" s="15">
        <v>39356</v>
      </c>
      <c r="B96" s="3">
        <v>94</v>
      </c>
      <c r="C96" s="16">
        <v>4548843.1494343923</v>
      </c>
      <c r="D96" s="16">
        <v>2141158.2528254227</v>
      </c>
      <c r="E96" s="16">
        <v>866683.66629118193</v>
      </c>
      <c r="F96" s="16">
        <v>888977.93144900328</v>
      </c>
      <c r="G96" s="6">
        <v>39356</v>
      </c>
      <c r="H96" s="16">
        <v>2095998.9005809934</v>
      </c>
      <c r="I96" s="16">
        <v>1392175.5545076751</v>
      </c>
      <c r="J96" s="16">
        <v>922493.17472212634</v>
      </c>
      <c r="K96" s="16">
        <v>1449068.370189205</v>
      </c>
    </row>
    <row r="97" spans="1:11" x14ac:dyDescent="0.25">
      <c r="A97" s="15">
        <v>39387</v>
      </c>
      <c r="B97" s="3">
        <v>95</v>
      </c>
      <c r="C97" s="16">
        <v>7515301.2972033173</v>
      </c>
      <c r="D97" s="16">
        <v>3794870.1229377249</v>
      </c>
      <c r="E97" s="16">
        <v>2111229.8281518361</v>
      </c>
      <c r="F97" s="16">
        <v>2159613.7517071217</v>
      </c>
      <c r="G97" s="6">
        <v>39387</v>
      </c>
      <c r="H97" s="16">
        <v>3439486.3879644489</v>
      </c>
      <c r="I97" s="16">
        <v>2320578.4352413379</v>
      </c>
      <c r="J97" s="16">
        <v>1841564.4783168444</v>
      </c>
      <c r="K97" s="16">
        <v>2689875.6984773688</v>
      </c>
    </row>
    <row r="98" spans="1:11" x14ac:dyDescent="0.25">
      <c r="A98" s="15">
        <v>39417</v>
      </c>
      <c r="B98" s="3">
        <v>96</v>
      </c>
      <c r="C98" s="16">
        <v>8330954.2770610712</v>
      </c>
      <c r="D98" s="16">
        <v>3882162.8015150498</v>
      </c>
      <c r="E98" s="16">
        <v>2725223.66880546</v>
      </c>
      <c r="F98" s="16">
        <v>3091471.252618419</v>
      </c>
      <c r="G98" s="6">
        <v>39417</v>
      </c>
      <c r="H98" s="16">
        <v>3883609.277650726</v>
      </c>
      <c r="I98" s="16">
        <v>2469208.9835210247</v>
      </c>
      <c r="J98" s="16">
        <v>2237559.9312559897</v>
      </c>
      <c r="K98" s="16">
        <v>3576707.80757226</v>
      </c>
    </row>
    <row r="99" spans="1:11" x14ac:dyDescent="0.25">
      <c r="A99" s="15">
        <v>39448</v>
      </c>
      <c r="B99" s="3">
        <v>97</v>
      </c>
      <c r="C99" s="16">
        <v>9058085.9726467878</v>
      </c>
      <c r="D99" s="16">
        <v>4438732.6769054327</v>
      </c>
      <c r="E99" s="16">
        <v>3131206.6209919467</v>
      </c>
      <c r="F99" s="16">
        <v>3388389.7294558319</v>
      </c>
      <c r="G99" s="6">
        <v>39448</v>
      </c>
      <c r="H99" s="16">
        <v>4257937.5236812942</v>
      </c>
      <c r="I99" s="16">
        <v>2833248.0806784774</v>
      </c>
      <c r="J99" s="16">
        <v>2593773.6756849503</v>
      </c>
      <c r="K99" s="16">
        <v>4002737.7199552786</v>
      </c>
    </row>
    <row r="100" spans="1:11" x14ac:dyDescent="0.25">
      <c r="A100" s="15">
        <v>39479</v>
      </c>
      <c r="B100" s="3">
        <v>98</v>
      </c>
      <c r="C100" s="16">
        <v>6805219.545292018</v>
      </c>
      <c r="D100" s="16">
        <v>3131323.8846017062</v>
      </c>
      <c r="E100" s="16">
        <v>2358615.8255843716</v>
      </c>
      <c r="F100" s="16">
        <v>2585547.7445219043</v>
      </c>
      <c r="G100" s="6">
        <v>39479</v>
      </c>
      <c r="H100" s="16">
        <v>3401683.5945813907</v>
      </c>
      <c r="I100" s="16">
        <v>2095345.8719919706</v>
      </c>
      <c r="J100" s="16">
        <v>2125487.0937776612</v>
      </c>
      <c r="K100" s="16">
        <v>3132752.4396489775</v>
      </c>
    </row>
    <row r="101" spans="1:11" x14ac:dyDescent="0.25">
      <c r="A101" s="15">
        <v>39508</v>
      </c>
      <c r="B101" s="3">
        <v>99</v>
      </c>
      <c r="C101" s="16">
        <v>6697108.7615764281</v>
      </c>
      <c r="D101" s="16">
        <v>3244524.592689266</v>
      </c>
      <c r="E101" s="16">
        <v>2207018.1819520076</v>
      </c>
      <c r="F101" s="16">
        <v>2153181.4637822984</v>
      </c>
      <c r="G101" s="6">
        <v>39508</v>
      </c>
      <c r="H101" s="16">
        <v>3271558.3173505263</v>
      </c>
      <c r="I101" s="16">
        <v>2133204.8555006282</v>
      </c>
      <c r="J101" s="16">
        <v>1825074.8550142795</v>
      </c>
      <c r="K101" s="16">
        <v>2491910.9721345659</v>
      </c>
    </row>
    <row r="102" spans="1:11" x14ac:dyDescent="0.25">
      <c r="A102" s="15">
        <v>39539</v>
      </c>
      <c r="B102" s="3">
        <v>100</v>
      </c>
      <c r="C102" s="16">
        <v>4898670.6706633577</v>
      </c>
      <c r="D102" s="16">
        <v>2358763.4329558145</v>
      </c>
      <c r="E102" s="16">
        <v>1400724.9088105555</v>
      </c>
      <c r="F102" s="16">
        <v>1415811.9875702728</v>
      </c>
      <c r="G102" s="6">
        <v>39539</v>
      </c>
      <c r="H102" s="16">
        <v>2297338.1068585701</v>
      </c>
      <c r="I102" s="16">
        <v>1521645.5133489994</v>
      </c>
      <c r="J102" s="16">
        <v>1167378.7193223597</v>
      </c>
      <c r="K102" s="16">
        <v>1589570.6604700708</v>
      </c>
    </row>
    <row r="103" spans="1:11" x14ac:dyDescent="0.25">
      <c r="A103" s="15">
        <v>39569</v>
      </c>
      <c r="B103" s="3">
        <v>101</v>
      </c>
      <c r="C103" s="16">
        <v>2646730.833057397</v>
      </c>
      <c r="D103" s="16">
        <v>1319198.1131954351</v>
      </c>
      <c r="E103" s="16">
        <v>600643.73188833846</v>
      </c>
      <c r="F103" s="16">
        <v>687964.32185882935</v>
      </c>
      <c r="G103" s="6">
        <v>39569</v>
      </c>
      <c r="H103" s="16">
        <v>1347915.5546178906</v>
      </c>
      <c r="I103" s="16">
        <v>941242.99306406698</v>
      </c>
      <c r="J103" s="16">
        <v>549621.73178282776</v>
      </c>
      <c r="K103" s="16">
        <v>858525.72053521452</v>
      </c>
    </row>
    <row r="104" spans="1:11" x14ac:dyDescent="0.25">
      <c r="A104" s="15">
        <v>39600</v>
      </c>
      <c r="B104" s="3">
        <v>102</v>
      </c>
      <c r="C104" s="16">
        <v>2308959.7962257122</v>
      </c>
      <c r="D104" s="16">
        <v>1104129.5609875466</v>
      </c>
      <c r="E104" s="16">
        <v>473153.99667146598</v>
      </c>
      <c r="F104" s="16">
        <v>411822.64611527516</v>
      </c>
      <c r="G104" s="6">
        <v>39600</v>
      </c>
      <c r="H104" s="16">
        <v>1266762.6586330622</v>
      </c>
      <c r="I104" s="16">
        <v>891584.6451491405</v>
      </c>
      <c r="J104" s="16">
        <v>540061.00511387247</v>
      </c>
      <c r="K104" s="16">
        <v>709082.691103925</v>
      </c>
    </row>
    <row r="105" spans="1:11" x14ac:dyDescent="0.25">
      <c r="A105" s="15">
        <v>39630</v>
      </c>
      <c r="B105" s="3">
        <v>103</v>
      </c>
      <c r="C105" s="16">
        <v>1511655.0933820903</v>
      </c>
      <c r="D105" s="16">
        <v>693130.98094033776</v>
      </c>
      <c r="E105" s="16">
        <v>358636.73239168694</v>
      </c>
      <c r="F105" s="16">
        <v>305294.19328588492</v>
      </c>
      <c r="G105" s="6">
        <v>39630</v>
      </c>
      <c r="H105" s="16">
        <v>1008773.8755375504</v>
      </c>
      <c r="I105" s="16">
        <v>676612.57185930456</v>
      </c>
      <c r="J105" s="16">
        <v>465628.93686443759</v>
      </c>
      <c r="K105" s="16">
        <v>620035.61573870736</v>
      </c>
    </row>
    <row r="106" spans="1:11" x14ac:dyDescent="0.25">
      <c r="A106" s="15">
        <v>39661</v>
      </c>
      <c r="B106" s="3">
        <v>104</v>
      </c>
      <c r="C106" s="16">
        <v>1563476.1876119715</v>
      </c>
      <c r="D106" s="16">
        <v>691843.44734628743</v>
      </c>
      <c r="E106" s="16">
        <v>380582.98375976854</v>
      </c>
      <c r="F106" s="16">
        <v>321719.38128197257</v>
      </c>
      <c r="G106" s="6">
        <v>39661</v>
      </c>
      <c r="H106" s="16">
        <v>1065876.3942543829</v>
      </c>
      <c r="I106" s="16">
        <v>726278.26786514814</v>
      </c>
      <c r="J106" s="16">
        <v>496757.0677262813</v>
      </c>
      <c r="K106" s="16">
        <v>665582.27015418746</v>
      </c>
    </row>
    <row r="107" spans="1:11" x14ac:dyDescent="0.25">
      <c r="A107" s="15">
        <v>39692</v>
      </c>
      <c r="B107" s="3">
        <v>105</v>
      </c>
      <c r="C107" s="16">
        <v>1912751.7369408526</v>
      </c>
      <c r="D107" s="16">
        <v>833434.31634243135</v>
      </c>
      <c r="E107" s="16">
        <v>468218.3414748708</v>
      </c>
      <c r="F107" s="16">
        <v>381039.60524184525</v>
      </c>
      <c r="G107" s="6">
        <v>39692</v>
      </c>
      <c r="H107" s="16">
        <v>1265022.3327186436</v>
      </c>
      <c r="I107" s="16">
        <v>786580.16066604876</v>
      </c>
      <c r="J107" s="16">
        <v>596874.56479971169</v>
      </c>
      <c r="K107" s="16">
        <v>824030.94181559584</v>
      </c>
    </row>
    <row r="108" spans="1:11" x14ac:dyDescent="0.25">
      <c r="A108" s="15">
        <v>39722</v>
      </c>
      <c r="B108" s="3">
        <v>106</v>
      </c>
      <c r="C108" s="16">
        <v>4222546.4181692023</v>
      </c>
      <c r="D108" s="16">
        <v>1935124.9513594266</v>
      </c>
      <c r="E108" s="16">
        <v>901219.05631258443</v>
      </c>
      <c r="F108" s="16">
        <v>808808.57415878621</v>
      </c>
      <c r="G108" s="6">
        <v>39722</v>
      </c>
      <c r="H108" s="16">
        <v>2009040.390121432</v>
      </c>
      <c r="I108" s="16">
        <v>1319405.5309731523</v>
      </c>
      <c r="J108" s="16">
        <v>942912.32038597367</v>
      </c>
      <c r="K108" s="16">
        <v>1506111.7585194421</v>
      </c>
    </row>
    <row r="109" spans="1:11" x14ac:dyDescent="0.25">
      <c r="A109" s="15">
        <v>39753</v>
      </c>
      <c r="B109" s="3">
        <v>107</v>
      </c>
      <c r="C109" s="16">
        <v>5800389.324132124</v>
      </c>
      <c r="D109" s="16">
        <v>2632154.1759033054</v>
      </c>
      <c r="E109" s="16">
        <v>1713325.772910292</v>
      </c>
      <c r="F109" s="16">
        <v>1722368.7270542791</v>
      </c>
      <c r="G109" s="6">
        <v>39753</v>
      </c>
      <c r="H109" s="16">
        <v>2619902.7923118463</v>
      </c>
      <c r="I109" s="16">
        <v>1694120.4225330024</v>
      </c>
      <c r="J109" s="16">
        <v>1387630.3045078663</v>
      </c>
      <c r="K109" s="16">
        <v>2090067.480647285</v>
      </c>
    </row>
    <row r="110" spans="1:11" x14ac:dyDescent="0.25">
      <c r="A110" s="15">
        <v>39783</v>
      </c>
      <c r="B110" s="3">
        <v>108</v>
      </c>
      <c r="C110" s="16">
        <v>9770189.5082556698</v>
      </c>
      <c r="D110" s="16">
        <v>4769757.648700634</v>
      </c>
      <c r="E110" s="16">
        <v>3525082.3281236459</v>
      </c>
      <c r="F110" s="16">
        <v>3626377.5149200503</v>
      </c>
      <c r="G110" s="6">
        <v>39783</v>
      </c>
      <c r="H110" s="16">
        <v>4529670.5780289527</v>
      </c>
      <c r="I110" s="16">
        <v>2905331.0459471182</v>
      </c>
      <c r="J110" s="16">
        <v>2876078.1940249857</v>
      </c>
      <c r="K110" s="16">
        <v>4339410.1819989439</v>
      </c>
    </row>
    <row r="111" spans="1:11" x14ac:dyDescent="0.25">
      <c r="A111" s="15">
        <v>39814</v>
      </c>
      <c r="B111" s="3">
        <v>109</v>
      </c>
      <c r="C111" s="16">
        <v>9570859.1872536689</v>
      </c>
      <c r="D111" s="16">
        <v>4164851.2714966675</v>
      </c>
      <c r="E111" s="16">
        <v>3622952.9396937746</v>
      </c>
      <c r="F111" s="16">
        <v>3647750.6015558904</v>
      </c>
      <c r="G111" s="6">
        <v>39814</v>
      </c>
      <c r="H111" s="16">
        <v>4569183.5432996694</v>
      </c>
      <c r="I111" s="16">
        <v>2822340.5082285153</v>
      </c>
      <c r="J111" s="16">
        <v>3121374.3547513415</v>
      </c>
      <c r="K111" s="16">
        <v>4418867</v>
      </c>
    </row>
    <row r="112" spans="1:11" x14ac:dyDescent="0.25">
      <c r="A112" s="15">
        <v>39845</v>
      </c>
      <c r="B112" s="3">
        <v>110</v>
      </c>
      <c r="C112" s="16">
        <v>6648236.377855706</v>
      </c>
      <c r="D112" s="16">
        <v>2984652.3740329738</v>
      </c>
      <c r="E112" s="16">
        <v>2505392.1821319158</v>
      </c>
      <c r="F112" s="16">
        <v>2462509.0659794044</v>
      </c>
      <c r="G112" s="6">
        <v>39845</v>
      </c>
      <c r="H112" s="16">
        <v>3335276.8459866247</v>
      </c>
      <c r="I112" s="16">
        <v>2014847.7607556209</v>
      </c>
      <c r="J112" s="16">
        <v>2142641.8003379065</v>
      </c>
      <c r="K112" s="16">
        <v>2914959</v>
      </c>
    </row>
    <row r="113" spans="1:11" x14ac:dyDescent="0.25">
      <c r="A113" s="15">
        <v>39873</v>
      </c>
      <c r="B113" s="3">
        <v>111</v>
      </c>
      <c r="C113" s="16">
        <v>6942576.5649219332</v>
      </c>
      <c r="D113" s="16">
        <v>3324716.1933101262</v>
      </c>
      <c r="E113" s="16">
        <v>2426371.9193256591</v>
      </c>
      <c r="F113" s="16">
        <v>2375028.3224422811</v>
      </c>
      <c r="G113" s="6">
        <v>39873</v>
      </c>
      <c r="H113" s="16">
        <v>3308138.2273258963</v>
      </c>
      <c r="I113" s="16">
        <v>2174954.5765362126</v>
      </c>
      <c r="J113" s="16">
        <v>1984944.8353535281</v>
      </c>
      <c r="K113" s="16">
        <v>2707184</v>
      </c>
    </row>
    <row r="114" spans="1:11" x14ac:dyDescent="0.25">
      <c r="A114" s="15">
        <v>39904</v>
      </c>
      <c r="B114" s="3">
        <v>112</v>
      </c>
      <c r="C114" s="16">
        <v>3819018.6459909207</v>
      </c>
      <c r="D114" s="16">
        <v>1765150.1529463404</v>
      </c>
      <c r="E114" s="16">
        <v>1086066.7483284194</v>
      </c>
      <c r="F114" s="16">
        <v>1125198.45273432</v>
      </c>
      <c r="G114" s="6">
        <v>39904</v>
      </c>
      <c r="H114" s="16">
        <v>1799457.0075831439</v>
      </c>
      <c r="I114" s="16">
        <v>1164985.0213014288</v>
      </c>
      <c r="J114" s="16">
        <v>904054.8939208854</v>
      </c>
      <c r="K114" s="16">
        <v>1308898.0771945417</v>
      </c>
    </row>
    <row r="115" spans="1:11" x14ac:dyDescent="0.25">
      <c r="A115" s="15">
        <v>39934</v>
      </c>
      <c r="B115" s="3">
        <v>113</v>
      </c>
      <c r="C115" s="16">
        <v>2280080.8552290918</v>
      </c>
      <c r="D115" s="16">
        <v>1143986.7566347676</v>
      </c>
      <c r="E115" s="16">
        <v>609071.95444799389</v>
      </c>
      <c r="F115" s="16">
        <v>595924.43368814676</v>
      </c>
      <c r="G115" s="6">
        <v>39934</v>
      </c>
      <c r="H115" s="16">
        <v>1212982.6238165689</v>
      </c>
      <c r="I115" s="16">
        <v>854795.92706350039</v>
      </c>
      <c r="J115" s="16">
        <v>575241.9403001949</v>
      </c>
      <c r="K115" s="16">
        <v>781569.50881973561</v>
      </c>
    </row>
    <row r="116" spans="1:11" x14ac:dyDescent="0.25">
      <c r="A116" s="15">
        <v>39965</v>
      </c>
      <c r="B116" s="3">
        <v>114</v>
      </c>
      <c r="C116" s="16">
        <v>1615697.8121175978</v>
      </c>
      <c r="D116" s="16">
        <v>732724.64930058597</v>
      </c>
      <c r="E116" s="16">
        <v>414798.41373352165</v>
      </c>
      <c r="F116" s="16">
        <v>375810.12484829465</v>
      </c>
      <c r="G116" s="6">
        <v>39965</v>
      </c>
      <c r="H116" s="16">
        <v>1036679.6086548228</v>
      </c>
      <c r="I116" s="16">
        <v>716960.13594230125</v>
      </c>
      <c r="J116" s="16">
        <v>496111.31521621085</v>
      </c>
      <c r="K116" s="16">
        <v>666098.94018666516</v>
      </c>
    </row>
    <row r="117" spans="1:11" x14ac:dyDescent="0.25">
      <c r="A117" s="15">
        <v>39995</v>
      </c>
      <c r="B117" s="3">
        <v>115</v>
      </c>
      <c r="C117" s="16">
        <v>1331739.6963582891</v>
      </c>
      <c r="D117" s="16">
        <v>581320.62931283086</v>
      </c>
      <c r="E117" s="16">
        <v>361269.60068128729</v>
      </c>
      <c r="F117" s="16">
        <v>286079.07364759262</v>
      </c>
      <c r="G117" s="6">
        <v>39995</v>
      </c>
      <c r="H117" s="16">
        <v>848769.49340741581</v>
      </c>
      <c r="I117" s="16">
        <v>581142.83579108317</v>
      </c>
      <c r="J117" s="16">
        <v>460338.41234204988</v>
      </c>
      <c r="K117" s="16">
        <v>591784.25845945114</v>
      </c>
    </row>
    <row r="118" spans="1:11" x14ac:dyDescent="0.25">
      <c r="A118" s="15">
        <v>40026</v>
      </c>
      <c r="B118" s="3">
        <v>116</v>
      </c>
      <c r="C118" s="16">
        <v>1465194.8794384699</v>
      </c>
      <c r="D118" s="16">
        <v>659925.55940240796</v>
      </c>
      <c r="E118" s="16">
        <v>404753.61569456116</v>
      </c>
      <c r="F118" s="16">
        <v>323255.94546456099</v>
      </c>
      <c r="G118" s="6">
        <v>40026</v>
      </c>
      <c r="H118" s="16">
        <v>986599.81272154232</v>
      </c>
      <c r="I118" s="16">
        <v>694544.97221853747</v>
      </c>
      <c r="J118" s="16">
        <v>490434.37799916381</v>
      </c>
      <c r="K118" s="16">
        <v>655572.83706075652</v>
      </c>
    </row>
    <row r="119" spans="1:11" x14ac:dyDescent="0.25">
      <c r="A119" s="15">
        <v>40057</v>
      </c>
      <c r="B119" s="3">
        <v>117</v>
      </c>
      <c r="C119" s="16">
        <v>1624842.040133195</v>
      </c>
      <c r="D119" s="16">
        <v>722222.798720313</v>
      </c>
      <c r="E119" s="16">
        <v>425836.73000321042</v>
      </c>
      <c r="F119" s="16">
        <v>375544.43114328163</v>
      </c>
      <c r="G119" s="6">
        <v>40057</v>
      </c>
      <c r="H119" s="16">
        <v>1019204.5243598364</v>
      </c>
      <c r="I119" s="16">
        <v>724033.55756375182</v>
      </c>
      <c r="J119" s="16">
        <v>540995.65185441996</v>
      </c>
      <c r="K119" s="16">
        <v>746001.26622199186</v>
      </c>
    </row>
    <row r="120" spans="1:11" x14ac:dyDescent="0.25">
      <c r="A120" s="15">
        <v>40087</v>
      </c>
      <c r="B120" s="3">
        <v>118</v>
      </c>
      <c r="C120" s="16">
        <v>3855051.1843119417</v>
      </c>
      <c r="D120" s="16">
        <v>1759714.1768203196</v>
      </c>
      <c r="E120" s="16">
        <v>1112395.1281337163</v>
      </c>
      <c r="F120" s="16">
        <v>951088.51073402259</v>
      </c>
      <c r="G120" s="6">
        <v>40087</v>
      </c>
      <c r="H120" s="16">
        <v>1815568.4215475714</v>
      </c>
      <c r="I120" s="16">
        <v>1202753.8804199346</v>
      </c>
      <c r="J120" s="16">
        <v>1062056.7162290947</v>
      </c>
      <c r="K120" s="16">
        <v>1617829.9818033993</v>
      </c>
    </row>
    <row r="121" spans="1:11" x14ac:dyDescent="0.25">
      <c r="A121" s="15">
        <v>40118</v>
      </c>
      <c r="B121" s="3">
        <v>119</v>
      </c>
      <c r="C121" s="16">
        <v>6450269.6693113875</v>
      </c>
      <c r="D121" s="16">
        <v>3134216.5750755584</v>
      </c>
      <c r="E121" s="16">
        <v>1919674.8806818998</v>
      </c>
      <c r="F121" s="16">
        <v>1963340.8749311541</v>
      </c>
      <c r="G121" s="6">
        <v>40118</v>
      </c>
      <c r="H121" s="16">
        <v>2744849.6326479889</v>
      </c>
      <c r="I121" s="16">
        <v>1818152.4409275211</v>
      </c>
      <c r="J121" s="16">
        <v>1483403.8190432556</v>
      </c>
      <c r="K121" s="16">
        <v>2247419.1073812344</v>
      </c>
    </row>
    <row r="122" spans="1:11" x14ac:dyDescent="0.25">
      <c r="A122" s="15">
        <v>40148</v>
      </c>
      <c r="B122" s="3">
        <v>120</v>
      </c>
      <c r="C122" s="16">
        <v>9619479.0730014034</v>
      </c>
      <c r="D122" s="16">
        <v>4713537.3993020756</v>
      </c>
      <c r="E122" s="16">
        <v>3690037.0655174507</v>
      </c>
      <c r="F122" s="16">
        <v>3577684.4621790703</v>
      </c>
      <c r="G122" s="6">
        <v>40148</v>
      </c>
      <c r="H122" s="16">
        <v>4584180.3820803519</v>
      </c>
      <c r="I122" s="16">
        <v>3035004.6608724426</v>
      </c>
      <c r="J122" s="16">
        <v>3115013.4483486316</v>
      </c>
      <c r="K122" s="16">
        <v>4202693.5086985743</v>
      </c>
    </row>
    <row r="123" spans="1:11" x14ac:dyDescent="0.25">
      <c r="A123" s="15">
        <v>40179</v>
      </c>
      <c r="B123" s="3">
        <v>121</v>
      </c>
      <c r="C123" s="16">
        <v>6444960.6657927651</v>
      </c>
      <c r="D123" s="16">
        <v>2943729.6529280501</v>
      </c>
      <c r="E123" s="16">
        <v>2718330.8297056276</v>
      </c>
      <c r="F123" s="16">
        <v>2732291.8515735571</v>
      </c>
      <c r="G123" s="6">
        <v>40179</v>
      </c>
      <c r="H123" s="16">
        <v>3163853.5003962079</v>
      </c>
      <c r="I123" s="16">
        <v>2052082.8976705065</v>
      </c>
      <c r="J123" s="16">
        <v>2388149.2431286173</v>
      </c>
      <c r="K123" s="16">
        <v>3322226.3588046683</v>
      </c>
    </row>
    <row r="124" spans="1:11" x14ac:dyDescent="0.25">
      <c r="A124" s="15">
        <v>40210</v>
      </c>
      <c r="B124" s="3">
        <v>122</v>
      </c>
      <c r="C124" s="16">
        <v>4962967.067935274</v>
      </c>
      <c r="D124" s="16">
        <v>2357557.9537744252</v>
      </c>
      <c r="E124" s="16">
        <v>2098383.7441826649</v>
      </c>
      <c r="F124" s="16">
        <v>2175967.2341076359</v>
      </c>
      <c r="G124" s="6">
        <v>40210</v>
      </c>
      <c r="H124" s="16">
        <v>2349273.7253684993</v>
      </c>
      <c r="I124" s="16">
        <v>1525144.5395052866</v>
      </c>
      <c r="J124" s="16">
        <v>1699069.4026021084</v>
      </c>
      <c r="K124" s="16">
        <v>2482981.3325241054</v>
      </c>
    </row>
    <row r="125" spans="1:11" x14ac:dyDescent="0.25">
      <c r="A125" s="15">
        <v>40238</v>
      </c>
      <c r="B125" s="3">
        <v>123</v>
      </c>
      <c r="C125" s="16">
        <v>5018524.9072060157</v>
      </c>
      <c r="D125" s="16">
        <v>2488031.9383375547</v>
      </c>
      <c r="E125" s="16">
        <v>1793053.6180190854</v>
      </c>
      <c r="F125" s="16">
        <v>1789236.5364373443</v>
      </c>
      <c r="G125" s="6">
        <v>40238</v>
      </c>
      <c r="H125" s="16">
        <v>2320179.0617864355</v>
      </c>
      <c r="I125" s="16">
        <v>1582478.6481313522</v>
      </c>
      <c r="J125" s="16">
        <v>1500731.824142508</v>
      </c>
      <c r="K125" s="16">
        <v>2100229.4659397043</v>
      </c>
    </row>
    <row r="126" spans="1:11" x14ac:dyDescent="0.25">
      <c r="A126" s="15">
        <v>40269</v>
      </c>
      <c r="B126" s="3">
        <v>124</v>
      </c>
      <c r="C126" s="16">
        <v>4183980.7113896832</v>
      </c>
      <c r="D126" s="16">
        <v>2012877.3910454882</v>
      </c>
      <c r="E126" s="16">
        <v>1286103.6370335969</v>
      </c>
      <c r="F126" s="16">
        <v>1243857.2605312318</v>
      </c>
      <c r="G126" s="6">
        <v>40269</v>
      </c>
      <c r="H126" s="16">
        <v>1508545.1719902237</v>
      </c>
      <c r="I126" s="16">
        <v>1044772.8878361419</v>
      </c>
      <c r="J126" s="16">
        <v>810560.12894896336</v>
      </c>
      <c r="K126" s="16">
        <v>1117727.8112246711</v>
      </c>
    </row>
    <row r="127" spans="1:11" x14ac:dyDescent="0.25">
      <c r="A127" s="15">
        <v>40299</v>
      </c>
      <c r="B127" s="3">
        <v>125</v>
      </c>
      <c r="C127" s="16">
        <v>2972365.3164645843</v>
      </c>
      <c r="D127" s="16">
        <v>1452065.4278121879</v>
      </c>
      <c r="E127" s="16">
        <v>778924.19341650337</v>
      </c>
      <c r="F127" s="16">
        <v>763271.06230672426</v>
      </c>
      <c r="G127" s="6">
        <v>40299</v>
      </c>
      <c r="H127" s="16">
        <v>1571182.8504574704</v>
      </c>
      <c r="I127" s="16">
        <v>1082105.6399060257</v>
      </c>
      <c r="J127" s="16">
        <v>760250.94808681926</v>
      </c>
      <c r="K127" s="16">
        <v>1030170.5615496847</v>
      </c>
    </row>
    <row r="128" spans="1:11" x14ac:dyDescent="0.25">
      <c r="A128" s="15">
        <v>40330</v>
      </c>
      <c r="B128" s="3">
        <v>126</v>
      </c>
      <c r="C128" s="16">
        <v>1734552.0425575243</v>
      </c>
      <c r="D128" s="16">
        <v>865051.12474549876</v>
      </c>
      <c r="E128" s="16">
        <v>464148.69616048422</v>
      </c>
      <c r="F128" s="16">
        <v>411665.13653649273</v>
      </c>
      <c r="G128" s="6">
        <v>40330</v>
      </c>
      <c r="H128" s="16">
        <v>1027320.7556340093</v>
      </c>
      <c r="I128" s="16">
        <v>726729.43009190809</v>
      </c>
      <c r="J128" s="16">
        <v>505885.44558404933</v>
      </c>
      <c r="K128" s="16">
        <v>684974.36869003344</v>
      </c>
    </row>
    <row r="129" spans="1:11" x14ac:dyDescent="0.25">
      <c r="A129" s="15">
        <v>40360</v>
      </c>
      <c r="B129" s="3">
        <v>127</v>
      </c>
      <c r="C129" s="19">
        <v>1329700.3151726918</v>
      </c>
      <c r="D129" s="19">
        <v>621713.79081251507</v>
      </c>
      <c r="E129" s="19">
        <v>344215.13833894616</v>
      </c>
      <c r="F129" s="19">
        <v>284442.75567584683</v>
      </c>
      <c r="G129" s="6">
        <v>40360</v>
      </c>
      <c r="H129" s="19">
        <v>1415524.6832208284</v>
      </c>
      <c r="I129" s="19">
        <v>661834.73723571212</v>
      </c>
      <c r="J129" s="19">
        <v>366409.11588991602</v>
      </c>
      <c r="K129" s="19">
        <v>302800.4636535435</v>
      </c>
    </row>
    <row r="130" spans="1:11" x14ac:dyDescent="0.25">
      <c r="A130" s="15">
        <v>40391</v>
      </c>
      <c r="B130" s="3">
        <v>128</v>
      </c>
      <c r="C130" s="19">
        <v>1830742.2350244974</v>
      </c>
      <c r="D130" s="19">
        <v>854831.22288689343</v>
      </c>
      <c r="E130" s="19">
        <v>504272.26533913007</v>
      </c>
      <c r="F130" s="19">
        <v>390784.79674947902</v>
      </c>
      <c r="G130" s="6">
        <v>40391</v>
      </c>
      <c r="H130" s="19">
        <v>1225150.5246657359</v>
      </c>
      <c r="I130" s="19">
        <v>866977.05887291639</v>
      </c>
      <c r="J130" s="19">
        <v>589426.00992462877</v>
      </c>
      <c r="K130" s="19">
        <v>800128.40653671895</v>
      </c>
    </row>
    <row r="131" spans="1:11" x14ac:dyDescent="0.25">
      <c r="A131" s="15">
        <v>40422</v>
      </c>
      <c r="B131" s="3">
        <v>129</v>
      </c>
      <c r="C131" s="19">
        <v>1881884.9968163145</v>
      </c>
      <c r="D131" s="19">
        <v>831677.1030646814</v>
      </c>
      <c r="E131" s="19">
        <v>511896.82449112553</v>
      </c>
      <c r="F131" s="19">
        <v>398656.55562787841</v>
      </c>
      <c r="G131" s="6">
        <v>40422</v>
      </c>
      <c r="H131" s="19">
        <v>1196063.7992370282</v>
      </c>
      <c r="I131" s="19">
        <v>791217.05051373609</v>
      </c>
      <c r="J131" s="19">
        <v>649886.35265571508</v>
      </c>
      <c r="K131" s="19">
        <v>791381.79759352072</v>
      </c>
    </row>
    <row r="132" spans="1:11" x14ac:dyDescent="0.25">
      <c r="A132" s="15">
        <v>40452</v>
      </c>
      <c r="B132" s="3">
        <v>130</v>
      </c>
      <c r="C132" s="19">
        <v>3566724.2842321638</v>
      </c>
      <c r="D132" s="19">
        <v>1635583.5681780879</v>
      </c>
      <c r="E132" s="19">
        <v>832591.54971830791</v>
      </c>
      <c r="F132" s="19">
        <v>730818.59787144</v>
      </c>
      <c r="G132" s="6">
        <v>40452</v>
      </c>
      <c r="H132" s="19">
        <v>1908547.4574634347</v>
      </c>
      <c r="I132" s="19">
        <v>1276871.8626747825</v>
      </c>
      <c r="J132" s="19">
        <v>946100.34698935621</v>
      </c>
      <c r="K132" s="19">
        <v>1355533.3328724268</v>
      </c>
    </row>
    <row r="133" spans="1:11" x14ac:dyDescent="0.25">
      <c r="A133" s="15">
        <v>40483</v>
      </c>
      <c r="B133" s="3">
        <v>131</v>
      </c>
      <c r="C133" s="19">
        <v>7621890.2325580679</v>
      </c>
      <c r="D133" s="19">
        <v>3725121.3948618425</v>
      </c>
      <c r="E133" s="19">
        <v>2115040.418340141</v>
      </c>
      <c r="F133" s="19">
        <v>2000008.9542399489</v>
      </c>
      <c r="G133" s="6">
        <v>40483</v>
      </c>
      <c r="H133" s="19">
        <v>3341965.1443481958</v>
      </c>
      <c r="I133" s="19">
        <v>2295035.6266221022</v>
      </c>
      <c r="J133" s="19">
        <v>1870345.5124476599</v>
      </c>
      <c r="K133" s="19">
        <v>2610710.7165820431</v>
      </c>
    </row>
    <row r="134" spans="1:11" x14ac:dyDescent="0.25">
      <c r="A134" s="15">
        <v>40513</v>
      </c>
      <c r="B134" s="3">
        <v>132</v>
      </c>
      <c r="C134" s="19">
        <v>8332046.4987700535</v>
      </c>
      <c r="D134" s="19">
        <v>3738580.601671298</v>
      </c>
      <c r="E134" s="19">
        <v>3255273.8552186247</v>
      </c>
      <c r="F134" s="19">
        <v>3006477.0443400242</v>
      </c>
      <c r="G134" s="6">
        <v>40513</v>
      </c>
      <c r="H134" s="19">
        <v>3774883.0468799802</v>
      </c>
      <c r="I134" s="19">
        <v>2289936.2168209204</v>
      </c>
      <c r="J134" s="19">
        <v>2616037.6578986072</v>
      </c>
      <c r="K134" s="19">
        <v>3562611.0784004917</v>
      </c>
    </row>
    <row r="135" spans="1:11" x14ac:dyDescent="0.25">
      <c r="A135" s="15">
        <v>40544</v>
      </c>
      <c r="B135" s="3">
        <v>133</v>
      </c>
      <c r="C135" s="19">
        <v>7775045.6975248288</v>
      </c>
      <c r="D135" s="19">
        <v>3767650.5514627602</v>
      </c>
      <c r="E135" s="19">
        <v>3174500.0765056661</v>
      </c>
      <c r="F135" s="19">
        <v>3074152.6745067448</v>
      </c>
      <c r="G135" s="6">
        <v>40544</v>
      </c>
      <c r="H135" s="19">
        <v>3612977.5258562067</v>
      </c>
      <c r="I135" s="19">
        <v>2426645.2070025564</v>
      </c>
      <c r="J135" s="19">
        <v>2696216.2320136498</v>
      </c>
      <c r="K135" s="19">
        <v>3871339.0351275872</v>
      </c>
    </row>
    <row r="136" spans="1:11" x14ac:dyDescent="0.25">
      <c r="A136" s="15">
        <v>40575</v>
      </c>
      <c r="B136" s="3">
        <v>134</v>
      </c>
      <c r="C136" s="19">
        <v>7474534.2951937243</v>
      </c>
      <c r="D136" s="19">
        <v>3476607.3402566644</v>
      </c>
      <c r="E136" s="19">
        <v>2973884.0581273502</v>
      </c>
      <c r="F136" s="19">
        <v>2826412.3064222615</v>
      </c>
      <c r="G136" s="6">
        <v>40575</v>
      </c>
      <c r="H136" s="19">
        <v>3671671.4376055961</v>
      </c>
      <c r="I136" s="19">
        <v>2357082.5725201438</v>
      </c>
      <c r="J136" s="19">
        <v>2400118.9394057472</v>
      </c>
      <c r="K136" s="19">
        <v>3418451.0504685123</v>
      </c>
    </row>
    <row r="137" spans="1:11" x14ac:dyDescent="0.25">
      <c r="A137" s="15">
        <v>40603</v>
      </c>
      <c r="B137" s="3">
        <v>135</v>
      </c>
      <c r="C137" s="19">
        <v>6352433.2414405774</v>
      </c>
      <c r="D137" s="19">
        <v>2992518.6699550385</v>
      </c>
      <c r="E137" s="19">
        <v>2098408.1174581102</v>
      </c>
      <c r="F137" s="19">
        <v>2028226.9711462744</v>
      </c>
      <c r="G137" s="6">
        <v>40603</v>
      </c>
      <c r="H137" s="19">
        <v>2880382.4800265124</v>
      </c>
      <c r="I137" s="19">
        <v>1876701.5921806926</v>
      </c>
      <c r="J137" s="19">
        <v>1637452.5030155154</v>
      </c>
      <c r="K137" s="19">
        <v>2280416.4247772796</v>
      </c>
    </row>
    <row r="138" spans="1:11" x14ac:dyDescent="0.25">
      <c r="A138" s="15">
        <v>40634</v>
      </c>
      <c r="B138" s="3">
        <v>136</v>
      </c>
      <c r="C138" s="19">
        <v>4915975.5925890338</v>
      </c>
      <c r="D138" s="19">
        <v>2504153.5966774854</v>
      </c>
      <c r="E138" s="19">
        <v>1469595.916485332</v>
      </c>
      <c r="F138" s="19">
        <v>1435270.8942481489</v>
      </c>
      <c r="G138" s="6">
        <v>40634</v>
      </c>
      <c r="H138" s="19">
        <v>2309196.1100527556</v>
      </c>
      <c r="I138" s="19">
        <v>1646586.3193454223</v>
      </c>
      <c r="J138" s="19">
        <v>1178715.3800464605</v>
      </c>
      <c r="K138" s="19">
        <v>1717260.1905553616</v>
      </c>
    </row>
    <row r="139" spans="1:11" x14ac:dyDescent="0.25">
      <c r="A139" s="15">
        <v>40664</v>
      </c>
      <c r="B139" s="3">
        <v>137</v>
      </c>
      <c r="C139" s="19">
        <v>3177334.2293737251</v>
      </c>
      <c r="D139" s="19">
        <v>1516220.6424799338</v>
      </c>
      <c r="E139" s="19">
        <v>879357.23639398301</v>
      </c>
      <c r="F139" s="19">
        <v>812964.89175235841</v>
      </c>
      <c r="G139" s="6">
        <v>40664</v>
      </c>
      <c r="H139" s="19">
        <v>1591683.6505100895</v>
      </c>
      <c r="I139" s="19">
        <v>1063349.7950725539</v>
      </c>
      <c r="J139" s="19">
        <v>744122.45105512557</v>
      </c>
      <c r="K139" s="19">
        <v>1020698.1033622309</v>
      </c>
    </row>
    <row r="140" spans="1:11" x14ac:dyDescent="0.25">
      <c r="A140" s="15">
        <v>40695</v>
      </c>
      <c r="B140" s="3">
        <v>138</v>
      </c>
      <c r="C140" s="19">
        <v>1942042.5773796891</v>
      </c>
      <c r="D140" s="19">
        <v>934915.80132889422</v>
      </c>
      <c r="E140" s="19">
        <v>538907.52891567978</v>
      </c>
      <c r="F140" s="19">
        <v>429140.09237573703</v>
      </c>
      <c r="G140" s="6">
        <v>40695</v>
      </c>
      <c r="H140" s="19">
        <v>1219376.7512712367</v>
      </c>
      <c r="I140" s="19">
        <v>829277.54770148813</v>
      </c>
      <c r="J140" s="19">
        <v>562578.90858045279</v>
      </c>
      <c r="K140" s="19">
        <v>754153.79244682251</v>
      </c>
    </row>
    <row r="141" spans="1:11" x14ac:dyDescent="0.25">
      <c r="A141" s="15">
        <v>40725</v>
      </c>
      <c r="B141" s="3">
        <v>139</v>
      </c>
      <c r="C141" s="19">
        <v>1533461.7653458919</v>
      </c>
      <c r="D141" s="19">
        <v>709405.31783616717</v>
      </c>
      <c r="E141" s="19">
        <v>405721.58865436143</v>
      </c>
      <c r="F141" s="19">
        <v>324080.3281635794</v>
      </c>
      <c r="G141" s="6">
        <v>40725</v>
      </c>
      <c r="H141" s="19">
        <v>962360.62611383409</v>
      </c>
      <c r="I141" s="19">
        <v>682969.32708534121</v>
      </c>
      <c r="J141" s="19">
        <v>464678.29098027956</v>
      </c>
      <c r="K141" s="19">
        <v>622100.75582054514</v>
      </c>
    </row>
    <row r="142" spans="1:11" x14ac:dyDescent="0.25">
      <c r="A142" s="15">
        <v>40756</v>
      </c>
      <c r="B142" s="3">
        <v>140</v>
      </c>
      <c r="C142" s="19">
        <v>1542810.374502779</v>
      </c>
      <c r="D142" s="19">
        <v>684205.5247653937</v>
      </c>
      <c r="E142" s="19">
        <v>448266.5007862483</v>
      </c>
      <c r="F142" s="19">
        <v>343388.59994557907</v>
      </c>
      <c r="G142" s="6">
        <v>40756</v>
      </c>
      <c r="H142" s="19">
        <v>1062328.1460298758</v>
      </c>
      <c r="I142" s="19">
        <v>720507.7445253717</v>
      </c>
      <c r="J142" s="19">
        <v>546682.87438395713</v>
      </c>
      <c r="K142" s="19">
        <v>682127.23506079544</v>
      </c>
    </row>
    <row r="143" spans="1:11" x14ac:dyDescent="0.25">
      <c r="A143" s="15">
        <v>40787</v>
      </c>
      <c r="B143" s="3">
        <v>141</v>
      </c>
      <c r="C143" s="19">
        <v>1553619.1515019336</v>
      </c>
      <c r="D143" s="19">
        <v>660067.12238379312</v>
      </c>
      <c r="E143" s="19">
        <v>406860.94700060069</v>
      </c>
      <c r="F143" s="19">
        <v>334139.77911367267</v>
      </c>
      <c r="G143" s="6">
        <v>40787</v>
      </c>
      <c r="H143" s="19">
        <v>968088.65257671115</v>
      </c>
      <c r="I143" s="19">
        <v>664551.47771209653</v>
      </c>
      <c r="J143" s="19">
        <v>507748.1846236689</v>
      </c>
      <c r="K143" s="19">
        <v>522014.68508752342</v>
      </c>
    </row>
    <row r="144" spans="1:11" x14ac:dyDescent="0.25">
      <c r="A144" s="15">
        <v>40817</v>
      </c>
      <c r="B144" s="3">
        <v>142</v>
      </c>
      <c r="C144" s="19">
        <v>4021820.0917251566</v>
      </c>
      <c r="D144" s="19">
        <v>1822756.6594163885</v>
      </c>
      <c r="E144" s="19">
        <v>967967.70467874757</v>
      </c>
      <c r="F144" s="19">
        <v>771658.54417970753</v>
      </c>
      <c r="G144" s="6">
        <v>40817</v>
      </c>
      <c r="H144" s="19">
        <v>2066146.0301167592</v>
      </c>
      <c r="I144" s="19">
        <v>1400923.1832658681</v>
      </c>
      <c r="J144" s="19">
        <v>1016355.1572244314</v>
      </c>
      <c r="K144" s="19">
        <v>1395526.629392941</v>
      </c>
    </row>
    <row r="145" spans="1:11" x14ac:dyDescent="0.25">
      <c r="A145" s="15">
        <v>40848</v>
      </c>
      <c r="B145" s="3">
        <v>143</v>
      </c>
      <c r="C145" s="19">
        <v>7780398.7177548241</v>
      </c>
      <c r="D145" s="19">
        <v>3639921.288990871</v>
      </c>
      <c r="E145" s="19">
        <v>2123082.3437483017</v>
      </c>
      <c r="F145" s="19">
        <v>2037156.6495060027</v>
      </c>
      <c r="G145" s="6">
        <v>40848</v>
      </c>
      <c r="H145" s="19">
        <v>3354153.6241202229</v>
      </c>
      <c r="I145" s="19">
        <v>2159860.9958317964</v>
      </c>
      <c r="J145" s="19">
        <v>1703131.0969972669</v>
      </c>
      <c r="K145" s="19">
        <v>2503750.2830507141</v>
      </c>
    </row>
    <row r="146" spans="1:11" x14ac:dyDescent="0.25">
      <c r="A146" s="15">
        <v>40878</v>
      </c>
      <c r="B146" s="3">
        <v>144</v>
      </c>
      <c r="C146" s="19">
        <v>9030149.1471707318</v>
      </c>
      <c r="D146" s="19">
        <v>4111667.5483372575</v>
      </c>
      <c r="E146" s="19">
        <v>3260713.1989264134</v>
      </c>
      <c r="F146" s="19">
        <v>3181382.1055655968</v>
      </c>
      <c r="G146" s="6">
        <v>40878</v>
      </c>
      <c r="H146" s="19">
        <v>4307378.6580861639</v>
      </c>
      <c r="I146" s="19">
        <v>2735461.514804672</v>
      </c>
      <c r="J146" s="19">
        <v>2650542.523082952</v>
      </c>
      <c r="K146" s="19">
        <v>3694288.3040262121</v>
      </c>
    </row>
    <row r="147" spans="1:11" x14ac:dyDescent="0.25">
      <c r="A147" s="15">
        <v>40909</v>
      </c>
      <c r="B147" s="3">
        <v>145</v>
      </c>
      <c r="C147" s="19">
        <v>8052983.4939064467</v>
      </c>
      <c r="D147" s="19">
        <v>3839210.7400491666</v>
      </c>
      <c r="E147" s="19">
        <v>3622442.6266846629</v>
      </c>
      <c r="F147" s="19">
        <v>3288311.1393597233</v>
      </c>
      <c r="G147" s="6">
        <v>40909</v>
      </c>
      <c r="H147" s="19">
        <v>3864175.0495423698</v>
      </c>
      <c r="I147" s="19">
        <v>2539165.0714060245</v>
      </c>
      <c r="J147" s="19">
        <v>2833578.2655577227</v>
      </c>
      <c r="K147" s="19">
        <v>3954381.6134938826</v>
      </c>
    </row>
    <row r="148" spans="1:11" x14ac:dyDescent="0.25">
      <c r="A148" s="15">
        <v>40940</v>
      </c>
      <c r="B148" s="3">
        <v>146</v>
      </c>
      <c r="C148" s="19">
        <v>6776685.1819588291</v>
      </c>
      <c r="D148" s="19">
        <v>3183604.924679528</v>
      </c>
      <c r="E148" s="19">
        <v>2658697.3566993126</v>
      </c>
      <c r="F148" s="19">
        <v>2539647.5366623309</v>
      </c>
      <c r="G148" s="6">
        <v>40940</v>
      </c>
      <c r="H148" s="19">
        <v>3245666.9992688438</v>
      </c>
      <c r="I148" s="19">
        <v>2111488.5608045561</v>
      </c>
      <c r="J148" s="19">
        <v>2129725.5532033718</v>
      </c>
      <c r="K148" s="19">
        <v>2949297.8867232283</v>
      </c>
    </row>
    <row r="149" spans="1:11" x14ac:dyDescent="0.25">
      <c r="A149" s="15">
        <v>40969</v>
      </c>
      <c r="B149" s="3">
        <v>147</v>
      </c>
      <c r="C149" s="19">
        <v>6564248.6142323092</v>
      </c>
      <c r="D149" s="19">
        <v>3136188.3495505867</v>
      </c>
      <c r="E149" s="19">
        <v>2217731.1678786408</v>
      </c>
      <c r="F149" s="19">
        <v>2126622.8683384638</v>
      </c>
      <c r="G149" s="6">
        <v>40969</v>
      </c>
      <c r="H149" s="19">
        <v>3005383.9011687241</v>
      </c>
      <c r="I149" s="19">
        <v>2002168.7482881472</v>
      </c>
      <c r="J149" s="19">
        <v>1733591.1422205053</v>
      </c>
      <c r="K149" s="19">
        <v>2379782.2083226233</v>
      </c>
    </row>
    <row r="150" spans="1:11" x14ac:dyDescent="0.25">
      <c r="A150" s="15">
        <v>41000</v>
      </c>
      <c r="B150" s="3">
        <v>148</v>
      </c>
      <c r="C150" s="19">
        <v>4026811.8792424086</v>
      </c>
      <c r="D150" s="19">
        <v>1916749.462141166</v>
      </c>
      <c r="E150" s="19">
        <v>1200185.9946183315</v>
      </c>
      <c r="F150" s="19">
        <v>1126104.6639980939</v>
      </c>
      <c r="G150" s="6">
        <v>41000</v>
      </c>
      <c r="H150" s="19">
        <v>1881641.8853627755</v>
      </c>
      <c r="I150" s="19">
        <v>1254125.2001490546</v>
      </c>
      <c r="J150" s="19">
        <v>928491.16461615032</v>
      </c>
      <c r="K150" s="19">
        <v>1295164.7498720195</v>
      </c>
    </row>
    <row r="151" spans="1:11" x14ac:dyDescent="0.25">
      <c r="A151" s="15">
        <v>41030</v>
      </c>
      <c r="B151" s="3">
        <v>149</v>
      </c>
      <c r="C151" s="19">
        <v>2644758.4322096407</v>
      </c>
      <c r="D151" s="19">
        <v>1246351.6792205824</v>
      </c>
      <c r="E151" s="19">
        <v>664655.01838177093</v>
      </c>
      <c r="F151" s="19">
        <v>587362.87018800562</v>
      </c>
      <c r="G151" s="6">
        <v>41030</v>
      </c>
      <c r="H151" s="19">
        <v>1441786.5240453579</v>
      </c>
      <c r="I151" s="19">
        <v>951326.95290278154</v>
      </c>
      <c r="J151" s="19">
        <v>641587.29321645456</v>
      </c>
      <c r="K151" s="19">
        <v>836054.22983540606</v>
      </c>
    </row>
    <row r="152" spans="1:11" x14ac:dyDescent="0.25">
      <c r="A152" s="15">
        <v>41061</v>
      </c>
      <c r="B152" s="3">
        <v>150</v>
      </c>
      <c r="C152" s="19">
        <v>2209266.0879642558</v>
      </c>
      <c r="D152" s="19">
        <v>1041088.8089520086</v>
      </c>
      <c r="E152" s="19">
        <v>543616.29169824871</v>
      </c>
      <c r="F152" s="19">
        <v>442571.81138548692</v>
      </c>
      <c r="G152" s="6">
        <v>41061</v>
      </c>
      <c r="H152" s="19">
        <v>1276402.9461370015</v>
      </c>
      <c r="I152" s="19">
        <v>863265.57238821371</v>
      </c>
      <c r="J152" s="19">
        <v>596258.2386054825</v>
      </c>
      <c r="K152" s="19">
        <v>751620.2428693024</v>
      </c>
    </row>
    <row r="153" spans="1:11" x14ac:dyDescent="0.25">
      <c r="A153" s="15">
        <v>41091</v>
      </c>
      <c r="B153" s="3">
        <v>151</v>
      </c>
      <c r="C153" s="19">
        <v>1385291.4961026183</v>
      </c>
      <c r="D153" s="19">
        <v>610010.949406876</v>
      </c>
      <c r="E153" s="19">
        <v>366923.38329875475</v>
      </c>
      <c r="F153" s="19">
        <v>268514.17119175097</v>
      </c>
      <c r="G153" s="6">
        <v>41091</v>
      </c>
      <c r="H153" s="19">
        <v>876789.7459033702</v>
      </c>
      <c r="I153" s="19">
        <v>561821.41402548412</v>
      </c>
      <c r="J153" s="19">
        <v>408141.99184246693</v>
      </c>
      <c r="K153" s="19">
        <v>525259.84822867881</v>
      </c>
    </row>
    <row r="154" spans="1:11" x14ac:dyDescent="0.25">
      <c r="A154" s="15">
        <v>41122</v>
      </c>
      <c r="B154" s="3">
        <v>152</v>
      </c>
      <c r="C154" s="19">
        <v>1791720.6122806915</v>
      </c>
      <c r="D154" s="19">
        <v>764169.6061518871</v>
      </c>
      <c r="E154" s="19">
        <v>504060.00251749257</v>
      </c>
      <c r="F154" s="19">
        <v>370869.779049929</v>
      </c>
      <c r="G154" s="6">
        <v>41122</v>
      </c>
      <c r="H154" s="19">
        <v>1194146.9381504767</v>
      </c>
      <c r="I154" s="19">
        <v>830481.88833683892</v>
      </c>
      <c r="J154" s="19">
        <v>631328.23053999606</v>
      </c>
      <c r="K154" s="19">
        <v>752773.94297268847</v>
      </c>
    </row>
    <row r="155" spans="1:11" x14ac:dyDescent="0.25">
      <c r="A155" s="15">
        <v>41153</v>
      </c>
      <c r="B155" s="3">
        <v>153</v>
      </c>
      <c r="C155" s="19">
        <v>1512749.4411715455</v>
      </c>
      <c r="D155" s="19">
        <v>653724.62757120992</v>
      </c>
      <c r="E155" s="19">
        <v>446102.55455863953</v>
      </c>
      <c r="F155" s="19">
        <v>333200.37669860502</v>
      </c>
      <c r="G155" s="6">
        <v>41153</v>
      </c>
      <c r="H155" s="19">
        <v>999976.69254875497</v>
      </c>
      <c r="I155" s="19">
        <v>673217.01275122352</v>
      </c>
      <c r="J155" s="19">
        <v>528362.44086696976</v>
      </c>
      <c r="K155" s="19">
        <v>667205.85383305186</v>
      </c>
    </row>
    <row r="156" spans="1:11" x14ac:dyDescent="0.25">
      <c r="A156" s="15">
        <v>41183</v>
      </c>
      <c r="B156" s="3">
        <v>154</v>
      </c>
      <c r="C156" s="19">
        <v>3941162.5337794088</v>
      </c>
      <c r="D156" s="19">
        <v>1737810.3291103737</v>
      </c>
      <c r="E156" s="19">
        <v>1021668.6232234513</v>
      </c>
      <c r="F156" s="19">
        <v>777191.51388676616</v>
      </c>
      <c r="G156" s="6">
        <v>41183</v>
      </c>
      <c r="H156" s="19">
        <v>2085762.5638808738</v>
      </c>
      <c r="I156" s="19">
        <v>1384705.3160629098</v>
      </c>
      <c r="J156" s="19">
        <v>840166.34250544384</v>
      </c>
      <c r="K156" s="19">
        <v>1493393.7775507728</v>
      </c>
    </row>
    <row r="157" spans="1:11" x14ac:dyDescent="0.25">
      <c r="A157" s="15">
        <v>41214</v>
      </c>
      <c r="B157" s="3">
        <v>155</v>
      </c>
      <c r="C157" s="19">
        <v>6201082.1485139281</v>
      </c>
      <c r="D157" s="19">
        <v>2750139.3686366132</v>
      </c>
      <c r="E157" s="19">
        <v>1780981.9834806975</v>
      </c>
      <c r="F157" s="19">
        <v>1627053.4993687612</v>
      </c>
      <c r="G157" s="6">
        <v>41214</v>
      </c>
      <c r="H157" s="19">
        <v>3389246.6387815541</v>
      </c>
      <c r="I157" s="19">
        <v>2089223.469937678</v>
      </c>
      <c r="J157" s="19">
        <v>1713030.7328708014</v>
      </c>
      <c r="K157" s="19">
        <v>2353347.1584099662</v>
      </c>
    </row>
    <row r="158" spans="1:11" x14ac:dyDescent="0.25">
      <c r="A158" s="15">
        <v>41244</v>
      </c>
      <c r="B158" s="3">
        <v>156</v>
      </c>
      <c r="C158" s="19">
        <v>8961780.9068310875</v>
      </c>
      <c r="D158" s="19">
        <v>3972693.7415406792</v>
      </c>
      <c r="E158" s="19">
        <v>3184887.8388913646</v>
      </c>
      <c r="F158" s="19">
        <v>2975348.512736869</v>
      </c>
      <c r="G158" s="6">
        <v>41244</v>
      </c>
      <c r="H158" s="19">
        <v>3571209.4789127237</v>
      </c>
      <c r="I158" s="19">
        <v>2181385.0851431075</v>
      </c>
      <c r="J158" s="19">
        <v>2158970.0041401302</v>
      </c>
      <c r="K158" s="19">
        <v>3019587.4318040386</v>
      </c>
    </row>
    <row r="159" spans="1:11" x14ac:dyDescent="0.25">
      <c r="A159" s="15">
        <v>41275</v>
      </c>
      <c r="B159" s="3">
        <v>157</v>
      </c>
      <c r="C159" s="19">
        <v>8974077.2695229556</v>
      </c>
      <c r="D159" s="19">
        <v>4468954.0420234064</v>
      </c>
      <c r="E159" s="19">
        <v>3534742.4789344519</v>
      </c>
      <c r="F159" s="19">
        <v>3383611.2095191856</v>
      </c>
      <c r="G159" s="6">
        <v>41275</v>
      </c>
      <c r="H159" s="19">
        <v>4290595.4178471873</v>
      </c>
      <c r="I159" s="19">
        <v>2899290.4248996861</v>
      </c>
      <c r="J159" s="19">
        <v>2828997.7576044975</v>
      </c>
      <c r="K159" s="19">
        <v>4079945.3996486287</v>
      </c>
    </row>
    <row r="160" spans="1:11" x14ac:dyDescent="0.25">
      <c r="A160" s="15">
        <v>41306</v>
      </c>
      <c r="B160" s="3">
        <v>158</v>
      </c>
      <c r="C160" s="19">
        <v>6610695.00830671</v>
      </c>
      <c r="D160" s="19">
        <v>2958154.4664755594</v>
      </c>
      <c r="E160" s="19">
        <v>2728676.1311037173</v>
      </c>
      <c r="F160" s="19">
        <v>2369145.3941140128</v>
      </c>
      <c r="G160" s="6">
        <v>41306</v>
      </c>
      <c r="H160" s="19">
        <v>3146392.5175749003</v>
      </c>
      <c r="I160" s="19">
        <v>1931440.6541623403</v>
      </c>
      <c r="J160" s="19">
        <v>2087209.4318738522</v>
      </c>
      <c r="K160" s="19">
        <v>2760112.3963889075</v>
      </c>
    </row>
    <row r="161" spans="1:11" x14ac:dyDescent="0.25">
      <c r="A161" s="15">
        <v>41334</v>
      </c>
      <c r="B161" s="3">
        <v>159</v>
      </c>
      <c r="C161" s="19">
        <v>5748121.3226679284</v>
      </c>
      <c r="D161" s="19">
        <v>2653427.2120577572</v>
      </c>
      <c r="E161" s="19">
        <v>2085755.7701442121</v>
      </c>
      <c r="F161" s="19">
        <v>1862541.6951301016</v>
      </c>
      <c r="G161" s="6">
        <v>41334</v>
      </c>
      <c r="H161" s="19">
        <v>2620563.1289411471</v>
      </c>
      <c r="I161" s="19">
        <v>1704751.3842285071</v>
      </c>
      <c r="J161" s="19">
        <v>1555620.2483245672</v>
      </c>
      <c r="K161" s="19">
        <v>1997799.2385057784</v>
      </c>
    </row>
    <row r="162" spans="1:11" x14ac:dyDescent="0.25">
      <c r="A162" s="15">
        <v>41365</v>
      </c>
      <c r="B162" s="3">
        <v>160</v>
      </c>
      <c r="C162" s="19">
        <v>4083198.749528951</v>
      </c>
      <c r="D162" s="19">
        <v>1951616.9505367735</v>
      </c>
      <c r="E162" s="19">
        <v>1240622.1782874048</v>
      </c>
      <c r="F162" s="19">
        <v>1145348.1216468709</v>
      </c>
      <c r="G162" s="6">
        <v>41365</v>
      </c>
      <c r="H162" s="19">
        <v>2003858.7329080696</v>
      </c>
      <c r="I162" s="19">
        <v>1270687.4135963162</v>
      </c>
      <c r="J162" s="19">
        <v>1026365.8099550952</v>
      </c>
      <c r="K162" s="19">
        <v>1403639.043540519</v>
      </c>
    </row>
    <row r="163" spans="1:11" x14ac:dyDescent="0.25">
      <c r="A163" s="15">
        <v>41395</v>
      </c>
      <c r="B163" s="3">
        <v>161</v>
      </c>
      <c r="C163" s="19">
        <v>2568594.4185865363</v>
      </c>
      <c r="D163" s="19">
        <v>1142783.063895375</v>
      </c>
      <c r="E163" s="19">
        <v>687980.27054859954</v>
      </c>
      <c r="F163" s="19">
        <v>600599.24696948892</v>
      </c>
      <c r="G163" s="6">
        <v>41395</v>
      </c>
      <c r="H163" s="19">
        <v>1320333.5951828535</v>
      </c>
      <c r="I163" s="19">
        <v>845206.26338799624</v>
      </c>
      <c r="J163" s="19">
        <v>587835.51833588071</v>
      </c>
      <c r="K163" s="19">
        <v>782608.62309326953</v>
      </c>
    </row>
    <row r="164" spans="1:11" x14ac:dyDescent="0.25">
      <c r="A164" s="15">
        <v>41426</v>
      </c>
      <c r="B164" s="3">
        <v>162</v>
      </c>
      <c r="C164" s="19">
        <v>1406674.0527034062</v>
      </c>
      <c r="D164" s="19">
        <v>691564.08594668668</v>
      </c>
      <c r="E164" s="19">
        <v>368299.79624883697</v>
      </c>
      <c r="F164" s="19">
        <v>295628.06510106998</v>
      </c>
      <c r="G164" s="6">
        <v>41426</v>
      </c>
      <c r="H164" s="19">
        <v>870796.58114286745</v>
      </c>
      <c r="I164" s="19">
        <v>604898.80575793865</v>
      </c>
      <c r="J164" s="19">
        <v>425882.37754634162</v>
      </c>
      <c r="K164" s="19">
        <v>526005.23555285204</v>
      </c>
    </row>
    <row r="165" spans="1:11" x14ac:dyDescent="0.25">
      <c r="A165" s="15">
        <v>41456</v>
      </c>
      <c r="B165" s="3">
        <v>163</v>
      </c>
      <c r="C165" s="19">
        <v>1226117.984225679</v>
      </c>
      <c r="D165" s="19">
        <v>530617.48851100844</v>
      </c>
      <c r="E165" s="19">
        <v>376601.1985335846</v>
      </c>
      <c r="F165" s="19">
        <v>266905.32872972806</v>
      </c>
      <c r="G165" s="6">
        <v>41456</v>
      </c>
      <c r="H165" s="19">
        <v>827011.420262806</v>
      </c>
      <c r="I165" s="19">
        <v>535013.10731001233</v>
      </c>
      <c r="J165" s="19">
        <v>439983.13700150035</v>
      </c>
      <c r="K165" s="19">
        <v>579413.33542568132</v>
      </c>
    </row>
    <row r="166" spans="1:11" x14ac:dyDescent="0.25">
      <c r="A166" s="15">
        <v>41487</v>
      </c>
      <c r="B166" s="3">
        <v>164</v>
      </c>
      <c r="C166" s="19">
        <v>1658524.3109878269</v>
      </c>
      <c r="D166" s="19">
        <v>750324.93920019281</v>
      </c>
      <c r="E166" s="19">
        <v>522263.6458805966</v>
      </c>
      <c r="F166" s="19">
        <v>366927.10393138375</v>
      </c>
      <c r="G166" s="6">
        <v>41487</v>
      </c>
      <c r="H166" s="19">
        <v>1156788.11339689</v>
      </c>
      <c r="I166" s="19">
        <v>791502.68718855013</v>
      </c>
      <c r="J166" s="19">
        <v>628577.84246466216</v>
      </c>
      <c r="K166" s="19">
        <v>769516.3569498976</v>
      </c>
    </row>
    <row r="167" spans="1:11" x14ac:dyDescent="0.25">
      <c r="A167" s="15">
        <v>41518</v>
      </c>
      <c r="B167" s="3">
        <v>165</v>
      </c>
      <c r="C167" s="19">
        <v>1716614.9271060457</v>
      </c>
      <c r="D167" s="19">
        <v>738514.64304244984</v>
      </c>
      <c r="E167" s="19">
        <v>534981.63581550738</v>
      </c>
      <c r="F167" s="19">
        <v>385372.79403599713</v>
      </c>
      <c r="G167" s="6">
        <v>41518</v>
      </c>
      <c r="H167" s="19">
        <v>1106690.9238550649</v>
      </c>
      <c r="I167" s="19">
        <v>757891.29330450494</v>
      </c>
      <c r="J167" s="19">
        <v>636205.41192614776</v>
      </c>
      <c r="K167" s="19">
        <v>839696.37091428239</v>
      </c>
    </row>
    <row r="168" spans="1:11" x14ac:dyDescent="0.25">
      <c r="A168" s="15">
        <v>41548</v>
      </c>
      <c r="B168" s="3">
        <v>166</v>
      </c>
      <c r="C168" s="19">
        <v>4461353.8224136541</v>
      </c>
      <c r="D168" s="19">
        <v>2059150.7228251849</v>
      </c>
      <c r="E168" s="19">
        <v>1143486.2420882501</v>
      </c>
      <c r="F168" s="19">
        <v>911367.21267291089</v>
      </c>
      <c r="G168" s="6">
        <v>41548</v>
      </c>
      <c r="H168" s="19">
        <v>2092001.9381439849</v>
      </c>
      <c r="I168" s="19">
        <v>1371651.2084845973</v>
      </c>
      <c r="J168" s="19">
        <v>1022502.4131741179</v>
      </c>
      <c r="K168" s="19">
        <v>1589332.4401972999</v>
      </c>
    </row>
    <row r="169" spans="1:11" x14ac:dyDescent="0.25">
      <c r="A169" s="15">
        <v>41579</v>
      </c>
      <c r="B169" s="3">
        <v>167</v>
      </c>
      <c r="C169" s="19">
        <v>7335277.7567739021</v>
      </c>
      <c r="D169" s="19">
        <v>3594884.4453876009</v>
      </c>
      <c r="E169" s="19">
        <v>2447604.3252975922</v>
      </c>
      <c r="F169" s="19">
        <v>2009147.4725409041</v>
      </c>
      <c r="G169" s="6">
        <v>41579</v>
      </c>
      <c r="H169" s="19">
        <v>3282951.9206672311</v>
      </c>
      <c r="I169" s="19">
        <v>2219884.9129179162</v>
      </c>
      <c r="J169" s="19">
        <v>1902944.6442564372</v>
      </c>
      <c r="K169" s="19">
        <v>2039658.5221584151</v>
      </c>
    </row>
    <row r="170" spans="1:11" x14ac:dyDescent="0.25">
      <c r="A170" s="15">
        <v>41609</v>
      </c>
      <c r="B170" s="3">
        <v>168</v>
      </c>
      <c r="C170" s="19">
        <v>9796628.816747399</v>
      </c>
      <c r="D170" s="19">
        <v>4457395.6389476461</v>
      </c>
      <c r="E170" s="19">
        <v>4039308.1131291389</v>
      </c>
      <c r="F170" s="19">
        <v>3398517.4311758159</v>
      </c>
      <c r="G170" s="6">
        <v>41609</v>
      </c>
      <c r="H170" s="19">
        <v>2870984.7751025986</v>
      </c>
      <c r="I170" s="19">
        <v>2452372.7588846646</v>
      </c>
      <c r="J170" s="19">
        <v>2615686.9323277981</v>
      </c>
      <c r="K170" s="19">
        <v>3378173.5336849382</v>
      </c>
    </row>
    <row r="171" spans="1:11" x14ac:dyDescent="0.25">
      <c r="A171" s="15">
        <v>41640</v>
      </c>
      <c r="B171" s="3">
        <v>169</v>
      </c>
      <c r="C171" s="19">
        <v>7680107.4541890863</v>
      </c>
      <c r="D171" s="19">
        <v>3515577.0411793441</v>
      </c>
      <c r="E171" s="19">
        <v>3533843.6799543477</v>
      </c>
      <c r="F171" s="19">
        <v>2989971.8246772229</v>
      </c>
      <c r="G171" s="6">
        <v>41640</v>
      </c>
      <c r="H171" s="19">
        <v>4281557.2688863454</v>
      </c>
      <c r="I171" s="19">
        <v>2661374.3662967691</v>
      </c>
      <c r="J171" s="19">
        <v>3125497.7476576329</v>
      </c>
      <c r="K171" s="19">
        <v>4203258.6171592521</v>
      </c>
    </row>
    <row r="172" spans="1:11" x14ac:dyDescent="0.25">
      <c r="A172" s="15">
        <v>41671</v>
      </c>
      <c r="B172" s="3">
        <v>170</v>
      </c>
      <c r="C172" s="19">
        <v>7612430.6455041561</v>
      </c>
      <c r="D172" s="19">
        <v>3447946.6655664681</v>
      </c>
      <c r="E172" s="19">
        <v>3422856.6704162909</v>
      </c>
      <c r="F172" s="19">
        <v>2937243.0185130844</v>
      </c>
      <c r="G172" s="6">
        <v>41671</v>
      </c>
      <c r="H172" s="19">
        <v>3516395.780563632</v>
      </c>
      <c r="I172" s="19">
        <v>2226864.4478643853</v>
      </c>
      <c r="J172" s="19">
        <v>2641893.5326709514</v>
      </c>
      <c r="K172" s="19">
        <v>3333696.2389010312</v>
      </c>
    </row>
    <row r="173" spans="1:11" x14ac:dyDescent="0.25">
      <c r="A173" s="15">
        <v>41699</v>
      </c>
      <c r="B173" s="3">
        <v>171</v>
      </c>
      <c r="C173" s="19">
        <v>5590682.1387980096</v>
      </c>
      <c r="D173" s="19">
        <v>2419282.6759290937</v>
      </c>
      <c r="E173" s="19">
        <v>2163914.5278957929</v>
      </c>
      <c r="F173" s="19">
        <v>1894145.6573771043</v>
      </c>
      <c r="G173" s="6">
        <v>41699</v>
      </c>
      <c r="H173" s="19">
        <v>2557940.5809872644</v>
      </c>
      <c r="I173" s="19">
        <v>1576838.7269453153</v>
      </c>
      <c r="J173" s="19">
        <v>1633119.0207755815</v>
      </c>
      <c r="K173" s="19">
        <v>2184295.6712918389</v>
      </c>
    </row>
    <row r="174" spans="1:11" x14ac:dyDescent="0.25">
      <c r="A174" s="15">
        <v>41730</v>
      </c>
      <c r="B174" s="3">
        <v>172</v>
      </c>
      <c r="C174" s="19">
        <v>3544699.9763702722</v>
      </c>
      <c r="D174" s="19">
        <v>1602680.3131153807</v>
      </c>
      <c r="E174" s="19">
        <v>1101347.3347222216</v>
      </c>
      <c r="F174" s="19">
        <v>938033.37579212524</v>
      </c>
      <c r="G174" s="6">
        <v>41730</v>
      </c>
      <c r="H174" s="19">
        <v>1195642.9021802291</v>
      </c>
      <c r="I174" s="19">
        <v>709510.80307385197</v>
      </c>
      <c r="J174" s="19">
        <v>655215.08283827954</v>
      </c>
      <c r="K174" s="19">
        <v>855646.21190763917</v>
      </c>
    </row>
    <row r="175" spans="1:11" x14ac:dyDescent="0.25">
      <c r="A175" s="15">
        <v>41760</v>
      </c>
      <c r="B175" s="3">
        <v>173</v>
      </c>
      <c r="C175" s="19">
        <v>2315540.1275078952</v>
      </c>
      <c r="D175" s="19">
        <v>1061282.5913113975</v>
      </c>
      <c r="E175" s="19">
        <v>652488.6756704147</v>
      </c>
      <c r="F175" s="19">
        <v>479843.60551029257</v>
      </c>
      <c r="G175" s="6">
        <v>41760</v>
      </c>
      <c r="H175" s="19">
        <v>1240895.3163231805</v>
      </c>
      <c r="I175" s="19">
        <v>816316.08601521235</v>
      </c>
      <c r="J175" s="19">
        <v>605969.50529289758</v>
      </c>
      <c r="K175" s="19">
        <v>722208.09236870974</v>
      </c>
    </row>
    <row r="176" spans="1:11" x14ac:dyDescent="0.25">
      <c r="A176" s="15">
        <v>41791</v>
      </c>
      <c r="B176" s="3">
        <v>174</v>
      </c>
      <c r="C176" s="19">
        <v>1540388.5448422916</v>
      </c>
      <c r="D176" s="19">
        <v>762885.45222011534</v>
      </c>
      <c r="E176" s="19">
        <v>447772.19958059007</v>
      </c>
      <c r="F176" s="19">
        <v>328876.80335700291</v>
      </c>
      <c r="G176" s="6">
        <v>41791</v>
      </c>
      <c r="H176" s="19">
        <v>840465.32399569941</v>
      </c>
      <c r="I176" s="19">
        <v>636896.6669502412</v>
      </c>
      <c r="J176" s="19">
        <v>491742.6711055382</v>
      </c>
      <c r="K176" s="19">
        <v>603022.33794852113</v>
      </c>
    </row>
    <row r="177" spans="1:11" x14ac:dyDescent="0.25">
      <c r="A177" s="15">
        <v>41821</v>
      </c>
      <c r="B177" s="3">
        <v>175</v>
      </c>
      <c r="C177" s="19">
        <v>2157740.9328209003</v>
      </c>
      <c r="D177" s="19">
        <v>916785.33737860585</v>
      </c>
      <c r="E177" s="19">
        <v>654487.20225225703</v>
      </c>
      <c r="F177" s="19">
        <v>435661.52754823695</v>
      </c>
      <c r="G177" s="6">
        <v>41821</v>
      </c>
      <c r="H177" s="19">
        <v>1289232.0843335751</v>
      </c>
      <c r="I177" s="19">
        <v>886593.21384603856</v>
      </c>
      <c r="J177" s="19">
        <v>751718.25009765569</v>
      </c>
      <c r="K177" s="19">
        <v>906249.45172273065</v>
      </c>
    </row>
    <row r="178" spans="1:11" x14ac:dyDescent="0.25">
      <c r="A178" s="15">
        <v>41852</v>
      </c>
      <c r="B178" s="3">
        <v>176</v>
      </c>
      <c r="C178" s="19">
        <v>1300802.6995187863</v>
      </c>
      <c r="D178" s="19">
        <v>567289.50152159459</v>
      </c>
      <c r="E178" s="19">
        <v>411736.08123166714</v>
      </c>
      <c r="F178" s="19">
        <v>282561.71772795188</v>
      </c>
      <c r="G178" s="6">
        <v>41852</v>
      </c>
      <c r="H178" s="19">
        <v>890769.29519748618</v>
      </c>
      <c r="I178" s="19">
        <v>621577.07457052986</v>
      </c>
      <c r="J178" s="19">
        <v>503714.42450433836</v>
      </c>
      <c r="K178" s="19">
        <v>617920.20572764566</v>
      </c>
    </row>
    <row r="179" spans="1:11" x14ac:dyDescent="0.25">
      <c r="A179" s="15">
        <v>41883</v>
      </c>
      <c r="B179" s="3">
        <v>177</v>
      </c>
      <c r="C179" s="19">
        <v>1775785.8838184625</v>
      </c>
      <c r="D179" s="19">
        <v>734685.71442008368</v>
      </c>
      <c r="E179" s="19">
        <v>537046.60172097106</v>
      </c>
      <c r="F179" s="19">
        <v>386162.80004048283</v>
      </c>
      <c r="G179" s="6">
        <v>41883</v>
      </c>
      <c r="H179" s="19">
        <v>1133852.2383536904</v>
      </c>
      <c r="I179" s="19">
        <v>762755.03857200046</v>
      </c>
      <c r="J179" s="19">
        <v>655632.56813812652</v>
      </c>
      <c r="K179" s="19">
        <v>814867.15493618266</v>
      </c>
    </row>
    <row r="180" spans="1:11" x14ac:dyDescent="0.25">
      <c r="A180" s="15">
        <v>41913</v>
      </c>
      <c r="B180" s="3">
        <v>178</v>
      </c>
      <c r="C180" s="19">
        <v>2509809.1817795821</v>
      </c>
      <c r="D180" s="19">
        <v>1101267.562667978</v>
      </c>
      <c r="E180" s="19">
        <v>718037.53729809285</v>
      </c>
      <c r="F180" s="19">
        <v>515580.71825434716</v>
      </c>
      <c r="G180" s="6">
        <v>41913</v>
      </c>
      <c r="H180" s="19">
        <v>1354582.1563074067</v>
      </c>
      <c r="I180" s="19">
        <v>936016.31226285442</v>
      </c>
      <c r="J180" s="19">
        <v>835638.25785501185</v>
      </c>
      <c r="K180" s="19">
        <v>1165727.2735747269</v>
      </c>
    </row>
    <row r="181" spans="1:11" x14ac:dyDescent="0.25">
      <c r="A181" s="15">
        <v>41944</v>
      </c>
      <c r="B181" s="3">
        <v>179</v>
      </c>
      <c r="C181" s="19">
        <v>8612336.267347306</v>
      </c>
      <c r="D181" s="19">
        <v>3994641.0074048517</v>
      </c>
      <c r="E181" s="19">
        <v>2366210.0062783957</v>
      </c>
      <c r="F181" s="19">
        <v>2254184.718969448</v>
      </c>
      <c r="G181" s="6">
        <v>41944</v>
      </c>
      <c r="H181" s="19">
        <v>3592018.0216576215</v>
      </c>
      <c r="I181" s="19">
        <v>2313257.3573838258</v>
      </c>
      <c r="J181" s="19">
        <v>1934351.8913548058</v>
      </c>
      <c r="K181" s="19">
        <v>3075075.7296037464</v>
      </c>
    </row>
    <row r="182" spans="1:11" x14ac:dyDescent="0.25">
      <c r="A182" s="15">
        <v>41974</v>
      </c>
      <c r="B182" s="3">
        <v>180</v>
      </c>
      <c r="C182" s="19">
        <v>7331839.9181183511</v>
      </c>
      <c r="D182" s="19">
        <v>3258023.3759872271</v>
      </c>
      <c r="E182" s="19">
        <v>3248941.5624803854</v>
      </c>
      <c r="F182" s="19">
        <v>2653718.1434140368</v>
      </c>
      <c r="G182" s="6">
        <v>41974</v>
      </c>
      <c r="H182" s="19">
        <v>3273478.6083713444</v>
      </c>
      <c r="I182" s="19">
        <v>2098889.7707895609</v>
      </c>
      <c r="J182" s="19">
        <v>2670543.3428452066</v>
      </c>
      <c r="K182" s="19">
        <v>3192230.2779938886</v>
      </c>
    </row>
    <row r="183" spans="1:11" x14ac:dyDescent="0.25">
      <c r="A183" s="15">
        <v>42005</v>
      </c>
      <c r="B183" s="3">
        <v>181</v>
      </c>
      <c r="C183" s="19">
        <v>8152596.9692117581</v>
      </c>
      <c r="D183" s="19">
        <v>3497618.5470617088</v>
      </c>
      <c r="E183" s="19">
        <v>3418060.0072812825</v>
      </c>
      <c r="F183" s="19">
        <v>2957174.4764452502</v>
      </c>
      <c r="G183" s="6">
        <v>42005</v>
      </c>
      <c r="H183" s="19">
        <v>3772467.9131233841</v>
      </c>
      <c r="I183" s="19">
        <v>2281102.2444524528</v>
      </c>
      <c r="J183" s="19">
        <v>2678289.860181435</v>
      </c>
      <c r="K183" s="19">
        <v>3547032.9822427281</v>
      </c>
    </row>
    <row r="184" spans="1:11" x14ac:dyDescent="0.25">
      <c r="A184" s="15">
        <v>42036</v>
      </c>
      <c r="B184" s="3">
        <v>182</v>
      </c>
      <c r="C184" s="19">
        <v>4592481.6003398774</v>
      </c>
      <c r="D184" s="19">
        <v>2191838.3670441252</v>
      </c>
      <c r="E184" s="19">
        <v>2315690.3024975313</v>
      </c>
      <c r="F184" s="19">
        <v>1975723.7301184661</v>
      </c>
      <c r="G184" s="6">
        <v>42036</v>
      </c>
      <c r="H184" s="19">
        <v>2180774.9820989827</v>
      </c>
      <c r="I184" s="19">
        <v>1484417.6246210244</v>
      </c>
      <c r="J184" s="19">
        <v>1838178.3739451186</v>
      </c>
      <c r="K184" s="19">
        <v>2409144.0193348741</v>
      </c>
    </row>
    <row r="185" spans="1:11" x14ac:dyDescent="0.25">
      <c r="A185" s="15">
        <v>42064</v>
      </c>
      <c r="B185" s="3">
        <v>183</v>
      </c>
      <c r="C185" s="19">
        <v>4559649.2298905794</v>
      </c>
      <c r="D185" s="19">
        <v>2044824.2660920289</v>
      </c>
      <c r="E185" s="19">
        <v>1783718.1171187274</v>
      </c>
      <c r="F185" s="19">
        <v>1430866.3868986645</v>
      </c>
      <c r="G185" s="6">
        <v>42064</v>
      </c>
      <c r="H185" s="19">
        <v>1970891.2787271475</v>
      </c>
      <c r="I185" s="19">
        <v>1224728.7046278364</v>
      </c>
      <c r="J185" s="19">
        <v>1284528.6607256618</v>
      </c>
      <c r="K185" s="19">
        <v>1596866.3559193544</v>
      </c>
    </row>
    <row r="186" spans="1:11" x14ac:dyDescent="0.25">
      <c r="A186" s="15">
        <v>42095</v>
      </c>
      <c r="B186" s="3">
        <v>184</v>
      </c>
      <c r="C186" s="19">
        <v>3992853.6709110425</v>
      </c>
      <c r="D186" s="19">
        <v>1954361.5715200941</v>
      </c>
      <c r="E186" s="19">
        <v>1168386.7359476669</v>
      </c>
      <c r="F186" s="19">
        <v>1033126.0216211968</v>
      </c>
      <c r="G186" s="6">
        <v>42095</v>
      </c>
      <c r="H186" s="19">
        <v>1989345.5923078489</v>
      </c>
      <c r="I186" s="19">
        <v>1316616.6072806204</v>
      </c>
      <c r="J186" s="19">
        <v>1038236.7528270911</v>
      </c>
      <c r="K186" s="19">
        <v>1333988.0475844394</v>
      </c>
    </row>
    <row r="187" spans="1:11" x14ac:dyDescent="0.25">
      <c r="A187" s="15">
        <v>42125</v>
      </c>
      <c r="B187" s="3">
        <v>185</v>
      </c>
      <c r="C187" s="19">
        <v>2165661.8661194383</v>
      </c>
      <c r="D187" s="19">
        <v>1017282.78869548</v>
      </c>
      <c r="E187" s="19">
        <v>599130.09107809246</v>
      </c>
      <c r="F187" s="19">
        <v>468137.25410698919</v>
      </c>
      <c r="G187" s="6">
        <v>42125</v>
      </c>
      <c r="H187" s="19">
        <v>1175635.310805616</v>
      </c>
      <c r="I187" s="19">
        <v>763239.42054180696</v>
      </c>
      <c r="J187" s="19">
        <v>589707.42084096884</v>
      </c>
      <c r="K187" s="19">
        <v>689123.84781160811</v>
      </c>
    </row>
    <row r="188" spans="1:11" x14ac:dyDescent="0.25">
      <c r="A188" s="15">
        <v>42156</v>
      </c>
      <c r="B188" s="3">
        <v>186</v>
      </c>
      <c r="C188" s="19">
        <v>681710.52461574832</v>
      </c>
      <c r="D188" s="19">
        <v>323749.09355949331</v>
      </c>
      <c r="E188" s="19">
        <v>185552.20268995658</v>
      </c>
      <c r="F188" s="19">
        <v>133127.1791348019</v>
      </c>
      <c r="G188" s="6">
        <v>42156</v>
      </c>
      <c r="H188" s="19">
        <v>572738.50918196444</v>
      </c>
      <c r="I188" s="19">
        <v>386473.31954955449</v>
      </c>
      <c r="J188" s="19">
        <v>276404.29928855272</v>
      </c>
      <c r="K188" s="19">
        <v>344328.87197992828</v>
      </c>
    </row>
    <row r="189" spans="1:11" x14ac:dyDescent="0.25">
      <c r="A189" s="15">
        <v>42186</v>
      </c>
      <c r="B189" s="3">
        <v>187</v>
      </c>
      <c r="C189" s="19">
        <v>1359175.9937423249</v>
      </c>
      <c r="D189" s="19">
        <v>590239.94816176756</v>
      </c>
      <c r="E189" s="19">
        <v>453927.34739425738</v>
      </c>
      <c r="F189" s="19">
        <v>300220.7107016503</v>
      </c>
      <c r="G189" s="6">
        <v>42186</v>
      </c>
      <c r="H189" s="19">
        <v>1026866.2349848115</v>
      </c>
      <c r="I189" s="19">
        <v>677474.152643573</v>
      </c>
      <c r="J189" s="19">
        <v>567787.62138012052</v>
      </c>
      <c r="K189" s="19">
        <v>686831.99099149497</v>
      </c>
    </row>
    <row r="190" spans="1:11" x14ac:dyDescent="0.25">
      <c r="A190" s="15">
        <v>42217</v>
      </c>
      <c r="B190" s="3">
        <v>188</v>
      </c>
      <c r="C190" s="19">
        <v>855711.9676436946</v>
      </c>
      <c r="D190" s="19">
        <v>364805.64871175616</v>
      </c>
      <c r="E190" s="19">
        <v>271797.11087688943</v>
      </c>
      <c r="F190" s="19">
        <v>179707.27276765971</v>
      </c>
      <c r="G190" s="6">
        <v>42217</v>
      </c>
      <c r="H190" s="19">
        <v>594900.58501997497</v>
      </c>
      <c r="I190" s="19">
        <v>389654.59286943218</v>
      </c>
      <c r="J190" s="19">
        <v>361493.76739980583</v>
      </c>
      <c r="K190" s="19">
        <v>396831.05471078696</v>
      </c>
    </row>
    <row r="191" spans="1:11" x14ac:dyDescent="0.25">
      <c r="A191" s="15">
        <v>42248</v>
      </c>
      <c r="B191" s="3">
        <v>189</v>
      </c>
      <c r="C191" s="19">
        <v>1813393.9978438094</v>
      </c>
      <c r="D191" s="19">
        <v>780123.58565577643</v>
      </c>
      <c r="E191" s="19">
        <v>534766.9581557347</v>
      </c>
      <c r="F191" s="19">
        <v>371351.45834467927</v>
      </c>
      <c r="G191" s="6">
        <v>42248</v>
      </c>
      <c r="H191" s="19">
        <v>1100538.6767653888</v>
      </c>
      <c r="I191" s="19">
        <v>709456.65690973727</v>
      </c>
      <c r="J191" s="19">
        <v>640194.33612807794</v>
      </c>
      <c r="K191" s="19">
        <v>764131.33019679599</v>
      </c>
    </row>
    <row r="192" spans="1:11" x14ac:dyDescent="0.25">
      <c r="A192" s="15">
        <v>42278</v>
      </c>
      <c r="B192" s="3">
        <v>190</v>
      </c>
      <c r="C192" s="19">
        <v>3043387.6777166263</v>
      </c>
      <c r="D192" s="19">
        <v>1342376.3400316993</v>
      </c>
      <c r="E192" s="19">
        <v>696519.20340574719</v>
      </c>
      <c r="F192" s="19">
        <v>515279.77884592733</v>
      </c>
      <c r="G192" s="6">
        <v>42278</v>
      </c>
      <c r="H192" s="19">
        <v>1570255.5641024937</v>
      </c>
      <c r="I192" s="19">
        <v>1039111.0480249212</v>
      </c>
      <c r="J192" s="19">
        <v>831402.37683946139</v>
      </c>
      <c r="K192" s="19">
        <v>1218380.0110331238</v>
      </c>
    </row>
    <row r="193" spans="1:11" x14ac:dyDescent="0.25">
      <c r="A193" s="15">
        <v>42309</v>
      </c>
      <c r="B193" s="3">
        <v>191</v>
      </c>
      <c r="C193" s="19">
        <v>8185109.9301392045</v>
      </c>
      <c r="D193" s="19">
        <v>3499459.4773954912</v>
      </c>
      <c r="E193" s="19">
        <v>2003506.6187809382</v>
      </c>
      <c r="F193" s="19">
        <v>1783601.9736843663</v>
      </c>
      <c r="G193" s="6">
        <v>42309</v>
      </c>
      <c r="H193" s="19">
        <v>3504542.0122671067</v>
      </c>
      <c r="I193" s="19">
        <v>2072105.026806091</v>
      </c>
      <c r="J193" s="19">
        <v>1832158.4722329944</v>
      </c>
      <c r="K193" s="19">
        <v>2296690.4886938082</v>
      </c>
    </row>
    <row r="194" spans="1:11" x14ac:dyDescent="0.25">
      <c r="A194" s="15">
        <v>42339</v>
      </c>
      <c r="B194" s="3">
        <v>192</v>
      </c>
      <c r="C194" s="19">
        <v>8813802.9626352936</v>
      </c>
      <c r="D194" s="19">
        <v>4101854.088993906</v>
      </c>
      <c r="E194" s="19">
        <v>3442840.3768755263</v>
      </c>
      <c r="F194" s="19">
        <v>2942169.5714952732</v>
      </c>
      <c r="G194" s="6">
        <v>42339</v>
      </c>
      <c r="H194" s="19">
        <v>3913245.1908858186</v>
      </c>
      <c r="I194" s="19">
        <v>2577062.8789878236</v>
      </c>
      <c r="J194" s="19">
        <v>2692692.2493107333</v>
      </c>
      <c r="K194" s="19">
        <v>3511770.6808156245</v>
      </c>
    </row>
    <row r="195" spans="1:11" x14ac:dyDescent="0.25">
      <c r="A195" s="15">
        <v>42370</v>
      </c>
      <c r="B195" s="3">
        <v>193</v>
      </c>
      <c r="C195" s="19">
        <v>8916768.6288063936</v>
      </c>
      <c r="D195" s="19">
        <v>3934989.9032588047</v>
      </c>
      <c r="E195" s="19">
        <v>3668729.8786548157</v>
      </c>
      <c r="F195" s="19">
        <v>3275065.5892799865</v>
      </c>
      <c r="G195" s="6">
        <v>42370</v>
      </c>
      <c r="H195" s="19">
        <v>4177831.7100927993</v>
      </c>
      <c r="I195" s="19">
        <v>2584713.0151187698</v>
      </c>
      <c r="J195" s="19">
        <v>2906158.1465695524</v>
      </c>
      <c r="K195" s="19">
        <v>4020172.1282188785</v>
      </c>
    </row>
    <row r="196" spans="1:11" x14ac:dyDescent="0.25">
      <c r="A196" s="15">
        <v>42401</v>
      </c>
      <c r="B196" s="3">
        <v>194</v>
      </c>
      <c r="C196" s="19">
        <v>5386629.883653352</v>
      </c>
      <c r="D196" s="19">
        <v>2544175.6733039627</v>
      </c>
      <c r="E196" s="19">
        <v>2460419.7475482165</v>
      </c>
      <c r="F196" s="19">
        <v>2076693.695494469</v>
      </c>
      <c r="G196" s="6">
        <v>42401</v>
      </c>
      <c r="H196" s="19">
        <v>2599803.5042679072</v>
      </c>
      <c r="I196" s="19">
        <v>1726608.5007722476</v>
      </c>
      <c r="J196" s="19">
        <v>1941083.6297586316</v>
      </c>
      <c r="K196" s="19">
        <v>2512882.3652012134</v>
      </c>
    </row>
    <row r="197" spans="1:11" x14ac:dyDescent="0.25">
      <c r="A197" s="15">
        <v>42430</v>
      </c>
      <c r="B197" s="3">
        <v>195</v>
      </c>
      <c r="C197" s="19">
        <v>5391579.3685746659</v>
      </c>
      <c r="D197" s="19">
        <v>2638713.5478483117</v>
      </c>
      <c r="E197" s="19">
        <v>2090245.7824495351</v>
      </c>
      <c r="F197" s="19">
        <v>1863043.3011274878</v>
      </c>
      <c r="G197" s="6">
        <v>42430</v>
      </c>
      <c r="H197" s="19">
        <v>2358308.9970738939</v>
      </c>
      <c r="I197" s="19">
        <v>1642534.4794339684</v>
      </c>
      <c r="J197" s="19">
        <v>1562690.1108068938</v>
      </c>
      <c r="K197" s="19">
        <v>2174800.4126852439</v>
      </c>
    </row>
    <row r="198" spans="1:11" x14ac:dyDescent="0.25">
      <c r="A198" s="15">
        <v>42461</v>
      </c>
      <c r="B198" s="3">
        <v>196</v>
      </c>
      <c r="C198" s="19">
        <v>2757556.4367380766</v>
      </c>
      <c r="D198" s="19">
        <v>1352482.9858704233</v>
      </c>
      <c r="E198" s="19">
        <v>933083.99776815355</v>
      </c>
      <c r="F198" s="19">
        <v>754268.57962334645</v>
      </c>
      <c r="G198" s="6">
        <v>42461</v>
      </c>
      <c r="H198" s="19">
        <v>1346355.6208324344</v>
      </c>
      <c r="I198" s="19">
        <v>925885.43506469904</v>
      </c>
      <c r="J198" s="19">
        <v>812858.01992389746</v>
      </c>
      <c r="K198" s="19">
        <v>970683.92417896935</v>
      </c>
    </row>
    <row r="199" spans="1:11" x14ac:dyDescent="0.25">
      <c r="A199" s="15">
        <v>42491</v>
      </c>
      <c r="B199" s="3">
        <v>197</v>
      </c>
      <c r="C199" s="19">
        <v>1947849.7455189582</v>
      </c>
      <c r="D199" s="19">
        <v>877198.10556545504</v>
      </c>
      <c r="E199" s="19">
        <v>516950.81257508858</v>
      </c>
      <c r="F199" s="19">
        <v>377235.33634049806</v>
      </c>
      <c r="G199" s="6">
        <v>42491</v>
      </c>
      <c r="H199" s="19">
        <v>1100395.1297799386</v>
      </c>
      <c r="I199" s="19">
        <v>713422.70011189021</v>
      </c>
      <c r="J199" s="19">
        <v>563330.87182997563</v>
      </c>
      <c r="K199" s="19">
        <v>660616.29827819555</v>
      </c>
    </row>
    <row r="200" spans="1:11" x14ac:dyDescent="0.25">
      <c r="A200" s="15">
        <v>42522</v>
      </c>
      <c r="B200" s="3">
        <v>198</v>
      </c>
      <c r="C200" s="19">
        <v>1637964.6940869994</v>
      </c>
      <c r="D200" s="19">
        <v>751152.1932888896</v>
      </c>
      <c r="E200" s="19">
        <v>473131.43151431251</v>
      </c>
      <c r="F200" s="19">
        <v>303204.68110979849</v>
      </c>
      <c r="G200" s="6">
        <v>42522</v>
      </c>
      <c r="H200" s="19">
        <v>909465.74240923312</v>
      </c>
      <c r="I200" s="19">
        <v>630487.86929981515</v>
      </c>
      <c r="J200" s="19">
        <v>531314.72166200588</v>
      </c>
      <c r="K200" s="19">
        <v>603992.66662894585</v>
      </c>
    </row>
    <row r="201" spans="1:11" x14ac:dyDescent="0.25">
      <c r="A201" s="15">
        <v>42552</v>
      </c>
      <c r="B201" s="3">
        <v>199</v>
      </c>
      <c r="C201" s="19">
        <v>1519618.3926483085</v>
      </c>
      <c r="D201" s="19">
        <v>659852.33229048853</v>
      </c>
      <c r="E201" s="19">
        <v>437752.54061047104</v>
      </c>
      <c r="F201" s="19">
        <v>299133.73445073183</v>
      </c>
      <c r="G201" s="6">
        <v>42552</v>
      </c>
      <c r="H201" s="19">
        <v>932191.17339772638</v>
      </c>
      <c r="I201" s="19">
        <v>628397.87523478316</v>
      </c>
      <c r="J201" s="19">
        <v>557249.86070692958</v>
      </c>
      <c r="K201" s="19">
        <v>660174.09066056099</v>
      </c>
    </row>
    <row r="202" spans="1:11" x14ac:dyDescent="0.25">
      <c r="A202" s="15">
        <v>42583</v>
      </c>
      <c r="B202" s="3">
        <v>200</v>
      </c>
      <c r="C202" s="19">
        <v>1227113.6202579306</v>
      </c>
      <c r="D202" s="19">
        <v>532799.99803524592</v>
      </c>
      <c r="E202" s="19">
        <v>402491.07536389393</v>
      </c>
      <c r="F202" s="19">
        <v>262596.30634292949</v>
      </c>
      <c r="G202" s="6">
        <v>42583</v>
      </c>
      <c r="H202" s="19">
        <v>811268.06400154205</v>
      </c>
      <c r="I202" s="19">
        <v>560170.46594104765</v>
      </c>
      <c r="J202" s="19">
        <v>492214.50791624392</v>
      </c>
      <c r="K202" s="19">
        <v>590166.96214116644</v>
      </c>
    </row>
    <row r="203" spans="1:11" x14ac:dyDescent="0.25">
      <c r="A203" s="15">
        <v>42614</v>
      </c>
      <c r="B203" s="3">
        <v>201</v>
      </c>
      <c r="C203" s="19">
        <v>1790513.3847525027</v>
      </c>
      <c r="D203" s="19">
        <v>771020.4592476961</v>
      </c>
      <c r="E203" s="19">
        <v>559888.21618939051</v>
      </c>
      <c r="F203" s="19">
        <v>393216.93981041067</v>
      </c>
      <c r="G203" s="6">
        <v>42614</v>
      </c>
      <c r="H203" s="19">
        <v>1108266.6038177426</v>
      </c>
      <c r="I203" s="19">
        <v>741368.15918917337</v>
      </c>
      <c r="J203" s="19">
        <v>714394.45681922499</v>
      </c>
      <c r="K203" s="19">
        <v>860849.78017385909</v>
      </c>
    </row>
    <row r="204" spans="1:11" x14ac:dyDescent="0.25">
      <c r="A204" s="15">
        <v>42644</v>
      </c>
      <c r="B204" s="3">
        <v>202</v>
      </c>
      <c r="C204" s="19">
        <v>4049360.5541822868</v>
      </c>
      <c r="D204" s="19">
        <v>1811623.0493268815</v>
      </c>
      <c r="E204" s="19">
        <v>973843.30598831829</v>
      </c>
      <c r="F204" s="19">
        <v>744948.09050251311</v>
      </c>
      <c r="G204" s="6">
        <v>42644</v>
      </c>
      <c r="H204" s="19">
        <v>1934761.5153056988</v>
      </c>
      <c r="I204" s="19">
        <v>1302167.0757277631</v>
      </c>
      <c r="J204" s="19">
        <v>1021792.744377513</v>
      </c>
      <c r="K204" s="19">
        <v>1627835.6645890255</v>
      </c>
    </row>
    <row r="205" spans="1:11" x14ac:dyDescent="0.25">
      <c r="A205" s="15">
        <v>42675</v>
      </c>
      <c r="B205" s="3">
        <v>203</v>
      </c>
      <c r="C205" s="19">
        <v>5801439.4191549271</v>
      </c>
      <c r="D205" s="19">
        <v>2722010.8844841295</v>
      </c>
      <c r="E205" s="19">
        <v>1710921.8833101708</v>
      </c>
      <c r="F205" s="19">
        <v>1567143.8130507725</v>
      </c>
      <c r="G205" s="6">
        <v>42675</v>
      </c>
      <c r="H205" s="19">
        <v>2450223.1004372085</v>
      </c>
      <c r="I205" s="19">
        <v>1602861.9118972276</v>
      </c>
      <c r="J205" s="19">
        <v>1405400.3313354885</v>
      </c>
      <c r="K205" s="19">
        <v>2049458.6563300751</v>
      </c>
    </row>
    <row r="206" spans="1:11" x14ac:dyDescent="0.25">
      <c r="A206" s="15">
        <v>42705</v>
      </c>
      <c r="B206" s="3">
        <v>204</v>
      </c>
      <c r="C206" s="19">
        <v>11588883.171130495</v>
      </c>
      <c r="D206" s="19">
        <v>5285341.6617803611</v>
      </c>
      <c r="E206" s="19">
        <v>4396032.0050046481</v>
      </c>
      <c r="F206" s="19">
        <v>3659829.1620844943</v>
      </c>
      <c r="G206" s="6">
        <v>42705</v>
      </c>
      <c r="H206" s="19">
        <v>5090402.3990553003</v>
      </c>
      <c r="I206" s="19">
        <v>3160296.020080342</v>
      </c>
      <c r="J206" s="19">
        <v>3237819.7773428792</v>
      </c>
      <c r="K206" s="19">
        <v>4419314.8035214785</v>
      </c>
    </row>
    <row r="207" spans="1:11" x14ac:dyDescent="0.25">
      <c r="A207" s="15">
        <v>42736</v>
      </c>
      <c r="B207" s="3">
        <v>205</v>
      </c>
      <c r="C207" s="19">
        <v>10901360.220212745</v>
      </c>
      <c r="D207" s="19">
        <v>5001477.036508318</v>
      </c>
      <c r="E207" s="19">
        <v>5177733.5230191508</v>
      </c>
      <c r="F207" s="19">
        <v>4073811.2202597866</v>
      </c>
      <c r="G207" s="6">
        <v>42736</v>
      </c>
      <c r="H207" s="19">
        <v>5285668.6847232962</v>
      </c>
      <c r="I207" s="19">
        <v>3252608.2753792899</v>
      </c>
      <c r="J207" s="19">
        <v>4248374.9563425854</v>
      </c>
      <c r="K207" s="19">
        <v>5245348.0835548285</v>
      </c>
    </row>
    <row r="208" spans="1:11" x14ac:dyDescent="0.25">
      <c r="A208" s="15">
        <v>42767</v>
      </c>
      <c r="B208" s="3">
        <v>206</v>
      </c>
      <c r="C208" s="19">
        <v>7585220.7224966027</v>
      </c>
      <c r="D208" s="19">
        <v>3388232.1994231632</v>
      </c>
      <c r="E208" s="19">
        <v>3717994.1189060328</v>
      </c>
      <c r="F208" s="19">
        <v>3148861.9591742009</v>
      </c>
      <c r="G208" s="6">
        <v>42767</v>
      </c>
      <c r="H208" s="19">
        <v>3890464.4918025471</v>
      </c>
      <c r="I208" s="19">
        <v>2349064.0428709937</v>
      </c>
      <c r="J208" s="19">
        <v>3087731.6607850948</v>
      </c>
      <c r="K208" s="19">
        <v>3948767.8045413643</v>
      </c>
    </row>
    <row r="209" spans="1:11" x14ac:dyDescent="0.25">
      <c r="A209" s="15">
        <v>42795</v>
      </c>
      <c r="B209" s="3">
        <v>207</v>
      </c>
      <c r="C209" s="19">
        <v>6493877.7049046084</v>
      </c>
      <c r="D209" s="19">
        <v>3001764.8691170057</v>
      </c>
      <c r="E209" s="19">
        <v>2726825.8637332469</v>
      </c>
      <c r="F209" s="19">
        <v>2191073.5622451385</v>
      </c>
      <c r="G209" s="6">
        <v>42795</v>
      </c>
      <c r="H209" s="19">
        <v>2971893.0370475147</v>
      </c>
      <c r="I209" s="19">
        <v>1830450.4187569232</v>
      </c>
      <c r="J209" s="19">
        <v>2034927.642907232</v>
      </c>
      <c r="K209" s="19">
        <v>2522200.9012883306</v>
      </c>
    </row>
    <row r="210" spans="1:11" x14ac:dyDescent="0.25">
      <c r="A210" s="15">
        <v>42826</v>
      </c>
      <c r="B210" s="3">
        <v>208</v>
      </c>
      <c r="C210" s="19">
        <v>4797234.5498136971</v>
      </c>
      <c r="D210" s="19">
        <v>2307522.6913164379</v>
      </c>
      <c r="E210" s="19">
        <v>1545776.3082783178</v>
      </c>
      <c r="F210" s="19">
        <v>1316964.4505915474</v>
      </c>
      <c r="G210" s="6">
        <v>42826</v>
      </c>
      <c r="H210" s="19">
        <v>2359944.4685023986</v>
      </c>
      <c r="I210" s="19">
        <v>1461153.9856917621</v>
      </c>
      <c r="J210" s="19">
        <v>1188017.0651785326</v>
      </c>
      <c r="K210" s="19">
        <v>1550507.4806273067</v>
      </c>
    </row>
    <row r="211" spans="1:11" x14ac:dyDescent="0.25">
      <c r="A211" s="15">
        <v>42856</v>
      </c>
      <c r="B211" s="3">
        <v>209</v>
      </c>
      <c r="C211" s="19">
        <v>2924408.6142207482</v>
      </c>
      <c r="D211" s="19">
        <v>1434438.6072515412</v>
      </c>
      <c r="E211" s="19">
        <v>880276.35733946529</v>
      </c>
      <c r="F211" s="19">
        <v>722646.42118824553</v>
      </c>
      <c r="G211" s="6">
        <v>42856</v>
      </c>
      <c r="H211" s="19">
        <v>1520629.7274566903</v>
      </c>
      <c r="I211" s="19">
        <v>1016958.1851465974</v>
      </c>
      <c r="J211" s="19">
        <v>812641.43497262034</v>
      </c>
      <c r="K211" s="19">
        <v>988401.65242409194</v>
      </c>
    </row>
    <row r="212" spans="1:11" x14ac:dyDescent="0.25">
      <c r="A212" s="15">
        <v>42887</v>
      </c>
      <c r="B212" s="3">
        <v>210</v>
      </c>
      <c r="C212" s="19">
        <v>862787.68406675966</v>
      </c>
      <c r="D212" s="19">
        <v>401466.51263560494</v>
      </c>
      <c r="E212" s="19">
        <v>257106.40447414818</v>
      </c>
      <c r="F212" s="19">
        <v>187420.39882348705</v>
      </c>
      <c r="G212" s="6">
        <v>42887</v>
      </c>
      <c r="H212" s="19">
        <v>685703.63565456576</v>
      </c>
      <c r="I212" s="19">
        <v>445921.59948195715</v>
      </c>
      <c r="J212" s="19">
        <v>357065.09408663196</v>
      </c>
      <c r="K212" s="19">
        <v>415366.67077684513</v>
      </c>
    </row>
    <row r="213" spans="1:11" x14ac:dyDescent="0.25">
      <c r="A213" s="15">
        <v>42917</v>
      </c>
      <c r="B213" s="3">
        <v>211</v>
      </c>
      <c r="C213" s="19">
        <v>1386963.5663311332</v>
      </c>
      <c r="D213" s="19">
        <v>611533.16529823828</v>
      </c>
      <c r="E213" s="19">
        <v>427885.62829066685</v>
      </c>
      <c r="F213" s="19">
        <v>269659.64007996168</v>
      </c>
      <c r="G213" s="6">
        <v>42917</v>
      </c>
      <c r="H213" s="19">
        <v>874556.9290557279</v>
      </c>
      <c r="I213" s="19">
        <v>595596.02242669882</v>
      </c>
      <c r="J213" s="19">
        <v>507623.62026256026</v>
      </c>
      <c r="K213" s="19">
        <v>596185.42825501296</v>
      </c>
    </row>
    <row r="214" spans="1:11" x14ac:dyDescent="0.25">
      <c r="A214" s="15">
        <v>42948</v>
      </c>
      <c r="B214" s="3">
        <v>212</v>
      </c>
      <c r="C214" s="19">
        <v>1128312.1686188802</v>
      </c>
      <c r="D214" s="19">
        <v>462274.09120592079</v>
      </c>
      <c r="E214" s="19">
        <v>357004.03852263233</v>
      </c>
      <c r="F214" s="19">
        <v>226369.70165256679</v>
      </c>
      <c r="G214" s="6">
        <v>42948</v>
      </c>
      <c r="H214" s="19">
        <v>791988.97860439518</v>
      </c>
      <c r="I214" s="19">
        <v>506898.76595000876</v>
      </c>
      <c r="J214" s="19">
        <v>443944.05454707739</v>
      </c>
      <c r="K214" s="19">
        <v>517118.20089851867</v>
      </c>
    </row>
    <row r="215" spans="1:11" x14ac:dyDescent="0.25">
      <c r="A215" s="15">
        <v>42979</v>
      </c>
      <c r="B215" s="3">
        <v>213</v>
      </c>
      <c r="C215" s="19">
        <v>1805711.2228937547</v>
      </c>
      <c r="D215" s="19">
        <v>767428.13486885687</v>
      </c>
      <c r="E215" s="19">
        <v>597383.33195555839</v>
      </c>
      <c r="F215" s="19">
        <v>392071.31028182997</v>
      </c>
      <c r="G215" s="6">
        <v>42979</v>
      </c>
      <c r="H215" s="19">
        <v>1210383.0090755781</v>
      </c>
      <c r="I215" s="19">
        <v>810450.69518607925</v>
      </c>
      <c r="J215" s="19">
        <v>764142.75817942969</v>
      </c>
      <c r="K215" s="19">
        <v>893108.537558913</v>
      </c>
    </row>
    <row r="216" spans="1:11" x14ac:dyDescent="0.25">
      <c r="A216" s="15">
        <v>43009</v>
      </c>
      <c r="B216" s="3">
        <v>214</v>
      </c>
      <c r="C216" s="19">
        <v>4073074.6412068778</v>
      </c>
      <c r="D216" s="19">
        <v>1925376.1513177617</v>
      </c>
      <c r="E216" s="19">
        <v>1167435.8933759532</v>
      </c>
      <c r="F216" s="19">
        <v>920483.31409940741</v>
      </c>
      <c r="G216" s="6">
        <v>43009</v>
      </c>
      <c r="H216" s="19">
        <v>1988033.4803835019</v>
      </c>
      <c r="I216" s="19">
        <v>1341479.1816861934</v>
      </c>
      <c r="J216" s="19">
        <v>1138642.9993737757</v>
      </c>
      <c r="K216" s="19">
        <v>1706940.338556529</v>
      </c>
    </row>
    <row r="217" spans="1:11" x14ac:dyDescent="0.25">
      <c r="A217" s="15">
        <v>43040</v>
      </c>
      <c r="B217" s="3">
        <v>215</v>
      </c>
      <c r="C217" s="19">
        <v>7547956.6910023475</v>
      </c>
      <c r="D217" s="19">
        <v>3490138.2617162731</v>
      </c>
      <c r="E217" s="19">
        <v>2393007.9968180903</v>
      </c>
      <c r="F217" s="19">
        <v>2161363.050463289</v>
      </c>
      <c r="G217" s="6">
        <v>43040</v>
      </c>
      <c r="H217" s="19">
        <v>3343333.2438855609</v>
      </c>
      <c r="I217" s="19">
        <v>2109566.3877835847</v>
      </c>
      <c r="J217" s="19">
        <v>1809706.7445033451</v>
      </c>
      <c r="K217" s="19">
        <v>2599079.6238275096</v>
      </c>
    </row>
    <row r="218" spans="1:11" x14ac:dyDescent="0.25">
      <c r="A218" s="15">
        <v>43070</v>
      </c>
      <c r="B218" s="3">
        <v>216</v>
      </c>
      <c r="C218" s="19">
        <v>9799952.9219171219</v>
      </c>
      <c r="D218" s="19">
        <v>4670432.947066281</v>
      </c>
      <c r="E218" s="19">
        <v>3979439.8172860108</v>
      </c>
      <c r="F218" s="19">
        <v>3425225.3137305859</v>
      </c>
      <c r="G218" s="6">
        <v>43070</v>
      </c>
      <c r="H218" s="19">
        <v>4620770.4612081824</v>
      </c>
      <c r="I218" s="19">
        <v>2965391.2562771966</v>
      </c>
      <c r="J218" s="19">
        <v>3021047.5497624581</v>
      </c>
      <c r="K218" s="19">
        <v>4267402.732752163</v>
      </c>
    </row>
    <row r="219" spans="1:11" x14ac:dyDescent="0.25">
      <c r="A219" s="15">
        <v>43101</v>
      </c>
      <c r="B219" s="3">
        <v>217</v>
      </c>
      <c r="C219" s="19">
        <v>8487918.1020218972</v>
      </c>
      <c r="D219" s="19">
        <v>3651458.3188985344</v>
      </c>
      <c r="E219" s="19">
        <v>3676351.8246506318</v>
      </c>
      <c r="F219" s="19">
        <v>2877740.7544289366</v>
      </c>
      <c r="G219" s="6">
        <v>43101</v>
      </c>
      <c r="H219" s="19">
        <v>3881397.2116240128</v>
      </c>
      <c r="I219" s="19">
        <v>2305543.1270096111</v>
      </c>
      <c r="J219" s="19">
        <v>2813609.799866274</v>
      </c>
      <c r="K219" s="19">
        <v>3484907.8615001021</v>
      </c>
    </row>
    <row r="220" spans="1:11" x14ac:dyDescent="0.25">
      <c r="A220" s="15">
        <v>43132</v>
      </c>
      <c r="B220" s="3">
        <v>218</v>
      </c>
      <c r="C220" s="19">
        <v>8223504.7345605046</v>
      </c>
      <c r="D220" s="19">
        <v>3610718.8376402222</v>
      </c>
      <c r="E220" s="19">
        <v>3185011.0667776656</v>
      </c>
      <c r="F220" s="19">
        <v>2631065.3610216081</v>
      </c>
      <c r="G220" s="6">
        <v>43132</v>
      </c>
      <c r="H220" s="19">
        <v>4119927.5943244407</v>
      </c>
      <c r="I220" s="19">
        <v>2418044.1597249852</v>
      </c>
      <c r="J220" s="19">
        <v>2469845.4526519049</v>
      </c>
      <c r="K220" s="19">
        <v>3400023.7932986696</v>
      </c>
    </row>
    <row r="221" spans="1:11" x14ac:dyDescent="0.25">
      <c r="A221" s="15">
        <v>43160</v>
      </c>
      <c r="B221" s="3">
        <v>219</v>
      </c>
      <c r="C221" s="19">
        <v>6691853.8583546691</v>
      </c>
      <c r="D221" s="19">
        <v>3097498.9910979718</v>
      </c>
      <c r="E221" s="19">
        <v>2566481.3338454156</v>
      </c>
      <c r="F221" s="19">
        <v>2013266.8167019442</v>
      </c>
      <c r="G221" s="6">
        <v>43160</v>
      </c>
      <c r="H221" s="19">
        <v>3063781.4376809159</v>
      </c>
      <c r="I221" s="19">
        <v>1845076.9308348102</v>
      </c>
      <c r="J221" s="19">
        <v>1863151.5312223595</v>
      </c>
      <c r="K221" s="19">
        <v>2301042.1002619145</v>
      </c>
    </row>
    <row r="222" spans="1:11" x14ac:dyDescent="0.25">
      <c r="A222" s="15">
        <v>43191</v>
      </c>
      <c r="B222" s="3">
        <v>220</v>
      </c>
      <c r="C222" s="19">
        <v>4445853.2038777154</v>
      </c>
      <c r="D222" s="19">
        <v>2026228.8105066982</v>
      </c>
      <c r="E222" s="19">
        <v>1495110.6940518494</v>
      </c>
      <c r="F222" s="19">
        <v>1182967.2915637367</v>
      </c>
      <c r="G222" s="6">
        <v>43191</v>
      </c>
      <c r="H222" s="19">
        <v>2260115.2511783624</v>
      </c>
      <c r="I222" s="19">
        <v>1367375.5131022013</v>
      </c>
      <c r="J222" s="19">
        <v>1314604.1320781172</v>
      </c>
      <c r="K222" s="19">
        <v>1539151.1036413191</v>
      </c>
    </row>
    <row r="223" spans="1:11" x14ac:dyDescent="0.25">
      <c r="A223" s="15">
        <v>43221</v>
      </c>
      <c r="B223" s="3">
        <v>221</v>
      </c>
      <c r="C223" s="19">
        <v>2057303.0402215377</v>
      </c>
      <c r="D223" s="19">
        <v>897001.20788452867</v>
      </c>
      <c r="E223" s="19">
        <v>605003.0877891602</v>
      </c>
      <c r="F223" s="19">
        <v>454677.66410477349</v>
      </c>
      <c r="G223" s="6">
        <v>43221</v>
      </c>
      <c r="H223" s="19">
        <v>1141920.3520757505</v>
      </c>
      <c r="I223" s="19">
        <v>691286.76678437286</v>
      </c>
      <c r="J223" s="19">
        <v>561026.29645938461</v>
      </c>
      <c r="K223" s="19">
        <v>652877.58468049194</v>
      </c>
    </row>
    <row r="224" spans="1:11" x14ac:dyDescent="0.25">
      <c r="A224" s="15">
        <v>43252</v>
      </c>
      <c r="B224" s="3">
        <v>222</v>
      </c>
      <c r="C224" s="19">
        <v>1859711.5355010396</v>
      </c>
      <c r="D224" s="19">
        <v>839974.00991023716</v>
      </c>
      <c r="E224" s="19">
        <v>534001.54823033616</v>
      </c>
      <c r="F224" s="19">
        <v>342371.90635838697</v>
      </c>
      <c r="G224" s="6">
        <v>43252</v>
      </c>
      <c r="H224" s="19">
        <v>1239123.6873698202</v>
      </c>
      <c r="I224" s="19">
        <v>786943.42876861629</v>
      </c>
      <c r="J224" s="19">
        <v>675475.19213743485</v>
      </c>
      <c r="K224" s="19">
        <v>700386.69172412867</v>
      </c>
    </row>
    <row r="225" spans="1:11" x14ac:dyDescent="0.25">
      <c r="A225" s="15">
        <v>43282</v>
      </c>
      <c r="B225" s="3">
        <v>223</v>
      </c>
      <c r="C225" s="19">
        <v>1489123.668097028</v>
      </c>
      <c r="D225" s="19">
        <v>633334.2828818484</v>
      </c>
      <c r="E225" s="19">
        <v>458020.13294535351</v>
      </c>
      <c r="F225" s="19">
        <v>285724.91607576993</v>
      </c>
      <c r="G225" s="6">
        <v>43282</v>
      </c>
      <c r="H225" s="19">
        <v>976451.62952855125</v>
      </c>
      <c r="I225" s="19">
        <v>624673.59510685084</v>
      </c>
      <c r="J225" s="19">
        <v>576802.09175806434</v>
      </c>
      <c r="K225" s="19">
        <v>647673.68360653357</v>
      </c>
    </row>
    <row r="226" spans="1:11" x14ac:dyDescent="0.25">
      <c r="A226" s="15">
        <v>43313</v>
      </c>
      <c r="B226" s="3">
        <v>224</v>
      </c>
      <c r="C226" s="19">
        <v>722203.80812534562</v>
      </c>
      <c r="D226" s="19">
        <v>297375.83854667249</v>
      </c>
      <c r="E226" s="19">
        <v>240378.42188316782</v>
      </c>
      <c r="F226" s="19">
        <v>150155.93144481411</v>
      </c>
      <c r="G226" s="6">
        <v>43313</v>
      </c>
      <c r="H226" s="19">
        <v>552253.67183846794</v>
      </c>
      <c r="I226" s="19">
        <v>351358.22072380467</v>
      </c>
      <c r="J226" s="19">
        <v>318399.24229173642</v>
      </c>
      <c r="K226" s="19">
        <v>356936.86514599103</v>
      </c>
    </row>
    <row r="227" spans="1:11" x14ac:dyDescent="0.25">
      <c r="A227" s="15">
        <v>43344</v>
      </c>
      <c r="B227" s="3">
        <v>225</v>
      </c>
      <c r="C227" s="19">
        <v>1907961.5253083808</v>
      </c>
      <c r="D227" s="19">
        <v>834404.3803212886</v>
      </c>
      <c r="E227" s="19">
        <v>593345.56550077815</v>
      </c>
      <c r="F227" s="19">
        <v>400822.52886955236</v>
      </c>
      <c r="G227" s="6">
        <v>43344</v>
      </c>
      <c r="H227" s="19">
        <v>1258299.4143732651</v>
      </c>
      <c r="I227" s="19">
        <v>825619.3131248916</v>
      </c>
      <c r="J227" s="19">
        <v>756702.23691689805</v>
      </c>
      <c r="K227" s="19">
        <v>930413.03558494535</v>
      </c>
    </row>
    <row r="228" spans="1:11" x14ac:dyDescent="0.25">
      <c r="A228" s="15">
        <v>43374</v>
      </c>
      <c r="B228" s="3">
        <v>226</v>
      </c>
      <c r="C228" s="19">
        <v>4230317.1408987483</v>
      </c>
      <c r="D228" s="19">
        <v>1880573.1375681255</v>
      </c>
      <c r="E228" s="19">
        <v>1138875.3856256392</v>
      </c>
      <c r="F228" s="19">
        <v>829668.3359074872</v>
      </c>
      <c r="G228" s="6">
        <v>43374</v>
      </c>
      <c r="H228" s="19">
        <v>2102460.6766428016</v>
      </c>
      <c r="I228" s="19">
        <v>1418369.4892043367</v>
      </c>
      <c r="J228" s="19">
        <v>1207586.6382801309</v>
      </c>
      <c r="K228" s="19">
        <v>1723533.195872731</v>
      </c>
    </row>
    <row r="229" spans="1:11" x14ac:dyDescent="0.25">
      <c r="A229" s="15">
        <v>43405</v>
      </c>
      <c r="B229" s="3">
        <v>227</v>
      </c>
      <c r="C229" s="19">
        <v>7394443.9677571412</v>
      </c>
      <c r="D229" s="19">
        <v>3408477.8639210439</v>
      </c>
      <c r="E229" s="19">
        <v>2500587.2639259542</v>
      </c>
      <c r="F229" s="19">
        <v>2191761.9043958606</v>
      </c>
      <c r="G229" s="6">
        <v>43405</v>
      </c>
      <c r="H229" s="19">
        <v>3338415.6173265297</v>
      </c>
      <c r="I229" s="19">
        <v>2042462.8993093953</v>
      </c>
      <c r="J229" s="19">
        <v>2002787.4116308065</v>
      </c>
      <c r="K229" s="19">
        <v>2963337.0717332689</v>
      </c>
    </row>
    <row r="230" spans="1:11" x14ac:dyDescent="0.25">
      <c r="A230" s="15">
        <v>43435</v>
      </c>
      <c r="B230" s="3">
        <v>228</v>
      </c>
      <c r="C230" s="19">
        <v>8283324.9208884966</v>
      </c>
      <c r="D230" s="19">
        <v>3929282.9640051243</v>
      </c>
      <c r="E230" s="19">
        <v>3998991.8874274404</v>
      </c>
      <c r="F230" s="19">
        <v>3188798.2276789388</v>
      </c>
      <c r="G230" s="6">
        <v>43435</v>
      </c>
      <c r="H230" s="19">
        <v>3763136.2296755989</v>
      </c>
      <c r="I230" s="19">
        <v>2491475.8286109567</v>
      </c>
      <c r="J230" s="19">
        <v>3003924.8032989856</v>
      </c>
      <c r="K230" s="19">
        <v>3815580.1384144593</v>
      </c>
    </row>
    <row r="231" spans="1:11" x14ac:dyDescent="0.25">
      <c r="A231" s="15">
        <v>43466</v>
      </c>
      <c r="B231" s="3">
        <v>229</v>
      </c>
      <c r="C231" s="19">
        <v>8578859.9196404908</v>
      </c>
      <c r="D231" s="19">
        <v>4046743.2743793633</v>
      </c>
      <c r="E231" s="19">
        <v>3792300.4900224595</v>
      </c>
      <c r="F231" s="19">
        <v>3009491.3159576864</v>
      </c>
      <c r="G231" s="6">
        <v>43466</v>
      </c>
      <c r="H231" s="19">
        <v>3992106.9579940247</v>
      </c>
      <c r="I231" s="19">
        <v>2580922.0921708373</v>
      </c>
      <c r="J231" s="19">
        <v>2851777.3910391754</v>
      </c>
      <c r="K231" s="19">
        <v>3651655.5587959629</v>
      </c>
    </row>
    <row r="232" spans="1:11" x14ac:dyDescent="0.25">
      <c r="A232" s="15">
        <v>43497</v>
      </c>
      <c r="B232" s="3">
        <v>230</v>
      </c>
      <c r="C232" s="19">
        <v>10641448.27442167</v>
      </c>
      <c r="D232" s="19">
        <v>4961006.995552972</v>
      </c>
      <c r="E232" s="19">
        <v>4905229.4051788747</v>
      </c>
      <c r="F232" s="19">
        <v>3768748.3248464828</v>
      </c>
      <c r="G232" s="6">
        <v>43497</v>
      </c>
      <c r="H232" s="19">
        <v>5079491.486041083</v>
      </c>
      <c r="I232" s="19">
        <v>3058534.0673696529</v>
      </c>
      <c r="J232" s="19">
        <v>3653459.6309989821</v>
      </c>
      <c r="K232" s="19">
        <v>4676869.815590282</v>
      </c>
    </row>
    <row r="233" spans="1:11" x14ac:dyDescent="0.25">
      <c r="A233" s="15">
        <v>43525</v>
      </c>
      <c r="B233" s="3">
        <v>231</v>
      </c>
      <c r="C233" s="19">
        <v>6996566.0914845206</v>
      </c>
      <c r="D233" s="19">
        <v>3120660.2497077212</v>
      </c>
      <c r="E233" s="19">
        <v>3579905.0491773076</v>
      </c>
      <c r="F233" s="19">
        <v>2614948.6096304511</v>
      </c>
      <c r="G233" s="6">
        <v>43525</v>
      </c>
      <c r="H233" s="19">
        <v>3610874.3441815479</v>
      </c>
      <c r="I233" s="19">
        <v>2091334.2590280599</v>
      </c>
      <c r="J233" s="19">
        <v>2872661.3606348084</v>
      </c>
      <c r="K233" s="19">
        <v>3318292.0361555843</v>
      </c>
    </row>
    <row r="234" spans="1:11" x14ac:dyDescent="0.25">
      <c r="A234" s="15">
        <v>43556</v>
      </c>
      <c r="B234" s="3">
        <v>232</v>
      </c>
      <c r="C234" s="19">
        <v>3044317.6631289022</v>
      </c>
      <c r="D234" s="19">
        <v>1406098.3115528023</v>
      </c>
      <c r="E234" s="19">
        <v>1446912.4406527684</v>
      </c>
      <c r="F234" s="19">
        <v>1054809.5846655269</v>
      </c>
      <c r="G234" s="6">
        <v>43556</v>
      </c>
      <c r="H234" s="19">
        <v>1655207.3625156886</v>
      </c>
      <c r="I234" s="19">
        <v>969806.66475257045</v>
      </c>
      <c r="J234" s="19">
        <v>1180715.4218611743</v>
      </c>
      <c r="K234" s="19">
        <v>1383023.5508705666</v>
      </c>
    </row>
    <row r="235" spans="1:11" x14ac:dyDescent="0.25">
      <c r="A235" s="15">
        <v>43586</v>
      </c>
      <c r="B235" s="3">
        <v>233</v>
      </c>
      <c r="C235" s="19">
        <v>2556863.2221288444</v>
      </c>
      <c r="D235" s="19">
        <v>1152559.2961336887</v>
      </c>
      <c r="E235" s="19">
        <v>752519.31125791534</v>
      </c>
      <c r="F235" s="19">
        <v>556485.17047955142</v>
      </c>
      <c r="G235" s="6">
        <v>43586</v>
      </c>
      <c r="H235" s="19">
        <v>1236600.7428834769</v>
      </c>
      <c r="I235" s="19">
        <v>773886.31988407113</v>
      </c>
      <c r="J235" s="19">
        <v>609563.23413871625</v>
      </c>
      <c r="K235" s="19">
        <v>731596.70309373562</v>
      </c>
    </row>
    <row r="236" spans="1:11" x14ac:dyDescent="0.25">
      <c r="A236" s="15">
        <v>43617</v>
      </c>
      <c r="B236" s="3">
        <v>234</v>
      </c>
      <c r="C236" s="19">
        <v>1485415.6378737763</v>
      </c>
      <c r="D236" s="19">
        <v>656792.42752906377</v>
      </c>
      <c r="E236" s="19">
        <v>460055.6597384786</v>
      </c>
      <c r="F236" s="19">
        <v>300258.27485868131</v>
      </c>
      <c r="G236" s="6">
        <v>43617</v>
      </c>
      <c r="H236" s="19">
        <v>994290.46274632926</v>
      </c>
      <c r="I236" s="19">
        <v>646011.87539749139</v>
      </c>
      <c r="J236" s="19">
        <v>579667.34112753079</v>
      </c>
      <c r="K236" s="19">
        <v>649030.32072864857</v>
      </c>
    </row>
    <row r="237" spans="1:11" x14ac:dyDescent="0.25">
      <c r="A237" s="15">
        <v>43647</v>
      </c>
      <c r="B237" s="3">
        <v>235</v>
      </c>
      <c r="C237" s="19">
        <v>1573869.2327504945</v>
      </c>
      <c r="D237" s="19">
        <v>700144.92442301183</v>
      </c>
      <c r="E237" s="19">
        <v>503555.51500267128</v>
      </c>
      <c r="F237" s="19">
        <v>311356.32782382244</v>
      </c>
      <c r="G237" s="6">
        <v>43647</v>
      </c>
      <c r="H237" s="19">
        <v>1041864.3535957111</v>
      </c>
      <c r="I237" s="19">
        <v>699224.53201083769</v>
      </c>
      <c r="J237" s="19">
        <v>659564.16250235715</v>
      </c>
      <c r="K237" s="19">
        <v>738028.9518910941</v>
      </c>
    </row>
    <row r="238" spans="1:11" x14ac:dyDescent="0.25">
      <c r="A238" s="15">
        <v>43678</v>
      </c>
      <c r="B238" s="3">
        <v>236</v>
      </c>
      <c r="C238" s="19">
        <v>911967.82691926556</v>
      </c>
      <c r="D238" s="19">
        <v>384777.34890659718</v>
      </c>
      <c r="E238" s="19">
        <v>322523.1385097031</v>
      </c>
      <c r="F238" s="19">
        <v>198183.68566443419</v>
      </c>
      <c r="G238" s="6">
        <v>43678</v>
      </c>
      <c r="H238" s="19">
        <v>626106.58317304077</v>
      </c>
      <c r="I238" s="19">
        <v>407734.46554229036</v>
      </c>
      <c r="J238" s="19">
        <v>367904.97557893384</v>
      </c>
      <c r="K238" s="19">
        <v>449802.97570573509</v>
      </c>
    </row>
    <row r="239" spans="1:11" x14ac:dyDescent="0.25">
      <c r="A239" s="15">
        <v>43709</v>
      </c>
      <c r="B239" s="3">
        <v>237</v>
      </c>
      <c r="C239" s="19">
        <v>2175246.646585783</v>
      </c>
      <c r="D239" s="19">
        <v>922441.39116636268</v>
      </c>
      <c r="E239" s="19">
        <v>716946.32007985597</v>
      </c>
      <c r="F239" s="19">
        <v>472872.64216799842</v>
      </c>
      <c r="G239" s="6">
        <v>43709</v>
      </c>
      <c r="H239" s="19">
        <v>1442331.8562747105</v>
      </c>
      <c r="I239" s="19">
        <v>964497.72045307187</v>
      </c>
      <c r="J239" s="19">
        <v>871927.03497675934</v>
      </c>
      <c r="K239" s="19">
        <v>1128858.3882954582</v>
      </c>
    </row>
    <row r="240" spans="1:11" x14ac:dyDescent="0.25">
      <c r="A240" s="15">
        <v>43739</v>
      </c>
      <c r="B240" s="3">
        <v>238</v>
      </c>
      <c r="C240" s="19">
        <v>5468698.3390103169</v>
      </c>
      <c r="D240" s="19">
        <v>2526739.2245828025</v>
      </c>
      <c r="E240" s="19">
        <v>1709647.6329945636</v>
      </c>
      <c r="F240" s="19">
        <v>1380330.8034123164</v>
      </c>
      <c r="G240" s="6">
        <v>43739</v>
      </c>
      <c r="H240" s="19">
        <v>3096492.4981137137</v>
      </c>
      <c r="I240" s="19">
        <v>1985238.1248503127</v>
      </c>
      <c r="J240" s="19">
        <v>1779219.5010122694</v>
      </c>
      <c r="K240" s="19">
        <v>2757926.8760237042</v>
      </c>
    </row>
    <row r="241" spans="1:11" x14ac:dyDescent="0.25">
      <c r="A241" s="15">
        <v>43770</v>
      </c>
      <c r="B241" s="3">
        <v>239</v>
      </c>
      <c r="C241" s="19">
        <v>7206154.0892519439</v>
      </c>
      <c r="D241" s="19">
        <v>3380861.7308794726</v>
      </c>
      <c r="E241" s="19">
        <v>2993990.5123507092</v>
      </c>
      <c r="F241" s="19">
        <v>2322731.6675178744</v>
      </c>
      <c r="G241" s="6">
        <v>43770</v>
      </c>
      <c r="H241" s="19">
        <v>3739436.5963728414</v>
      </c>
      <c r="I241" s="19">
        <v>2326801.9271609513</v>
      </c>
      <c r="J241" s="19">
        <v>2539676.130530165</v>
      </c>
      <c r="K241" s="19">
        <v>3386049.3459360423</v>
      </c>
    </row>
    <row r="242" spans="1:11" x14ac:dyDescent="0.25">
      <c r="A242" s="15">
        <v>43800</v>
      </c>
      <c r="B242" s="3">
        <v>240</v>
      </c>
      <c r="C242" s="19">
        <v>8534331.2317036819</v>
      </c>
      <c r="D242" s="19">
        <v>3885576.0924265226</v>
      </c>
      <c r="E242" s="19">
        <v>4144635.6557977507</v>
      </c>
      <c r="F242" s="19">
        <v>3228869.0200720453</v>
      </c>
      <c r="G242" s="6">
        <v>43800</v>
      </c>
      <c r="H242" s="19">
        <v>3908806.4953817856</v>
      </c>
      <c r="I242" s="19">
        <v>2383831.6287376513</v>
      </c>
      <c r="J242" s="19">
        <v>3091352.2248272607</v>
      </c>
      <c r="K242" s="19">
        <v>3965463.6510533029</v>
      </c>
    </row>
  </sheetData>
  <mergeCells count="2">
    <mergeCell ref="C1:F1"/>
    <mergeCell ref="G1:K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B6C25-BAA6-4922-AA66-4131D8F23EB0}">
  <dimension ref="A1:K242"/>
  <sheetViews>
    <sheetView tabSelected="1" topLeftCell="A231" workbookViewId="0"/>
  </sheetViews>
  <sheetFormatPr defaultRowHeight="15" x14ac:dyDescent="0.25"/>
  <cols>
    <col min="1" max="1" width="9.42578125" bestFit="1" customWidth="1"/>
    <col min="2" max="4" width="6" bestFit="1" customWidth="1"/>
    <col min="5" max="5" width="6.7109375" bestFit="1" customWidth="1"/>
    <col min="6" max="6" width="1.42578125" customWidth="1"/>
    <col min="7" max="7" width="9.42578125" bestFit="1" customWidth="1"/>
    <col min="8" max="8" width="6" bestFit="1" customWidth="1"/>
    <col min="9" max="9" width="5.140625" bestFit="1" customWidth="1"/>
    <col min="10" max="10" width="6" bestFit="1" customWidth="1"/>
    <col min="11" max="11" width="6.85546875" bestFit="1" customWidth="1"/>
  </cols>
  <sheetData>
    <row r="1" spans="1:11" ht="23.25" x14ac:dyDescent="0.25">
      <c r="A1" s="33" t="s">
        <v>26</v>
      </c>
      <c r="B1" s="33"/>
      <c r="C1" s="33"/>
      <c r="D1" s="33"/>
      <c r="E1" s="33"/>
      <c r="F1" s="2"/>
      <c r="G1" s="33" t="s">
        <v>27</v>
      </c>
      <c r="H1" s="33"/>
      <c r="I1" s="33"/>
      <c r="J1" s="33"/>
      <c r="K1" s="33"/>
    </row>
    <row r="2" spans="1:11" x14ac:dyDescent="0.25">
      <c r="A2" s="3" t="s">
        <v>28</v>
      </c>
      <c r="B2" s="4" t="s">
        <v>29</v>
      </c>
      <c r="C2" s="4" t="s">
        <v>30</v>
      </c>
      <c r="D2" s="4" t="s">
        <v>31</v>
      </c>
      <c r="E2" s="4" t="s">
        <v>32</v>
      </c>
      <c r="F2" s="5"/>
      <c r="G2" s="3" t="s">
        <v>28</v>
      </c>
      <c r="H2" s="4" t="s">
        <v>29</v>
      </c>
      <c r="I2" s="4" t="s">
        <v>30</v>
      </c>
      <c r="J2" s="4" t="s">
        <v>31</v>
      </c>
      <c r="K2" s="4" t="s">
        <v>32</v>
      </c>
    </row>
    <row r="3" spans="1:11" x14ac:dyDescent="0.25">
      <c r="A3" s="6">
        <v>36526</v>
      </c>
      <c r="B3" s="4">
        <v>53811</v>
      </c>
      <c r="C3" s="4">
        <v>28945</v>
      </c>
      <c r="D3" s="4">
        <v>15817</v>
      </c>
      <c r="E3" s="4">
        <v>24843</v>
      </c>
      <c r="F3" s="5"/>
      <c r="G3" s="6">
        <v>36526</v>
      </c>
      <c r="H3" s="4">
        <v>7317</v>
      </c>
      <c r="I3" s="4">
        <v>4156</v>
      </c>
      <c r="J3" s="4">
        <v>3176</v>
      </c>
      <c r="K3" s="4">
        <v>5609</v>
      </c>
    </row>
    <row r="4" spans="1:11" x14ac:dyDescent="0.25">
      <c r="A4" s="6">
        <v>36557</v>
      </c>
      <c r="B4" s="4">
        <v>53954</v>
      </c>
      <c r="C4" s="4">
        <v>28980</v>
      </c>
      <c r="D4" s="4">
        <v>15884</v>
      </c>
      <c r="E4" s="4">
        <v>24921</v>
      </c>
      <c r="F4" s="5"/>
      <c r="G4" s="6">
        <v>36557</v>
      </c>
      <c r="H4" s="4">
        <v>7337</v>
      </c>
      <c r="I4" s="4">
        <v>4180</v>
      </c>
      <c r="J4" s="4">
        <v>3191</v>
      </c>
      <c r="K4" s="4">
        <v>5604</v>
      </c>
    </row>
    <row r="5" spans="1:11" x14ac:dyDescent="0.25">
      <c r="A5" s="6">
        <v>36586</v>
      </c>
      <c r="B5" s="4">
        <v>54009</v>
      </c>
      <c r="C5" s="4">
        <v>29017</v>
      </c>
      <c r="D5" s="4">
        <v>15887</v>
      </c>
      <c r="E5" s="4">
        <v>24838</v>
      </c>
      <c r="F5" s="5"/>
      <c r="G5" s="6">
        <v>36586</v>
      </c>
      <c r="H5" s="4">
        <v>7352</v>
      </c>
      <c r="I5" s="4">
        <v>4166</v>
      </c>
      <c r="J5" s="4">
        <v>3181</v>
      </c>
      <c r="K5" s="4">
        <v>5603</v>
      </c>
    </row>
    <row r="6" spans="1:11" x14ac:dyDescent="0.25">
      <c r="A6" s="6">
        <v>36617</v>
      </c>
      <c r="B6" s="4">
        <v>54043</v>
      </c>
      <c r="C6" s="4">
        <v>29582</v>
      </c>
      <c r="D6" s="4">
        <v>15861</v>
      </c>
      <c r="E6" s="4">
        <v>24512</v>
      </c>
      <c r="F6" s="5"/>
      <c r="G6" s="6">
        <v>36617</v>
      </c>
      <c r="H6" s="4">
        <v>7332</v>
      </c>
      <c r="I6" s="4">
        <v>4235</v>
      </c>
      <c r="J6" s="4">
        <v>3172</v>
      </c>
      <c r="K6" s="4">
        <v>5562</v>
      </c>
    </row>
    <row r="7" spans="1:11" x14ac:dyDescent="0.25">
      <c r="A7" s="6">
        <v>36647</v>
      </c>
      <c r="B7" s="4">
        <v>54026</v>
      </c>
      <c r="C7" s="4">
        <v>28922</v>
      </c>
      <c r="D7" s="4">
        <v>15746</v>
      </c>
      <c r="E7" s="4">
        <v>24052</v>
      </c>
      <c r="F7" s="5"/>
      <c r="G7" s="6">
        <v>36647</v>
      </c>
      <c r="H7" s="4">
        <v>7330</v>
      </c>
      <c r="I7" s="4">
        <v>4176</v>
      </c>
      <c r="J7" s="4">
        <v>3151</v>
      </c>
      <c r="K7" s="4">
        <v>5516</v>
      </c>
    </row>
    <row r="8" spans="1:11" x14ac:dyDescent="0.25">
      <c r="A8" s="6">
        <v>36678</v>
      </c>
      <c r="B8" s="4">
        <v>54038</v>
      </c>
      <c r="C8" s="4">
        <v>28896</v>
      </c>
      <c r="D8" s="4">
        <v>15664</v>
      </c>
      <c r="E8" s="4">
        <v>23673</v>
      </c>
      <c r="F8" s="5"/>
      <c r="G8" s="6">
        <v>36678</v>
      </c>
      <c r="H8" s="4">
        <v>7324</v>
      </c>
      <c r="I8" s="4">
        <v>4151</v>
      </c>
      <c r="J8" s="4">
        <v>3138</v>
      </c>
      <c r="K8" s="4">
        <v>5470</v>
      </c>
    </row>
    <row r="9" spans="1:11" x14ac:dyDescent="0.25">
      <c r="A9" s="6">
        <v>36708</v>
      </c>
      <c r="B9" s="4">
        <v>53981</v>
      </c>
      <c r="C9" s="4">
        <v>28813</v>
      </c>
      <c r="D9" s="4">
        <v>15672</v>
      </c>
      <c r="E9" s="4">
        <v>23425</v>
      </c>
      <c r="F9" s="5"/>
      <c r="G9" s="6">
        <v>36708</v>
      </c>
      <c r="H9" s="4">
        <v>7313</v>
      </c>
      <c r="I9" s="4">
        <v>4118</v>
      </c>
      <c r="J9" s="4">
        <v>3114</v>
      </c>
      <c r="K9" s="4">
        <v>5440</v>
      </c>
    </row>
    <row r="10" spans="1:11" x14ac:dyDescent="0.25">
      <c r="A10" s="6">
        <v>36739</v>
      </c>
      <c r="B10" s="4">
        <v>54031</v>
      </c>
      <c r="C10" s="4">
        <v>28840</v>
      </c>
      <c r="D10" s="4">
        <v>15690</v>
      </c>
      <c r="E10" s="4">
        <v>23320</v>
      </c>
      <c r="F10" s="5"/>
      <c r="G10" s="6">
        <v>36739</v>
      </c>
      <c r="H10" s="4">
        <v>7323</v>
      </c>
      <c r="I10" s="4">
        <v>4035</v>
      </c>
      <c r="J10" s="4">
        <v>3106</v>
      </c>
      <c r="K10" s="4">
        <v>5438</v>
      </c>
    </row>
    <row r="11" spans="1:11" x14ac:dyDescent="0.25">
      <c r="A11" s="6">
        <v>36770</v>
      </c>
      <c r="B11" s="4">
        <v>54361</v>
      </c>
      <c r="C11" s="4">
        <v>28928</v>
      </c>
      <c r="D11" s="4">
        <v>15812</v>
      </c>
      <c r="E11" s="4">
        <v>23460</v>
      </c>
      <c r="F11" s="5"/>
      <c r="G11" s="6">
        <v>36770</v>
      </c>
      <c r="H11" s="4">
        <v>7338</v>
      </c>
      <c r="I11" s="4">
        <v>4159</v>
      </c>
      <c r="J11" s="4">
        <v>3097</v>
      </c>
      <c r="K11" s="4">
        <v>5427</v>
      </c>
    </row>
    <row r="12" spans="1:11" x14ac:dyDescent="0.25">
      <c r="A12" s="6">
        <v>36800</v>
      </c>
      <c r="B12" s="4">
        <v>54878</v>
      </c>
      <c r="C12" s="4">
        <v>29203</v>
      </c>
      <c r="D12" s="4">
        <v>16127</v>
      </c>
      <c r="E12" s="4">
        <v>24126</v>
      </c>
      <c r="F12" s="5"/>
      <c r="G12" s="6">
        <v>36800</v>
      </c>
      <c r="H12" s="4">
        <v>7364</v>
      </c>
      <c r="I12" s="4">
        <v>4104</v>
      </c>
      <c r="J12" s="4">
        <v>3113</v>
      </c>
      <c r="K12" s="4">
        <v>5493</v>
      </c>
    </row>
    <row r="13" spans="1:11" x14ac:dyDescent="0.25">
      <c r="A13" s="6">
        <v>36831</v>
      </c>
      <c r="B13" s="4">
        <v>55400</v>
      </c>
      <c r="C13" s="4">
        <v>29460</v>
      </c>
      <c r="D13" s="4">
        <v>16400</v>
      </c>
      <c r="E13" s="4">
        <v>24844</v>
      </c>
      <c r="F13" s="5"/>
      <c r="G13" s="6">
        <v>36831</v>
      </c>
      <c r="H13" s="4">
        <v>7426</v>
      </c>
      <c r="I13" s="4">
        <v>4139</v>
      </c>
      <c r="J13" s="4">
        <v>3164</v>
      </c>
      <c r="K13" s="4">
        <v>5574</v>
      </c>
    </row>
    <row r="14" spans="1:11" x14ac:dyDescent="0.25">
      <c r="A14" s="6">
        <v>36861</v>
      </c>
      <c r="B14" s="4">
        <v>55819</v>
      </c>
      <c r="C14" s="4">
        <v>29747</v>
      </c>
      <c r="D14" s="4">
        <v>16592</v>
      </c>
      <c r="E14" s="4">
        <v>25354</v>
      </c>
      <c r="F14" s="5"/>
      <c r="G14" s="6">
        <v>36861</v>
      </c>
      <c r="H14" s="4">
        <v>7508</v>
      </c>
      <c r="I14" s="4">
        <v>4192</v>
      </c>
      <c r="J14" s="4">
        <v>3213</v>
      </c>
      <c r="K14" s="4">
        <v>5641</v>
      </c>
    </row>
    <row r="15" spans="1:11" x14ac:dyDescent="0.25">
      <c r="A15" s="6">
        <v>36892</v>
      </c>
      <c r="B15" s="4">
        <v>56034</v>
      </c>
      <c r="C15" s="4">
        <v>29827</v>
      </c>
      <c r="D15" s="4">
        <v>16675</v>
      </c>
      <c r="E15" s="4">
        <v>25428</v>
      </c>
      <c r="F15" s="5"/>
      <c r="G15" s="6">
        <v>36892</v>
      </c>
      <c r="H15" s="4">
        <v>7571</v>
      </c>
      <c r="I15" s="4">
        <v>4206</v>
      </c>
      <c r="J15" s="4">
        <v>3242</v>
      </c>
      <c r="K15" s="4">
        <v>5676</v>
      </c>
    </row>
    <row r="16" spans="1:11" x14ac:dyDescent="0.25">
      <c r="A16" s="6">
        <v>36923</v>
      </c>
      <c r="B16" s="4">
        <v>56202</v>
      </c>
      <c r="C16" s="4">
        <v>29884</v>
      </c>
      <c r="D16" s="4">
        <v>16720</v>
      </c>
      <c r="E16" s="4">
        <v>25386</v>
      </c>
      <c r="F16" s="5"/>
      <c r="G16" s="6">
        <v>36923</v>
      </c>
      <c r="H16" s="4">
        <v>7582</v>
      </c>
      <c r="I16" s="4">
        <v>4193</v>
      </c>
      <c r="J16" s="4">
        <v>3242</v>
      </c>
      <c r="K16" s="4">
        <v>5688</v>
      </c>
    </row>
    <row r="17" spans="1:11" x14ac:dyDescent="0.25">
      <c r="A17" s="6">
        <v>36951</v>
      </c>
      <c r="B17" s="4">
        <v>56282</v>
      </c>
      <c r="C17" s="4">
        <v>29875</v>
      </c>
      <c r="D17" s="4">
        <v>16723</v>
      </c>
      <c r="E17" s="4">
        <v>25273</v>
      </c>
      <c r="F17" s="5"/>
      <c r="G17" s="6">
        <v>36951</v>
      </c>
      <c r="H17" s="4">
        <v>7565</v>
      </c>
      <c r="I17" s="4">
        <v>4181</v>
      </c>
      <c r="J17" s="4">
        <v>3231</v>
      </c>
      <c r="K17" s="4">
        <v>5675</v>
      </c>
    </row>
    <row r="18" spans="1:11" x14ac:dyDescent="0.25">
      <c r="A18" s="6">
        <v>36982</v>
      </c>
      <c r="B18" s="4">
        <v>56315</v>
      </c>
      <c r="C18" s="4">
        <v>29870</v>
      </c>
      <c r="D18" s="4">
        <v>16680</v>
      </c>
      <c r="E18" s="4">
        <v>24912</v>
      </c>
      <c r="F18" s="5"/>
      <c r="G18" s="6">
        <v>36982</v>
      </c>
      <c r="H18" s="4">
        <v>7557</v>
      </c>
      <c r="I18" s="4">
        <v>4172</v>
      </c>
      <c r="J18" s="4">
        <v>3208</v>
      </c>
      <c r="K18" s="4">
        <v>5645</v>
      </c>
    </row>
    <row r="19" spans="1:11" x14ac:dyDescent="0.25">
      <c r="A19" s="6">
        <v>37012</v>
      </c>
      <c r="B19" s="4">
        <v>56327</v>
      </c>
      <c r="C19" s="4">
        <v>29796</v>
      </c>
      <c r="D19" s="4">
        <v>16594</v>
      </c>
      <c r="E19" s="4">
        <v>24433</v>
      </c>
      <c r="F19" s="5"/>
      <c r="G19" s="6">
        <v>37012</v>
      </c>
      <c r="H19" s="4">
        <v>7552</v>
      </c>
      <c r="I19" s="4">
        <v>4174</v>
      </c>
      <c r="J19" s="4">
        <v>3197</v>
      </c>
      <c r="K19" s="4">
        <v>5607</v>
      </c>
    </row>
    <row r="20" spans="1:11" x14ac:dyDescent="0.25">
      <c r="A20" s="6">
        <v>37043</v>
      </c>
      <c r="B20" s="4">
        <v>56158</v>
      </c>
      <c r="C20" s="4">
        <v>29734</v>
      </c>
      <c r="D20" s="4">
        <v>16474</v>
      </c>
      <c r="E20" s="4">
        <v>23983</v>
      </c>
      <c r="F20" s="5"/>
      <c r="G20" s="6">
        <v>37043</v>
      </c>
      <c r="H20" s="4">
        <v>7519</v>
      </c>
      <c r="I20" s="4">
        <v>4150</v>
      </c>
      <c r="J20" s="4">
        <v>3181</v>
      </c>
      <c r="K20" s="4">
        <v>5517</v>
      </c>
    </row>
    <row r="21" spans="1:11" x14ac:dyDescent="0.25">
      <c r="A21" s="6">
        <v>37073</v>
      </c>
      <c r="B21" s="4">
        <v>56099</v>
      </c>
      <c r="C21" s="4">
        <v>29656</v>
      </c>
      <c r="D21" s="4">
        <v>16481</v>
      </c>
      <c r="E21" s="4">
        <v>23666</v>
      </c>
      <c r="F21" s="5"/>
      <c r="G21" s="6">
        <v>37073</v>
      </c>
      <c r="H21" s="4">
        <v>7477</v>
      </c>
      <c r="I21" s="4">
        <v>4137</v>
      </c>
      <c r="J21" s="4">
        <v>3183</v>
      </c>
      <c r="K21" s="4">
        <v>5470</v>
      </c>
    </row>
    <row r="22" spans="1:11" x14ac:dyDescent="0.25">
      <c r="A22" s="6">
        <v>37104</v>
      </c>
      <c r="B22" s="4">
        <v>56229</v>
      </c>
      <c r="C22" s="4">
        <v>29653</v>
      </c>
      <c r="D22" s="4">
        <v>16498</v>
      </c>
      <c r="E22" s="4">
        <v>23490</v>
      </c>
      <c r="F22" s="5"/>
      <c r="G22" s="6">
        <v>37104</v>
      </c>
      <c r="H22" s="4">
        <v>7457</v>
      </c>
      <c r="I22" s="4">
        <v>4128</v>
      </c>
      <c r="J22" s="4">
        <v>3171</v>
      </c>
      <c r="K22" s="4">
        <v>5452</v>
      </c>
    </row>
    <row r="23" spans="1:11" x14ac:dyDescent="0.25">
      <c r="A23" s="6">
        <v>37135</v>
      </c>
      <c r="B23" s="4">
        <v>56346</v>
      </c>
      <c r="C23" s="4">
        <v>29765</v>
      </c>
      <c r="D23" s="4">
        <v>16564</v>
      </c>
      <c r="E23" s="4">
        <v>23418</v>
      </c>
      <c r="F23" s="5"/>
      <c r="G23" s="6">
        <v>37135</v>
      </c>
      <c r="H23" s="4">
        <v>7452</v>
      </c>
      <c r="I23" s="4">
        <v>4118</v>
      </c>
      <c r="J23" s="4">
        <v>3179</v>
      </c>
      <c r="K23" s="4">
        <v>5423</v>
      </c>
    </row>
    <row r="24" spans="1:11" x14ac:dyDescent="0.25">
      <c r="A24" s="6">
        <v>37165</v>
      </c>
      <c r="B24" s="4">
        <v>56950</v>
      </c>
      <c r="C24" s="4">
        <v>30019</v>
      </c>
      <c r="D24" s="4">
        <v>16851</v>
      </c>
      <c r="E24" s="4">
        <v>24014</v>
      </c>
      <c r="F24" s="5"/>
      <c r="G24" s="6">
        <v>37165</v>
      </c>
      <c r="H24" s="4">
        <v>7462</v>
      </c>
      <c r="I24" s="4">
        <v>4133</v>
      </c>
      <c r="J24" s="4">
        <v>3198</v>
      </c>
      <c r="K24" s="4">
        <v>5464</v>
      </c>
    </row>
    <row r="25" spans="1:11" x14ac:dyDescent="0.25">
      <c r="A25" s="6">
        <v>37196</v>
      </c>
      <c r="B25" s="4">
        <v>57557</v>
      </c>
      <c r="C25" s="4">
        <v>30315</v>
      </c>
      <c r="D25" s="4">
        <v>17207</v>
      </c>
      <c r="E25" s="4">
        <v>24906</v>
      </c>
      <c r="F25" s="5"/>
      <c r="G25" s="6">
        <v>37196</v>
      </c>
      <c r="H25" s="4">
        <v>7532</v>
      </c>
      <c r="I25" s="4">
        <v>4171</v>
      </c>
      <c r="J25" s="4">
        <v>3239</v>
      </c>
      <c r="K25" s="4">
        <v>5580</v>
      </c>
    </row>
    <row r="26" spans="1:11" x14ac:dyDescent="0.25">
      <c r="A26" s="6">
        <v>37226</v>
      </c>
      <c r="B26" s="4">
        <v>57979</v>
      </c>
      <c r="C26" s="4">
        <v>30526</v>
      </c>
      <c r="D26" s="4">
        <v>17399</v>
      </c>
      <c r="E26" s="4">
        <v>25247</v>
      </c>
      <c r="F26" s="5"/>
      <c r="G26" s="6">
        <v>37226</v>
      </c>
      <c r="H26" s="4">
        <v>7611</v>
      </c>
      <c r="I26" s="4">
        <v>4204</v>
      </c>
      <c r="J26" s="4">
        <v>3289</v>
      </c>
      <c r="K26" s="4">
        <v>5642</v>
      </c>
    </row>
    <row r="27" spans="1:11" x14ac:dyDescent="0.25">
      <c r="A27" s="6">
        <v>37257</v>
      </c>
      <c r="B27" s="4">
        <v>58242</v>
      </c>
      <c r="C27" s="4">
        <v>30610</v>
      </c>
      <c r="D27" s="4">
        <v>17526</v>
      </c>
      <c r="E27" s="4">
        <v>25379</v>
      </c>
      <c r="F27" s="5"/>
      <c r="G27" s="6">
        <v>37257</v>
      </c>
      <c r="H27" s="4">
        <v>7657</v>
      </c>
      <c r="I27" s="4">
        <v>4248</v>
      </c>
      <c r="J27" s="4">
        <v>3313</v>
      </c>
      <c r="K27" s="4">
        <v>5689</v>
      </c>
    </row>
    <row r="28" spans="1:11" x14ac:dyDescent="0.25">
      <c r="A28" s="6">
        <v>37288</v>
      </c>
      <c r="B28" s="4">
        <v>58457</v>
      </c>
      <c r="C28" s="4">
        <v>30696</v>
      </c>
      <c r="D28" s="4">
        <v>17531</v>
      </c>
      <c r="E28" s="4">
        <v>25375</v>
      </c>
      <c r="F28" s="5"/>
      <c r="G28" s="6">
        <v>37288</v>
      </c>
      <c r="H28" s="4">
        <v>7707</v>
      </c>
      <c r="I28" s="4">
        <v>4278</v>
      </c>
      <c r="J28" s="4">
        <v>3338</v>
      </c>
      <c r="K28" s="4">
        <v>5695</v>
      </c>
    </row>
    <row r="29" spans="1:11" x14ac:dyDescent="0.25">
      <c r="A29" s="6">
        <v>37316</v>
      </c>
      <c r="B29" s="4">
        <v>58610</v>
      </c>
      <c r="C29" s="4">
        <v>30754</v>
      </c>
      <c r="D29" s="4">
        <v>17650</v>
      </c>
      <c r="E29" s="4">
        <v>25269</v>
      </c>
      <c r="F29" s="5"/>
      <c r="G29" s="6">
        <v>37316</v>
      </c>
      <c r="H29" s="4">
        <v>7704</v>
      </c>
      <c r="I29" s="4">
        <v>4277</v>
      </c>
      <c r="J29" s="4">
        <v>3321</v>
      </c>
      <c r="K29" s="4">
        <v>5690</v>
      </c>
    </row>
    <row r="30" spans="1:11" x14ac:dyDescent="0.25">
      <c r="A30" s="6">
        <v>37347</v>
      </c>
      <c r="B30" s="4">
        <v>58724</v>
      </c>
      <c r="C30" s="4">
        <v>30702</v>
      </c>
      <c r="D30" s="4">
        <v>17631</v>
      </c>
      <c r="E30" s="4">
        <v>25038</v>
      </c>
      <c r="F30" s="5"/>
      <c r="G30" s="6">
        <v>37347</v>
      </c>
      <c r="H30" s="4">
        <v>7690</v>
      </c>
      <c r="I30" s="4">
        <v>4260</v>
      </c>
      <c r="J30" s="4">
        <v>3297</v>
      </c>
      <c r="K30" s="4">
        <v>5648</v>
      </c>
    </row>
    <row r="31" spans="1:11" x14ac:dyDescent="0.25">
      <c r="A31" s="6">
        <v>37377</v>
      </c>
      <c r="B31" s="4">
        <v>58809</v>
      </c>
      <c r="C31" s="4">
        <v>30628</v>
      </c>
      <c r="D31" s="4">
        <v>17542</v>
      </c>
      <c r="E31" s="4">
        <v>24513</v>
      </c>
      <c r="F31" s="5"/>
      <c r="G31" s="6">
        <v>37377</v>
      </c>
      <c r="H31" s="4">
        <v>7692</v>
      </c>
      <c r="I31" s="4">
        <v>4233</v>
      </c>
      <c r="J31" s="4">
        <v>3274</v>
      </c>
      <c r="K31" s="4">
        <v>5582</v>
      </c>
    </row>
    <row r="32" spans="1:11" x14ac:dyDescent="0.25">
      <c r="A32" s="6">
        <v>37408</v>
      </c>
      <c r="B32" s="4">
        <v>58730</v>
      </c>
      <c r="C32" s="4">
        <v>30554</v>
      </c>
      <c r="D32" s="4">
        <v>17493</v>
      </c>
      <c r="E32" s="4">
        <v>24057</v>
      </c>
      <c r="F32" s="5"/>
      <c r="G32" s="6">
        <v>37408</v>
      </c>
      <c r="H32" s="4">
        <v>7656</v>
      </c>
      <c r="I32" s="4">
        <v>4242</v>
      </c>
      <c r="J32" s="4">
        <v>3260</v>
      </c>
      <c r="K32" s="4">
        <v>5557</v>
      </c>
    </row>
    <row r="33" spans="1:11" x14ac:dyDescent="0.25">
      <c r="A33" s="6">
        <v>37438</v>
      </c>
      <c r="B33" s="4">
        <v>58598</v>
      </c>
      <c r="C33" s="4">
        <v>30395</v>
      </c>
      <c r="D33" s="4">
        <v>17515</v>
      </c>
      <c r="E33" s="4">
        <v>23764</v>
      </c>
      <c r="F33" s="5"/>
      <c r="G33" s="6">
        <v>37438</v>
      </c>
      <c r="H33" s="4">
        <v>7620</v>
      </c>
      <c r="I33" s="4">
        <v>4192</v>
      </c>
      <c r="J33" s="4">
        <v>3261</v>
      </c>
      <c r="K33" s="4">
        <v>5519</v>
      </c>
    </row>
    <row r="34" spans="1:11" x14ac:dyDescent="0.25">
      <c r="A34" s="6">
        <v>37469</v>
      </c>
      <c r="B34" s="4">
        <v>58746</v>
      </c>
      <c r="C34" s="4">
        <v>30401</v>
      </c>
      <c r="D34" s="4">
        <v>17410</v>
      </c>
      <c r="E34" s="4">
        <v>23610</v>
      </c>
      <c r="F34" s="5"/>
      <c r="G34" s="6">
        <v>37469</v>
      </c>
      <c r="H34" s="4">
        <v>7635</v>
      </c>
      <c r="I34" s="4">
        <v>4200</v>
      </c>
      <c r="J34" s="4">
        <v>3251</v>
      </c>
      <c r="K34" s="4">
        <v>5497</v>
      </c>
    </row>
    <row r="35" spans="1:11" x14ac:dyDescent="0.25">
      <c r="A35" s="6">
        <v>37500</v>
      </c>
      <c r="B35" s="4">
        <v>58931</v>
      </c>
      <c r="C35" s="4">
        <v>30475</v>
      </c>
      <c r="D35" s="4">
        <v>17738</v>
      </c>
      <c r="E35" s="4">
        <v>23605</v>
      </c>
      <c r="F35" s="5"/>
      <c r="G35" s="6">
        <v>37500</v>
      </c>
      <c r="H35" s="4">
        <v>7616</v>
      </c>
      <c r="I35" s="4">
        <v>4202</v>
      </c>
      <c r="J35" s="4">
        <v>3248</v>
      </c>
      <c r="K35" s="4">
        <v>5473</v>
      </c>
    </row>
    <row r="36" spans="1:11" x14ac:dyDescent="0.25">
      <c r="A36" s="6">
        <v>37530</v>
      </c>
      <c r="B36" s="4">
        <v>59536</v>
      </c>
      <c r="C36" s="4">
        <v>30760</v>
      </c>
      <c r="D36" s="4">
        <v>18080</v>
      </c>
      <c r="E36" s="4">
        <v>24219</v>
      </c>
      <c r="F36" s="5"/>
      <c r="G36" s="6">
        <v>37530</v>
      </c>
      <c r="H36" s="4">
        <v>7654</v>
      </c>
      <c r="I36" s="4">
        <v>4206</v>
      </c>
      <c r="J36" s="4">
        <v>3288</v>
      </c>
      <c r="K36" s="4">
        <v>5517</v>
      </c>
    </row>
    <row r="37" spans="1:11" x14ac:dyDescent="0.25">
      <c r="A37" s="6">
        <v>37561</v>
      </c>
      <c r="B37" s="4">
        <v>60326</v>
      </c>
      <c r="C37" s="4">
        <v>31051</v>
      </c>
      <c r="D37" s="4">
        <v>18506</v>
      </c>
      <c r="E37" s="4">
        <v>25091</v>
      </c>
      <c r="F37" s="5"/>
      <c r="G37" s="6">
        <v>37561</v>
      </c>
      <c r="H37" s="4">
        <v>7742</v>
      </c>
      <c r="I37" s="4">
        <v>4274</v>
      </c>
      <c r="J37" s="4">
        <v>3351</v>
      </c>
      <c r="K37" s="4">
        <v>5648</v>
      </c>
    </row>
    <row r="38" spans="1:11" x14ac:dyDescent="0.25">
      <c r="A38" s="6">
        <v>37591</v>
      </c>
      <c r="B38" s="4">
        <v>60762</v>
      </c>
      <c r="C38" s="4">
        <v>31228</v>
      </c>
      <c r="D38" s="4">
        <v>18727</v>
      </c>
      <c r="E38" s="4">
        <v>25947</v>
      </c>
      <c r="F38" s="5"/>
      <c r="G38" s="6">
        <v>37591</v>
      </c>
      <c r="H38" s="4">
        <v>7793</v>
      </c>
      <c r="I38" s="4">
        <v>4295</v>
      </c>
      <c r="J38" s="4">
        <v>3365</v>
      </c>
      <c r="K38" s="4">
        <v>5702</v>
      </c>
    </row>
    <row r="39" spans="1:11" x14ac:dyDescent="0.25">
      <c r="A39" s="6">
        <v>37622</v>
      </c>
      <c r="B39" s="4">
        <v>60979</v>
      </c>
      <c r="C39" s="4">
        <v>31363</v>
      </c>
      <c r="D39" s="4">
        <v>18831</v>
      </c>
      <c r="E39" s="4">
        <v>25602</v>
      </c>
      <c r="F39" s="5"/>
      <c r="G39" s="6">
        <v>37622</v>
      </c>
      <c r="H39" s="4">
        <v>7871</v>
      </c>
      <c r="I39" s="4">
        <v>4325</v>
      </c>
      <c r="J39" s="4">
        <v>3372</v>
      </c>
      <c r="K39" s="4">
        <v>5740</v>
      </c>
    </row>
    <row r="40" spans="1:11" x14ac:dyDescent="0.25">
      <c r="A40" s="6">
        <v>37653</v>
      </c>
      <c r="B40" s="4">
        <v>61152</v>
      </c>
      <c r="C40" s="4">
        <v>31417</v>
      </c>
      <c r="D40" s="4">
        <v>18949</v>
      </c>
      <c r="E40" s="4">
        <v>25588</v>
      </c>
      <c r="F40" s="5"/>
      <c r="G40" s="6">
        <v>37653</v>
      </c>
      <c r="H40" s="4">
        <v>7870</v>
      </c>
      <c r="I40" s="4">
        <v>4332</v>
      </c>
      <c r="J40" s="4">
        <v>3385</v>
      </c>
      <c r="K40" s="4">
        <v>5758</v>
      </c>
    </row>
    <row r="41" spans="1:11" x14ac:dyDescent="0.25">
      <c r="A41" s="6">
        <v>37681</v>
      </c>
      <c r="B41" s="4">
        <v>61351</v>
      </c>
      <c r="C41" s="4">
        <v>31459</v>
      </c>
      <c r="D41" s="4">
        <v>19048</v>
      </c>
      <c r="E41" s="4">
        <v>25463</v>
      </c>
      <c r="F41" s="5"/>
      <c r="G41" s="6">
        <v>37681</v>
      </c>
      <c r="H41" s="4">
        <v>7884</v>
      </c>
      <c r="I41" s="4">
        <v>4325</v>
      </c>
      <c r="J41" s="4">
        <v>3406</v>
      </c>
      <c r="K41" s="4">
        <v>5747</v>
      </c>
    </row>
    <row r="42" spans="1:11" x14ac:dyDescent="0.25">
      <c r="A42" s="6">
        <v>37712</v>
      </c>
      <c r="B42" s="4">
        <v>61492</v>
      </c>
      <c r="C42" s="4">
        <v>31474</v>
      </c>
      <c r="D42" s="4">
        <v>19052</v>
      </c>
      <c r="E42" s="4">
        <v>25165</v>
      </c>
      <c r="F42" s="5"/>
      <c r="G42" s="6">
        <v>37712</v>
      </c>
      <c r="H42" s="4">
        <v>7879</v>
      </c>
      <c r="I42" s="4">
        <v>4323</v>
      </c>
      <c r="J42" s="4">
        <v>3376</v>
      </c>
      <c r="K42" s="4">
        <v>5721</v>
      </c>
    </row>
    <row r="43" spans="1:11" x14ac:dyDescent="0.25">
      <c r="A43" s="6">
        <v>37742</v>
      </c>
      <c r="B43" s="4">
        <v>61506</v>
      </c>
      <c r="C43" s="4">
        <v>31435</v>
      </c>
      <c r="D43" s="4">
        <v>19079</v>
      </c>
      <c r="E43" s="4">
        <v>24784</v>
      </c>
      <c r="F43" s="5"/>
      <c r="G43" s="6">
        <v>37742</v>
      </c>
      <c r="H43" s="4">
        <v>7881</v>
      </c>
      <c r="I43" s="4">
        <v>4305</v>
      </c>
      <c r="J43" s="4">
        <v>3368</v>
      </c>
      <c r="K43" s="4">
        <v>5675</v>
      </c>
    </row>
    <row r="44" spans="1:11" x14ac:dyDescent="0.25">
      <c r="A44" s="6">
        <v>37773</v>
      </c>
      <c r="B44" s="4">
        <v>59754</v>
      </c>
      <c r="C44" s="4">
        <v>31331</v>
      </c>
      <c r="D44" s="4">
        <v>19030</v>
      </c>
      <c r="E44" s="4">
        <v>24082</v>
      </c>
      <c r="F44" s="5"/>
      <c r="G44" s="6">
        <v>37773</v>
      </c>
      <c r="H44" s="4">
        <v>7766</v>
      </c>
      <c r="I44" s="4">
        <v>4303</v>
      </c>
      <c r="J44" s="4">
        <v>3369</v>
      </c>
      <c r="K44" s="4">
        <v>5645</v>
      </c>
    </row>
    <row r="45" spans="1:11" x14ac:dyDescent="0.25">
      <c r="A45" s="6">
        <v>37803</v>
      </c>
      <c r="B45" s="4">
        <v>62978</v>
      </c>
      <c r="C45" s="4">
        <v>31247</v>
      </c>
      <c r="D45" s="4">
        <v>19023</v>
      </c>
      <c r="E45" s="4">
        <v>24402</v>
      </c>
      <c r="F45" s="5"/>
      <c r="G45" s="6">
        <v>37803</v>
      </c>
      <c r="H45" s="4">
        <v>7905</v>
      </c>
      <c r="I45" s="4">
        <v>4288</v>
      </c>
      <c r="J45" s="4">
        <v>3345</v>
      </c>
      <c r="K45" s="4">
        <v>5608</v>
      </c>
    </row>
    <row r="46" spans="1:11" x14ac:dyDescent="0.25">
      <c r="A46" s="6">
        <v>37834</v>
      </c>
      <c r="B46" s="4">
        <v>61423</v>
      </c>
      <c r="C46" s="4">
        <v>31211</v>
      </c>
      <c r="D46" s="4">
        <v>19039</v>
      </c>
      <c r="E46" s="4">
        <v>23965</v>
      </c>
      <c r="F46" s="5"/>
      <c r="G46" s="6">
        <v>37834</v>
      </c>
      <c r="H46" s="4">
        <v>7813</v>
      </c>
      <c r="I46" s="4">
        <v>4282</v>
      </c>
      <c r="J46" s="4">
        <v>3344</v>
      </c>
      <c r="K46" s="4">
        <v>5585</v>
      </c>
    </row>
    <row r="47" spans="1:11" x14ac:dyDescent="0.25">
      <c r="A47" s="6">
        <v>37865</v>
      </c>
      <c r="B47" s="4">
        <v>61628</v>
      </c>
      <c r="C47" s="4">
        <v>31323</v>
      </c>
      <c r="D47" s="4">
        <v>19214</v>
      </c>
      <c r="E47" s="4">
        <v>24012</v>
      </c>
      <c r="F47" s="5"/>
      <c r="G47" s="6">
        <v>37865</v>
      </c>
      <c r="H47" s="4">
        <v>7799</v>
      </c>
      <c r="I47" s="4">
        <v>4283</v>
      </c>
      <c r="J47" s="4">
        <v>3350</v>
      </c>
      <c r="K47" s="4">
        <v>5580</v>
      </c>
    </row>
    <row r="48" spans="1:11" x14ac:dyDescent="0.25">
      <c r="A48" s="6">
        <v>37895</v>
      </c>
      <c r="B48" s="4">
        <v>62259</v>
      </c>
      <c r="C48" s="4">
        <v>31588</v>
      </c>
      <c r="D48" s="4">
        <v>19506</v>
      </c>
      <c r="E48" s="4">
        <v>24449</v>
      </c>
      <c r="F48" s="5"/>
      <c r="G48" s="6">
        <v>37895</v>
      </c>
      <c r="H48" s="4">
        <v>7825</v>
      </c>
      <c r="I48" s="4">
        <v>4291</v>
      </c>
      <c r="J48" s="4">
        <v>3373</v>
      </c>
      <c r="K48" s="4">
        <v>5588</v>
      </c>
    </row>
    <row r="49" spans="1:11" x14ac:dyDescent="0.25">
      <c r="A49" s="6">
        <v>37926</v>
      </c>
      <c r="B49" s="4">
        <v>63028</v>
      </c>
      <c r="C49" s="4">
        <v>31948</v>
      </c>
      <c r="D49" s="4">
        <v>19969</v>
      </c>
      <c r="E49" s="4">
        <v>25463</v>
      </c>
      <c r="F49" s="5"/>
      <c r="G49" s="6">
        <v>37926</v>
      </c>
      <c r="H49" s="4">
        <v>8022</v>
      </c>
      <c r="I49" s="4">
        <v>4336</v>
      </c>
      <c r="J49" s="4">
        <v>3432</v>
      </c>
      <c r="K49" s="4">
        <v>5698</v>
      </c>
    </row>
    <row r="50" spans="1:11" x14ac:dyDescent="0.25">
      <c r="A50" s="6">
        <v>37956</v>
      </c>
      <c r="B50" s="4">
        <v>63893</v>
      </c>
      <c r="C50" s="4">
        <v>32221</v>
      </c>
      <c r="D50" s="4">
        <v>20265</v>
      </c>
      <c r="E50" s="4">
        <v>25898</v>
      </c>
      <c r="F50" s="5"/>
      <c r="G50" s="6">
        <v>37956</v>
      </c>
      <c r="H50" s="4">
        <v>8112</v>
      </c>
      <c r="I50" s="4">
        <v>4376</v>
      </c>
      <c r="J50" s="4">
        <v>3503</v>
      </c>
      <c r="K50" s="4">
        <v>5754</v>
      </c>
    </row>
    <row r="51" spans="1:11" x14ac:dyDescent="0.25">
      <c r="A51" s="6">
        <v>37987</v>
      </c>
      <c r="B51" s="4">
        <v>64776</v>
      </c>
      <c r="C51" s="4">
        <v>32306</v>
      </c>
      <c r="D51" s="4">
        <v>20426</v>
      </c>
      <c r="E51" s="4">
        <v>26556</v>
      </c>
      <c r="F51" s="5"/>
      <c r="G51" s="6">
        <v>37987</v>
      </c>
      <c r="H51" s="4">
        <v>8240</v>
      </c>
      <c r="I51" s="4">
        <v>4363</v>
      </c>
      <c r="J51" s="4">
        <v>3540</v>
      </c>
      <c r="K51" s="4">
        <v>5964</v>
      </c>
    </row>
    <row r="52" spans="1:11" x14ac:dyDescent="0.25">
      <c r="A52" s="6">
        <v>38018</v>
      </c>
      <c r="B52" s="4">
        <v>63992</v>
      </c>
      <c r="C52" s="4">
        <v>32374</v>
      </c>
      <c r="D52" s="4">
        <v>20544</v>
      </c>
      <c r="E52" s="4">
        <v>26110</v>
      </c>
      <c r="F52" s="5"/>
      <c r="G52" s="6">
        <v>38018</v>
      </c>
      <c r="H52" s="4">
        <v>8151</v>
      </c>
      <c r="I52" s="4">
        <v>4378</v>
      </c>
      <c r="J52" s="4">
        <v>3504</v>
      </c>
      <c r="K52" s="4">
        <v>5823</v>
      </c>
    </row>
    <row r="53" spans="1:11" x14ac:dyDescent="0.25">
      <c r="A53" s="6">
        <v>38047</v>
      </c>
      <c r="B53" s="4">
        <v>64087</v>
      </c>
      <c r="C53" s="4">
        <v>32358</v>
      </c>
      <c r="D53" s="4">
        <v>20560</v>
      </c>
      <c r="E53" s="4">
        <v>25929</v>
      </c>
      <c r="F53" s="5"/>
      <c r="G53" s="6">
        <v>38047</v>
      </c>
      <c r="H53" s="4">
        <v>8098</v>
      </c>
      <c r="I53" s="4">
        <v>4418</v>
      </c>
      <c r="J53" s="4">
        <v>3518</v>
      </c>
      <c r="K53" s="4">
        <v>5811</v>
      </c>
    </row>
    <row r="54" spans="1:11" x14ac:dyDescent="0.25">
      <c r="A54" s="6">
        <v>38078</v>
      </c>
      <c r="B54" s="4">
        <v>63997</v>
      </c>
      <c r="C54" s="4">
        <v>32376</v>
      </c>
      <c r="D54" s="4">
        <v>20535</v>
      </c>
      <c r="E54" s="4">
        <v>25400</v>
      </c>
      <c r="F54" s="5"/>
      <c r="G54" s="6">
        <v>38078</v>
      </c>
      <c r="H54" s="4">
        <v>8242</v>
      </c>
      <c r="I54" s="4">
        <v>4387</v>
      </c>
      <c r="J54" s="4">
        <v>3496</v>
      </c>
      <c r="K54" s="4">
        <v>5750</v>
      </c>
    </row>
    <row r="55" spans="1:11" x14ac:dyDescent="0.25">
      <c r="A55" s="6">
        <v>38108</v>
      </c>
      <c r="B55" s="4">
        <v>64288</v>
      </c>
      <c r="C55" s="4">
        <v>32262</v>
      </c>
      <c r="D55" s="4">
        <v>20445</v>
      </c>
      <c r="E55" s="4">
        <v>24858</v>
      </c>
      <c r="F55" s="5"/>
      <c r="G55" s="6">
        <v>38108</v>
      </c>
      <c r="H55" s="4">
        <v>8040</v>
      </c>
      <c r="I55" s="4">
        <v>4365</v>
      </c>
      <c r="J55" s="4">
        <v>3464</v>
      </c>
      <c r="K55" s="4">
        <v>5684</v>
      </c>
    </row>
    <row r="56" spans="1:11" x14ac:dyDescent="0.25">
      <c r="A56" s="6">
        <v>38139</v>
      </c>
      <c r="B56" s="4">
        <v>63990</v>
      </c>
      <c r="C56" s="4">
        <v>32192</v>
      </c>
      <c r="D56" s="4">
        <v>20484</v>
      </c>
      <c r="E56" s="4">
        <v>24541</v>
      </c>
      <c r="F56" s="5"/>
      <c r="G56" s="6">
        <v>38139</v>
      </c>
      <c r="H56" s="4">
        <v>8062</v>
      </c>
      <c r="I56" s="4">
        <v>4391</v>
      </c>
      <c r="J56" s="4">
        <v>3557</v>
      </c>
      <c r="K56" s="4">
        <v>5646</v>
      </c>
    </row>
    <row r="57" spans="1:11" x14ac:dyDescent="0.25">
      <c r="A57" s="6">
        <v>38169</v>
      </c>
      <c r="B57" s="4">
        <v>63905</v>
      </c>
      <c r="C57" s="4">
        <v>30963</v>
      </c>
      <c r="D57" s="4">
        <v>20576</v>
      </c>
      <c r="E57" s="4">
        <v>24350</v>
      </c>
      <c r="F57" s="5"/>
      <c r="G57" s="6">
        <v>38169</v>
      </c>
      <c r="H57" s="4">
        <v>8029</v>
      </c>
      <c r="I57" s="4">
        <v>4132</v>
      </c>
      <c r="J57" s="4">
        <v>3472</v>
      </c>
      <c r="K57" s="4">
        <v>5632</v>
      </c>
    </row>
    <row r="58" spans="1:11" x14ac:dyDescent="0.25">
      <c r="A58" s="6">
        <v>38200</v>
      </c>
      <c r="B58" s="4">
        <v>64133</v>
      </c>
      <c r="C58" s="4">
        <v>32056</v>
      </c>
      <c r="D58" s="4">
        <v>20654</v>
      </c>
      <c r="E58" s="4">
        <v>24225</v>
      </c>
      <c r="F58" s="5"/>
      <c r="G58" s="6">
        <v>38200</v>
      </c>
      <c r="H58" s="4">
        <v>8018</v>
      </c>
      <c r="I58" s="4">
        <v>4307</v>
      </c>
      <c r="J58" s="4">
        <v>3440</v>
      </c>
      <c r="K58" s="4">
        <v>5621</v>
      </c>
    </row>
    <row r="59" spans="1:11" x14ac:dyDescent="0.25">
      <c r="A59" s="6">
        <v>38231</v>
      </c>
      <c r="B59" s="4">
        <v>64395</v>
      </c>
      <c r="C59" s="4">
        <v>32184</v>
      </c>
      <c r="D59" s="4">
        <v>20588</v>
      </c>
      <c r="E59" s="4">
        <v>23760</v>
      </c>
      <c r="F59" s="5"/>
      <c r="G59" s="6">
        <v>38231</v>
      </c>
      <c r="H59" s="4">
        <v>8097</v>
      </c>
      <c r="I59" s="4">
        <v>4307</v>
      </c>
      <c r="J59" s="4">
        <v>3446</v>
      </c>
      <c r="K59" s="4">
        <v>5433</v>
      </c>
    </row>
    <row r="60" spans="1:11" x14ac:dyDescent="0.25">
      <c r="A60" s="6">
        <v>38261</v>
      </c>
      <c r="B60" s="4">
        <v>65010</v>
      </c>
      <c r="C60" s="4">
        <v>32435</v>
      </c>
      <c r="D60" s="4">
        <v>21138</v>
      </c>
      <c r="E60" s="4">
        <v>24810</v>
      </c>
      <c r="F60" s="5"/>
      <c r="G60" s="6">
        <v>38261</v>
      </c>
      <c r="H60" s="4">
        <v>8135</v>
      </c>
      <c r="I60" s="4">
        <v>4332</v>
      </c>
      <c r="J60" s="4">
        <v>3471</v>
      </c>
      <c r="K60" s="4">
        <v>5630</v>
      </c>
    </row>
    <row r="61" spans="1:11" x14ac:dyDescent="0.25">
      <c r="A61" s="6">
        <v>38292</v>
      </c>
      <c r="B61" s="4">
        <v>65594</v>
      </c>
      <c r="C61" s="4">
        <v>32766</v>
      </c>
      <c r="D61" s="4">
        <v>21554</v>
      </c>
      <c r="E61" s="4">
        <v>25554</v>
      </c>
      <c r="F61" s="5"/>
      <c r="G61" s="6">
        <v>38292</v>
      </c>
      <c r="H61" s="4">
        <v>8216</v>
      </c>
      <c r="I61" s="4">
        <v>4383</v>
      </c>
      <c r="J61" s="4">
        <v>3525</v>
      </c>
      <c r="K61" s="4">
        <v>5749</v>
      </c>
    </row>
    <row r="62" spans="1:11" x14ac:dyDescent="0.25">
      <c r="A62" s="6">
        <v>38322</v>
      </c>
      <c r="B62" s="4">
        <v>66137</v>
      </c>
      <c r="C62" s="4">
        <v>32990</v>
      </c>
      <c r="D62" s="4">
        <v>21903</v>
      </c>
      <c r="E62" s="4">
        <v>26266</v>
      </c>
      <c r="F62" s="5"/>
      <c r="G62" s="6">
        <v>38322</v>
      </c>
      <c r="H62" s="4">
        <v>8307</v>
      </c>
      <c r="I62" s="4">
        <v>4411</v>
      </c>
      <c r="J62" s="4">
        <v>3596</v>
      </c>
      <c r="K62" s="4">
        <v>5833</v>
      </c>
    </row>
    <row r="63" spans="1:11" x14ac:dyDescent="0.25">
      <c r="A63" s="6">
        <v>38353</v>
      </c>
      <c r="B63" s="4">
        <v>66473</v>
      </c>
      <c r="C63" s="4">
        <v>33174</v>
      </c>
      <c r="D63" s="4">
        <v>22139</v>
      </c>
      <c r="E63" s="4">
        <v>26480</v>
      </c>
      <c r="F63" s="5"/>
      <c r="G63" s="6">
        <v>38353</v>
      </c>
      <c r="H63" s="4">
        <v>8377</v>
      </c>
      <c r="I63" s="4">
        <v>4425</v>
      </c>
      <c r="J63" s="4">
        <v>3646</v>
      </c>
      <c r="K63" s="4">
        <v>5864</v>
      </c>
    </row>
    <row r="64" spans="1:11" x14ac:dyDescent="0.25">
      <c r="A64" s="6">
        <v>38384</v>
      </c>
      <c r="B64" s="4">
        <v>66681</v>
      </c>
      <c r="C64" s="4">
        <v>33252</v>
      </c>
      <c r="D64" s="4">
        <v>22309</v>
      </c>
      <c r="E64" s="4">
        <v>26473</v>
      </c>
      <c r="F64" s="5"/>
      <c r="G64" s="6">
        <v>38384</v>
      </c>
      <c r="H64" s="4">
        <v>8401</v>
      </c>
      <c r="I64" s="4">
        <v>4455</v>
      </c>
      <c r="J64" s="4">
        <v>3661</v>
      </c>
      <c r="K64" s="4">
        <v>5872</v>
      </c>
    </row>
    <row r="65" spans="1:11" x14ac:dyDescent="0.25">
      <c r="A65" s="6">
        <v>38412</v>
      </c>
      <c r="B65" s="4">
        <v>66898</v>
      </c>
      <c r="C65" s="4">
        <v>33309</v>
      </c>
      <c r="D65" s="4">
        <v>22409</v>
      </c>
      <c r="E65" s="4">
        <v>26389</v>
      </c>
      <c r="F65" s="5"/>
      <c r="G65" s="6">
        <v>38412</v>
      </c>
      <c r="H65" s="4">
        <v>8412</v>
      </c>
      <c r="I65" s="4">
        <v>4455</v>
      </c>
      <c r="J65" s="4">
        <v>3667</v>
      </c>
      <c r="K65" s="4">
        <v>5863</v>
      </c>
    </row>
    <row r="66" spans="1:11" x14ac:dyDescent="0.25">
      <c r="A66" s="6">
        <v>38443</v>
      </c>
      <c r="B66" s="4">
        <v>66872</v>
      </c>
      <c r="C66" s="4">
        <v>33251</v>
      </c>
      <c r="D66" s="4">
        <v>22435</v>
      </c>
      <c r="E66" s="4">
        <v>26199</v>
      </c>
      <c r="F66" s="5"/>
      <c r="G66" s="6">
        <v>38443</v>
      </c>
      <c r="H66" s="4">
        <v>8379</v>
      </c>
      <c r="I66" s="4">
        <v>4437</v>
      </c>
      <c r="J66" s="4">
        <v>3653</v>
      </c>
      <c r="K66" s="4">
        <v>5828</v>
      </c>
    </row>
    <row r="67" spans="1:11" x14ac:dyDescent="0.25">
      <c r="A67" s="6">
        <v>38473</v>
      </c>
      <c r="B67" s="4">
        <v>66803</v>
      </c>
      <c r="C67" s="4">
        <v>33191</v>
      </c>
      <c r="D67" s="4">
        <v>22473</v>
      </c>
      <c r="E67" s="4">
        <v>25734</v>
      </c>
      <c r="F67" s="5"/>
      <c r="G67" s="6">
        <v>38473</v>
      </c>
      <c r="H67" s="4">
        <v>8350</v>
      </c>
      <c r="I67" s="4">
        <v>4427</v>
      </c>
      <c r="J67" s="4">
        <v>3615</v>
      </c>
      <c r="K67" s="4">
        <v>5785</v>
      </c>
    </row>
    <row r="68" spans="1:11" x14ac:dyDescent="0.25">
      <c r="A68" s="6">
        <v>38504</v>
      </c>
      <c r="B68" s="4">
        <v>66850</v>
      </c>
      <c r="C68" s="4">
        <v>32149</v>
      </c>
      <c r="D68" s="4">
        <v>22537</v>
      </c>
      <c r="E68" s="4">
        <v>25367</v>
      </c>
      <c r="F68" s="5"/>
      <c r="G68" s="6">
        <v>38504</v>
      </c>
      <c r="H68" s="4">
        <v>8327</v>
      </c>
      <c r="I68" s="4">
        <v>4209</v>
      </c>
      <c r="J68" s="4">
        <v>3592</v>
      </c>
      <c r="K68" s="4">
        <v>5732</v>
      </c>
    </row>
    <row r="69" spans="1:11" x14ac:dyDescent="0.25">
      <c r="A69" s="6">
        <v>38534</v>
      </c>
      <c r="B69" s="4">
        <v>66832</v>
      </c>
      <c r="C69" s="4">
        <v>33041</v>
      </c>
      <c r="D69" s="4">
        <v>22590</v>
      </c>
      <c r="E69" s="4">
        <v>25049</v>
      </c>
      <c r="F69" s="5"/>
      <c r="G69" s="6">
        <v>38534</v>
      </c>
      <c r="H69" s="4">
        <v>8317</v>
      </c>
      <c r="I69" s="4">
        <v>4435</v>
      </c>
      <c r="J69" s="4">
        <v>3591</v>
      </c>
      <c r="K69" s="4">
        <v>5717</v>
      </c>
    </row>
    <row r="70" spans="1:11" x14ac:dyDescent="0.25">
      <c r="A70" s="6">
        <v>38565</v>
      </c>
      <c r="B70" s="4">
        <v>66904</v>
      </c>
      <c r="C70" s="4">
        <v>32996</v>
      </c>
      <c r="D70" s="4">
        <v>22691</v>
      </c>
      <c r="E70" s="4">
        <v>25012</v>
      </c>
      <c r="F70" s="5"/>
      <c r="G70" s="6">
        <v>38565</v>
      </c>
      <c r="H70" s="4">
        <v>8318</v>
      </c>
      <c r="I70" s="4">
        <v>4431</v>
      </c>
      <c r="J70" s="4">
        <v>3600</v>
      </c>
      <c r="K70" s="4">
        <v>5703</v>
      </c>
    </row>
    <row r="71" spans="1:11" x14ac:dyDescent="0.25">
      <c r="A71" s="6">
        <v>38596</v>
      </c>
      <c r="B71" s="4">
        <v>67119</v>
      </c>
      <c r="C71" s="4">
        <v>33105</v>
      </c>
      <c r="D71" s="4">
        <v>22901</v>
      </c>
      <c r="E71" s="4">
        <v>25015</v>
      </c>
      <c r="F71" s="5"/>
      <c r="G71" s="6">
        <v>38596</v>
      </c>
      <c r="H71" s="4">
        <v>8332</v>
      </c>
      <c r="I71" s="4">
        <v>4421</v>
      </c>
      <c r="J71" s="4">
        <v>3611</v>
      </c>
      <c r="K71" s="4">
        <v>5691</v>
      </c>
    </row>
    <row r="72" spans="1:11" x14ac:dyDescent="0.25">
      <c r="A72" s="6">
        <v>38626</v>
      </c>
      <c r="B72" s="4">
        <v>67701</v>
      </c>
      <c r="C72" s="4">
        <v>33400</v>
      </c>
      <c r="D72" s="4">
        <v>23195</v>
      </c>
      <c r="E72" s="4">
        <v>25570</v>
      </c>
      <c r="F72" s="5"/>
      <c r="G72" s="6">
        <v>38626</v>
      </c>
      <c r="H72" s="4">
        <v>8351</v>
      </c>
      <c r="I72" s="4">
        <v>4446</v>
      </c>
      <c r="J72" s="4">
        <v>3614</v>
      </c>
      <c r="K72" s="4">
        <v>5720</v>
      </c>
    </row>
    <row r="73" spans="1:11" x14ac:dyDescent="0.25">
      <c r="A73" s="6">
        <v>38657</v>
      </c>
      <c r="B73" s="4">
        <v>68239</v>
      </c>
      <c r="C73" s="4">
        <v>33699</v>
      </c>
      <c r="D73" s="4">
        <v>23628</v>
      </c>
      <c r="E73" s="4">
        <v>26265</v>
      </c>
      <c r="F73" s="5"/>
      <c r="G73" s="6">
        <v>38657</v>
      </c>
      <c r="H73" s="4">
        <v>8432</v>
      </c>
      <c r="I73" s="4">
        <v>4480</v>
      </c>
      <c r="J73" s="4">
        <v>3666</v>
      </c>
      <c r="K73" s="4">
        <v>5796</v>
      </c>
    </row>
    <row r="74" spans="1:11" x14ac:dyDescent="0.25">
      <c r="A74" s="6">
        <v>38687</v>
      </c>
      <c r="B74" s="4">
        <v>68773</v>
      </c>
      <c r="C74" s="4">
        <v>33937</v>
      </c>
      <c r="D74" s="4">
        <v>24001</v>
      </c>
      <c r="E74" s="4">
        <v>26796</v>
      </c>
      <c r="F74" s="5"/>
      <c r="G74" s="6">
        <v>38687</v>
      </c>
      <c r="H74" s="4">
        <v>8514</v>
      </c>
      <c r="I74" s="4">
        <v>4526</v>
      </c>
      <c r="J74" s="4">
        <v>3741</v>
      </c>
      <c r="K74" s="4">
        <v>5855</v>
      </c>
    </row>
    <row r="75" spans="1:11" x14ac:dyDescent="0.25">
      <c r="A75" s="6">
        <v>38718</v>
      </c>
      <c r="B75" s="4">
        <v>69109</v>
      </c>
      <c r="C75" s="4">
        <v>34073</v>
      </c>
      <c r="D75" s="4">
        <v>24274</v>
      </c>
      <c r="E75" s="4">
        <v>26994</v>
      </c>
      <c r="F75" s="5"/>
      <c r="G75" s="6">
        <v>38718</v>
      </c>
      <c r="H75" s="4">
        <v>8581</v>
      </c>
      <c r="I75" s="4">
        <v>4536</v>
      </c>
      <c r="J75" s="4">
        <v>3759</v>
      </c>
      <c r="K75" s="4">
        <v>5916</v>
      </c>
    </row>
    <row r="76" spans="1:11" x14ac:dyDescent="0.25">
      <c r="A76" s="6">
        <v>38749</v>
      </c>
      <c r="B76" s="4">
        <v>69229</v>
      </c>
      <c r="C76" s="4">
        <v>34105</v>
      </c>
      <c r="D76" s="4">
        <v>24391</v>
      </c>
      <c r="E76" s="4">
        <v>26933</v>
      </c>
      <c r="F76" s="5"/>
      <c r="G76" s="6">
        <v>38749</v>
      </c>
      <c r="H76" s="4">
        <v>8586</v>
      </c>
      <c r="I76" s="4">
        <v>4552</v>
      </c>
      <c r="J76" s="4">
        <v>3746</v>
      </c>
      <c r="K76" s="4">
        <v>5905</v>
      </c>
    </row>
    <row r="77" spans="1:11" x14ac:dyDescent="0.25">
      <c r="A77" s="6">
        <v>38777</v>
      </c>
      <c r="B77" s="4">
        <v>69349</v>
      </c>
      <c r="C77" s="4">
        <v>34038</v>
      </c>
      <c r="D77" s="4">
        <v>24465</v>
      </c>
      <c r="E77" s="4">
        <v>26758</v>
      </c>
      <c r="F77" s="5"/>
      <c r="G77" s="6">
        <v>38777</v>
      </c>
      <c r="H77" s="4">
        <v>8586</v>
      </c>
      <c r="I77" s="4">
        <v>4555</v>
      </c>
      <c r="J77" s="4">
        <v>3751</v>
      </c>
      <c r="K77" s="4">
        <v>5872</v>
      </c>
    </row>
    <row r="78" spans="1:11" x14ac:dyDescent="0.25">
      <c r="A78" s="6">
        <v>38808</v>
      </c>
      <c r="B78" s="4">
        <v>69405</v>
      </c>
      <c r="C78" s="4">
        <v>33996</v>
      </c>
      <c r="D78" s="4">
        <v>24412</v>
      </c>
      <c r="E78" s="4">
        <v>26472</v>
      </c>
      <c r="F78" s="5"/>
      <c r="G78" s="6">
        <v>38808</v>
      </c>
      <c r="H78" s="4">
        <v>8586</v>
      </c>
      <c r="I78" s="4">
        <v>4544</v>
      </c>
      <c r="J78" s="4">
        <v>3731</v>
      </c>
      <c r="K78" s="4">
        <v>5819</v>
      </c>
    </row>
    <row r="79" spans="1:11" x14ac:dyDescent="0.25">
      <c r="A79" s="6">
        <v>38838</v>
      </c>
      <c r="B79" s="4">
        <v>69424</v>
      </c>
      <c r="C79" s="4">
        <v>33874</v>
      </c>
      <c r="D79" s="4">
        <v>24628</v>
      </c>
      <c r="E79" s="4">
        <v>25996</v>
      </c>
      <c r="F79" s="5"/>
      <c r="G79" s="6">
        <v>38838</v>
      </c>
      <c r="H79" s="4">
        <v>8565</v>
      </c>
      <c r="I79" s="4">
        <v>4522</v>
      </c>
      <c r="J79" s="4">
        <v>3736</v>
      </c>
      <c r="K79" s="4">
        <v>5772</v>
      </c>
    </row>
    <row r="80" spans="1:11" x14ac:dyDescent="0.25">
      <c r="A80" s="6">
        <v>38869</v>
      </c>
      <c r="B80" s="4">
        <v>69394</v>
      </c>
      <c r="C80" s="4">
        <v>33738</v>
      </c>
      <c r="D80" s="4">
        <v>24489</v>
      </c>
      <c r="E80" s="4">
        <v>25645</v>
      </c>
      <c r="F80" s="5"/>
      <c r="G80" s="6">
        <v>38869</v>
      </c>
      <c r="H80" s="4">
        <v>8528</v>
      </c>
      <c r="I80" s="4">
        <v>4522</v>
      </c>
      <c r="J80" s="4">
        <v>3709</v>
      </c>
      <c r="K80" s="4">
        <v>5743</v>
      </c>
    </row>
    <row r="81" spans="1:11" x14ac:dyDescent="0.25">
      <c r="A81" s="6">
        <v>38899</v>
      </c>
      <c r="B81" s="4">
        <v>69273</v>
      </c>
      <c r="C81" s="4">
        <v>33647</v>
      </c>
      <c r="D81" s="4">
        <v>24624</v>
      </c>
      <c r="E81" s="4">
        <v>25487</v>
      </c>
      <c r="F81" s="5"/>
      <c r="G81" s="6">
        <v>38899</v>
      </c>
      <c r="H81" s="4">
        <v>8503</v>
      </c>
      <c r="I81" s="4">
        <v>4490</v>
      </c>
      <c r="J81" s="4">
        <v>3700</v>
      </c>
      <c r="K81" s="4">
        <v>5687</v>
      </c>
    </row>
    <row r="82" spans="1:11" x14ac:dyDescent="0.25">
      <c r="A82" s="6">
        <v>38930</v>
      </c>
      <c r="B82" s="4">
        <v>69357</v>
      </c>
      <c r="C82" s="4">
        <v>33683</v>
      </c>
      <c r="D82" s="4">
        <v>24703</v>
      </c>
      <c r="E82" s="4">
        <v>25407</v>
      </c>
      <c r="F82" s="5"/>
      <c r="G82" s="6">
        <v>38930</v>
      </c>
      <c r="H82" s="4">
        <v>8484</v>
      </c>
      <c r="I82" s="4">
        <v>4485</v>
      </c>
      <c r="J82" s="4">
        <v>3691</v>
      </c>
      <c r="K82" s="4">
        <v>5676</v>
      </c>
    </row>
    <row r="83" spans="1:11" x14ac:dyDescent="0.25">
      <c r="A83" s="6">
        <v>38961</v>
      </c>
      <c r="B83" s="7">
        <v>69466</v>
      </c>
      <c r="C83" s="7">
        <v>33715</v>
      </c>
      <c r="D83" s="7">
        <v>24903</v>
      </c>
      <c r="E83" s="7">
        <v>25431</v>
      </c>
      <c r="F83" s="5"/>
      <c r="G83" s="6">
        <v>38961</v>
      </c>
      <c r="H83" s="7">
        <v>8462</v>
      </c>
      <c r="I83" s="7">
        <v>4483</v>
      </c>
      <c r="J83" s="7">
        <v>3686</v>
      </c>
      <c r="K83" s="7">
        <v>5665</v>
      </c>
    </row>
    <row r="84" spans="1:11" x14ac:dyDescent="0.25">
      <c r="A84" s="6">
        <v>38991</v>
      </c>
      <c r="B84" s="7">
        <v>70091</v>
      </c>
      <c r="C84" s="7">
        <v>33930</v>
      </c>
      <c r="D84" s="7">
        <v>25168</v>
      </c>
      <c r="E84" s="7">
        <v>25841</v>
      </c>
      <c r="F84" s="5"/>
      <c r="G84" s="6">
        <v>38991</v>
      </c>
      <c r="H84" s="7">
        <v>8475</v>
      </c>
      <c r="I84" s="7">
        <v>4499</v>
      </c>
      <c r="J84" s="7">
        <v>3700</v>
      </c>
      <c r="K84" s="7">
        <v>5670</v>
      </c>
    </row>
    <row r="85" spans="1:11" x14ac:dyDescent="0.25">
      <c r="A85" s="6">
        <v>39022</v>
      </c>
      <c r="B85" s="7">
        <v>70784</v>
      </c>
      <c r="C85" s="7">
        <v>34188</v>
      </c>
      <c r="D85" s="7">
        <v>25632</v>
      </c>
      <c r="E85" s="7">
        <v>26693</v>
      </c>
      <c r="F85" s="5"/>
      <c r="G85" s="6">
        <v>39022</v>
      </c>
      <c r="H85" s="7">
        <v>8534</v>
      </c>
      <c r="I85" s="7">
        <v>4522</v>
      </c>
      <c r="J85" s="7">
        <v>3737</v>
      </c>
      <c r="K85" s="7">
        <v>5759</v>
      </c>
    </row>
    <row r="86" spans="1:11" x14ac:dyDescent="0.25">
      <c r="A86" s="6">
        <v>39052</v>
      </c>
      <c r="B86" s="7">
        <v>71201</v>
      </c>
      <c r="C86" s="7">
        <v>34405</v>
      </c>
      <c r="D86" s="7">
        <v>25915</v>
      </c>
      <c r="E86" s="7">
        <v>27167</v>
      </c>
      <c r="F86" s="5"/>
      <c r="G86" s="6">
        <v>39052</v>
      </c>
      <c r="H86" s="7">
        <v>8624</v>
      </c>
      <c r="I86" s="7">
        <v>4549</v>
      </c>
      <c r="J86" s="7">
        <v>3783</v>
      </c>
      <c r="K86" s="7">
        <v>5812</v>
      </c>
    </row>
    <row r="87" spans="1:11" x14ac:dyDescent="0.25">
      <c r="A87" s="6">
        <v>39083</v>
      </c>
      <c r="B87" s="7">
        <v>71482</v>
      </c>
      <c r="C87" s="7">
        <v>34503</v>
      </c>
      <c r="D87" s="7">
        <v>26106</v>
      </c>
      <c r="E87" s="7">
        <v>27305</v>
      </c>
      <c r="F87" s="5"/>
      <c r="G87" s="6">
        <v>39083</v>
      </c>
      <c r="H87" s="7">
        <v>8642</v>
      </c>
      <c r="I87" s="7">
        <v>4576</v>
      </c>
      <c r="J87" s="7">
        <v>3814</v>
      </c>
      <c r="K87" s="7">
        <v>5829</v>
      </c>
    </row>
    <row r="88" spans="1:11" x14ac:dyDescent="0.25">
      <c r="A88" s="6">
        <v>39114</v>
      </c>
      <c r="B88" s="7">
        <v>71646</v>
      </c>
      <c r="C88" s="7">
        <v>34525</v>
      </c>
      <c r="D88" s="7">
        <v>26185</v>
      </c>
      <c r="E88" s="7">
        <v>27310</v>
      </c>
      <c r="F88" s="5"/>
      <c r="G88" s="6">
        <v>39114</v>
      </c>
      <c r="H88" s="7">
        <v>8647</v>
      </c>
      <c r="I88" s="7">
        <v>4578</v>
      </c>
      <c r="J88" s="7">
        <v>3836</v>
      </c>
      <c r="K88" s="7">
        <v>5833</v>
      </c>
    </row>
    <row r="89" spans="1:11" x14ac:dyDescent="0.25">
      <c r="A89" s="6">
        <v>39142</v>
      </c>
      <c r="B89" s="7">
        <v>71720</v>
      </c>
      <c r="C89" s="7">
        <v>34543</v>
      </c>
      <c r="D89" s="7">
        <v>26199</v>
      </c>
      <c r="E89" s="7">
        <v>27136</v>
      </c>
      <c r="F89" s="5"/>
      <c r="G89" s="6">
        <v>39142</v>
      </c>
      <c r="H89" s="7">
        <v>8653</v>
      </c>
      <c r="I89" s="7">
        <v>4576</v>
      </c>
      <c r="J89" s="7">
        <v>3851</v>
      </c>
      <c r="K89" s="7">
        <v>5823</v>
      </c>
    </row>
    <row r="90" spans="1:11" x14ac:dyDescent="0.25">
      <c r="A90" s="6">
        <v>39173</v>
      </c>
      <c r="B90" s="7">
        <v>71777</v>
      </c>
      <c r="C90" s="7">
        <v>34512</v>
      </c>
      <c r="D90" s="7">
        <v>26180</v>
      </c>
      <c r="E90" s="7">
        <v>26768</v>
      </c>
      <c r="F90" s="5"/>
      <c r="G90" s="6">
        <v>39173</v>
      </c>
      <c r="H90" s="7">
        <v>8652</v>
      </c>
      <c r="I90" s="7">
        <v>4577</v>
      </c>
      <c r="J90" s="7">
        <v>3859</v>
      </c>
      <c r="K90" s="7">
        <v>5787</v>
      </c>
    </row>
    <row r="91" spans="1:11" x14ac:dyDescent="0.25">
      <c r="A91" s="6">
        <v>39203</v>
      </c>
      <c r="B91" s="7">
        <v>71879</v>
      </c>
      <c r="C91" s="7">
        <v>34501</v>
      </c>
      <c r="D91" s="7">
        <v>26123</v>
      </c>
      <c r="E91" s="7">
        <v>26467</v>
      </c>
      <c r="F91" s="5"/>
      <c r="G91" s="6">
        <v>39203</v>
      </c>
      <c r="H91" s="7">
        <v>8657</v>
      </c>
      <c r="I91" s="7">
        <v>4566</v>
      </c>
      <c r="J91" s="7">
        <v>3879</v>
      </c>
      <c r="K91" s="7">
        <v>5760</v>
      </c>
    </row>
    <row r="92" spans="1:11" x14ac:dyDescent="0.25">
      <c r="A92" s="6">
        <v>39234</v>
      </c>
      <c r="B92" s="7">
        <v>71832</v>
      </c>
      <c r="C92" s="7">
        <v>34400</v>
      </c>
      <c r="D92" s="7">
        <v>26161</v>
      </c>
      <c r="E92" s="7">
        <v>26125</v>
      </c>
      <c r="F92" s="5"/>
      <c r="G92" s="6">
        <v>39234</v>
      </c>
      <c r="H92" s="7">
        <v>8648</v>
      </c>
      <c r="I92" s="7">
        <v>4558</v>
      </c>
      <c r="J92" s="7">
        <v>3866</v>
      </c>
      <c r="K92" s="7">
        <v>5736</v>
      </c>
    </row>
    <row r="93" spans="1:11" x14ac:dyDescent="0.25">
      <c r="A93" s="6">
        <v>39264</v>
      </c>
      <c r="B93" s="7">
        <v>71661</v>
      </c>
      <c r="C93" s="7">
        <v>34297</v>
      </c>
      <c r="D93" s="7">
        <v>26173</v>
      </c>
      <c r="E93" s="7">
        <v>25960</v>
      </c>
      <c r="F93" s="5"/>
      <c r="G93" s="6">
        <v>39264</v>
      </c>
      <c r="H93" s="7">
        <v>8621</v>
      </c>
      <c r="I93" s="7">
        <v>4552</v>
      </c>
      <c r="J93" s="7">
        <v>3855</v>
      </c>
      <c r="K93" s="7">
        <v>5721</v>
      </c>
    </row>
    <row r="94" spans="1:11" x14ac:dyDescent="0.25">
      <c r="A94" s="6">
        <v>39295</v>
      </c>
      <c r="B94" s="7">
        <v>71749</v>
      </c>
      <c r="C94" s="7">
        <v>34347</v>
      </c>
      <c r="D94" s="7">
        <v>26272</v>
      </c>
      <c r="E94" s="7">
        <v>25907</v>
      </c>
      <c r="F94" s="5"/>
      <c r="G94" s="6">
        <v>39295</v>
      </c>
      <c r="H94" s="7">
        <v>8634</v>
      </c>
      <c r="I94" s="7">
        <v>4542</v>
      </c>
      <c r="J94" s="7">
        <v>3852</v>
      </c>
      <c r="K94" s="7">
        <v>5705</v>
      </c>
    </row>
    <row r="95" spans="1:11" x14ac:dyDescent="0.25">
      <c r="A95" s="6">
        <v>39326</v>
      </c>
      <c r="B95" s="7">
        <v>71829</v>
      </c>
      <c r="C95" s="7">
        <v>34406</v>
      </c>
      <c r="D95" s="7">
        <v>26360</v>
      </c>
      <c r="E95" s="7">
        <v>25886</v>
      </c>
      <c r="F95" s="5"/>
      <c r="G95" s="6">
        <v>39326</v>
      </c>
      <c r="H95" s="7">
        <v>8633</v>
      </c>
      <c r="I95" s="7">
        <v>4531</v>
      </c>
      <c r="J95" s="7">
        <v>3846</v>
      </c>
      <c r="K95" s="7">
        <v>5714</v>
      </c>
    </row>
    <row r="96" spans="1:11" x14ac:dyDescent="0.25">
      <c r="A96" s="6">
        <v>39356</v>
      </c>
      <c r="B96" s="7">
        <v>72417</v>
      </c>
      <c r="C96" s="7">
        <v>34718</v>
      </c>
      <c r="D96" s="7">
        <v>26656</v>
      </c>
      <c r="E96" s="7">
        <v>26316</v>
      </c>
      <c r="F96" s="5"/>
      <c r="G96" s="6">
        <v>39356</v>
      </c>
      <c r="H96" s="7">
        <v>8691</v>
      </c>
      <c r="I96" s="7">
        <v>4540</v>
      </c>
      <c r="J96" s="7">
        <v>3874</v>
      </c>
      <c r="K96" s="7">
        <v>5753</v>
      </c>
    </row>
    <row r="97" spans="1:11" x14ac:dyDescent="0.25">
      <c r="A97" s="6">
        <v>39387</v>
      </c>
      <c r="B97" s="7">
        <v>72842</v>
      </c>
      <c r="C97" s="7">
        <v>34973</v>
      </c>
      <c r="D97" s="7">
        <v>26988</v>
      </c>
      <c r="E97" s="7">
        <v>26970</v>
      </c>
      <c r="F97" s="5"/>
      <c r="G97" s="6">
        <v>39387</v>
      </c>
      <c r="H97" s="7">
        <v>8746</v>
      </c>
      <c r="I97" s="7">
        <v>4568</v>
      </c>
      <c r="J97" s="7">
        <v>3914</v>
      </c>
      <c r="K97" s="7">
        <v>5811</v>
      </c>
    </row>
    <row r="98" spans="1:11" x14ac:dyDescent="0.25">
      <c r="A98" s="6">
        <v>39417</v>
      </c>
      <c r="B98" s="7">
        <v>73154</v>
      </c>
      <c r="C98" s="7">
        <v>35124</v>
      </c>
      <c r="D98" s="7">
        <v>27188</v>
      </c>
      <c r="E98" s="7">
        <v>27316</v>
      </c>
      <c r="F98" s="5"/>
      <c r="G98" s="6">
        <v>39417</v>
      </c>
      <c r="H98" s="7">
        <v>8827</v>
      </c>
      <c r="I98" s="7">
        <v>4596</v>
      </c>
      <c r="J98" s="7">
        <v>3957</v>
      </c>
      <c r="K98" s="7">
        <v>5878</v>
      </c>
    </row>
    <row r="99" spans="1:11" x14ac:dyDescent="0.25">
      <c r="A99" s="6">
        <v>39448</v>
      </c>
      <c r="B99" s="7">
        <v>73392</v>
      </c>
      <c r="C99" s="7">
        <v>35268</v>
      </c>
      <c r="D99" s="7">
        <v>27336</v>
      </c>
      <c r="E99" s="7">
        <v>27427</v>
      </c>
      <c r="F99" s="5"/>
      <c r="G99" s="6">
        <v>39448</v>
      </c>
      <c r="H99" s="7">
        <v>8900</v>
      </c>
      <c r="I99" s="7">
        <v>4602</v>
      </c>
      <c r="J99" s="7">
        <v>3976</v>
      </c>
      <c r="K99" s="7">
        <v>5895</v>
      </c>
    </row>
    <row r="100" spans="1:11" x14ac:dyDescent="0.25">
      <c r="A100" s="6">
        <v>39479</v>
      </c>
      <c r="B100" s="7">
        <v>73539</v>
      </c>
      <c r="C100" s="7">
        <v>35325</v>
      </c>
      <c r="D100" s="7">
        <v>27445</v>
      </c>
      <c r="E100" s="7">
        <v>27463</v>
      </c>
      <c r="F100" s="5"/>
      <c r="G100" s="6">
        <v>39479</v>
      </c>
      <c r="H100" s="7">
        <v>8973</v>
      </c>
      <c r="I100" s="7">
        <v>4611</v>
      </c>
      <c r="J100" s="7">
        <v>4001</v>
      </c>
      <c r="K100" s="7">
        <v>5924</v>
      </c>
    </row>
    <row r="101" spans="1:11" x14ac:dyDescent="0.25">
      <c r="A101" s="6">
        <v>39508</v>
      </c>
      <c r="B101" s="7">
        <v>73651</v>
      </c>
      <c r="C101" s="7">
        <v>35383</v>
      </c>
      <c r="D101" s="7">
        <v>27503</v>
      </c>
      <c r="E101" s="7">
        <v>27341</v>
      </c>
      <c r="F101" s="5"/>
      <c r="G101" s="6">
        <v>39508</v>
      </c>
      <c r="H101" s="7">
        <v>8973</v>
      </c>
      <c r="I101" s="7">
        <v>4604</v>
      </c>
      <c r="J101" s="7">
        <v>3991</v>
      </c>
      <c r="K101" s="7">
        <v>5904</v>
      </c>
    </row>
    <row r="102" spans="1:11" x14ac:dyDescent="0.25">
      <c r="A102" s="6">
        <v>39539</v>
      </c>
      <c r="B102" s="7">
        <v>73683</v>
      </c>
      <c r="C102" s="7">
        <v>35441</v>
      </c>
      <c r="D102" s="7">
        <v>27528</v>
      </c>
      <c r="E102" s="7">
        <v>27182</v>
      </c>
      <c r="F102" s="5"/>
      <c r="G102" s="6">
        <v>39539</v>
      </c>
      <c r="H102" s="7">
        <v>8948</v>
      </c>
      <c r="I102" s="7">
        <v>4615</v>
      </c>
      <c r="J102" s="7">
        <v>3976</v>
      </c>
      <c r="K102" s="7">
        <v>5875</v>
      </c>
    </row>
    <row r="103" spans="1:11" x14ac:dyDescent="0.25">
      <c r="A103" s="6">
        <v>39569</v>
      </c>
      <c r="B103" s="7">
        <v>73670</v>
      </c>
      <c r="C103" s="7">
        <v>35431</v>
      </c>
      <c r="D103" s="7">
        <v>27502</v>
      </c>
      <c r="E103" s="7">
        <v>26927</v>
      </c>
      <c r="F103" s="5"/>
      <c r="G103" s="6">
        <v>39569</v>
      </c>
      <c r="H103" s="7">
        <v>8934</v>
      </c>
      <c r="I103" s="7">
        <v>4611</v>
      </c>
      <c r="J103" s="7">
        <v>3962</v>
      </c>
      <c r="K103" s="7">
        <v>5830</v>
      </c>
    </row>
    <row r="104" spans="1:11" x14ac:dyDescent="0.25">
      <c r="A104" s="6">
        <v>39600</v>
      </c>
      <c r="B104" s="7">
        <v>73591</v>
      </c>
      <c r="C104" s="7">
        <v>35381</v>
      </c>
      <c r="D104" s="7">
        <v>27490</v>
      </c>
      <c r="E104" s="7">
        <v>26613</v>
      </c>
      <c r="F104" s="5"/>
      <c r="G104" s="6">
        <v>39600</v>
      </c>
      <c r="H104" s="7">
        <v>8919</v>
      </c>
      <c r="I104" s="7">
        <v>4590</v>
      </c>
      <c r="J104" s="7">
        <v>3961</v>
      </c>
      <c r="K104" s="7">
        <v>5806</v>
      </c>
    </row>
    <row r="105" spans="1:11" x14ac:dyDescent="0.25">
      <c r="A105" s="6">
        <v>39630</v>
      </c>
      <c r="B105" s="7">
        <v>73515</v>
      </c>
      <c r="C105" s="7">
        <v>35339</v>
      </c>
      <c r="D105" s="7">
        <v>27580</v>
      </c>
      <c r="E105" s="7">
        <v>26447</v>
      </c>
      <c r="F105" s="5"/>
      <c r="G105" s="6">
        <v>39630</v>
      </c>
      <c r="H105" s="7">
        <v>8909</v>
      </c>
      <c r="I105" s="7">
        <v>4580</v>
      </c>
      <c r="J105" s="7">
        <v>3947</v>
      </c>
      <c r="K105" s="7">
        <v>5787</v>
      </c>
    </row>
    <row r="106" spans="1:11" x14ac:dyDescent="0.25">
      <c r="A106" s="6">
        <v>39661</v>
      </c>
      <c r="B106" s="7">
        <v>73521</v>
      </c>
      <c r="C106" s="7">
        <v>35321</v>
      </c>
      <c r="D106" s="7">
        <v>27684</v>
      </c>
      <c r="E106" s="7">
        <v>26412</v>
      </c>
      <c r="F106" s="5"/>
      <c r="G106" s="6">
        <v>39661</v>
      </c>
      <c r="H106" s="7">
        <v>8895</v>
      </c>
      <c r="I106" s="7">
        <v>4583</v>
      </c>
      <c r="J106" s="7">
        <v>3965</v>
      </c>
      <c r="K106" s="7">
        <v>5768</v>
      </c>
    </row>
    <row r="107" spans="1:11" x14ac:dyDescent="0.25">
      <c r="A107" s="6">
        <v>39692</v>
      </c>
      <c r="B107" s="7">
        <v>73636</v>
      </c>
      <c r="C107" s="7">
        <v>35304</v>
      </c>
      <c r="D107" s="7">
        <v>27782</v>
      </c>
      <c r="E107" s="7">
        <v>26384</v>
      </c>
      <c r="F107" s="5"/>
      <c r="G107" s="6">
        <v>39692</v>
      </c>
      <c r="H107" s="7">
        <v>8899</v>
      </c>
      <c r="I107" s="7">
        <v>4592</v>
      </c>
      <c r="J107" s="7">
        <v>3975</v>
      </c>
      <c r="K107" s="7">
        <v>5768</v>
      </c>
    </row>
    <row r="108" spans="1:11" x14ac:dyDescent="0.25">
      <c r="A108" s="6">
        <v>39722</v>
      </c>
      <c r="B108" s="7">
        <v>74003</v>
      </c>
      <c r="C108" s="7">
        <v>35502</v>
      </c>
      <c r="D108" s="7">
        <v>27989</v>
      </c>
      <c r="E108" s="7">
        <v>26718</v>
      </c>
      <c r="F108" s="5"/>
      <c r="G108" s="6">
        <v>39722</v>
      </c>
      <c r="H108" s="7">
        <v>8936</v>
      </c>
      <c r="I108" s="7">
        <v>4619</v>
      </c>
      <c r="J108" s="7">
        <v>3994</v>
      </c>
      <c r="K108" s="7">
        <v>5792</v>
      </c>
    </row>
    <row r="109" spans="1:11" x14ac:dyDescent="0.25">
      <c r="A109" s="6">
        <v>39753</v>
      </c>
      <c r="B109" s="7">
        <v>74275</v>
      </c>
      <c r="C109" s="7">
        <v>35650</v>
      </c>
      <c r="D109" s="7">
        <v>28246</v>
      </c>
      <c r="E109" s="7">
        <v>27229</v>
      </c>
      <c r="F109" s="5"/>
      <c r="G109" s="6">
        <v>39753</v>
      </c>
      <c r="H109" s="7">
        <v>9023</v>
      </c>
      <c r="I109" s="7">
        <v>4651</v>
      </c>
      <c r="J109" s="7">
        <v>4038</v>
      </c>
      <c r="K109" s="7">
        <v>5867</v>
      </c>
    </row>
    <row r="110" spans="1:11" x14ac:dyDescent="0.25">
      <c r="A110" s="6">
        <v>39783</v>
      </c>
      <c r="B110" s="7">
        <v>74539</v>
      </c>
      <c r="C110" s="7">
        <v>35805</v>
      </c>
      <c r="D110" s="7">
        <v>28436</v>
      </c>
      <c r="E110" s="7">
        <v>27550</v>
      </c>
      <c r="F110" s="5"/>
      <c r="G110" s="6">
        <v>39783</v>
      </c>
      <c r="H110" s="7">
        <v>9096</v>
      </c>
      <c r="I110" s="7">
        <v>4683</v>
      </c>
      <c r="J110" s="7">
        <v>4093</v>
      </c>
      <c r="K110" s="7">
        <v>5944</v>
      </c>
    </row>
    <row r="111" spans="1:11" x14ac:dyDescent="0.25">
      <c r="A111" s="6">
        <v>39814</v>
      </c>
      <c r="B111" s="7">
        <v>74714</v>
      </c>
      <c r="C111" s="7">
        <v>35854</v>
      </c>
      <c r="D111" s="7">
        <v>28580</v>
      </c>
      <c r="E111" s="7">
        <v>27740</v>
      </c>
      <c r="F111" s="5"/>
      <c r="G111" s="6">
        <v>39814</v>
      </c>
      <c r="H111" s="7">
        <v>9139</v>
      </c>
      <c r="I111" s="7">
        <v>4705</v>
      </c>
      <c r="J111" s="7">
        <v>4116</v>
      </c>
      <c r="K111" s="7">
        <v>5792</v>
      </c>
    </row>
    <row r="112" spans="1:11" x14ac:dyDescent="0.25">
      <c r="A112" s="6">
        <v>39845</v>
      </c>
      <c r="B112" s="7">
        <v>74733</v>
      </c>
      <c r="C112" s="7">
        <v>35864</v>
      </c>
      <c r="D112" s="7">
        <v>28632</v>
      </c>
      <c r="E112" s="7">
        <v>27710</v>
      </c>
      <c r="F112" s="5"/>
      <c r="G112" s="6">
        <v>39845</v>
      </c>
      <c r="H112" s="7">
        <v>9154</v>
      </c>
      <c r="I112" s="7">
        <v>4704</v>
      </c>
      <c r="J112" s="7">
        <v>4126</v>
      </c>
      <c r="K112" s="7">
        <v>5867</v>
      </c>
    </row>
    <row r="113" spans="1:11" x14ac:dyDescent="0.25">
      <c r="A113" s="6">
        <v>39873</v>
      </c>
      <c r="B113" s="7">
        <v>74844</v>
      </c>
      <c r="C113" s="7">
        <v>35635</v>
      </c>
      <c r="D113" s="7">
        <v>28657</v>
      </c>
      <c r="E113" s="7">
        <v>27620</v>
      </c>
      <c r="F113" s="5"/>
      <c r="G113" s="6">
        <v>39873</v>
      </c>
      <c r="H113" s="7">
        <v>9143</v>
      </c>
      <c r="I113" s="7">
        <v>4697</v>
      </c>
      <c r="J113" s="7">
        <v>4137</v>
      </c>
      <c r="K113" s="7">
        <v>5944</v>
      </c>
    </row>
    <row r="114" spans="1:11" x14ac:dyDescent="0.25">
      <c r="A114" s="6">
        <v>39904</v>
      </c>
      <c r="B114" s="7">
        <v>74772</v>
      </c>
      <c r="C114" s="7">
        <v>35582</v>
      </c>
      <c r="D114" s="7">
        <v>28589</v>
      </c>
      <c r="E114" s="7">
        <v>27375</v>
      </c>
      <c r="F114" s="5"/>
      <c r="G114" s="6">
        <v>39904</v>
      </c>
      <c r="H114" s="7">
        <v>9142</v>
      </c>
      <c r="I114" s="7">
        <v>4688</v>
      </c>
      <c r="J114" s="7">
        <v>4123</v>
      </c>
      <c r="K114" s="7">
        <v>5961</v>
      </c>
    </row>
    <row r="115" spans="1:11" x14ac:dyDescent="0.25">
      <c r="A115" s="6">
        <v>39934</v>
      </c>
      <c r="B115" s="7">
        <v>74684</v>
      </c>
      <c r="C115" s="7">
        <v>35477</v>
      </c>
      <c r="D115" s="7">
        <v>28535</v>
      </c>
      <c r="E115" s="7">
        <v>27096</v>
      </c>
      <c r="F115" s="5"/>
      <c r="G115" s="6">
        <v>39934</v>
      </c>
      <c r="H115" s="7">
        <v>9099</v>
      </c>
      <c r="I115" s="7">
        <v>4673</v>
      </c>
      <c r="J115" s="7">
        <v>4101</v>
      </c>
      <c r="K115" s="7">
        <v>5928</v>
      </c>
    </row>
    <row r="116" spans="1:11" x14ac:dyDescent="0.25">
      <c r="A116" s="6">
        <v>39965</v>
      </c>
      <c r="B116" s="7">
        <v>74584</v>
      </c>
      <c r="C116" s="7">
        <v>35364</v>
      </c>
      <c r="D116" s="7">
        <v>28551</v>
      </c>
      <c r="E116" s="7">
        <v>26884</v>
      </c>
      <c r="F116" s="5"/>
      <c r="G116" s="6">
        <v>39965</v>
      </c>
      <c r="H116" s="7">
        <v>9065</v>
      </c>
      <c r="I116" s="7">
        <v>4652</v>
      </c>
      <c r="J116" s="7">
        <v>4092</v>
      </c>
      <c r="K116" s="7">
        <v>5889</v>
      </c>
    </row>
    <row r="117" spans="1:11" x14ac:dyDescent="0.25">
      <c r="A117" s="6">
        <v>39995</v>
      </c>
      <c r="B117" s="7">
        <v>74383</v>
      </c>
      <c r="C117" s="7">
        <v>35182</v>
      </c>
      <c r="D117" s="7">
        <v>28531</v>
      </c>
      <c r="E117" s="7">
        <v>26638</v>
      </c>
      <c r="F117" s="5"/>
      <c r="G117" s="6">
        <v>39995</v>
      </c>
      <c r="H117" s="7">
        <v>9020</v>
      </c>
      <c r="I117" s="7">
        <v>4639</v>
      </c>
      <c r="J117" s="7">
        <v>4081</v>
      </c>
      <c r="K117" s="7">
        <v>5869</v>
      </c>
    </row>
    <row r="118" spans="1:11" x14ac:dyDescent="0.25">
      <c r="A118" s="6">
        <v>40026</v>
      </c>
      <c r="B118" s="7">
        <v>74423</v>
      </c>
      <c r="C118" s="7">
        <v>35118</v>
      </c>
      <c r="D118" s="7">
        <v>28597</v>
      </c>
      <c r="E118" s="7">
        <v>26545</v>
      </c>
      <c r="F118" s="5"/>
      <c r="G118" s="6">
        <v>40026</v>
      </c>
      <c r="H118" s="7">
        <v>8997</v>
      </c>
      <c r="I118" s="7">
        <v>4624</v>
      </c>
      <c r="J118" s="7">
        <v>4068</v>
      </c>
      <c r="K118" s="7">
        <v>5857</v>
      </c>
    </row>
    <row r="119" spans="1:11" x14ac:dyDescent="0.25">
      <c r="A119" s="6">
        <v>40057</v>
      </c>
      <c r="B119" s="7">
        <v>74432</v>
      </c>
      <c r="C119" s="7">
        <v>35156</v>
      </c>
      <c r="D119" s="7">
        <v>28641</v>
      </c>
      <c r="E119" s="7">
        <v>26519</v>
      </c>
      <c r="F119" s="5"/>
      <c r="G119" s="6">
        <v>40057</v>
      </c>
      <c r="H119" s="7">
        <v>8965</v>
      </c>
      <c r="I119" s="7">
        <v>4620</v>
      </c>
      <c r="J119" s="7">
        <v>4067</v>
      </c>
      <c r="K119" s="7">
        <v>5831</v>
      </c>
    </row>
    <row r="120" spans="1:11" x14ac:dyDescent="0.25">
      <c r="A120" s="6">
        <v>40087</v>
      </c>
      <c r="B120" s="7">
        <v>74724</v>
      </c>
      <c r="C120" s="7">
        <v>35273</v>
      </c>
      <c r="D120" s="7">
        <v>28875</v>
      </c>
      <c r="E120" s="7">
        <v>26899</v>
      </c>
      <c r="F120" s="5"/>
      <c r="G120" s="6">
        <v>40087</v>
      </c>
      <c r="H120" s="7">
        <v>8999</v>
      </c>
      <c r="I120" s="7">
        <v>4630</v>
      </c>
      <c r="J120" s="7">
        <v>4078</v>
      </c>
      <c r="K120" s="7">
        <v>5875</v>
      </c>
    </row>
    <row r="121" spans="1:11" x14ac:dyDescent="0.25">
      <c r="A121" s="6">
        <v>40118</v>
      </c>
      <c r="B121" s="7">
        <v>75044</v>
      </c>
      <c r="C121" s="7">
        <v>35425</v>
      </c>
      <c r="D121" s="7">
        <v>29154</v>
      </c>
      <c r="E121" s="7">
        <v>27438</v>
      </c>
      <c r="F121" s="5"/>
      <c r="G121" s="6">
        <v>40118</v>
      </c>
      <c r="H121" s="7">
        <v>9057</v>
      </c>
      <c r="I121" s="7">
        <v>4662</v>
      </c>
      <c r="J121" s="7">
        <v>4116</v>
      </c>
      <c r="K121" s="7">
        <v>5947</v>
      </c>
    </row>
    <row r="122" spans="1:11" x14ac:dyDescent="0.25">
      <c r="A122" s="6">
        <v>40148</v>
      </c>
      <c r="B122" s="7">
        <v>75335</v>
      </c>
      <c r="C122" s="7">
        <v>35575</v>
      </c>
      <c r="D122" s="7">
        <v>29313</v>
      </c>
      <c r="E122" s="7">
        <v>27663</v>
      </c>
      <c r="F122" s="5"/>
      <c r="G122" s="6">
        <v>40148</v>
      </c>
      <c r="H122" s="7">
        <v>9107</v>
      </c>
      <c r="I122" s="7">
        <v>4680</v>
      </c>
      <c r="J122" s="7">
        <v>4158</v>
      </c>
      <c r="K122" s="7">
        <v>5987</v>
      </c>
    </row>
    <row r="123" spans="1:11" x14ac:dyDescent="0.25">
      <c r="A123" s="6">
        <v>40179</v>
      </c>
      <c r="B123" s="7">
        <v>75480</v>
      </c>
      <c r="C123" s="7">
        <v>35597</v>
      </c>
      <c r="D123" s="7">
        <v>29425</v>
      </c>
      <c r="E123" s="7">
        <v>27760</v>
      </c>
      <c r="F123" s="5"/>
      <c r="G123" s="6">
        <v>40179</v>
      </c>
      <c r="H123" s="7">
        <v>9146</v>
      </c>
      <c r="I123" s="7">
        <v>4702</v>
      </c>
      <c r="J123" s="7">
        <v>4186</v>
      </c>
      <c r="K123" s="7">
        <v>6024</v>
      </c>
    </row>
    <row r="124" spans="1:11" x14ac:dyDescent="0.25">
      <c r="A124" s="6">
        <v>40210</v>
      </c>
      <c r="B124" s="7">
        <v>75489</v>
      </c>
      <c r="C124" s="7">
        <v>35544</v>
      </c>
      <c r="D124" s="7">
        <v>29462</v>
      </c>
      <c r="E124" s="7">
        <v>27708</v>
      </c>
      <c r="F124" s="5"/>
      <c r="G124" s="6">
        <v>40210</v>
      </c>
      <c r="H124" s="7">
        <v>9130</v>
      </c>
      <c r="I124" s="7">
        <v>4700</v>
      </c>
      <c r="J124" s="7">
        <v>4192</v>
      </c>
      <c r="K124" s="7">
        <v>6023</v>
      </c>
    </row>
    <row r="125" spans="1:11" x14ac:dyDescent="0.25">
      <c r="A125" s="6">
        <v>40238</v>
      </c>
      <c r="B125" s="7">
        <v>75480</v>
      </c>
      <c r="C125" s="7">
        <v>35597</v>
      </c>
      <c r="D125" s="7">
        <v>29508</v>
      </c>
      <c r="E125" s="7">
        <v>27614</v>
      </c>
      <c r="F125" s="5"/>
      <c r="G125" s="6">
        <v>40238</v>
      </c>
      <c r="H125" s="7">
        <v>9115</v>
      </c>
      <c r="I125" s="7">
        <v>4694</v>
      </c>
      <c r="J125" s="7">
        <v>4191</v>
      </c>
      <c r="K125" s="7">
        <v>5996</v>
      </c>
    </row>
    <row r="126" spans="1:11" x14ac:dyDescent="0.25">
      <c r="A126" s="6">
        <v>40269</v>
      </c>
      <c r="B126" s="7">
        <v>75468</v>
      </c>
      <c r="C126" s="7">
        <v>35529</v>
      </c>
      <c r="D126" s="7">
        <v>29514</v>
      </c>
      <c r="E126" s="7">
        <v>27443</v>
      </c>
      <c r="F126" s="5"/>
      <c r="G126" s="6">
        <v>40269</v>
      </c>
      <c r="H126" s="7">
        <v>9172</v>
      </c>
      <c r="I126" s="7">
        <v>4731</v>
      </c>
      <c r="J126" s="7">
        <v>4182</v>
      </c>
      <c r="K126" s="7">
        <v>5984</v>
      </c>
    </row>
    <row r="127" spans="1:11" x14ac:dyDescent="0.25">
      <c r="A127" s="6">
        <v>40299</v>
      </c>
      <c r="B127" s="7">
        <v>75296</v>
      </c>
      <c r="C127" s="7">
        <v>35454</v>
      </c>
      <c r="D127" s="7">
        <v>29488</v>
      </c>
      <c r="E127" s="7">
        <v>27222</v>
      </c>
      <c r="F127" s="5"/>
      <c r="G127" s="6">
        <v>40299</v>
      </c>
      <c r="H127" s="7">
        <v>9273</v>
      </c>
      <c r="I127" s="7">
        <v>4780</v>
      </c>
      <c r="J127" s="7">
        <v>4212</v>
      </c>
      <c r="K127" s="7">
        <v>6015</v>
      </c>
    </row>
    <row r="128" spans="1:11" x14ac:dyDescent="0.25">
      <c r="A128" s="6">
        <v>40330</v>
      </c>
      <c r="B128" s="7">
        <v>75202</v>
      </c>
      <c r="C128" s="7">
        <v>35369</v>
      </c>
      <c r="D128" s="7">
        <v>29479</v>
      </c>
      <c r="E128" s="7">
        <v>26988</v>
      </c>
      <c r="F128" s="5"/>
      <c r="G128" s="6">
        <v>40330</v>
      </c>
      <c r="H128" s="7">
        <v>9251</v>
      </c>
      <c r="I128" s="7">
        <v>4764</v>
      </c>
      <c r="J128" s="7">
        <v>4222</v>
      </c>
      <c r="K128" s="7">
        <v>5988</v>
      </c>
    </row>
    <row r="129" spans="1:11" x14ac:dyDescent="0.25">
      <c r="A129" s="6">
        <v>40360</v>
      </c>
      <c r="B129" s="8">
        <v>75364</v>
      </c>
      <c r="C129" s="8">
        <v>35446</v>
      </c>
      <c r="D129" s="8">
        <v>31727</v>
      </c>
      <c r="E129" s="8">
        <v>25143</v>
      </c>
      <c r="F129" s="5"/>
      <c r="G129" s="6">
        <v>40360</v>
      </c>
      <c r="H129" s="8">
        <v>9268</v>
      </c>
      <c r="I129" s="8">
        <v>4759</v>
      </c>
      <c r="J129" s="8">
        <v>4851</v>
      </c>
      <c r="K129" s="8">
        <v>5383</v>
      </c>
    </row>
    <row r="130" spans="1:11" x14ac:dyDescent="0.25">
      <c r="A130" s="6">
        <v>40391</v>
      </c>
      <c r="B130" s="8">
        <v>75354</v>
      </c>
      <c r="C130" s="8">
        <v>35491</v>
      </c>
      <c r="D130" s="8">
        <v>31812</v>
      </c>
      <c r="E130" s="8">
        <v>25123</v>
      </c>
      <c r="F130" s="5"/>
      <c r="G130" s="6">
        <v>40391</v>
      </c>
      <c r="H130" s="8">
        <v>9261</v>
      </c>
      <c r="I130" s="8">
        <v>4754</v>
      </c>
      <c r="J130" s="8">
        <v>4841</v>
      </c>
      <c r="K130" s="8">
        <v>5373</v>
      </c>
    </row>
    <row r="131" spans="1:11" x14ac:dyDescent="0.25">
      <c r="A131" s="6">
        <v>40422</v>
      </c>
      <c r="B131" s="8">
        <v>75469</v>
      </c>
      <c r="C131" s="8">
        <v>35563</v>
      </c>
      <c r="D131" s="8">
        <v>31944</v>
      </c>
      <c r="E131" s="8">
        <v>25184</v>
      </c>
      <c r="F131" s="5"/>
      <c r="G131" s="6">
        <v>40422</v>
      </c>
      <c r="H131" s="8">
        <v>9259</v>
      </c>
      <c r="I131" s="8">
        <v>4749</v>
      </c>
      <c r="J131" s="8">
        <v>4833</v>
      </c>
      <c r="K131" s="8">
        <v>5364</v>
      </c>
    </row>
    <row r="132" spans="1:11" x14ac:dyDescent="0.25">
      <c r="A132" s="6">
        <v>40452</v>
      </c>
      <c r="B132" s="8">
        <v>75693</v>
      </c>
      <c r="C132" s="8">
        <v>35671</v>
      </c>
      <c r="D132" s="8">
        <v>32160</v>
      </c>
      <c r="E132" s="8">
        <v>25480</v>
      </c>
      <c r="F132" s="5"/>
      <c r="G132" s="6">
        <v>40452</v>
      </c>
      <c r="H132" s="8">
        <v>9275</v>
      </c>
      <c r="I132" s="8">
        <v>4762</v>
      </c>
      <c r="J132" s="8">
        <v>4848</v>
      </c>
      <c r="K132" s="8">
        <v>5390</v>
      </c>
    </row>
    <row r="133" spans="1:11" x14ac:dyDescent="0.25">
      <c r="A133" s="6">
        <v>40483</v>
      </c>
      <c r="B133" s="8">
        <v>75921</v>
      </c>
      <c r="C133" s="8">
        <v>35764</v>
      </c>
      <c r="D133" s="8">
        <v>32420</v>
      </c>
      <c r="E133" s="8">
        <v>25881</v>
      </c>
      <c r="F133" s="5"/>
      <c r="G133" s="6">
        <v>40483</v>
      </c>
      <c r="H133" s="8">
        <v>9316</v>
      </c>
      <c r="I133" s="8">
        <v>4775</v>
      </c>
      <c r="J133" s="8">
        <v>4933</v>
      </c>
      <c r="K133" s="8">
        <v>5483</v>
      </c>
    </row>
    <row r="134" spans="1:11" x14ac:dyDescent="0.25">
      <c r="A134" s="6">
        <v>40513</v>
      </c>
      <c r="B134" s="9">
        <v>76154</v>
      </c>
      <c r="C134" s="9">
        <v>35891</v>
      </c>
      <c r="D134" s="9">
        <v>32542</v>
      </c>
      <c r="E134" s="9">
        <v>25953</v>
      </c>
      <c r="F134" s="5"/>
      <c r="G134" s="6">
        <v>40513</v>
      </c>
      <c r="H134" s="9">
        <v>9384</v>
      </c>
      <c r="I134" s="9">
        <v>4807</v>
      </c>
      <c r="J134" s="9">
        <v>4957</v>
      </c>
      <c r="K134" s="9">
        <v>5497</v>
      </c>
    </row>
    <row r="135" spans="1:11" x14ac:dyDescent="0.25">
      <c r="A135" s="6">
        <v>40544</v>
      </c>
      <c r="B135" s="7">
        <v>76250</v>
      </c>
      <c r="C135" s="7">
        <v>35945</v>
      </c>
      <c r="D135" s="7">
        <v>32635</v>
      </c>
      <c r="E135" s="7">
        <v>25987</v>
      </c>
      <c r="F135" s="5"/>
      <c r="G135" s="6">
        <v>40544</v>
      </c>
      <c r="H135" s="7">
        <v>9414</v>
      </c>
      <c r="I135" s="9">
        <v>4824</v>
      </c>
      <c r="J135" s="7">
        <v>4955</v>
      </c>
      <c r="K135" s="7">
        <v>5501</v>
      </c>
    </row>
    <row r="136" spans="1:11" x14ac:dyDescent="0.25">
      <c r="A136" s="6">
        <v>40575</v>
      </c>
      <c r="B136" s="7">
        <v>76275</v>
      </c>
      <c r="C136" s="7">
        <v>36000</v>
      </c>
      <c r="D136" s="7">
        <v>32721</v>
      </c>
      <c r="E136" s="7">
        <v>25979</v>
      </c>
      <c r="F136" s="5"/>
      <c r="G136" s="6">
        <v>40575</v>
      </c>
      <c r="H136" s="7">
        <v>9441</v>
      </c>
      <c r="I136" s="9">
        <v>4839</v>
      </c>
      <c r="J136" s="7">
        <v>4947</v>
      </c>
      <c r="K136" s="7">
        <v>5501</v>
      </c>
    </row>
    <row r="137" spans="1:11" x14ac:dyDescent="0.25">
      <c r="A137" s="6">
        <v>40603</v>
      </c>
      <c r="B137" s="7">
        <v>76248</v>
      </c>
      <c r="C137" s="7">
        <v>35998</v>
      </c>
      <c r="D137" s="7">
        <v>32791</v>
      </c>
      <c r="E137" s="7">
        <v>25904</v>
      </c>
      <c r="F137" s="5"/>
      <c r="G137" s="6">
        <v>40603</v>
      </c>
      <c r="H137" s="7">
        <v>9434</v>
      </c>
      <c r="I137" s="9">
        <v>4839</v>
      </c>
      <c r="J137" s="7">
        <v>4931</v>
      </c>
      <c r="K137" s="7">
        <v>5491</v>
      </c>
    </row>
    <row r="138" spans="1:11" x14ac:dyDescent="0.25">
      <c r="A138" s="6">
        <v>40634</v>
      </c>
      <c r="B138" s="7">
        <v>76242</v>
      </c>
      <c r="C138" s="7">
        <v>35998</v>
      </c>
      <c r="D138" s="7">
        <v>32847</v>
      </c>
      <c r="E138" s="7">
        <v>25809</v>
      </c>
      <c r="F138" s="5"/>
      <c r="G138" s="6">
        <v>40634</v>
      </c>
      <c r="H138" s="7">
        <v>9414</v>
      </c>
      <c r="I138" s="9">
        <v>4825</v>
      </c>
      <c r="J138" s="7">
        <v>4913</v>
      </c>
      <c r="K138" s="7">
        <v>5471</v>
      </c>
    </row>
    <row r="139" spans="1:11" x14ac:dyDescent="0.25">
      <c r="A139" s="6">
        <v>40664</v>
      </c>
      <c r="B139" s="7">
        <v>76185</v>
      </c>
      <c r="C139" s="7">
        <v>35975</v>
      </c>
      <c r="D139" s="7">
        <v>32861</v>
      </c>
      <c r="E139" s="7">
        <v>25641</v>
      </c>
      <c r="F139" s="5"/>
      <c r="G139" s="6">
        <v>40664</v>
      </c>
      <c r="H139" s="7">
        <v>9394</v>
      </c>
      <c r="I139" s="7">
        <v>4814</v>
      </c>
      <c r="J139" s="7">
        <v>4898</v>
      </c>
      <c r="K139" s="7">
        <v>5447</v>
      </c>
    </row>
    <row r="140" spans="1:11" x14ac:dyDescent="0.25">
      <c r="A140" s="6">
        <v>40695</v>
      </c>
      <c r="B140" s="7">
        <v>76037</v>
      </c>
      <c r="C140" s="7">
        <v>35938</v>
      </c>
      <c r="D140" s="7">
        <v>32898</v>
      </c>
      <c r="E140" s="7">
        <v>25482</v>
      </c>
      <c r="F140" s="5"/>
      <c r="G140" s="6">
        <v>40695</v>
      </c>
      <c r="H140" s="7">
        <v>9345</v>
      </c>
      <c r="I140" s="7">
        <v>4795</v>
      </c>
      <c r="J140" s="7">
        <v>4884</v>
      </c>
      <c r="K140" s="7">
        <v>5410</v>
      </c>
    </row>
    <row r="141" spans="1:11" x14ac:dyDescent="0.25">
      <c r="A141" s="6">
        <v>40725</v>
      </c>
      <c r="B141" s="7">
        <v>76035</v>
      </c>
      <c r="C141" s="7">
        <v>35882</v>
      </c>
      <c r="D141" s="7">
        <v>32925</v>
      </c>
      <c r="E141" s="7">
        <v>25451</v>
      </c>
      <c r="F141" s="5"/>
      <c r="G141" s="6">
        <v>40725</v>
      </c>
      <c r="H141" s="7">
        <v>9321</v>
      </c>
      <c r="I141" s="7">
        <v>4786</v>
      </c>
      <c r="J141" s="7">
        <v>4881</v>
      </c>
      <c r="K141" s="7">
        <v>5398</v>
      </c>
    </row>
    <row r="142" spans="1:11" x14ac:dyDescent="0.25">
      <c r="A142" s="6">
        <v>40756</v>
      </c>
      <c r="B142" s="7">
        <v>75952</v>
      </c>
      <c r="C142" s="7">
        <v>35832</v>
      </c>
      <c r="D142" s="7">
        <v>32987</v>
      </c>
      <c r="E142" s="7">
        <v>25389</v>
      </c>
      <c r="F142" s="5"/>
      <c r="G142" s="6">
        <v>40756</v>
      </c>
      <c r="H142" s="7">
        <v>9293</v>
      </c>
      <c r="I142" s="7">
        <v>4780</v>
      </c>
      <c r="J142" s="7">
        <v>4874</v>
      </c>
      <c r="K142" s="7">
        <v>5386</v>
      </c>
    </row>
    <row r="143" spans="1:11" x14ac:dyDescent="0.25">
      <c r="A143" s="6">
        <v>40787</v>
      </c>
      <c r="B143" s="7">
        <v>76127</v>
      </c>
      <c r="C143" s="7">
        <v>35830</v>
      </c>
      <c r="D143" s="7">
        <v>33098</v>
      </c>
      <c r="E143" s="7">
        <v>25369</v>
      </c>
      <c r="F143" s="5"/>
      <c r="G143" s="6">
        <v>40787</v>
      </c>
      <c r="H143" s="7">
        <v>9285</v>
      </c>
      <c r="I143" s="9">
        <v>4781</v>
      </c>
      <c r="J143" s="7">
        <v>4876</v>
      </c>
      <c r="K143" s="7">
        <v>5372</v>
      </c>
    </row>
    <row r="144" spans="1:11" x14ac:dyDescent="0.25">
      <c r="A144" s="6">
        <v>40817</v>
      </c>
      <c r="B144" s="7">
        <v>76322</v>
      </c>
      <c r="C144" s="7">
        <v>35925</v>
      </c>
      <c r="D144" s="7">
        <v>33320</v>
      </c>
      <c r="E144" s="7">
        <v>25673</v>
      </c>
      <c r="F144" s="5"/>
      <c r="G144" s="6">
        <v>40817</v>
      </c>
      <c r="H144" s="7">
        <v>9304</v>
      </c>
      <c r="I144" s="9">
        <v>4793</v>
      </c>
      <c r="J144" s="7">
        <v>4920</v>
      </c>
      <c r="K144" s="7">
        <v>5422</v>
      </c>
    </row>
    <row r="145" spans="1:11" x14ac:dyDescent="0.25">
      <c r="A145" s="6">
        <v>40848</v>
      </c>
      <c r="B145" s="7">
        <v>76567</v>
      </c>
      <c r="C145" s="7">
        <v>36041</v>
      </c>
      <c r="D145" s="7">
        <v>33501</v>
      </c>
      <c r="E145" s="7">
        <v>25872</v>
      </c>
      <c r="F145" s="5"/>
      <c r="G145" s="6">
        <v>40848</v>
      </c>
      <c r="H145" s="7">
        <v>9341</v>
      </c>
      <c r="I145" s="9">
        <v>4809</v>
      </c>
      <c r="J145" s="7">
        <v>4971</v>
      </c>
      <c r="K145" s="7">
        <v>5464</v>
      </c>
    </row>
    <row r="146" spans="1:11" x14ac:dyDescent="0.25">
      <c r="A146" s="6">
        <v>40878</v>
      </c>
      <c r="B146" s="7">
        <v>76682</v>
      </c>
      <c r="C146" s="7">
        <v>36101</v>
      </c>
      <c r="D146" s="7">
        <v>33630</v>
      </c>
      <c r="E146" s="7">
        <v>25971</v>
      </c>
      <c r="F146" s="5"/>
      <c r="G146" s="6">
        <v>40878</v>
      </c>
      <c r="H146" s="7">
        <v>9381</v>
      </c>
      <c r="I146" s="10">
        <v>4806</v>
      </c>
      <c r="J146" s="7">
        <v>4982</v>
      </c>
      <c r="K146" s="7">
        <v>5492</v>
      </c>
    </row>
    <row r="147" spans="1:11" x14ac:dyDescent="0.25">
      <c r="A147" s="6">
        <v>40909</v>
      </c>
      <c r="B147" s="7">
        <v>76745</v>
      </c>
      <c r="C147" s="7">
        <v>36129</v>
      </c>
      <c r="D147" s="7">
        <v>33678</v>
      </c>
      <c r="E147" s="7">
        <v>25952</v>
      </c>
      <c r="F147" s="5"/>
      <c r="G147" s="6">
        <v>40909</v>
      </c>
      <c r="H147" s="7">
        <v>9397</v>
      </c>
      <c r="I147" s="9">
        <v>4801</v>
      </c>
      <c r="J147" s="7">
        <v>4993</v>
      </c>
      <c r="K147" s="7">
        <v>5496</v>
      </c>
    </row>
    <row r="148" spans="1:11" x14ac:dyDescent="0.25">
      <c r="A148" s="6">
        <v>40940</v>
      </c>
      <c r="B148" s="7">
        <v>76857</v>
      </c>
      <c r="C148" s="7">
        <v>36145</v>
      </c>
      <c r="D148" s="7">
        <v>33740</v>
      </c>
      <c r="E148" s="7">
        <v>25922</v>
      </c>
      <c r="F148" s="5"/>
      <c r="G148" s="6">
        <v>40940</v>
      </c>
      <c r="H148" s="7">
        <v>9416</v>
      </c>
      <c r="I148" s="7">
        <v>4801</v>
      </c>
      <c r="J148" s="7">
        <v>4994</v>
      </c>
      <c r="K148" s="7">
        <v>5499</v>
      </c>
    </row>
    <row r="149" spans="1:11" x14ac:dyDescent="0.25">
      <c r="A149" s="6">
        <v>40969</v>
      </c>
      <c r="B149" s="7">
        <v>76885</v>
      </c>
      <c r="C149" s="7">
        <v>36160</v>
      </c>
      <c r="D149" s="7">
        <v>33781</v>
      </c>
      <c r="E149" s="7">
        <v>25863</v>
      </c>
      <c r="F149" s="5"/>
      <c r="G149" s="6">
        <v>40969</v>
      </c>
      <c r="H149" s="7">
        <v>9404</v>
      </c>
      <c r="I149" s="7">
        <v>4794</v>
      </c>
      <c r="J149" s="7">
        <v>4982</v>
      </c>
      <c r="K149" s="7">
        <v>5485</v>
      </c>
    </row>
    <row r="150" spans="1:11" x14ac:dyDescent="0.25">
      <c r="A150" s="6">
        <v>41000</v>
      </c>
      <c r="B150" s="7">
        <v>76848</v>
      </c>
      <c r="C150" s="7">
        <v>36123</v>
      </c>
      <c r="D150" s="7">
        <v>33725</v>
      </c>
      <c r="E150" s="7">
        <v>25670</v>
      </c>
      <c r="F150" s="5"/>
      <c r="G150" s="6">
        <v>41000</v>
      </c>
      <c r="H150" s="7">
        <v>9396</v>
      </c>
      <c r="I150" s="7">
        <v>4793</v>
      </c>
      <c r="J150" s="7">
        <v>4975</v>
      </c>
      <c r="K150" s="7">
        <v>5460</v>
      </c>
    </row>
    <row r="151" spans="1:11" x14ac:dyDescent="0.25">
      <c r="A151" s="6">
        <v>41030</v>
      </c>
      <c r="B151" s="7">
        <v>76815</v>
      </c>
      <c r="C151" s="7">
        <v>36044</v>
      </c>
      <c r="D151" s="7">
        <v>33715</v>
      </c>
      <c r="E151" s="7">
        <v>25481</v>
      </c>
      <c r="F151" s="5"/>
      <c r="G151" s="6">
        <v>41030</v>
      </c>
      <c r="H151" s="7">
        <v>9374</v>
      </c>
      <c r="I151" s="7">
        <v>4785</v>
      </c>
      <c r="J151" s="7">
        <v>4968</v>
      </c>
      <c r="K151" s="7">
        <v>5435</v>
      </c>
    </row>
    <row r="152" spans="1:11" x14ac:dyDescent="0.25">
      <c r="A152" s="6">
        <v>41061</v>
      </c>
      <c r="B152" s="7">
        <v>76715</v>
      </c>
      <c r="C152" s="7">
        <v>35987</v>
      </c>
      <c r="D152" s="7">
        <v>33715</v>
      </c>
      <c r="E152" s="7">
        <v>25354</v>
      </c>
      <c r="F152" s="5"/>
      <c r="G152" s="6">
        <v>41061</v>
      </c>
      <c r="H152" s="7">
        <v>9365</v>
      </c>
      <c r="I152" s="7">
        <v>4780</v>
      </c>
      <c r="J152" s="7">
        <v>4962</v>
      </c>
      <c r="K152" s="7">
        <v>5413</v>
      </c>
    </row>
    <row r="153" spans="1:11" x14ac:dyDescent="0.25">
      <c r="A153" s="6">
        <v>41091</v>
      </c>
      <c r="B153" s="7">
        <v>76563</v>
      </c>
      <c r="C153" s="7">
        <v>35876</v>
      </c>
      <c r="D153" s="7">
        <v>33688</v>
      </c>
      <c r="E153" s="7">
        <v>25176</v>
      </c>
      <c r="F153" s="5"/>
      <c r="G153" s="6">
        <v>41091</v>
      </c>
      <c r="H153" s="7">
        <v>9343</v>
      </c>
      <c r="I153" s="7">
        <v>4773</v>
      </c>
      <c r="J153" s="7">
        <v>4939</v>
      </c>
      <c r="K153" s="7">
        <v>5394</v>
      </c>
    </row>
    <row r="154" spans="1:11" x14ac:dyDescent="0.25">
      <c r="A154" s="6">
        <v>41122</v>
      </c>
      <c r="B154" s="7">
        <v>76496</v>
      </c>
      <c r="C154" s="7">
        <v>35858</v>
      </c>
      <c r="D154" s="7">
        <v>33681</v>
      </c>
      <c r="E154" s="7">
        <v>25102</v>
      </c>
      <c r="F154" s="5"/>
      <c r="G154" s="6">
        <v>41122</v>
      </c>
      <c r="H154" s="7">
        <v>9308</v>
      </c>
      <c r="I154" s="7">
        <v>4751</v>
      </c>
      <c r="J154" s="7">
        <v>4926</v>
      </c>
      <c r="K154" s="7">
        <v>5380</v>
      </c>
    </row>
    <row r="155" spans="1:11" x14ac:dyDescent="0.25">
      <c r="A155" s="6">
        <v>41153</v>
      </c>
      <c r="B155" s="7">
        <v>76685</v>
      </c>
      <c r="C155" s="7">
        <v>35914</v>
      </c>
      <c r="D155" s="7">
        <v>33771</v>
      </c>
      <c r="E155" s="7">
        <v>25121</v>
      </c>
      <c r="F155" s="5"/>
      <c r="G155" s="6">
        <v>41153</v>
      </c>
      <c r="H155" s="7">
        <v>9329</v>
      </c>
      <c r="I155" s="7">
        <v>4750</v>
      </c>
      <c r="J155" s="7">
        <v>4916</v>
      </c>
      <c r="K155" s="7">
        <v>5377</v>
      </c>
    </row>
    <row r="156" spans="1:11" x14ac:dyDescent="0.25">
      <c r="A156" s="6">
        <v>41183</v>
      </c>
      <c r="B156" s="7">
        <v>77026</v>
      </c>
      <c r="C156" s="7">
        <v>36175</v>
      </c>
      <c r="D156" s="7">
        <v>34099</v>
      </c>
      <c r="E156" s="7">
        <v>25598</v>
      </c>
      <c r="F156" s="5"/>
      <c r="G156" s="6">
        <v>41183</v>
      </c>
      <c r="H156" s="7">
        <v>9400</v>
      </c>
      <c r="I156" s="7">
        <v>4782</v>
      </c>
      <c r="J156" s="7">
        <v>4976</v>
      </c>
      <c r="K156" s="7">
        <v>5435</v>
      </c>
    </row>
    <row r="157" spans="1:11" x14ac:dyDescent="0.25">
      <c r="A157" s="6">
        <v>41214</v>
      </c>
      <c r="B157" s="7">
        <v>77230</v>
      </c>
      <c r="C157" s="7">
        <v>36246</v>
      </c>
      <c r="D157" s="7">
        <v>34256</v>
      </c>
      <c r="E157" s="7">
        <v>25805</v>
      </c>
      <c r="F157" s="5"/>
      <c r="G157" s="6">
        <v>41214</v>
      </c>
      <c r="H157" s="7">
        <v>9485</v>
      </c>
      <c r="I157" s="7">
        <v>4815</v>
      </c>
      <c r="J157" s="7">
        <v>5051</v>
      </c>
      <c r="K157" s="7">
        <v>5516</v>
      </c>
    </row>
    <row r="158" spans="1:11" x14ac:dyDescent="0.25">
      <c r="A158" s="6">
        <v>41244</v>
      </c>
      <c r="B158" s="7">
        <v>77403</v>
      </c>
      <c r="C158" s="7">
        <v>36356</v>
      </c>
      <c r="D158" s="7">
        <v>34362</v>
      </c>
      <c r="E158" s="7">
        <v>25908</v>
      </c>
      <c r="F158" s="5"/>
      <c r="G158" s="6">
        <v>41244</v>
      </c>
      <c r="H158" s="7">
        <v>9516</v>
      </c>
      <c r="I158" s="7">
        <v>4818</v>
      </c>
      <c r="J158" s="7">
        <v>5071</v>
      </c>
      <c r="K158" s="7">
        <v>5549</v>
      </c>
    </row>
    <row r="159" spans="1:11" x14ac:dyDescent="0.25">
      <c r="A159" s="6">
        <v>41275</v>
      </c>
      <c r="B159" s="7">
        <v>77547</v>
      </c>
      <c r="C159" s="7">
        <v>36459</v>
      </c>
      <c r="D159" s="7">
        <v>34443</v>
      </c>
      <c r="E159" s="7">
        <v>25967</v>
      </c>
      <c r="F159" s="5"/>
      <c r="G159" s="6">
        <v>41275</v>
      </c>
      <c r="H159" s="7">
        <v>9545</v>
      </c>
      <c r="I159" s="7">
        <v>4850</v>
      </c>
      <c r="J159" s="7">
        <v>5087</v>
      </c>
      <c r="K159" s="7">
        <v>5563</v>
      </c>
    </row>
    <row r="160" spans="1:11" x14ac:dyDescent="0.25">
      <c r="A160" s="6">
        <v>41306</v>
      </c>
      <c r="B160" s="7">
        <v>77629</v>
      </c>
      <c r="C160" s="7">
        <v>36478</v>
      </c>
      <c r="D160" s="7">
        <v>34492</v>
      </c>
      <c r="E160" s="7">
        <v>25958</v>
      </c>
      <c r="F160" s="5"/>
      <c r="G160" s="6">
        <v>41306</v>
      </c>
      <c r="H160" s="7">
        <v>9539</v>
      </c>
      <c r="I160" s="7">
        <v>4842</v>
      </c>
      <c r="J160" s="7">
        <v>5095</v>
      </c>
      <c r="K160" s="7">
        <v>5565</v>
      </c>
    </row>
    <row r="161" spans="1:11" x14ac:dyDescent="0.25">
      <c r="A161" s="6">
        <v>41334</v>
      </c>
      <c r="B161" s="7">
        <v>77671</v>
      </c>
      <c r="C161" s="7">
        <v>36527</v>
      </c>
      <c r="D161" s="7">
        <v>34528</v>
      </c>
      <c r="E161" s="7">
        <v>25944</v>
      </c>
      <c r="F161" s="5"/>
      <c r="G161" s="6">
        <v>41334</v>
      </c>
      <c r="H161" s="7">
        <v>9543</v>
      </c>
      <c r="I161" s="7">
        <v>4841</v>
      </c>
      <c r="J161" s="7">
        <v>5085</v>
      </c>
      <c r="K161" s="7">
        <v>5552</v>
      </c>
    </row>
    <row r="162" spans="1:11" x14ac:dyDescent="0.25">
      <c r="A162" s="6">
        <v>41365</v>
      </c>
      <c r="B162" s="7">
        <v>77597</v>
      </c>
      <c r="C162" s="7">
        <v>36423</v>
      </c>
      <c r="D162" s="7">
        <v>34493</v>
      </c>
      <c r="E162" s="7">
        <v>25708</v>
      </c>
      <c r="F162" s="5"/>
      <c r="G162" s="6">
        <v>41365</v>
      </c>
      <c r="H162" s="7">
        <v>9527</v>
      </c>
      <c r="I162" s="7">
        <v>4830</v>
      </c>
      <c r="J162" s="7">
        <v>5059</v>
      </c>
      <c r="K162" s="7">
        <v>5505</v>
      </c>
    </row>
    <row r="163" spans="1:11" x14ac:dyDescent="0.25">
      <c r="A163" s="6">
        <v>41395</v>
      </c>
      <c r="B163" s="7">
        <v>77551</v>
      </c>
      <c r="C163" s="7">
        <v>36420</v>
      </c>
      <c r="D163" s="7">
        <v>34475</v>
      </c>
      <c r="E163" s="7">
        <v>25562</v>
      </c>
      <c r="F163" s="5"/>
      <c r="G163" s="6">
        <v>41395</v>
      </c>
      <c r="H163" s="7">
        <v>9510</v>
      </c>
      <c r="I163" s="7">
        <v>4823</v>
      </c>
      <c r="J163" s="7">
        <v>5047</v>
      </c>
      <c r="K163" s="7">
        <v>5483</v>
      </c>
    </row>
    <row r="164" spans="1:11" x14ac:dyDescent="0.25">
      <c r="A164" s="6">
        <v>41426</v>
      </c>
      <c r="B164" s="7">
        <v>77524</v>
      </c>
      <c r="C164" s="7">
        <v>36339</v>
      </c>
      <c r="D164" s="7">
        <v>34463</v>
      </c>
      <c r="E164" s="7">
        <v>25413</v>
      </c>
      <c r="F164" s="5"/>
      <c r="G164" s="6">
        <v>41426</v>
      </c>
      <c r="H164" s="7">
        <v>9479</v>
      </c>
      <c r="I164" s="7">
        <v>4814</v>
      </c>
      <c r="J164" s="7">
        <v>5034</v>
      </c>
      <c r="K164" s="7">
        <v>5458</v>
      </c>
    </row>
    <row r="165" spans="1:11" x14ac:dyDescent="0.25">
      <c r="A165" s="6">
        <v>41456</v>
      </c>
      <c r="B165" s="7">
        <v>77383</v>
      </c>
      <c r="C165" s="7">
        <v>36261</v>
      </c>
      <c r="D165" s="7">
        <v>34467</v>
      </c>
      <c r="E165" s="7">
        <v>25277</v>
      </c>
      <c r="F165" s="5"/>
      <c r="G165" s="6">
        <v>41456</v>
      </c>
      <c r="H165" s="7">
        <v>9457</v>
      </c>
      <c r="I165" s="7">
        <v>4805</v>
      </c>
      <c r="J165" s="7">
        <v>5029</v>
      </c>
      <c r="K165" s="7">
        <v>5431</v>
      </c>
    </row>
    <row r="166" spans="1:11" x14ac:dyDescent="0.25">
      <c r="A166" s="6">
        <v>41487</v>
      </c>
      <c r="B166" s="7">
        <v>77285</v>
      </c>
      <c r="C166" s="7">
        <v>36175</v>
      </c>
      <c r="D166" s="7">
        <v>34510</v>
      </c>
      <c r="E166" s="7">
        <v>25154</v>
      </c>
      <c r="F166" s="5"/>
      <c r="G166" s="6">
        <v>41487</v>
      </c>
      <c r="H166" s="7">
        <v>9437</v>
      </c>
      <c r="I166" s="7">
        <v>4791</v>
      </c>
      <c r="J166" s="7">
        <v>5010</v>
      </c>
      <c r="K166" s="7">
        <v>5427</v>
      </c>
    </row>
    <row r="167" spans="1:11" x14ac:dyDescent="0.25">
      <c r="A167" s="6">
        <v>41518</v>
      </c>
      <c r="B167" s="7">
        <v>77615</v>
      </c>
      <c r="C167" s="7">
        <v>36293</v>
      </c>
      <c r="D167" s="7">
        <v>34638</v>
      </c>
      <c r="E167" s="7">
        <v>25266</v>
      </c>
      <c r="F167" s="5"/>
      <c r="G167" s="6">
        <v>41518</v>
      </c>
      <c r="H167" s="7">
        <v>9431</v>
      </c>
      <c r="I167" s="7">
        <v>4793</v>
      </c>
      <c r="J167" s="7">
        <v>5015</v>
      </c>
      <c r="K167" s="7">
        <v>5422</v>
      </c>
    </row>
    <row r="168" spans="1:11" x14ac:dyDescent="0.25">
      <c r="A168" s="6">
        <v>41548</v>
      </c>
      <c r="B168" s="7">
        <v>78012</v>
      </c>
      <c r="C168" s="7">
        <v>36516</v>
      </c>
      <c r="D168" s="7">
        <v>34941</v>
      </c>
      <c r="E168" s="7">
        <v>25720</v>
      </c>
      <c r="F168" s="5"/>
      <c r="G168" s="6">
        <v>41548</v>
      </c>
      <c r="H168" s="7">
        <v>9486</v>
      </c>
      <c r="I168" s="7">
        <v>4808</v>
      </c>
      <c r="J168" s="7">
        <v>5052</v>
      </c>
      <c r="K168" s="7">
        <v>5471</v>
      </c>
    </row>
    <row r="169" spans="1:11" x14ac:dyDescent="0.25">
      <c r="A169" s="6">
        <v>41579</v>
      </c>
      <c r="B169" s="7">
        <v>78274</v>
      </c>
      <c r="C169" s="7">
        <v>36667</v>
      </c>
      <c r="D169" s="7">
        <v>35134</v>
      </c>
      <c r="E169" s="7">
        <v>25937</v>
      </c>
      <c r="F169" s="5"/>
      <c r="G169" s="6">
        <v>41579</v>
      </c>
      <c r="H169" s="7">
        <v>9535</v>
      </c>
      <c r="I169" s="7">
        <v>4837</v>
      </c>
      <c r="J169" s="7">
        <v>5101</v>
      </c>
      <c r="K169" s="7">
        <v>5533</v>
      </c>
    </row>
    <row r="170" spans="1:11" x14ac:dyDescent="0.25">
      <c r="A170" s="6">
        <v>41609</v>
      </c>
      <c r="B170" s="7">
        <v>78441</v>
      </c>
      <c r="C170" s="7">
        <v>36780</v>
      </c>
      <c r="D170" s="7">
        <v>35289</v>
      </c>
      <c r="E170" s="7">
        <v>26099</v>
      </c>
      <c r="F170" s="5"/>
      <c r="G170" s="6">
        <v>41609</v>
      </c>
      <c r="H170" s="7">
        <v>9580</v>
      </c>
      <c r="I170" s="7">
        <v>4855</v>
      </c>
      <c r="J170" s="7">
        <v>5144</v>
      </c>
      <c r="K170" s="7">
        <v>5562</v>
      </c>
    </row>
    <row r="171" spans="1:11" x14ac:dyDescent="0.25">
      <c r="A171" s="6">
        <v>41640</v>
      </c>
      <c r="B171" s="7">
        <v>78563</v>
      </c>
      <c r="C171" s="7">
        <v>36830</v>
      </c>
      <c r="D171" s="7">
        <v>35356</v>
      </c>
      <c r="E171" s="7">
        <v>26111</v>
      </c>
      <c r="F171" s="5"/>
      <c r="G171" s="6">
        <v>41640</v>
      </c>
      <c r="H171" s="7">
        <v>9601</v>
      </c>
      <c r="I171" s="7">
        <v>4853</v>
      </c>
      <c r="J171" s="7">
        <v>5166</v>
      </c>
      <c r="K171" s="7">
        <v>5565</v>
      </c>
    </row>
    <row r="172" spans="1:11" x14ac:dyDescent="0.25">
      <c r="A172" s="6">
        <v>41671</v>
      </c>
      <c r="B172" s="7">
        <v>78628</v>
      </c>
      <c r="C172" s="7">
        <v>36887</v>
      </c>
      <c r="D172" s="7">
        <v>35430</v>
      </c>
      <c r="E172" s="7">
        <v>26106</v>
      </c>
      <c r="F172" s="5"/>
      <c r="G172" s="6">
        <v>41671</v>
      </c>
      <c r="H172" s="7">
        <v>9623</v>
      </c>
      <c r="I172" s="7">
        <v>4857</v>
      </c>
      <c r="J172" s="7">
        <v>5173</v>
      </c>
      <c r="K172" s="7">
        <v>5574</v>
      </c>
    </row>
    <row r="173" spans="1:11" x14ac:dyDescent="0.25">
      <c r="A173" s="6">
        <v>41699</v>
      </c>
      <c r="B173" s="7">
        <v>78582</v>
      </c>
      <c r="C173" s="7">
        <v>36894</v>
      </c>
      <c r="D173" s="7">
        <v>35402</v>
      </c>
      <c r="E173" s="7">
        <v>26003</v>
      </c>
      <c r="F173" s="5"/>
      <c r="G173" s="6">
        <v>41699</v>
      </c>
      <c r="H173" s="7">
        <v>9607</v>
      </c>
      <c r="I173" s="7">
        <v>4849</v>
      </c>
      <c r="J173" s="7">
        <v>5162</v>
      </c>
      <c r="K173" s="7">
        <v>5543</v>
      </c>
    </row>
    <row r="174" spans="1:11" x14ac:dyDescent="0.25">
      <c r="A174" s="6">
        <v>41730</v>
      </c>
      <c r="B174" s="7">
        <v>78536</v>
      </c>
      <c r="C174" s="7">
        <v>36827</v>
      </c>
      <c r="D174" s="7">
        <v>35333</v>
      </c>
      <c r="E174" s="7">
        <v>25750</v>
      </c>
      <c r="F174" s="5"/>
      <c r="G174" s="6">
        <v>41730</v>
      </c>
      <c r="H174" s="7">
        <v>9586</v>
      </c>
      <c r="I174" s="7">
        <v>4829</v>
      </c>
      <c r="J174" s="7">
        <v>5134</v>
      </c>
      <c r="K174" s="7">
        <v>5515</v>
      </c>
    </row>
    <row r="175" spans="1:11" x14ac:dyDescent="0.25">
      <c r="A175" s="6">
        <v>41760</v>
      </c>
      <c r="B175" s="7">
        <v>78446</v>
      </c>
      <c r="C175" s="7">
        <v>36724</v>
      </c>
      <c r="D175" s="7">
        <v>35302</v>
      </c>
      <c r="E175" s="7">
        <v>25486</v>
      </c>
      <c r="F175" s="5"/>
      <c r="G175" s="6">
        <v>41760</v>
      </c>
      <c r="H175" s="7">
        <v>9543</v>
      </c>
      <c r="I175" s="7">
        <v>4817</v>
      </c>
      <c r="J175" s="7">
        <v>5126</v>
      </c>
      <c r="K175" s="7">
        <v>5470</v>
      </c>
    </row>
    <row r="176" spans="1:11" x14ac:dyDescent="0.25">
      <c r="A176" s="6">
        <v>41791</v>
      </c>
      <c r="B176" s="7">
        <v>78238</v>
      </c>
      <c r="C176" s="7">
        <v>36644</v>
      </c>
      <c r="D176" s="7">
        <v>35287</v>
      </c>
      <c r="E176" s="7">
        <v>25330</v>
      </c>
      <c r="F176" s="5"/>
      <c r="G176" s="6">
        <v>41791</v>
      </c>
      <c r="H176" s="7">
        <v>9527</v>
      </c>
      <c r="I176" s="7">
        <v>4802</v>
      </c>
      <c r="J176" s="7">
        <v>5112</v>
      </c>
      <c r="K176" s="7">
        <v>5451</v>
      </c>
    </row>
    <row r="177" spans="1:11" x14ac:dyDescent="0.25">
      <c r="A177" s="6">
        <v>41821</v>
      </c>
      <c r="B177" s="7">
        <v>78199</v>
      </c>
      <c r="C177" s="7">
        <v>36589</v>
      </c>
      <c r="D177" s="7">
        <v>35279</v>
      </c>
      <c r="E177" s="7">
        <v>25179</v>
      </c>
      <c r="F177" s="5"/>
      <c r="G177" s="6">
        <v>41821</v>
      </c>
      <c r="H177" s="7">
        <v>9503</v>
      </c>
      <c r="I177" s="7">
        <v>4792</v>
      </c>
      <c r="J177" s="7">
        <v>5096</v>
      </c>
      <c r="K177" s="7">
        <v>5434</v>
      </c>
    </row>
    <row r="178" spans="1:11" x14ac:dyDescent="0.25">
      <c r="A178" s="6">
        <v>41852</v>
      </c>
      <c r="B178" s="7">
        <v>78203</v>
      </c>
      <c r="C178" s="7">
        <v>36578</v>
      </c>
      <c r="D178" s="7">
        <v>35303</v>
      </c>
      <c r="E178" s="7">
        <v>25091</v>
      </c>
      <c r="F178" s="5"/>
      <c r="G178" s="6">
        <v>41852</v>
      </c>
      <c r="H178" s="7">
        <v>9490</v>
      </c>
      <c r="I178" s="7">
        <v>4786</v>
      </c>
      <c r="J178" s="7">
        <v>5096</v>
      </c>
      <c r="K178" s="7">
        <v>5421</v>
      </c>
    </row>
    <row r="179" spans="1:11" x14ac:dyDescent="0.25">
      <c r="A179" s="6">
        <v>41883</v>
      </c>
      <c r="B179" s="7">
        <v>78434</v>
      </c>
      <c r="C179" s="7">
        <v>36650</v>
      </c>
      <c r="D179" s="7">
        <v>35412</v>
      </c>
      <c r="E179" s="7">
        <v>25167</v>
      </c>
      <c r="F179" s="5"/>
      <c r="G179" s="6">
        <v>41883</v>
      </c>
      <c r="H179" s="7">
        <v>9496</v>
      </c>
      <c r="I179" s="7">
        <v>4782</v>
      </c>
      <c r="J179" s="7">
        <v>5098</v>
      </c>
      <c r="K179" s="7">
        <v>5426</v>
      </c>
    </row>
    <row r="180" spans="1:11" x14ac:dyDescent="0.25">
      <c r="A180" s="6">
        <v>41913</v>
      </c>
      <c r="B180" s="7">
        <v>78794</v>
      </c>
      <c r="C180" s="7">
        <v>36858</v>
      </c>
      <c r="D180" s="7">
        <v>35653</v>
      </c>
      <c r="E180" s="7">
        <v>25625</v>
      </c>
      <c r="F180" s="5"/>
      <c r="G180" s="6">
        <v>41913</v>
      </c>
      <c r="H180" s="7">
        <v>9531</v>
      </c>
      <c r="I180" s="7">
        <v>4799</v>
      </c>
      <c r="J180" s="7">
        <v>5110</v>
      </c>
      <c r="K180" s="7">
        <v>5460</v>
      </c>
    </row>
    <row r="181" spans="1:11" x14ac:dyDescent="0.25">
      <c r="A181" s="6">
        <v>41944</v>
      </c>
      <c r="B181" s="7">
        <v>79134</v>
      </c>
      <c r="C181" s="7">
        <v>37100</v>
      </c>
      <c r="D181" s="7">
        <v>35944</v>
      </c>
      <c r="E181" s="7">
        <v>26067</v>
      </c>
      <c r="F181" s="5"/>
      <c r="G181" s="6">
        <v>41944</v>
      </c>
      <c r="H181" s="7">
        <v>9590</v>
      </c>
      <c r="I181" s="7">
        <v>4831</v>
      </c>
      <c r="J181" s="7">
        <v>5191</v>
      </c>
      <c r="K181" s="7">
        <v>5561</v>
      </c>
    </row>
    <row r="182" spans="1:11" x14ac:dyDescent="0.25">
      <c r="A182" s="6">
        <v>41974</v>
      </c>
      <c r="B182" s="7">
        <v>79291</v>
      </c>
      <c r="C182" s="7">
        <v>37196</v>
      </c>
      <c r="D182" s="7">
        <v>36018</v>
      </c>
      <c r="E182" s="7">
        <v>26147</v>
      </c>
      <c r="F182" s="5"/>
      <c r="G182" s="6">
        <v>41974</v>
      </c>
      <c r="H182" s="7">
        <v>9616</v>
      </c>
      <c r="I182" s="7">
        <v>4842</v>
      </c>
      <c r="J182" s="7">
        <v>5210</v>
      </c>
      <c r="K182" s="7">
        <v>5579</v>
      </c>
    </row>
    <row r="183" spans="1:11" x14ac:dyDescent="0.25">
      <c r="A183" s="6">
        <v>42005</v>
      </c>
      <c r="B183" s="7">
        <v>79363</v>
      </c>
      <c r="C183" s="7">
        <v>37229</v>
      </c>
      <c r="D183" s="7">
        <v>36064</v>
      </c>
      <c r="E183" s="7">
        <v>26186</v>
      </c>
      <c r="F183" s="5"/>
      <c r="G183" s="6">
        <v>42005</v>
      </c>
      <c r="H183" s="7">
        <v>9625</v>
      </c>
      <c r="I183" s="7">
        <v>4843</v>
      </c>
      <c r="J183" s="7">
        <v>5219</v>
      </c>
      <c r="K183" s="7">
        <v>5580</v>
      </c>
    </row>
    <row r="184" spans="1:11" x14ac:dyDescent="0.25">
      <c r="A184" s="6">
        <v>42036</v>
      </c>
      <c r="B184" s="7">
        <v>79418</v>
      </c>
      <c r="C184" s="7">
        <v>37295</v>
      </c>
      <c r="D184" s="7">
        <v>36119</v>
      </c>
      <c r="E184" s="7">
        <v>26167</v>
      </c>
      <c r="F184" s="5"/>
      <c r="G184" s="6">
        <v>42036</v>
      </c>
      <c r="H184" s="7">
        <v>9624</v>
      </c>
      <c r="I184" s="7">
        <v>4850</v>
      </c>
      <c r="J184" s="7">
        <v>5218</v>
      </c>
      <c r="K184" s="7">
        <v>5585</v>
      </c>
    </row>
    <row r="185" spans="1:11" x14ac:dyDescent="0.25">
      <c r="A185" s="6">
        <v>42064</v>
      </c>
      <c r="B185" s="7">
        <v>79444</v>
      </c>
      <c r="C185" s="7">
        <v>37259</v>
      </c>
      <c r="D185" s="7">
        <v>36121</v>
      </c>
      <c r="E185" s="7">
        <v>26056</v>
      </c>
      <c r="F185" s="5"/>
      <c r="G185" s="6">
        <v>42064</v>
      </c>
      <c r="H185" s="7">
        <v>9613</v>
      </c>
      <c r="I185" s="7">
        <v>4842</v>
      </c>
      <c r="J185" s="7">
        <v>5212</v>
      </c>
      <c r="K185" s="7">
        <v>5564</v>
      </c>
    </row>
    <row r="186" spans="1:11" x14ac:dyDescent="0.25">
      <c r="A186" s="6">
        <v>42095</v>
      </c>
      <c r="B186" s="7">
        <v>79419</v>
      </c>
      <c r="C186" s="7">
        <v>37224</v>
      </c>
      <c r="D186" s="7">
        <v>36117</v>
      </c>
      <c r="E186" s="7">
        <v>25873</v>
      </c>
      <c r="F186" s="5"/>
      <c r="G186" s="6">
        <v>42095</v>
      </c>
      <c r="H186" s="7">
        <v>9625</v>
      </c>
      <c r="I186" s="7">
        <v>4822</v>
      </c>
      <c r="J186" s="7">
        <v>5203</v>
      </c>
      <c r="K186" s="7">
        <v>5550</v>
      </c>
    </row>
    <row r="187" spans="1:11" x14ac:dyDescent="0.25">
      <c r="A187" s="6">
        <v>42125</v>
      </c>
      <c r="B187" s="7">
        <v>79426</v>
      </c>
      <c r="C187" s="7">
        <v>37207</v>
      </c>
      <c r="D187" s="7">
        <v>36092</v>
      </c>
      <c r="E187" s="7">
        <v>25747</v>
      </c>
      <c r="F187" s="5"/>
      <c r="G187" s="6">
        <v>42125</v>
      </c>
      <c r="H187" s="7">
        <v>9615</v>
      </c>
      <c r="I187" s="7">
        <v>4813</v>
      </c>
      <c r="J187" s="7">
        <v>5196</v>
      </c>
      <c r="K187" s="7">
        <v>5541</v>
      </c>
    </row>
    <row r="188" spans="1:11" x14ac:dyDescent="0.25">
      <c r="A188" s="6">
        <v>42156</v>
      </c>
      <c r="B188" s="7">
        <v>79322</v>
      </c>
      <c r="C188" s="7">
        <v>37112</v>
      </c>
      <c r="D188" s="7">
        <v>36099</v>
      </c>
      <c r="E188" s="7">
        <v>25565</v>
      </c>
      <c r="F188" s="5"/>
      <c r="G188" s="6">
        <v>42156</v>
      </c>
      <c r="H188" s="7">
        <v>9606</v>
      </c>
      <c r="I188" s="7">
        <v>4808</v>
      </c>
      <c r="J188" s="7">
        <v>5184</v>
      </c>
      <c r="K188" s="7">
        <v>5509</v>
      </c>
    </row>
    <row r="189" spans="1:11" x14ac:dyDescent="0.25">
      <c r="A189" s="6">
        <v>42186</v>
      </c>
      <c r="B189" s="7">
        <v>79296</v>
      </c>
      <c r="C189" s="7">
        <v>37101</v>
      </c>
      <c r="D189" s="7">
        <v>36105</v>
      </c>
      <c r="E189" s="7">
        <v>25434</v>
      </c>
      <c r="F189" s="5"/>
      <c r="G189" s="6">
        <v>42186</v>
      </c>
      <c r="H189" s="7">
        <v>9598</v>
      </c>
      <c r="I189" s="7">
        <v>4795</v>
      </c>
      <c r="J189" s="7">
        <v>5179</v>
      </c>
      <c r="K189" s="7">
        <v>5509</v>
      </c>
    </row>
    <row r="190" spans="1:11" x14ac:dyDescent="0.25">
      <c r="A190" s="6">
        <v>42217</v>
      </c>
      <c r="B190" s="7">
        <v>79324</v>
      </c>
      <c r="C190" s="7">
        <v>37134</v>
      </c>
      <c r="D190" s="7">
        <v>36179</v>
      </c>
      <c r="E190" s="7">
        <v>25440</v>
      </c>
      <c r="F190" s="5"/>
      <c r="G190" s="6">
        <v>42217</v>
      </c>
      <c r="H190" s="7">
        <v>9594</v>
      </c>
      <c r="I190" s="7">
        <v>4800</v>
      </c>
      <c r="J190" s="7">
        <v>5174</v>
      </c>
      <c r="K190" s="7">
        <v>5508</v>
      </c>
    </row>
    <row r="191" spans="1:11" x14ac:dyDescent="0.25">
      <c r="A191" s="6">
        <v>42248</v>
      </c>
      <c r="B191" s="7">
        <v>79617</v>
      </c>
      <c r="C191" s="7">
        <v>37212</v>
      </c>
      <c r="D191" s="7">
        <v>36279</v>
      </c>
      <c r="E191" s="7">
        <v>25531</v>
      </c>
      <c r="F191" s="5"/>
      <c r="G191" s="6">
        <v>42248</v>
      </c>
      <c r="H191" s="7">
        <v>9604</v>
      </c>
      <c r="I191" s="7">
        <v>4801</v>
      </c>
      <c r="J191" s="7">
        <v>5176</v>
      </c>
      <c r="K191" s="7">
        <v>5508</v>
      </c>
    </row>
    <row r="192" spans="1:11" x14ac:dyDescent="0.25">
      <c r="A192" s="6">
        <v>42278</v>
      </c>
      <c r="B192" s="7">
        <v>79899</v>
      </c>
      <c r="C192" s="7">
        <v>37333</v>
      </c>
      <c r="D192" s="7">
        <v>36496</v>
      </c>
      <c r="E192" s="7">
        <v>25760</v>
      </c>
      <c r="F192" s="5"/>
      <c r="G192" s="6">
        <v>42278</v>
      </c>
      <c r="H192" s="7">
        <v>9628</v>
      </c>
      <c r="I192" s="7">
        <v>4819</v>
      </c>
      <c r="J192" s="7">
        <v>5201</v>
      </c>
      <c r="K192" s="7">
        <v>5541</v>
      </c>
    </row>
    <row r="193" spans="1:11" x14ac:dyDescent="0.25">
      <c r="A193" s="6">
        <v>42309</v>
      </c>
      <c r="B193" s="7">
        <v>80164</v>
      </c>
      <c r="C193" s="7">
        <v>37496</v>
      </c>
      <c r="D193" s="7">
        <v>36758</v>
      </c>
      <c r="E193" s="7">
        <v>26157</v>
      </c>
      <c r="F193" s="5"/>
      <c r="G193" s="6">
        <v>42309</v>
      </c>
      <c r="H193" s="7">
        <v>9676</v>
      </c>
      <c r="I193" s="7">
        <v>4848</v>
      </c>
      <c r="J193" s="7">
        <v>5265</v>
      </c>
      <c r="K193" s="7">
        <v>5626</v>
      </c>
    </row>
    <row r="194" spans="1:11" x14ac:dyDescent="0.25">
      <c r="A194" s="6">
        <v>42339</v>
      </c>
      <c r="B194" s="7">
        <v>80296</v>
      </c>
      <c r="C194" s="7">
        <v>37608</v>
      </c>
      <c r="D194" s="7">
        <v>36887</v>
      </c>
      <c r="E194" s="7">
        <v>26323</v>
      </c>
      <c r="F194" s="5"/>
      <c r="G194" s="6">
        <v>42339</v>
      </c>
      <c r="H194" s="7">
        <v>9740</v>
      </c>
      <c r="I194" s="7">
        <v>4862</v>
      </c>
      <c r="J194" s="7">
        <v>5303</v>
      </c>
      <c r="K194" s="7">
        <v>5668</v>
      </c>
    </row>
    <row r="195" spans="1:11" x14ac:dyDescent="0.25">
      <c r="A195" s="6">
        <v>42370</v>
      </c>
      <c r="B195" s="7">
        <v>80414</v>
      </c>
      <c r="C195" s="7">
        <v>37682</v>
      </c>
      <c r="D195" s="7">
        <v>36979</v>
      </c>
      <c r="E195" s="7">
        <v>26368</v>
      </c>
      <c r="F195" s="5"/>
      <c r="G195" s="6">
        <v>42370</v>
      </c>
      <c r="H195" s="7">
        <v>9763</v>
      </c>
      <c r="I195" s="7">
        <v>4879</v>
      </c>
      <c r="J195" s="7">
        <v>5315</v>
      </c>
      <c r="K195" s="7">
        <v>5674</v>
      </c>
    </row>
    <row r="196" spans="1:11" x14ac:dyDescent="0.25">
      <c r="A196" s="6">
        <v>42401</v>
      </c>
      <c r="B196" s="7">
        <v>80480</v>
      </c>
      <c r="C196" s="7">
        <v>37741</v>
      </c>
      <c r="D196" s="7">
        <v>37021</v>
      </c>
      <c r="E196" s="7">
        <v>26333</v>
      </c>
      <c r="F196" s="5"/>
      <c r="G196" s="6">
        <v>42401</v>
      </c>
      <c r="H196" s="7">
        <v>9764</v>
      </c>
      <c r="I196" s="7">
        <v>4875</v>
      </c>
      <c r="J196" s="7">
        <v>5309</v>
      </c>
      <c r="K196" s="7">
        <v>5665</v>
      </c>
    </row>
    <row r="197" spans="1:11" x14ac:dyDescent="0.25">
      <c r="A197" s="6">
        <v>42430</v>
      </c>
      <c r="B197" s="7">
        <v>80452</v>
      </c>
      <c r="C197" s="7">
        <v>37752</v>
      </c>
      <c r="D197" s="7">
        <v>37038</v>
      </c>
      <c r="E197" s="7">
        <v>26303</v>
      </c>
      <c r="F197" s="5"/>
      <c r="G197" s="6">
        <v>42430</v>
      </c>
      <c r="H197" s="7">
        <v>9767</v>
      </c>
      <c r="I197" s="7">
        <v>4875</v>
      </c>
      <c r="J197" s="7">
        <v>5296</v>
      </c>
      <c r="K197" s="7">
        <v>5641</v>
      </c>
    </row>
    <row r="198" spans="1:11" x14ac:dyDescent="0.25">
      <c r="A198" s="6">
        <v>42461</v>
      </c>
      <c r="B198" s="7">
        <v>80446</v>
      </c>
      <c r="C198" s="7">
        <v>37738</v>
      </c>
      <c r="D198" s="7">
        <v>36988</v>
      </c>
      <c r="E198" s="7">
        <v>26130</v>
      </c>
      <c r="F198" s="5"/>
      <c r="G198" s="6">
        <v>42461</v>
      </c>
      <c r="H198" s="7">
        <v>9757</v>
      </c>
      <c r="I198" s="7">
        <v>4872</v>
      </c>
      <c r="J198" s="7">
        <v>5281</v>
      </c>
      <c r="K198" s="7">
        <v>5607</v>
      </c>
    </row>
    <row r="199" spans="1:11" x14ac:dyDescent="0.25">
      <c r="A199" s="6">
        <v>42491</v>
      </c>
      <c r="B199" s="7">
        <v>80452</v>
      </c>
      <c r="C199" s="7">
        <v>37686</v>
      </c>
      <c r="D199" s="7">
        <v>37010</v>
      </c>
      <c r="E199" s="7">
        <v>25984</v>
      </c>
      <c r="F199" s="5"/>
      <c r="G199" s="6">
        <v>42491</v>
      </c>
      <c r="H199" s="7">
        <v>9731</v>
      </c>
      <c r="I199" s="7">
        <v>4861</v>
      </c>
      <c r="J199" s="7">
        <v>5274</v>
      </c>
      <c r="K199" s="7">
        <v>5578</v>
      </c>
    </row>
    <row r="200" spans="1:11" x14ac:dyDescent="0.25">
      <c r="A200" s="6">
        <v>42522</v>
      </c>
      <c r="B200" s="7">
        <v>80354</v>
      </c>
      <c r="C200" s="7">
        <v>37675</v>
      </c>
      <c r="D200" s="7">
        <v>37016</v>
      </c>
      <c r="E200" s="7">
        <v>25884</v>
      </c>
      <c r="F200" s="5"/>
      <c r="G200" s="6">
        <v>42522</v>
      </c>
      <c r="H200" s="7">
        <v>9745</v>
      </c>
      <c r="I200" s="7">
        <v>4849</v>
      </c>
      <c r="J200" s="7">
        <v>5260</v>
      </c>
      <c r="K200" s="7">
        <v>5553</v>
      </c>
    </row>
    <row r="201" spans="1:11" x14ac:dyDescent="0.25">
      <c r="A201" s="6">
        <v>42552</v>
      </c>
      <c r="B201" s="7">
        <v>80387</v>
      </c>
      <c r="C201" s="7">
        <v>37679</v>
      </c>
      <c r="D201" s="7">
        <v>37090</v>
      </c>
      <c r="E201" s="7">
        <v>25808</v>
      </c>
      <c r="F201" s="5"/>
      <c r="G201" s="6">
        <v>42552</v>
      </c>
      <c r="H201" s="7">
        <v>9728</v>
      </c>
      <c r="I201" s="7">
        <v>4839</v>
      </c>
      <c r="J201" s="7">
        <v>5263</v>
      </c>
      <c r="K201" s="7">
        <v>5546</v>
      </c>
    </row>
    <row r="202" spans="1:11" x14ac:dyDescent="0.25">
      <c r="A202" s="6">
        <v>42583</v>
      </c>
      <c r="B202" s="7">
        <v>80334</v>
      </c>
      <c r="C202" s="7">
        <v>37630</v>
      </c>
      <c r="D202" s="7">
        <v>37134</v>
      </c>
      <c r="E202" s="7">
        <v>25661</v>
      </c>
      <c r="F202" s="5"/>
      <c r="G202" s="6">
        <v>42583</v>
      </c>
      <c r="H202" s="7">
        <v>9723</v>
      </c>
      <c r="I202" s="7">
        <v>4833</v>
      </c>
      <c r="J202" s="7">
        <v>5255</v>
      </c>
      <c r="K202" s="7">
        <v>5536</v>
      </c>
    </row>
    <row r="203" spans="1:11" x14ac:dyDescent="0.25">
      <c r="A203" s="6">
        <v>42614</v>
      </c>
      <c r="B203" s="7">
        <v>80510</v>
      </c>
      <c r="C203" s="7">
        <v>37688</v>
      </c>
      <c r="D203" s="7">
        <v>37205</v>
      </c>
      <c r="E203" s="7">
        <v>25685</v>
      </c>
      <c r="F203" s="5"/>
      <c r="G203" s="6">
        <v>42614</v>
      </c>
      <c r="H203" s="7">
        <v>9732</v>
      </c>
      <c r="I203" s="7">
        <v>4831</v>
      </c>
      <c r="J203" s="7">
        <v>5251</v>
      </c>
      <c r="K203" s="7">
        <v>5539</v>
      </c>
    </row>
    <row r="204" spans="1:11" x14ac:dyDescent="0.25">
      <c r="A204" s="6">
        <v>42644</v>
      </c>
      <c r="B204" s="7">
        <v>80833</v>
      </c>
      <c r="C204" s="7">
        <v>37854</v>
      </c>
      <c r="D204" s="7">
        <v>37481</v>
      </c>
      <c r="E204" s="7">
        <v>26092</v>
      </c>
      <c r="F204" s="5"/>
      <c r="G204" s="6">
        <v>42644</v>
      </c>
      <c r="H204" s="7">
        <v>9794</v>
      </c>
      <c r="I204" s="7">
        <v>4858</v>
      </c>
      <c r="J204" s="7">
        <v>5300</v>
      </c>
      <c r="K204" s="7">
        <v>5595</v>
      </c>
    </row>
    <row r="205" spans="1:11" x14ac:dyDescent="0.25">
      <c r="A205" s="6">
        <v>42675</v>
      </c>
      <c r="B205" s="11">
        <v>81023</v>
      </c>
      <c r="C205" s="11">
        <v>38007</v>
      </c>
      <c r="D205" s="11">
        <v>37709</v>
      </c>
      <c r="E205" s="11">
        <v>26325</v>
      </c>
      <c r="F205" s="5"/>
      <c r="G205" s="6">
        <v>42675</v>
      </c>
      <c r="H205" s="11">
        <v>9821</v>
      </c>
      <c r="I205" s="11">
        <v>4881</v>
      </c>
      <c r="J205" s="11">
        <v>5344</v>
      </c>
      <c r="K205" s="11">
        <v>5641</v>
      </c>
    </row>
    <row r="206" spans="1:11" x14ac:dyDescent="0.25">
      <c r="A206" s="6">
        <v>42705</v>
      </c>
      <c r="B206" s="7">
        <v>81270</v>
      </c>
      <c r="C206" s="7">
        <v>38143</v>
      </c>
      <c r="D206" s="7">
        <v>37893</v>
      </c>
      <c r="E206" s="7">
        <v>26509</v>
      </c>
      <c r="F206" s="5"/>
      <c r="G206" s="6">
        <v>42705</v>
      </c>
      <c r="H206" s="7">
        <v>9899</v>
      </c>
      <c r="I206" s="7">
        <v>4924</v>
      </c>
      <c r="J206" s="7">
        <v>5382</v>
      </c>
      <c r="K206" s="7">
        <v>5690</v>
      </c>
    </row>
    <row r="207" spans="1:11" x14ac:dyDescent="0.25">
      <c r="A207" s="6">
        <v>42736</v>
      </c>
      <c r="B207" s="12">
        <v>81390</v>
      </c>
      <c r="C207" s="12">
        <v>38215</v>
      </c>
      <c r="D207" s="12">
        <v>37977</v>
      </c>
      <c r="E207" s="12">
        <v>26557</v>
      </c>
      <c r="F207" s="5"/>
      <c r="G207" s="6">
        <v>42736</v>
      </c>
      <c r="H207" s="12">
        <v>9924</v>
      </c>
      <c r="I207" s="12">
        <v>4948</v>
      </c>
      <c r="J207" s="12">
        <v>5396</v>
      </c>
      <c r="K207" s="12">
        <v>5704</v>
      </c>
    </row>
    <row r="208" spans="1:11" x14ac:dyDescent="0.25">
      <c r="A208" s="6">
        <v>42767</v>
      </c>
      <c r="B208" s="12">
        <v>81454</v>
      </c>
      <c r="C208" s="12">
        <v>38261</v>
      </c>
      <c r="D208" s="12">
        <v>38036</v>
      </c>
      <c r="E208" s="12">
        <v>26562</v>
      </c>
      <c r="F208" s="5"/>
      <c r="G208" s="6">
        <v>42767</v>
      </c>
      <c r="H208" s="12">
        <v>9928</v>
      </c>
      <c r="I208" s="12">
        <v>4941</v>
      </c>
      <c r="J208" s="12">
        <v>5410</v>
      </c>
      <c r="K208" s="12">
        <v>5702</v>
      </c>
    </row>
    <row r="209" spans="1:11" x14ac:dyDescent="0.25">
      <c r="A209" s="6">
        <v>42795</v>
      </c>
      <c r="B209" s="12">
        <v>81515</v>
      </c>
      <c r="C209" s="12">
        <v>38301</v>
      </c>
      <c r="D209" s="12">
        <v>38121</v>
      </c>
      <c r="E209" s="12">
        <v>26485</v>
      </c>
      <c r="F209" s="5"/>
      <c r="G209" s="6">
        <v>42795</v>
      </c>
      <c r="H209" s="12">
        <v>9912</v>
      </c>
      <c r="I209" s="12">
        <v>4954</v>
      </c>
      <c r="J209" s="12">
        <v>5406</v>
      </c>
      <c r="K209" s="12">
        <v>5681</v>
      </c>
    </row>
    <row r="210" spans="1:11" x14ac:dyDescent="0.25">
      <c r="A210" s="6">
        <v>42826</v>
      </c>
      <c r="B210" s="12">
        <v>81563</v>
      </c>
      <c r="C210" s="12">
        <v>38351</v>
      </c>
      <c r="D210" s="12">
        <v>38121</v>
      </c>
      <c r="E210" s="12">
        <v>26414</v>
      </c>
      <c r="F210" s="5"/>
      <c r="G210" s="6">
        <v>42826</v>
      </c>
      <c r="H210" s="12">
        <v>9917</v>
      </c>
      <c r="I210" s="12">
        <v>4932</v>
      </c>
      <c r="J210" s="12">
        <v>5390</v>
      </c>
      <c r="K210" s="12">
        <v>5662</v>
      </c>
    </row>
    <row r="211" spans="1:11" x14ac:dyDescent="0.25">
      <c r="A211" s="6">
        <v>42856</v>
      </c>
      <c r="B211" s="12">
        <v>81471</v>
      </c>
      <c r="C211" s="12">
        <v>38296</v>
      </c>
      <c r="D211" s="12">
        <v>38105</v>
      </c>
      <c r="E211" s="12">
        <v>26227</v>
      </c>
      <c r="F211" s="5"/>
      <c r="G211" s="6">
        <v>42856</v>
      </c>
      <c r="H211" s="12">
        <v>9902</v>
      </c>
      <c r="I211" s="12">
        <v>4923</v>
      </c>
      <c r="J211" s="12">
        <v>5380</v>
      </c>
      <c r="K211" s="12">
        <v>5642</v>
      </c>
    </row>
    <row r="212" spans="1:11" x14ac:dyDescent="0.25">
      <c r="A212" s="6">
        <v>42887</v>
      </c>
      <c r="B212" s="12">
        <v>81359</v>
      </c>
      <c r="C212" s="12">
        <v>38230</v>
      </c>
      <c r="D212" s="12">
        <v>38098</v>
      </c>
      <c r="E212" s="12">
        <v>26011</v>
      </c>
      <c r="F212" s="5"/>
      <c r="G212" s="6">
        <v>42887</v>
      </c>
      <c r="H212" s="12">
        <v>9853</v>
      </c>
      <c r="I212" s="12">
        <v>4903</v>
      </c>
      <c r="J212" s="12">
        <v>5357</v>
      </c>
      <c r="K212" s="12">
        <v>5613</v>
      </c>
    </row>
    <row r="213" spans="1:11" x14ac:dyDescent="0.25">
      <c r="A213" s="6">
        <v>42917</v>
      </c>
      <c r="B213" s="12">
        <v>81348</v>
      </c>
      <c r="C213" s="12">
        <v>38202</v>
      </c>
      <c r="D213" s="12">
        <v>38101</v>
      </c>
      <c r="E213" s="12">
        <v>25856</v>
      </c>
      <c r="F213" s="5"/>
      <c r="G213" s="6">
        <v>42917</v>
      </c>
      <c r="H213" s="12">
        <v>9840</v>
      </c>
      <c r="I213" s="12">
        <v>4893</v>
      </c>
      <c r="J213" s="12">
        <v>5348</v>
      </c>
      <c r="K213" s="12">
        <v>5597</v>
      </c>
    </row>
    <row r="214" spans="1:11" x14ac:dyDescent="0.25">
      <c r="A214" s="6">
        <v>42948</v>
      </c>
      <c r="B214" s="12">
        <v>81310</v>
      </c>
      <c r="C214" s="12">
        <v>38181</v>
      </c>
      <c r="D214" s="12">
        <v>38156</v>
      </c>
      <c r="E214" s="12">
        <v>25764</v>
      </c>
      <c r="F214" s="5"/>
      <c r="G214" s="6">
        <v>42948</v>
      </c>
      <c r="H214" s="12">
        <v>9835</v>
      </c>
      <c r="I214" s="12">
        <v>4893</v>
      </c>
      <c r="J214" s="12">
        <v>5340</v>
      </c>
      <c r="K214" s="12">
        <v>5581</v>
      </c>
    </row>
    <row r="215" spans="1:11" x14ac:dyDescent="0.25">
      <c r="A215" s="6">
        <v>42979</v>
      </c>
      <c r="B215" s="12">
        <v>81569</v>
      </c>
      <c r="C215" s="12">
        <v>38295</v>
      </c>
      <c r="D215" s="12">
        <v>38341</v>
      </c>
      <c r="E215" s="12">
        <v>25927</v>
      </c>
      <c r="F215" s="5"/>
      <c r="G215" s="6">
        <v>42979</v>
      </c>
      <c r="H215" s="12">
        <v>9867</v>
      </c>
      <c r="I215" s="12">
        <v>4896</v>
      </c>
      <c r="J215" s="12">
        <v>5350</v>
      </c>
      <c r="K215" s="12">
        <v>5601</v>
      </c>
    </row>
    <row r="216" spans="1:11" x14ac:dyDescent="0.25">
      <c r="A216" s="6">
        <v>43009</v>
      </c>
      <c r="B216" s="12">
        <v>81922</v>
      </c>
      <c r="C216" s="12">
        <v>38470</v>
      </c>
      <c r="D216" s="12">
        <v>38648</v>
      </c>
      <c r="E216" s="12">
        <v>26421</v>
      </c>
      <c r="F216" s="5"/>
      <c r="G216" s="6">
        <v>43009</v>
      </c>
      <c r="H216" s="12">
        <v>9915</v>
      </c>
      <c r="I216" s="12">
        <v>4925</v>
      </c>
      <c r="J216" s="12">
        <v>5396</v>
      </c>
      <c r="K216" s="12">
        <v>5653</v>
      </c>
    </row>
    <row r="217" spans="1:11" x14ac:dyDescent="0.25">
      <c r="A217" s="6">
        <v>43040</v>
      </c>
      <c r="B217" s="12">
        <v>82227</v>
      </c>
      <c r="C217" s="12">
        <v>38615</v>
      </c>
      <c r="D217" s="12">
        <v>38884</v>
      </c>
      <c r="E217" s="12">
        <v>26675</v>
      </c>
      <c r="F217" s="5"/>
      <c r="G217" s="6">
        <v>43040</v>
      </c>
      <c r="H217" s="12">
        <v>9994</v>
      </c>
      <c r="I217" s="12">
        <v>4954</v>
      </c>
      <c r="J217" s="12">
        <v>5443</v>
      </c>
      <c r="K217" s="12">
        <v>5716</v>
      </c>
    </row>
    <row r="218" spans="1:11" x14ac:dyDescent="0.25">
      <c r="A218" s="6">
        <v>43070</v>
      </c>
      <c r="B218" s="12">
        <v>82425</v>
      </c>
      <c r="C218" s="12">
        <v>38762</v>
      </c>
      <c r="D218" s="12">
        <v>39039</v>
      </c>
      <c r="E218" s="12">
        <v>26784</v>
      </c>
      <c r="F218" s="5"/>
      <c r="G218" s="6">
        <v>43070</v>
      </c>
      <c r="H218" s="12">
        <v>10043</v>
      </c>
      <c r="I218" s="12">
        <v>4968</v>
      </c>
      <c r="J218" s="12">
        <v>5484</v>
      </c>
      <c r="K218" s="12">
        <v>5753</v>
      </c>
    </row>
    <row r="219" spans="1:11" x14ac:dyDescent="0.25">
      <c r="A219" s="6">
        <v>43101</v>
      </c>
      <c r="B219" s="12">
        <v>82425</v>
      </c>
      <c r="C219" s="12">
        <v>38762</v>
      </c>
      <c r="D219" s="12">
        <v>39039</v>
      </c>
      <c r="E219" s="12">
        <v>26784</v>
      </c>
      <c r="F219" s="5"/>
      <c r="G219" s="6">
        <v>43101</v>
      </c>
      <c r="H219" s="12">
        <v>10043</v>
      </c>
      <c r="I219" s="12">
        <v>4968</v>
      </c>
      <c r="J219" s="12">
        <v>5484</v>
      </c>
      <c r="K219" s="12">
        <v>5753</v>
      </c>
    </row>
    <row r="220" spans="1:11" x14ac:dyDescent="0.25">
      <c r="A220" s="6">
        <v>43132</v>
      </c>
      <c r="B220" s="12">
        <v>82649</v>
      </c>
      <c r="C220" s="12">
        <v>38872</v>
      </c>
      <c r="D220" s="12">
        <v>39217</v>
      </c>
      <c r="E220" s="12">
        <v>26799</v>
      </c>
      <c r="F220" s="5"/>
      <c r="G220" s="6">
        <v>43132</v>
      </c>
      <c r="H220" s="12">
        <v>10071</v>
      </c>
      <c r="I220" s="12">
        <v>4961</v>
      </c>
      <c r="J220" s="12">
        <v>5508</v>
      </c>
      <c r="K220" s="12">
        <v>5763</v>
      </c>
    </row>
    <row r="221" spans="1:11" x14ac:dyDescent="0.25">
      <c r="A221" s="6">
        <v>43160</v>
      </c>
      <c r="B221" s="12">
        <v>82705</v>
      </c>
      <c r="C221" s="12">
        <v>38890</v>
      </c>
      <c r="D221" s="12">
        <v>39264</v>
      </c>
      <c r="E221" s="12">
        <v>26746</v>
      </c>
      <c r="F221" s="5"/>
      <c r="G221" s="6">
        <v>43160</v>
      </c>
      <c r="H221" s="12">
        <v>10086</v>
      </c>
      <c r="I221" s="12">
        <v>4971</v>
      </c>
      <c r="J221" s="12">
        <v>5507</v>
      </c>
      <c r="K221" s="12">
        <v>5751</v>
      </c>
    </row>
    <row r="222" spans="1:11" x14ac:dyDescent="0.25">
      <c r="A222" s="6">
        <v>43191</v>
      </c>
      <c r="B222" s="12">
        <v>82701</v>
      </c>
      <c r="C222" s="12">
        <v>38913</v>
      </c>
      <c r="D222" s="12">
        <v>39285</v>
      </c>
      <c r="E222" s="12">
        <v>26615</v>
      </c>
      <c r="F222" s="5"/>
      <c r="G222" s="6">
        <v>43191</v>
      </c>
      <c r="H222" s="12">
        <v>10069</v>
      </c>
      <c r="I222" s="12">
        <v>4964</v>
      </c>
      <c r="J222" s="12">
        <v>5497</v>
      </c>
      <c r="K222" s="12">
        <v>5729</v>
      </c>
    </row>
    <row r="223" spans="1:11" x14ac:dyDescent="0.25">
      <c r="A223" s="6">
        <v>43221</v>
      </c>
      <c r="B223" s="12">
        <v>82696</v>
      </c>
      <c r="C223" s="12">
        <v>38882</v>
      </c>
      <c r="D223" s="12">
        <v>39260</v>
      </c>
      <c r="E223" s="12">
        <v>26461</v>
      </c>
      <c r="F223" s="5"/>
      <c r="G223" s="6">
        <v>43221</v>
      </c>
      <c r="H223" s="12">
        <v>10050</v>
      </c>
      <c r="I223" s="12">
        <v>4960</v>
      </c>
      <c r="J223" s="12">
        <v>5485</v>
      </c>
      <c r="K223" s="12">
        <v>5704</v>
      </c>
    </row>
    <row r="224" spans="1:11" x14ac:dyDescent="0.25">
      <c r="A224" s="6">
        <v>43252</v>
      </c>
      <c r="B224" s="12">
        <v>82694</v>
      </c>
      <c r="C224" s="12">
        <v>38867</v>
      </c>
      <c r="D224" s="12">
        <v>39322</v>
      </c>
      <c r="E224" s="12">
        <v>26357</v>
      </c>
      <c r="F224" s="5"/>
      <c r="G224" s="6">
        <v>43252</v>
      </c>
      <c r="H224" s="12">
        <v>10021</v>
      </c>
      <c r="I224" s="12">
        <v>4941</v>
      </c>
      <c r="J224" s="12">
        <v>5477</v>
      </c>
      <c r="K224" s="12">
        <v>5680</v>
      </c>
    </row>
    <row r="225" spans="1:11" x14ac:dyDescent="0.25">
      <c r="A225" s="6">
        <v>43282</v>
      </c>
      <c r="B225" s="12">
        <v>82671</v>
      </c>
      <c r="C225" s="12">
        <v>38865</v>
      </c>
      <c r="D225" s="12">
        <v>39382</v>
      </c>
      <c r="E225" s="12">
        <v>26262</v>
      </c>
      <c r="F225" s="5"/>
      <c r="G225" s="6">
        <v>43282</v>
      </c>
      <c r="H225" s="12">
        <v>10010</v>
      </c>
      <c r="I225" s="12">
        <v>4933</v>
      </c>
      <c r="J225" s="12">
        <v>5475</v>
      </c>
      <c r="K225" s="12">
        <v>5671</v>
      </c>
    </row>
    <row r="226" spans="1:11" x14ac:dyDescent="0.25">
      <c r="A226" s="6">
        <v>43313</v>
      </c>
      <c r="B226" s="12">
        <v>82733</v>
      </c>
      <c r="C226" s="12">
        <v>38865</v>
      </c>
      <c r="D226" s="12">
        <v>39511</v>
      </c>
      <c r="E226" s="12">
        <v>26173</v>
      </c>
      <c r="F226" s="5"/>
      <c r="G226" s="6">
        <v>43313</v>
      </c>
      <c r="H226" s="12">
        <v>10006</v>
      </c>
      <c r="I226" s="12">
        <v>4938</v>
      </c>
      <c r="J226" s="12">
        <v>5482</v>
      </c>
      <c r="K226" s="12">
        <v>5656</v>
      </c>
    </row>
    <row r="227" spans="1:11" x14ac:dyDescent="0.25">
      <c r="A227" s="6">
        <v>43344</v>
      </c>
      <c r="B227" s="12">
        <v>82957</v>
      </c>
      <c r="C227" s="12">
        <v>38997</v>
      </c>
      <c r="D227" s="12">
        <v>39659</v>
      </c>
      <c r="E227" s="12">
        <v>26256</v>
      </c>
      <c r="F227" s="5"/>
      <c r="G227" s="6">
        <v>43344</v>
      </c>
      <c r="H227" s="12">
        <v>10006</v>
      </c>
      <c r="I227" s="12">
        <v>4940</v>
      </c>
      <c r="J227" s="12">
        <v>5492</v>
      </c>
      <c r="K227" s="12">
        <v>5655</v>
      </c>
    </row>
    <row r="228" spans="1:11" x14ac:dyDescent="0.25">
      <c r="A228" s="6">
        <v>43374</v>
      </c>
      <c r="B228" s="12">
        <v>83279</v>
      </c>
      <c r="C228" s="12">
        <v>39184</v>
      </c>
      <c r="D228" s="12">
        <v>40031</v>
      </c>
      <c r="E228" s="12">
        <v>26667</v>
      </c>
      <c r="F228" s="5"/>
      <c r="G228" s="6">
        <v>43374</v>
      </c>
      <c r="H228" s="12">
        <v>10054</v>
      </c>
      <c r="I228" s="12">
        <v>4969</v>
      </c>
      <c r="J228" s="12">
        <v>5547</v>
      </c>
      <c r="K228" s="12">
        <v>5707</v>
      </c>
    </row>
    <row r="229" spans="1:11" x14ac:dyDescent="0.25">
      <c r="A229" s="6">
        <v>43405</v>
      </c>
      <c r="B229" s="12">
        <v>83517</v>
      </c>
      <c r="C229" s="12">
        <v>39343</v>
      </c>
      <c r="D229" s="12">
        <v>40263</v>
      </c>
      <c r="E229" s="12">
        <v>26933</v>
      </c>
      <c r="F229" s="5"/>
      <c r="G229" s="6">
        <v>43405</v>
      </c>
      <c r="H229" s="12">
        <v>10110</v>
      </c>
      <c r="I229" s="12">
        <v>4995</v>
      </c>
      <c r="J229" s="12">
        <v>5601</v>
      </c>
      <c r="K229" s="12">
        <v>5766</v>
      </c>
    </row>
    <row r="230" spans="1:11" x14ac:dyDescent="0.25">
      <c r="A230" s="6">
        <v>43435</v>
      </c>
      <c r="B230" s="12">
        <v>83686</v>
      </c>
      <c r="C230" s="12">
        <v>39447</v>
      </c>
      <c r="D230" s="12">
        <v>40371</v>
      </c>
      <c r="E230" s="12">
        <v>26994</v>
      </c>
      <c r="F230" s="5"/>
      <c r="G230" s="6">
        <v>43435</v>
      </c>
      <c r="H230" s="12">
        <v>10137</v>
      </c>
      <c r="I230" s="12">
        <v>5013</v>
      </c>
      <c r="J230" s="12">
        <v>5622</v>
      </c>
      <c r="K230" s="12">
        <v>5799</v>
      </c>
    </row>
    <row r="231" spans="1:11" x14ac:dyDescent="0.25">
      <c r="A231" s="6">
        <v>43466</v>
      </c>
      <c r="B231" s="12">
        <v>83817</v>
      </c>
      <c r="C231" s="12">
        <v>39519</v>
      </c>
      <c r="D231" s="12">
        <v>40465</v>
      </c>
      <c r="E231" s="12">
        <v>27015</v>
      </c>
      <c r="F231" s="5"/>
      <c r="G231" s="6">
        <v>43466</v>
      </c>
      <c r="H231" s="12">
        <v>10153</v>
      </c>
      <c r="I231" s="12">
        <v>5023</v>
      </c>
      <c r="J231" s="12">
        <v>5638</v>
      </c>
      <c r="K231" s="12">
        <v>5806</v>
      </c>
    </row>
    <row r="232" spans="1:11" x14ac:dyDescent="0.25">
      <c r="A232" s="6">
        <v>43497</v>
      </c>
      <c r="B232" s="12">
        <v>83937</v>
      </c>
      <c r="C232" s="12">
        <v>39597</v>
      </c>
      <c r="D232" s="12">
        <v>40568</v>
      </c>
      <c r="E232" s="12">
        <v>27079</v>
      </c>
      <c r="F232" s="5"/>
      <c r="G232" s="6">
        <v>43497</v>
      </c>
      <c r="H232" s="12">
        <v>10166</v>
      </c>
      <c r="I232" s="12">
        <v>5032</v>
      </c>
      <c r="J232" s="12">
        <v>5652</v>
      </c>
      <c r="K232" s="12">
        <v>5810</v>
      </c>
    </row>
    <row r="233" spans="1:11" x14ac:dyDescent="0.25">
      <c r="A233" s="6">
        <v>43525</v>
      </c>
      <c r="B233" s="12">
        <v>83938</v>
      </c>
      <c r="C233" s="12">
        <v>39609</v>
      </c>
      <c r="D233" s="12">
        <v>40621</v>
      </c>
      <c r="E233" s="12">
        <v>27072</v>
      </c>
      <c r="F233" s="5"/>
      <c r="G233" s="6">
        <v>43525</v>
      </c>
      <c r="H233" s="12">
        <v>10157</v>
      </c>
      <c r="I233" s="12">
        <v>5029</v>
      </c>
      <c r="J233" s="12">
        <v>5647</v>
      </c>
      <c r="K233" s="12">
        <v>5805</v>
      </c>
    </row>
    <row r="234" spans="1:11" x14ac:dyDescent="0.25">
      <c r="A234" s="6">
        <v>43556</v>
      </c>
      <c r="B234" s="12">
        <v>83925</v>
      </c>
      <c r="C234" s="12">
        <v>39633</v>
      </c>
      <c r="D234" s="12">
        <v>40614</v>
      </c>
      <c r="E234" s="12">
        <v>26925</v>
      </c>
      <c r="F234" s="5"/>
      <c r="G234" s="6">
        <v>43556</v>
      </c>
      <c r="H234" s="12">
        <v>10109</v>
      </c>
      <c r="I234" s="12">
        <v>4987</v>
      </c>
      <c r="J234" s="12">
        <v>5608</v>
      </c>
      <c r="K234" s="12">
        <v>5762</v>
      </c>
    </row>
    <row r="235" spans="1:11" x14ac:dyDescent="0.25">
      <c r="A235" s="6">
        <v>43586</v>
      </c>
      <c r="B235" s="12">
        <v>83884</v>
      </c>
      <c r="C235" s="12">
        <v>39620</v>
      </c>
      <c r="D235" s="12">
        <v>40637</v>
      </c>
      <c r="E235" s="12">
        <v>26755</v>
      </c>
      <c r="F235" s="5"/>
      <c r="G235" s="6">
        <v>43586</v>
      </c>
      <c r="H235" s="12">
        <v>10099</v>
      </c>
      <c r="I235" s="12">
        <v>4989</v>
      </c>
      <c r="J235" s="12">
        <v>5579</v>
      </c>
      <c r="K235" s="12">
        <v>5720</v>
      </c>
    </row>
    <row r="236" spans="1:11" x14ac:dyDescent="0.25">
      <c r="A236" s="6">
        <v>43617</v>
      </c>
      <c r="B236" s="12">
        <v>83853</v>
      </c>
      <c r="C236" s="12">
        <v>39594</v>
      </c>
      <c r="D236" s="12">
        <v>40660</v>
      </c>
      <c r="E236" s="12">
        <v>26628</v>
      </c>
      <c r="F236" s="5"/>
      <c r="G236" s="6">
        <v>43617</v>
      </c>
      <c r="H236" s="12">
        <v>10075</v>
      </c>
      <c r="I236" s="12">
        <v>4973</v>
      </c>
      <c r="J236" s="12">
        <v>5567</v>
      </c>
      <c r="K236" s="12">
        <v>5705</v>
      </c>
    </row>
    <row r="237" spans="1:11" x14ac:dyDescent="0.25">
      <c r="A237" s="6">
        <v>43647</v>
      </c>
      <c r="B237" s="12">
        <v>83801</v>
      </c>
      <c r="C237" s="12">
        <v>39583</v>
      </c>
      <c r="D237" s="12">
        <v>40721</v>
      </c>
      <c r="E237" s="12">
        <v>26522</v>
      </c>
      <c r="F237" s="5"/>
      <c r="G237" s="6">
        <v>43647</v>
      </c>
      <c r="H237" s="12">
        <v>10066</v>
      </c>
      <c r="I237" s="12">
        <v>4960</v>
      </c>
      <c r="J237" s="12">
        <v>5558</v>
      </c>
      <c r="K237" s="12">
        <v>5693</v>
      </c>
    </row>
    <row r="238" spans="1:11" x14ac:dyDescent="0.25">
      <c r="A238" s="6">
        <v>43678</v>
      </c>
      <c r="B238" s="12">
        <v>83814</v>
      </c>
      <c r="C238" s="12">
        <v>39617</v>
      </c>
      <c r="D238" s="12">
        <v>40795</v>
      </c>
      <c r="E238" s="12">
        <v>26432</v>
      </c>
      <c r="F238" s="5"/>
      <c r="G238" s="6">
        <v>43678</v>
      </c>
      <c r="H238" s="12">
        <v>10078</v>
      </c>
      <c r="I238" s="12">
        <v>4949</v>
      </c>
      <c r="J238" s="12">
        <v>5566</v>
      </c>
      <c r="K238" s="12">
        <v>5676</v>
      </c>
    </row>
    <row r="239" spans="1:11" x14ac:dyDescent="0.25">
      <c r="A239" s="6">
        <v>43709</v>
      </c>
      <c r="B239" s="12">
        <v>84049</v>
      </c>
      <c r="C239" s="12">
        <v>39717</v>
      </c>
      <c r="D239" s="12">
        <v>40951</v>
      </c>
      <c r="E239" s="12">
        <v>26574</v>
      </c>
      <c r="F239" s="5"/>
      <c r="G239" s="6">
        <v>43709</v>
      </c>
      <c r="H239" s="12">
        <v>10091</v>
      </c>
      <c r="I239" s="12">
        <v>4961</v>
      </c>
      <c r="J239" s="12">
        <v>5580</v>
      </c>
      <c r="K239" s="12">
        <v>5669</v>
      </c>
    </row>
    <row r="240" spans="1:11" x14ac:dyDescent="0.25">
      <c r="A240" s="6">
        <v>43739</v>
      </c>
      <c r="B240" s="12">
        <v>84380</v>
      </c>
      <c r="C240" s="12">
        <v>39950</v>
      </c>
      <c r="D240" s="12">
        <v>41408</v>
      </c>
      <c r="E240" s="12">
        <v>27100</v>
      </c>
      <c r="F240" s="5"/>
      <c r="G240" s="6">
        <v>43739</v>
      </c>
      <c r="H240" s="12">
        <v>10155</v>
      </c>
      <c r="I240" s="12">
        <v>4987</v>
      </c>
      <c r="J240" s="12">
        <v>5642</v>
      </c>
      <c r="K240" s="12">
        <v>5743</v>
      </c>
    </row>
    <row r="241" spans="1:11" x14ac:dyDescent="0.25">
      <c r="A241" s="6">
        <v>43770</v>
      </c>
      <c r="B241" s="12">
        <v>84569</v>
      </c>
      <c r="C241" s="12">
        <v>40052</v>
      </c>
      <c r="D241" s="12">
        <v>41604</v>
      </c>
      <c r="E241" s="12">
        <v>27223</v>
      </c>
      <c r="F241" s="5"/>
      <c r="G241" s="6">
        <v>43770</v>
      </c>
      <c r="H241" s="12">
        <v>10211</v>
      </c>
      <c r="I241" s="12">
        <v>5013</v>
      </c>
      <c r="J241" s="12">
        <v>5669</v>
      </c>
      <c r="K241" s="12">
        <v>5781</v>
      </c>
    </row>
    <row r="242" spans="1:11" x14ac:dyDescent="0.25">
      <c r="A242" s="6">
        <v>43800</v>
      </c>
      <c r="B242" s="12">
        <v>84684</v>
      </c>
      <c r="C242" s="12">
        <v>40148</v>
      </c>
      <c r="D242" s="12">
        <v>41772</v>
      </c>
      <c r="E242" s="12">
        <v>27301</v>
      </c>
      <c r="F242" s="5"/>
      <c r="G242" s="6">
        <v>43800</v>
      </c>
      <c r="H242" s="12">
        <v>10263</v>
      </c>
      <c r="I242" s="12">
        <v>5034</v>
      </c>
      <c r="J242" s="12">
        <v>5700</v>
      </c>
      <c r="K242" s="12">
        <v>5808</v>
      </c>
    </row>
  </sheetData>
  <mergeCells count="2">
    <mergeCell ref="A1:E1"/>
    <mergeCell ref="G1:K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D9FB-FE69-41A5-9E6F-33F6BFE3C2B9}">
  <dimension ref="A1:E242"/>
  <sheetViews>
    <sheetView tabSelected="1" topLeftCell="A153" workbookViewId="0"/>
  </sheetViews>
  <sheetFormatPr defaultRowHeight="15" x14ac:dyDescent="0.25"/>
  <sheetData>
    <row r="1" spans="1:5" x14ac:dyDescent="0.25">
      <c r="B1" s="30" t="s">
        <v>35</v>
      </c>
      <c r="C1" s="30"/>
      <c r="D1" s="30"/>
      <c r="E1" s="30"/>
    </row>
    <row r="2" spans="1:5" x14ac:dyDescent="0.25">
      <c r="A2" s="3" t="s">
        <v>28</v>
      </c>
      <c r="B2" s="4" t="s">
        <v>29</v>
      </c>
      <c r="C2" s="4" t="s">
        <v>30</v>
      </c>
      <c r="D2" s="4" t="s">
        <v>31</v>
      </c>
      <c r="E2" s="4" t="s">
        <v>32</v>
      </c>
    </row>
    <row r="3" spans="1:5" x14ac:dyDescent="0.25">
      <c r="A3" s="6">
        <v>36526</v>
      </c>
      <c r="B3" s="4">
        <v>688</v>
      </c>
      <c r="C3" s="4">
        <v>650</v>
      </c>
      <c r="D3" s="4">
        <v>743</v>
      </c>
      <c r="E3" s="4">
        <v>934</v>
      </c>
    </row>
    <row r="4" spans="1:5" x14ac:dyDescent="0.25">
      <c r="A4" s="6">
        <v>36557</v>
      </c>
      <c r="B4" s="4">
        <v>550</v>
      </c>
      <c r="C4" s="4">
        <v>501</v>
      </c>
      <c r="D4" s="4">
        <v>592</v>
      </c>
      <c r="E4" s="4">
        <v>679</v>
      </c>
    </row>
    <row r="5" spans="1:5" x14ac:dyDescent="0.25">
      <c r="A5" s="6">
        <v>36586</v>
      </c>
      <c r="B5" s="4">
        <v>532</v>
      </c>
      <c r="C5" s="4">
        <v>472</v>
      </c>
      <c r="D5" s="4">
        <v>463</v>
      </c>
      <c r="E5" s="4">
        <v>547</v>
      </c>
    </row>
    <row r="6" spans="1:5" x14ac:dyDescent="0.25">
      <c r="A6" s="6">
        <v>36617</v>
      </c>
      <c r="B6" s="4">
        <v>332</v>
      </c>
      <c r="C6" s="4">
        <v>268</v>
      </c>
      <c r="D6" s="4">
        <v>158</v>
      </c>
      <c r="E6" s="4">
        <v>257</v>
      </c>
    </row>
    <row r="7" spans="1:5" x14ac:dyDescent="0.25">
      <c r="A7" s="6">
        <v>36647</v>
      </c>
      <c r="B7" s="4">
        <v>260</v>
      </c>
      <c r="C7" s="4">
        <v>213</v>
      </c>
      <c r="D7" s="4">
        <v>88</v>
      </c>
      <c r="E7" s="4">
        <v>134</v>
      </c>
    </row>
    <row r="8" spans="1:5" x14ac:dyDescent="0.25">
      <c r="A8" s="6">
        <v>36678</v>
      </c>
      <c r="B8" s="4">
        <v>82</v>
      </c>
      <c r="C8" s="4">
        <v>57</v>
      </c>
      <c r="D8" s="4">
        <v>15</v>
      </c>
      <c r="E8" s="4">
        <v>31</v>
      </c>
    </row>
    <row r="9" spans="1:5" x14ac:dyDescent="0.25">
      <c r="A9" s="6">
        <v>36708</v>
      </c>
      <c r="B9" s="4">
        <v>19</v>
      </c>
      <c r="C9" s="4">
        <v>10</v>
      </c>
      <c r="D9" s="4">
        <v>0</v>
      </c>
      <c r="E9" s="4">
        <v>12</v>
      </c>
    </row>
    <row r="10" spans="1:5" x14ac:dyDescent="0.25">
      <c r="A10" s="6">
        <v>36739</v>
      </c>
      <c r="B10" s="4">
        <v>39</v>
      </c>
      <c r="C10" s="4">
        <v>8</v>
      </c>
      <c r="D10" s="4">
        <v>0</v>
      </c>
      <c r="E10" s="4">
        <v>3</v>
      </c>
    </row>
    <row r="11" spans="1:5" x14ac:dyDescent="0.25">
      <c r="A11" s="6">
        <v>36770</v>
      </c>
      <c r="B11" s="4">
        <v>116</v>
      </c>
      <c r="C11" s="4">
        <v>40</v>
      </c>
      <c r="D11" s="4">
        <v>54</v>
      </c>
      <c r="E11" s="4">
        <v>98</v>
      </c>
    </row>
    <row r="12" spans="1:5" x14ac:dyDescent="0.25">
      <c r="A12" s="6">
        <v>36800</v>
      </c>
      <c r="B12" s="4">
        <v>307</v>
      </c>
      <c r="C12" s="4">
        <v>226</v>
      </c>
      <c r="D12" s="4">
        <v>264</v>
      </c>
      <c r="E12" s="4">
        <v>354</v>
      </c>
    </row>
    <row r="13" spans="1:5" x14ac:dyDescent="0.25">
      <c r="A13" s="6">
        <v>36831</v>
      </c>
      <c r="B13" s="4">
        <v>581</v>
      </c>
      <c r="C13" s="4">
        <v>540</v>
      </c>
      <c r="D13" s="4">
        <v>729</v>
      </c>
      <c r="E13" s="4">
        <v>862</v>
      </c>
    </row>
    <row r="14" spans="1:5" x14ac:dyDescent="0.25">
      <c r="A14" s="6">
        <v>36861</v>
      </c>
      <c r="B14" s="4">
        <v>720</v>
      </c>
      <c r="C14" s="4">
        <v>633</v>
      </c>
      <c r="D14" s="4">
        <v>892</v>
      </c>
      <c r="E14" s="4">
        <v>986</v>
      </c>
    </row>
    <row r="15" spans="1:5" x14ac:dyDescent="0.25">
      <c r="A15" s="6">
        <v>36892</v>
      </c>
      <c r="B15" s="4">
        <v>619</v>
      </c>
      <c r="C15" s="4">
        <v>595</v>
      </c>
      <c r="D15" s="4">
        <v>825</v>
      </c>
      <c r="E15" s="4">
        <v>854</v>
      </c>
    </row>
    <row r="16" spans="1:5" x14ac:dyDescent="0.25">
      <c r="A16" s="6">
        <v>36923</v>
      </c>
      <c r="B16" s="4">
        <v>615</v>
      </c>
      <c r="C16" s="4">
        <v>569</v>
      </c>
      <c r="D16" s="4">
        <v>656</v>
      </c>
      <c r="E16" s="4">
        <v>716</v>
      </c>
    </row>
    <row r="17" spans="1:5" x14ac:dyDescent="0.25">
      <c r="A17" s="6">
        <v>36951</v>
      </c>
      <c r="B17" s="4">
        <v>493</v>
      </c>
      <c r="C17" s="4">
        <v>460</v>
      </c>
      <c r="D17" s="4">
        <v>438</v>
      </c>
      <c r="E17" s="4">
        <v>505</v>
      </c>
    </row>
    <row r="18" spans="1:5" x14ac:dyDescent="0.25">
      <c r="A18" s="6">
        <v>36982</v>
      </c>
      <c r="B18" s="4">
        <v>382</v>
      </c>
      <c r="C18" s="4">
        <v>349</v>
      </c>
      <c r="D18" s="4">
        <v>346</v>
      </c>
      <c r="E18" s="4">
        <v>383</v>
      </c>
    </row>
    <row r="19" spans="1:5" x14ac:dyDescent="0.25">
      <c r="A19" s="6">
        <v>37012</v>
      </c>
      <c r="B19" s="4">
        <v>230</v>
      </c>
      <c r="C19" s="4">
        <v>179</v>
      </c>
      <c r="D19" s="4">
        <v>99</v>
      </c>
      <c r="E19" s="4">
        <v>140</v>
      </c>
    </row>
    <row r="20" spans="1:5" x14ac:dyDescent="0.25">
      <c r="A20" s="6">
        <v>37043</v>
      </c>
      <c r="B20" s="4">
        <v>133</v>
      </c>
      <c r="C20" s="4">
        <v>99</v>
      </c>
      <c r="D20" s="4">
        <v>38</v>
      </c>
      <c r="E20" s="4">
        <v>54</v>
      </c>
    </row>
    <row r="21" spans="1:5" x14ac:dyDescent="0.25">
      <c r="A21" s="6">
        <v>37073</v>
      </c>
      <c r="B21" s="4">
        <v>23</v>
      </c>
      <c r="C21" s="4">
        <v>8</v>
      </c>
      <c r="D21" s="4">
        <v>0</v>
      </c>
      <c r="E21" s="4">
        <v>3</v>
      </c>
    </row>
    <row r="22" spans="1:5" x14ac:dyDescent="0.25">
      <c r="A22" s="6">
        <v>37104</v>
      </c>
      <c r="B22" s="4">
        <v>12</v>
      </c>
      <c r="C22" s="4">
        <v>2</v>
      </c>
      <c r="D22" s="4">
        <v>0</v>
      </c>
      <c r="E22" s="4">
        <v>1</v>
      </c>
    </row>
    <row r="23" spans="1:5" x14ac:dyDescent="0.25">
      <c r="A23" s="6">
        <v>37135</v>
      </c>
      <c r="B23" s="4">
        <v>114</v>
      </c>
      <c r="C23" s="4">
        <v>57</v>
      </c>
      <c r="D23" s="4">
        <v>5</v>
      </c>
      <c r="E23" s="4">
        <v>29</v>
      </c>
    </row>
    <row r="24" spans="1:5" x14ac:dyDescent="0.25">
      <c r="A24" s="6">
        <v>37165</v>
      </c>
      <c r="B24" s="4">
        <v>366</v>
      </c>
      <c r="C24" s="4">
        <v>274</v>
      </c>
      <c r="D24" s="4">
        <v>243</v>
      </c>
      <c r="E24" s="4">
        <v>347</v>
      </c>
    </row>
    <row r="25" spans="1:5" x14ac:dyDescent="0.25">
      <c r="A25" s="6">
        <v>37196</v>
      </c>
      <c r="B25" s="4">
        <v>422</v>
      </c>
      <c r="C25" s="4">
        <v>407</v>
      </c>
      <c r="D25" s="4">
        <v>508</v>
      </c>
      <c r="E25" s="4">
        <v>610</v>
      </c>
    </row>
    <row r="26" spans="1:5" x14ac:dyDescent="0.25">
      <c r="A26" s="6">
        <v>37226</v>
      </c>
      <c r="B26" s="4">
        <v>659</v>
      </c>
      <c r="C26" s="4">
        <v>626</v>
      </c>
      <c r="D26" s="4">
        <v>701</v>
      </c>
      <c r="E26" s="4">
        <v>842</v>
      </c>
    </row>
    <row r="27" spans="1:5" x14ac:dyDescent="0.25">
      <c r="A27" s="6">
        <v>37257</v>
      </c>
      <c r="B27" s="4">
        <v>649</v>
      </c>
      <c r="C27" s="4">
        <v>589</v>
      </c>
      <c r="D27" s="4">
        <v>680</v>
      </c>
      <c r="E27" s="4">
        <v>782</v>
      </c>
    </row>
    <row r="28" spans="1:5" x14ac:dyDescent="0.25">
      <c r="A28" s="6">
        <v>37288</v>
      </c>
      <c r="B28" s="4">
        <v>562</v>
      </c>
      <c r="C28" s="4">
        <v>506</v>
      </c>
      <c r="D28" s="4">
        <v>557</v>
      </c>
      <c r="E28" s="4">
        <v>649</v>
      </c>
    </row>
    <row r="29" spans="1:5" x14ac:dyDescent="0.25">
      <c r="A29" s="6">
        <v>37316</v>
      </c>
      <c r="B29" s="4">
        <v>675</v>
      </c>
      <c r="C29" s="4">
        <v>544</v>
      </c>
      <c r="D29" s="4">
        <v>553</v>
      </c>
      <c r="E29" s="4">
        <v>643</v>
      </c>
    </row>
    <row r="30" spans="1:5" x14ac:dyDescent="0.25">
      <c r="A30" s="6">
        <v>37347</v>
      </c>
      <c r="B30" s="4">
        <v>393</v>
      </c>
      <c r="C30" s="4">
        <v>346</v>
      </c>
      <c r="D30" s="4">
        <v>256</v>
      </c>
      <c r="E30" s="4">
        <v>339</v>
      </c>
    </row>
    <row r="31" spans="1:5" x14ac:dyDescent="0.25">
      <c r="A31" s="6">
        <v>37377</v>
      </c>
      <c r="B31" s="4">
        <v>274</v>
      </c>
      <c r="C31" s="4">
        <v>207</v>
      </c>
      <c r="D31" s="4">
        <v>138</v>
      </c>
      <c r="E31" s="4">
        <v>172</v>
      </c>
    </row>
    <row r="32" spans="1:5" x14ac:dyDescent="0.25">
      <c r="A32" s="6">
        <v>37408</v>
      </c>
      <c r="B32" s="4">
        <v>57</v>
      </c>
      <c r="C32" s="4">
        <v>46</v>
      </c>
      <c r="D32" s="4">
        <v>30</v>
      </c>
      <c r="E32" s="4">
        <v>33</v>
      </c>
    </row>
    <row r="33" spans="1:5" x14ac:dyDescent="0.25">
      <c r="A33" s="6">
        <v>37438</v>
      </c>
      <c r="B33" s="4">
        <v>33</v>
      </c>
      <c r="C33" s="4">
        <v>37</v>
      </c>
      <c r="D33" s="4">
        <v>0</v>
      </c>
      <c r="E33" s="4">
        <v>3</v>
      </c>
    </row>
    <row r="34" spans="1:5" x14ac:dyDescent="0.25">
      <c r="A34" s="6">
        <v>37469</v>
      </c>
      <c r="B34" s="4">
        <v>15</v>
      </c>
      <c r="C34" s="4">
        <v>0</v>
      </c>
      <c r="D34" s="4">
        <v>0</v>
      </c>
      <c r="E34" s="4">
        <v>6</v>
      </c>
    </row>
    <row r="35" spans="1:5" x14ac:dyDescent="0.25">
      <c r="A35" s="6">
        <v>37500</v>
      </c>
      <c r="B35" s="4">
        <v>124</v>
      </c>
      <c r="C35" s="4">
        <v>33</v>
      </c>
      <c r="D35" s="4">
        <v>19</v>
      </c>
      <c r="E35" s="4">
        <v>76</v>
      </c>
    </row>
    <row r="36" spans="1:5" x14ac:dyDescent="0.25">
      <c r="A36" s="6">
        <v>37530</v>
      </c>
      <c r="B36" s="4">
        <v>380</v>
      </c>
      <c r="C36" s="4">
        <v>249</v>
      </c>
      <c r="D36" s="4">
        <v>318</v>
      </c>
      <c r="E36" s="4">
        <v>421</v>
      </c>
    </row>
    <row r="37" spans="1:5" x14ac:dyDescent="0.25">
      <c r="A37" s="6">
        <v>37561</v>
      </c>
      <c r="B37" s="4">
        <v>428</v>
      </c>
      <c r="C37" s="4">
        <v>355</v>
      </c>
      <c r="D37" s="4">
        <v>558</v>
      </c>
      <c r="E37" s="4">
        <v>668</v>
      </c>
    </row>
    <row r="38" spans="1:5" x14ac:dyDescent="0.25">
      <c r="A38" s="6">
        <v>37591</v>
      </c>
      <c r="B38" s="4">
        <v>569</v>
      </c>
      <c r="C38" s="4">
        <v>539</v>
      </c>
      <c r="D38" s="4">
        <v>634</v>
      </c>
      <c r="E38" s="4">
        <v>765</v>
      </c>
    </row>
    <row r="39" spans="1:5" x14ac:dyDescent="0.25">
      <c r="A39" s="6">
        <v>37622</v>
      </c>
      <c r="B39" s="4">
        <v>519</v>
      </c>
      <c r="C39" s="4">
        <v>465</v>
      </c>
      <c r="D39" s="4">
        <v>589</v>
      </c>
      <c r="E39" s="4">
        <v>719</v>
      </c>
    </row>
    <row r="40" spans="1:5" x14ac:dyDescent="0.25">
      <c r="A40" s="6">
        <v>37653</v>
      </c>
      <c r="B40" s="4">
        <v>570</v>
      </c>
      <c r="C40" s="4">
        <v>485</v>
      </c>
      <c r="D40" s="4">
        <v>577</v>
      </c>
      <c r="E40" s="4">
        <v>612</v>
      </c>
    </row>
    <row r="41" spans="1:5" x14ac:dyDescent="0.25">
      <c r="A41" s="6">
        <v>37681</v>
      </c>
      <c r="B41" s="4">
        <v>459</v>
      </c>
      <c r="C41" s="4">
        <v>388</v>
      </c>
      <c r="D41" s="4">
        <v>335</v>
      </c>
      <c r="E41" s="4">
        <v>444</v>
      </c>
    </row>
    <row r="42" spans="1:5" x14ac:dyDescent="0.25">
      <c r="A42" s="6">
        <v>37712</v>
      </c>
      <c r="B42" s="4">
        <v>337</v>
      </c>
      <c r="C42" s="4">
        <v>328</v>
      </c>
      <c r="D42" s="4">
        <v>270</v>
      </c>
      <c r="E42" s="4">
        <v>333</v>
      </c>
    </row>
    <row r="43" spans="1:5" x14ac:dyDescent="0.25">
      <c r="A43" s="6">
        <v>37742</v>
      </c>
      <c r="B43" s="4">
        <v>225</v>
      </c>
      <c r="C43" s="4">
        <v>167</v>
      </c>
      <c r="D43" s="4">
        <v>115</v>
      </c>
      <c r="E43" s="4">
        <v>169</v>
      </c>
    </row>
    <row r="44" spans="1:5" x14ac:dyDescent="0.25">
      <c r="A44" s="6">
        <v>37773</v>
      </c>
      <c r="B44" s="4">
        <v>55</v>
      </c>
      <c r="C44" s="4">
        <v>41</v>
      </c>
      <c r="D44" s="4">
        <v>1</v>
      </c>
      <c r="E44" s="4">
        <v>14</v>
      </c>
    </row>
    <row r="45" spans="1:5" x14ac:dyDescent="0.25">
      <c r="A45" s="6">
        <v>37803</v>
      </c>
      <c r="B45" s="4">
        <v>5</v>
      </c>
      <c r="C45" s="4">
        <v>0</v>
      </c>
      <c r="D45" s="4">
        <v>0</v>
      </c>
      <c r="E45" s="4">
        <v>0</v>
      </c>
    </row>
    <row r="46" spans="1:5" x14ac:dyDescent="0.25">
      <c r="A46" s="6">
        <v>37834</v>
      </c>
      <c r="B46" s="4">
        <v>6</v>
      </c>
      <c r="C46" s="4">
        <v>4</v>
      </c>
      <c r="D46" s="4">
        <v>0</v>
      </c>
      <c r="E46" s="4">
        <v>0</v>
      </c>
    </row>
    <row r="47" spans="1:5" x14ac:dyDescent="0.25">
      <c r="A47" s="6">
        <v>37865</v>
      </c>
      <c r="B47" s="4">
        <v>82</v>
      </c>
      <c r="C47" s="4">
        <v>42</v>
      </c>
      <c r="D47" s="4">
        <v>12</v>
      </c>
      <c r="E47" s="4">
        <v>44</v>
      </c>
    </row>
    <row r="48" spans="1:5" x14ac:dyDescent="0.25">
      <c r="A48" s="6">
        <v>37895</v>
      </c>
      <c r="B48" s="4">
        <v>242</v>
      </c>
      <c r="C48" s="4">
        <v>168</v>
      </c>
      <c r="D48" s="4">
        <v>172</v>
      </c>
      <c r="E48" s="4">
        <v>242</v>
      </c>
    </row>
    <row r="49" spans="1:5" x14ac:dyDescent="0.25">
      <c r="A49" s="6">
        <v>37926</v>
      </c>
      <c r="B49" s="4">
        <v>601</v>
      </c>
      <c r="C49" s="4">
        <v>538</v>
      </c>
      <c r="D49" s="4">
        <v>617</v>
      </c>
      <c r="E49" s="4">
        <v>793</v>
      </c>
    </row>
    <row r="50" spans="1:5" x14ac:dyDescent="0.25">
      <c r="A50" s="6">
        <v>37956</v>
      </c>
      <c r="B50" s="4">
        <v>609</v>
      </c>
      <c r="C50" s="4">
        <v>595</v>
      </c>
      <c r="D50" s="4">
        <v>761</v>
      </c>
      <c r="E50" s="4">
        <v>937</v>
      </c>
    </row>
    <row r="51" spans="1:5" x14ac:dyDescent="0.25">
      <c r="A51" s="6">
        <v>37987</v>
      </c>
      <c r="B51" s="4">
        <v>664</v>
      </c>
      <c r="C51" s="4">
        <v>620</v>
      </c>
      <c r="D51" s="4">
        <v>934</v>
      </c>
      <c r="E51" s="4">
        <v>985</v>
      </c>
    </row>
    <row r="52" spans="1:5" x14ac:dyDescent="0.25">
      <c r="A52" s="6">
        <v>38018</v>
      </c>
      <c r="B52" s="4">
        <v>526</v>
      </c>
      <c r="C52" s="4">
        <v>489</v>
      </c>
      <c r="D52" s="4">
        <v>538</v>
      </c>
      <c r="E52" s="4">
        <v>685</v>
      </c>
    </row>
    <row r="53" spans="1:5" x14ac:dyDescent="0.25">
      <c r="A53" s="6">
        <v>38047</v>
      </c>
      <c r="B53" s="4">
        <v>431</v>
      </c>
      <c r="C53" s="4">
        <v>376</v>
      </c>
      <c r="D53" s="4">
        <v>238</v>
      </c>
      <c r="E53" s="4">
        <v>430</v>
      </c>
    </row>
    <row r="54" spans="1:5" x14ac:dyDescent="0.25">
      <c r="A54" s="6">
        <v>38078</v>
      </c>
      <c r="B54" s="4">
        <v>272</v>
      </c>
      <c r="C54" s="4">
        <v>257</v>
      </c>
      <c r="D54" s="4">
        <v>142</v>
      </c>
      <c r="E54" s="4">
        <v>254</v>
      </c>
    </row>
    <row r="55" spans="1:5" x14ac:dyDescent="0.25">
      <c r="A55" s="6">
        <v>38108</v>
      </c>
      <c r="B55" s="4">
        <v>164</v>
      </c>
      <c r="C55" s="4">
        <v>95</v>
      </c>
      <c r="D55" s="4">
        <v>87</v>
      </c>
      <c r="E55" s="4">
        <v>110</v>
      </c>
    </row>
    <row r="56" spans="1:5" x14ac:dyDescent="0.25">
      <c r="A56" s="6">
        <v>38139</v>
      </c>
      <c r="B56" s="4">
        <v>50</v>
      </c>
      <c r="C56" s="4">
        <v>35</v>
      </c>
      <c r="D56" s="4">
        <v>23</v>
      </c>
      <c r="E56" s="4">
        <v>37</v>
      </c>
    </row>
    <row r="57" spans="1:5" x14ac:dyDescent="0.25">
      <c r="A57" s="6">
        <v>38169</v>
      </c>
      <c r="B57" s="4">
        <v>3</v>
      </c>
      <c r="C57" s="4">
        <v>0</v>
      </c>
      <c r="D57" s="4">
        <v>0</v>
      </c>
      <c r="E57" s="4">
        <v>0</v>
      </c>
    </row>
    <row r="58" spans="1:5" x14ac:dyDescent="0.25">
      <c r="A58" s="6">
        <v>38200</v>
      </c>
      <c r="B58" s="4">
        <v>0</v>
      </c>
      <c r="C58" s="4">
        <v>0</v>
      </c>
      <c r="D58" s="4">
        <v>0</v>
      </c>
      <c r="E58" s="4">
        <v>0</v>
      </c>
    </row>
    <row r="59" spans="1:5" x14ac:dyDescent="0.25">
      <c r="A59" s="6">
        <v>38231</v>
      </c>
      <c r="B59" s="4">
        <v>126</v>
      </c>
      <c r="C59" s="4">
        <v>45</v>
      </c>
      <c r="D59" s="4">
        <v>23</v>
      </c>
      <c r="E59" s="4">
        <v>64</v>
      </c>
    </row>
    <row r="60" spans="1:5" x14ac:dyDescent="0.25">
      <c r="A60" s="6">
        <v>38261</v>
      </c>
      <c r="B60" s="4">
        <v>301</v>
      </c>
      <c r="C60" s="4">
        <v>222</v>
      </c>
      <c r="D60" s="4">
        <v>185</v>
      </c>
      <c r="E60" s="4">
        <v>277</v>
      </c>
    </row>
    <row r="61" spans="1:5" x14ac:dyDescent="0.25">
      <c r="A61" s="6">
        <v>38292</v>
      </c>
      <c r="B61" s="4">
        <v>503</v>
      </c>
      <c r="C61" s="4">
        <v>476</v>
      </c>
      <c r="D61" s="4">
        <v>531</v>
      </c>
      <c r="E61" s="4">
        <v>676</v>
      </c>
    </row>
    <row r="62" spans="1:5" x14ac:dyDescent="0.25">
      <c r="A62" s="6">
        <v>38322</v>
      </c>
      <c r="B62" s="4">
        <v>588</v>
      </c>
      <c r="C62" s="4">
        <v>547</v>
      </c>
      <c r="D62" s="4">
        <v>684</v>
      </c>
      <c r="E62" s="4">
        <v>794</v>
      </c>
    </row>
    <row r="63" spans="1:5" x14ac:dyDescent="0.25">
      <c r="A63" s="6">
        <v>38353</v>
      </c>
      <c r="B63" s="4">
        <v>664</v>
      </c>
      <c r="C63" s="4">
        <v>560</v>
      </c>
      <c r="D63" s="4">
        <v>810</v>
      </c>
      <c r="E63" s="4">
        <v>929</v>
      </c>
    </row>
    <row r="64" spans="1:5" x14ac:dyDescent="0.25">
      <c r="A64" s="6">
        <v>38384</v>
      </c>
      <c r="B64" s="4">
        <v>576</v>
      </c>
      <c r="C64" s="4">
        <v>497</v>
      </c>
      <c r="D64" s="4">
        <v>570</v>
      </c>
      <c r="E64" s="4">
        <v>668</v>
      </c>
    </row>
    <row r="65" spans="1:5" x14ac:dyDescent="0.25">
      <c r="A65" s="6">
        <v>38412</v>
      </c>
      <c r="B65" s="4">
        <v>414</v>
      </c>
      <c r="C65" s="4">
        <v>336</v>
      </c>
      <c r="D65" s="4">
        <v>329</v>
      </c>
      <c r="E65" s="4">
        <v>452</v>
      </c>
    </row>
    <row r="66" spans="1:5" x14ac:dyDescent="0.25">
      <c r="A66" s="6">
        <v>38443</v>
      </c>
      <c r="B66" s="4">
        <v>318</v>
      </c>
      <c r="C66" s="4">
        <v>268</v>
      </c>
      <c r="D66" s="4">
        <v>214</v>
      </c>
      <c r="E66" s="4">
        <v>302</v>
      </c>
    </row>
    <row r="67" spans="1:5" x14ac:dyDescent="0.25">
      <c r="A67" s="6">
        <v>38473</v>
      </c>
      <c r="B67" s="4">
        <v>118</v>
      </c>
      <c r="C67" s="4">
        <v>89</v>
      </c>
      <c r="D67" s="4">
        <v>40</v>
      </c>
      <c r="E67" s="4">
        <v>76</v>
      </c>
    </row>
    <row r="68" spans="1:5" x14ac:dyDescent="0.25">
      <c r="A68" s="6">
        <v>38504</v>
      </c>
      <c r="B68" s="4">
        <v>71</v>
      </c>
      <c r="C68" s="4">
        <v>50</v>
      </c>
      <c r="D68" s="4">
        <v>11</v>
      </c>
      <c r="E68" s="4">
        <v>38</v>
      </c>
    </row>
    <row r="69" spans="1:5" x14ac:dyDescent="0.25">
      <c r="A69" s="6">
        <v>38534</v>
      </c>
      <c r="B69" s="4">
        <v>12</v>
      </c>
      <c r="C69" s="4">
        <v>7</v>
      </c>
      <c r="D69" s="4">
        <v>0</v>
      </c>
      <c r="E69" s="4">
        <v>0</v>
      </c>
    </row>
    <row r="70" spans="1:5" x14ac:dyDescent="0.25">
      <c r="A70" s="6">
        <v>38565</v>
      </c>
      <c r="B70" s="4">
        <v>4</v>
      </c>
      <c r="C70" s="4">
        <v>0</v>
      </c>
      <c r="D70" s="4">
        <v>0</v>
      </c>
      <c r="E70" s="4">
        <v>0</v>
      </c>
    </row>
    <row r="71" spans="1:5" x14ac:dyDescent="0.25">
      <c r="A71" s="6">
        <v>38596</v>
      </c>
      <c r="B71" s="4">
        <v>148</v>
      </c>
      <c r="C71" s="4">
        <v>54</v>
      </c>
      <c r="D71" s="4">
        <v>16</v>
      </c>
      <c r="E71" s="4">
        <v>75</v>
      </c>
    </row>
    <row r="72" spans="1:5" x14ac:dyDescent="0.25">
      <c r="A72" s="6">
        <v>38626</v>
      </c>
      <c r="B72" s="4">
        <v>265</v>
      </c>
      <c r="C72" s="4">
        <v>191</v>
      </c>
      <c r="D72" s="4">
        <v>149</v>
      </c>
      <c r="E72" s="4">
        <v>301</v>
      </c>
    </row>
    <row r="73" spans="1:5" x14ac:dyDescent="0.25">
      <c r="A73" s="6">
        <v>38657</v>
      </c>
      <c r="B73" s="4">
        <v>558</v>
      </c>
      <c r="C73" s="4">
        <v>520</v>
      </c>
      <c r="D73" s="4">
        <v>584</v>
      </c>
      <c r="E73" s="4">
        <v>732</v>
      </c>
    </row>
    <row r="74" spans="1:5" x14ac:dyDescent="0.25">
      <c r="A74" s="6">
        <v>38687</v>
      </c>
      <c r="B74" s="4">
        <v>631</v>
      </c>
      <c r="C74" s="4">
        <v>603</v>
      </c>
      <c r="D74" s="4">
        <v>890</v>
      </c>
      <c r="E74" s="4">
        <v>1061</v>
      </c>
    </row>
    <row r="75" spans="1:5" x14ac:dyDescent="0.25">
      <c r="A75" s="6">
        <v>38718</v>
      </c>
      <c r="B75" s="4">
        <v>486</v>
      </c>
      <c r="C75" s="4">
        <v>499</v>
      </c>
      <c r="D75" s="4">
        <v>498</v>
      </c>
      <c r="E75" s="4">
        <v>765</v>
      </c>
    </row>
    <row r="76" spans="1:5" x14ac:dyDescent="0.25">
      <c r="A76" s="6">
        <v>38749</v>
      </c>
      <c r="B76" s="4">
        <v>567</v>
      </c>
      <c r="C76" s="4">
        <v>563</v>
      </c>
      <c r="D76" s="4">
        <v>615</v>
      </c>
      <c r="E76" s="4">
        <v>708</v>
      </c>
    </row>
    <row r="77" spans="1:5" x14ac:dyDescent="0.25">
      <c r="A77" s="6">
        <v>38777</v>
      </c>
      <c r="B77" s="4">
        <v>504</v>
      </c>
      <c r="C77" s="4">
        <v>466</v>
      </c>
      <c r="D77" s="4">
        <v>430</v>
      </c>
      <c r="E77" s="4">
        <v>569</v>
      </c>
    </row>
    <row r="78" spans="1:5" x14ac:dyDescent="0.25">
      <c r="A78" s="6">
        <v>38808</v>
      </c>
      <c r="B78" s="4">
        <v>367</v>
      </c>
      <c r="C78" s="4">
        <v>297</v>
      </c>
      <c r="D78" s="4">
        <v>250</v>
      </c>
      <c r="E78" s="4">
        <v>333</v>
      </c>
    </row>
    <row r="79" spans="1:5" x14ac:dyDescent="0.25">
      <c r="A79" s="6">
        <v>38838</v>
      </c>
      <c r="B79" s="4">
        <v>204</v>
      </c>
      <c r="C79" s="4">
        <v>151</v>
      </c>
      <c r="D79" s="4">
        <v>100</v>
      </c>
      <c r="E79" s="4">
        <v>155</v>
      </c>
    </row>
    <row r="80" spans="1:5" x14ac:dyDescent="0.25">
      <c r="A80" s="6">
        <v>38869</v>
      </c>
      <c r="B80" s="4">
        <v>38</v>
      </c>
      <c r="C80" s="4">
        <v>17</v>
      </c>
      <c r="D80" s="4">
        <v>0</v>
      </c>
      <c r="E80" s="4">
        <v>5</v>
      </c>
    </row>
    <row r="81" spans="1:5" x14ac:dyDescent="0.25">
      <c r="A81" s="6">
        <v>38899</v>
      </c>
      <c r="B81" s="4">
        <v>11</v>
      </c>
      <c r="C81" s="4">
        <v>4</v>
      </c>
      <c r="D81" s="4">
        <v>0</v>
      </c>
      <c r="E81" s="4">
        <v>0</v>
      </c>
    </row>
    <row r="82" spans="1:5" x14ac:dyDescent="0.25">
      <c r="A82" s="6">
        <v>38930</v>
      </c>
      <c r="B82" s="4">
        <v>11</v>
      </c>
      <c r="C82" s="4">
        <v>7</v>
      </c>
      <c r="D82" s="4">
        <v>0</v>
      </c>
      <c r="E82" s="4">
        <v>7</v>
      </c>
    </row>
    <row r="83" spans="1:5" x14ac:dyDescent="0.25">
      <c r="A83" s="15">
        <v>38961</v>
      </c>
      <c r="B83" s="7">
        <v>102</v>
      </c>
      <c r="C83" s="7">
        <v>40</v>
      </c>
      <c r="D83" s="7">
        <v>33</v>
      </c>
      <c r="E83" s="7">
        <v>74</v>
      </c>
    </row>
    <row r="84" spans="1:5" x14ac:dyDescent="0.25">
      <c r="A84" s="15">
        <v>38991</v>
      </c>
      <c r="B84" s="7">
        <v>348</v>
      </c>
      <c r="C84" s="7">
        <v>249</v>
      </c>
      <c r="D84" s="7">
        <v>245</v>
      </c>
      <c r="E84" s="7">
        <v>347</v>
      </c>
    </row>
    <row r="85" spans="1:5" x14ac:dyDescent="0.25">
      <c r="A85" s="15">
        <v>39022</v>
      </c>
      <c r="B85" s="7">
        <v>510</v>
      </c>
      <c r="C85" s="7">
        <v>506</v>
      </c>
      <c r="D85" s="7">
        <v>490</v>
      </c>
      <c r="E85" s="7">
        <v>685</v>
      </c>
    </row>
    <row r="86" spans="1:5" x14ac:dyDescent="0.25">
      <c r="A86" s="15">
        <v>39052</v>
      </c>
      <c r="B86" s="7">
        <v>586</v>
      </c>
      <c r="C86" s="7">
        <v>628</v>
      </c>
      <c r="D86" s="7">
        <v>822</v>
      </c>
      <c r="E86" s="7">
        <v>1015</v>
      </c>
    </row>
    <row r="87" spans="1:5" x14ac:dyDescent="0.25">
      <c r="A87" s="15">
        <v>39083</v>
      </c>
      <c r="B87" s="16">
        <v>731</v>
      </c>
      <c r="C87" s="16">
        <v>661</v>
      </c>
      <c r="D87" s="16">
        <v>866.5</v>
      </c>
      <c r="E87" s="16">
        <v>997</v>
      </c>
    </row>
    <row r="88" spans="1:5" x14ac:dyDescent="0.25">
      <c r="A88" s="15">
        <v>39114</v>
      </c>
      <c r="B88" s="16">
        <v>503.5</v>
      </c>
      <c r="C88" s="16">
        <v>469.25</v>
      </c>
      <c r="D88" s="16">
        <v>566.5</v>
      </c>
      <c r="E88" s="16">
        <v>679</v>
      </c>
    </row>
    <row r="89" spans="1:5" x14ac:dyDescent="0.25">
      <c r="A89" s="15">
        <v>39142</v>
      </c>
      <c r="B89" s="16">
        <v>454.5</v>
      </c>
      <c r="C89" s="16">
        <v>404.25</v>
      </c>
      <c r="D89" s="16">
        <v>351.5</v>
      </c>
      <c r="E89" s="16">
        <v>482.5</v>
      </c>
    </row>
    <row r="90" spans="1:5" x14ac:dyDescent="0.25">
      <c r="A90" s="15">
        <v>39173</v>
      </c>
      <c r="B90" s="16">
        <v>371</v>
      </c>
      <c r="C90" s="16">
        <v>315.5</v>
      </c>
      <c r="D90" s="16">
        <v>234</v>
      </c>
      <c r="E90" s="16">
        <v>340</v>
      </c>
    </row>
    <row r="91" spans="1:5" x14ac:dyDescent="0.25">
      <c r="A91" s="15">
        <v>39203</v>
      </c>
      <c r="B91" s="16">
        <v>215</v>
      </c>
      <c r="C91" s="16">
        <v>166.5</v>
      </c>
      <c r="D91" s="16">
        <v>60.5</v>
      </c>
      <c r="E91" s="16">
        <v>101.5</v>
      </c>
    </row>
    <row r="92" spans="1:5" x14ac:dyDescent="0.25">
      <c r="A92" s="15">
        <v>39234</v>
      </c>
      <c r="B92" s="16">
        <v>93.5</v>
      </c>
      <c r="C92" s="16">
        <v>69.5</v>
      </c>
      <c r="D92" s="16">
        <v>5.5</v>
      </c>
      <c r="E92" s="16">
        <v>32.5</v>
      </c>
    </row>
    <row r="93" spans="1:5" x14ac:dyDescent="0.25">
      <c r="A93" s="15">
        <v>39264</v>
      </c>
      <c r="B93" s="16">
        <v>2</v>
      </c>
      <c r="C93" s="16">
        <v>0.5</v>
      </c>
      <c r="D93" s="16">
        <v>0</v>
      </c>
      <c r="E93" s="16">
        <v>0</v>
      </c>
    </row>
    <row r="94" spans="1:5" x14ac:dyDescent="0.25">
      <c r="A94" s="15">
        <v>39295</v>
      </c>
      <c r="B94" s="16">
        <v>16.5</v>
      </c>
      <c r="C94" s="16">
        <v>0.5</v>
      </c>
      <c r="D94" s="16">
        <v>0</v>
      </c>
      <c r="E94" s="16">
        <v>0</v>
      </c>
    </row>
    <row r="95" spans="1:5" x14ac:dyDescent="0.25">
      <c r="A95" s="15">
        <v>39326</v>
      </c>
      <c r="B95" s="16">
        <v>136</v>
      </c>
      <c r="C95" s="16">
        <v>67</v>
      </c>
      <c r="D95" s="16">
        <v>22.5</v>
      </c>
      <c r="E95" s="16">
        <v>86.5</v>
      </c>
    </row>
    <row r="96" spans="1:5" x14ac:dyDescent="0.25">
      <c r="A96" s="15">
        <v>39356</v>
      </c>
      <c r="B96" s="16">
        <v>338.5</v>
      </c>
      <c r="C96" s="16">
        <v>287</v>
      </c>
      <c r="D96" s="16">
        <v>239.5</v>
      </c>
      <c r="E96" s="16">
        <v>400.5</v>
      </c>
    </row>
    <row r="97" spans="1:5" x14ac:dyDescent="0.25">
      <c r="A97" s="15">
        <v>39387</v>
      </c>
      <c r="B97" s="16">
        <v>557</v>
      </c>
      <c r="C97" s="16">
        <v>487</v>
      </c>
      <c r="D97" s="16">
        <v>549</v>
      </c>
      <c r="E97" s="16">
        <v>684.5</v>
      </c>
    </row>
    <row r="98" spans="1:5" x14ac:dyDescent="0.25">
      <c r="A98" s="15">
        <v>39417</v>
      </c>
      <c r="B98" s="16">
        <v>669.5</v>
      </c>
      <c r="C98" s="16">
        <v>662.125</v>
      </c>
      <c r="D98" s="16">
        <v>673.5</v>
      </c>
      <c r="E98" s="16">
        <v>900.5</v>
      </c>
    </row>
    <row r="99" spans="1:5" x14ac:dyDescent="0.25">
      <c r="A99" s="15">
        <v>39448</v>
      </c>
      <c r="B99" s="16">
        <v>717.5</v>
      </c>
      <c r="C99" s="16">
        <v>698</v>
      </c>
      <c r="D99" s="16">
        <v>810.625</v>
      </c>
      <c r="E99" s="16">
        <v>1019.5</v>
      </c>
    </row>
    <row r="100" spans="1:5" x14ac:dyDescent="0.25">
      <c r="A100" s="15">
        <v>39479</v>
      </c>
      <c r="B100" s="16">
        <v>552.5</v>
      </c>
      <c r="C100" s="16">
        <v>513</v>
      </c>
      <c r="D100" s="16">
        <v>518</v>
      </c>
      <c r="E100" s="16">
        <v>613.5</v>
      </c>
    </row>
    <row r="101" spans="1:5" x14ac:dyDescent="0.25">
      <c r="A101" s="15">
        <v>39508</v>
      </c>
      <c r="B101" s="16">
        <v>579.5</v>
      </c>
      <c r="C101" s="16">
        <v>542</v>
      </c>
      <c r="D101" s="16">
        <v>498.5</v>
      </c>
      <c r="E101" s="16">
        <v>617.5</v>
      </c>
    </row>
    <row r="102" spans="1:5" x14ac:dyDescent="0.25">
      <c r="A102" s="15">
        <v>39539</v>
      </c>
      <c r="B102" s="16">
        <v>458.5</v>
      </c>
      <c r="C102" s="16">
        <v>437.5</v>
      </c>
      <c r="D102" s="16">
        <v>352.5</v>
      </c>
      <c r="E102" s="16">
        <v>486.5</v>
      </c>
    </row>
    <row r="103" spans="1:5" x14ac:dyDescent="0.25">
      <c r="A103" s="15">
        <v>39569</v>
      </c>
      <c r="B103" s="16">
        <v>226.5</v>
      </c>
      <c r="C103" s="16">
        <v>174.875</v>
      </c>
      <c r="D103" s="16">
        <v>77.5</v>
      </c>
      <c r="E103" s="16">
        <v>102</v>
      </c>
    </row>
    <row r="104" spans="1:5" x14ac:dyDescent="0.25">
      <c r="A104" s="15">
        <v>39600</v>
      </c>
      <c r="B104" s="16">
        <v>167.5</v>
      </c>
      <c r="C104" s="16">
        <v>137</v>
      </c>
      <c r="D104" s="16">
        <v>34.5</v>
      </c>
      <c r="E104" s="16">
        <v>52.5</v>
      </c>
    </row>
    <row r="105" spans="1:5" x14ac:dyDescent="0.25">
      <c r="A105" s="15">
        <v>39630</v>
      </c>
      <c r="B105" s="16">
        <v>24</v>
      </c>
      <c r="C105" s="16">
        <v>9</v>
      </c>
      <c r="D105" s="16">
        <v>0</v>
      </c>
      <c r="E105" s="16">
        <v>0</v>
      </c>
    </row>
    <row r="106" spans="1:5" x14ac:dyDescent="0.25">
      <c r="A106" s="15">
        <v>39661</v>
      </c>
      <c r="B106" s="16">
        <v>31</v>
      </c>
      <c r="C106" s="16">
        <v>9.5</v>
      </c>
      <c r="D106" s="16">
        <v>1</v>
      </c>
      <c r="E106" s="16">
        <v>4.5</v>
      </c>
    </row>
    <row r="107" spans="1:5" x14ac:dyDescent="0.25">
      <c r="A107" s="15">
        <v>39692</v>
      </c>
      <c r="B107" s="16">
        <v>111</v>
      </c>
      <c r="C107" s="16">
        <v>44</v>
      </c>
      <c r="D107" s="16">
        <v>9.5</v>
      </c>
      <c r="E107" s="16">
        <v>48.5</v>
      </c>
    </row>
    <row r="108" spans="1:5" x14ac:dyDescent="0.25">
      <c r="A108" s="15">
        <v>39722</v>
      </c>
      <c r="B108" s="16">
        <v>377</v>
      </c>
      <c r="C108" s="16">
        <v>284.5</v>
      </c>
      <c r="D108" s="16">
        <v>254</v>
      </c>
      <c r="E108" s="16">
        <v>348.5</v>
      </c>
    </row>
    <row r="109" spans="1:5" x14ac:dyDescent="0.25">
      <c r="A109" s="15">
        <v>39753</v>
      </c>
      <c r="B109" s="16">
        <v>422</v>
      </c>
      <c r="C109" s="16">
        <v>376.625</v>
      </c>
      <c r="D109" s="16">
        <v>467.5</v>
      </c>
      <c r="E109" s="16">
        <v>584.5</v>
      </c>
    </row>
    <row r="110" spans="1:5" x14ac:dyDescent="0.25">
      <c r="A110" s="15">
        <v>39783</v>
      </c>
      <c r="B110" s="16">
        <v>834</v>
      </c>
      <c r="C110" s="16">
        <v>729.67</v>
      </c>
      <c r="D110" s="16">
        <v>926</v>
      </c>
      <c r="E110" s="16">
        <v>1122</v>
      </c>
    </row>
    <row r="111" spans="1:5" x14ac:dyDescent="0.25">
      <c r="A111" s="15">
        <v>39814</v>
      </c>
      <c r="B111" s="16">
        <v>729</v>
      </c>
      <c r="C111" s="16">
        <v>677.875</v>
      </c>
      <c r="D111" s="16">
        <v>772</v>
      </c>
      <c r="E111" s="16">
        <v>925</v>
      </c>
    </row>
    <row r="112" spans="1:5" x14ac:dyDescent="0.25">
      <c r="A112" s="15">
        <v>39845</v>
      </c>
      <c r="B112" s="16">
        <v>617</v>
      </c>
      <c r="C112" s="16">
        <v>547.5</v>
      </c>
      <c r="D112" s="16">
        <v>642</v>
      </c>
      <c r="E112" s="16">
        <v>704.5</v>
      </c>
    </row>
    <row r="113" spans="1:5" x14ac:dyDescent="0.25">
      <c r="A113" s="15">
        <v>39873</v>
      </c>
      <c r="B113" s="16">
        <v>614.33333333333337</v>
      </c>
      <c r="C113" s="16">
        <v>582</v>
      </c>
      <c r="D113" s="16">
        <v>544</v>
      </c>
      <c r="E113" s="16">
        <v>653</v>
      </c>
    </row>
    <row r="114" spans="1:5" x14ac:dyDescent="0.25">
      <c r="A114" s="15">
        <v>39904</v>
      </c>
      <c r="B114" s="16">
        <v>368</v>
      </c>
      <c r="C114" s="16">
        <v>357.5</v>
      </c>
      <c r="D114" s="16">
        <v>260</v>
      </c>
      <c r="E114" s="16">
        <v>358</v>
      </c>
    </row>
    <row r="115" spans="1:5" x14ac:dyDescent="0.25">
      <c r="A115" s="15">
        <v>39934</v>
      </c>
      <c r="B115" s="16">
        <v>210</v>
      </c>
      <c r="C115" s="16">
        <v>174.5</v>
      </c>
      <c r="D115" s="16">
        <v>74</v>
      </c>
      <c r="E115" s="16">
        <v>156.5</v>
      </c>
    </row>
    <row r="116" spans="1:5" x14ac:dyDescent="0.25">
      <c r="A116" s="15">
        <v>39965</v>
      </c>
      <c r="B116" s="16">
        <v>21.5</v>
      </c>
      <c r="C116" s="16">
        <v>34</v>
      </c>
      <c r="D116" s="16">
        <v>1</v>
      </c>
      <c r="E116" s="16">
        <v>2.5</v>
      </c>
    </row>
    <row r="117" spans="1:5" x14ac:dyDescent="0.25">
      <c r="A117" s="15">
        <v>39995</v>
      </c>
      <c r="B117" s="16">
        <v>10.5</v>
      </c>
      <c r="C117" s="16">
        <v>20.25</v>
      </c>
      <c r="D117" s="16">
        <v>0</v>
      </c>
      <c r="E117" s="16">
        <v>0</v>
      </c>
    </row>
    <row r="118" spans="1:5" x14ac:dyDescent="0.25">
      <c r="A118" s="15">
        <v>40026</v>
      </c>
      <c r="B118" s="16">
        <v>7.5</v>
      </c>
      <c r="C118" s="16">
        <v>6.5</v>
      </c>
      <c r="D118" s="16">
        <v>0</v>
      </c>
      <c r="E118" s="16">
        <v>1.5</v>
      </c>
    </row>
    <row r="119" spans="1:5" x14ac:dyDescent="0.25">
      <c r="A119" s="15">
        <v>40057</v>
      </c>
      <c r="B119" s="16">
        <v>61</v>
      </c>
      <c r="C119" s="16">
        <v>41</v>
      </c>
      <c r="D119" s="16">
        <v>10.5</v>
      </c>
      <c r="E119" s="16">
        <v>58</v>
      </c>
    </row>
    <row r="120" spans="1:5" x14ac:dyDescent="0.25">
      <c r="A120" s="15">
        <v>40087</v>
      </c>
      <c r="B120" s="16">
        <v>333.5</v>
      </c>
      <c r="C120" s="16">
        <v>288</v>
      </c>
      <c r="D120" s="16">
        <v>300.5</v>
      </c>
      <c r="E120" s="16">
        <v>419.5</v>
      </c>
    </row>
    <row r="121" spans="1:5" x14ac:dyDescent="0.25">
      <c r="A121" s="15">
        <v>40118</v>
      </c>
      <c r="B121" s="16">
        <v>434</v>
      </c>
      <c r="C121" s="16">
        <v>445.125</v>
      </c>
      <c r="D121" s="16">
        <v>443.5</v>
      </c>
      <c r="E121" s="16">
        <v>657.5</v>
      </c>
    </row>
    <row r="122" spans="1:5" x14ac:dyDescent="0.25">
      <c r="A122" s="15">
        <v>40148</v>
      </c>
      <c r="B122" s="16">
        <v>772.5</v>
      </c>
      <c r="C122" s="16">
        <v>721.5</v>
      </c>
      <c r="D122" s="16">
        <v>958.5</v>
      </c>
      <c r="E122" s="16">
        <v>1122.5</v>
      </c>
    </row>
    <row r="123" spans="1:5" x14ac:dyDescent="0.25">
      <c r="A123" s="15">
        <v>40179</v>
      </c>
      <c r="B123" s="16">
        <v>454.5</v>
      </c>
      <c r="C123" s="16">
        <v>484.5</v>
      </c>
      <c r="D123" s="16">
        <v>577.5</v>
      </c>
      <c r="E123" s="16">
        <v>744.5</v>
      </c>
    </row>
    <row r="124" spans="1:5" x14ac:dyDescent="0.25">
      <c r="A124" s="15">
        <v>40210</v>
      </c>
      <c r="B124" s="16">
        <v>413.5</v>
      </c>
      <c r="C124" s="16">
        <v>435</v>
      </c>
      <c r="D124" s="16">
        <v>464</v>
      </c>
      <c r="E124" s="16">
        <v>537.5</v>
      </c>
    </row>
    <row r="125" spans="1:5" x14ac:dyDescent="0.25">
      <c r="A125" s="15">
        <v>40238</v>
      </c>
      <c r="B125" s="16">
        <v>446.5</v>
      </c>
      <c r="C125" s="16">
        <v>413.5</v>
      </c>
      <c r="D125" s="16">
        <v>391.5</v>
      </c>
      <c r="E125" s="16">
        <v>502.5</v>
      </c>
    </row>
    <row r="126" spans="1:5" x14ac:dyDescent="0.25">
      <c r="A126" s="15">
        <v>40269</v>
      </c>
      <c r="B126" s="16">
        <v>326</v>
      </c>
      <c r="C126" s="16">
        <v>344.125</v>
      </c>
      <c r="D126" s="16">
        <v>258</v>
      </c>
      <c r="E126" s="16">
        <v>326.5</v>
      </c>
    </row>
    <row r="127" spans="1:5" x14ac:dyDescent="0.25">
      <c r="A127" s="15">
        <v>40299</v>
      </c>
      <c r="B127" s="16">
        <v>243.5</v>
      </c>
      <c r="C127" s="16">
        <v>230.5</v>
      </c>
      <c r="D127" s="16">
        <v>168</v>
      </c>
      <c r="E127" s="16">
        <v>207.5</v>
      </c>
    </row>
    <row r="128" spans="1:5" x14ac:dyDescent="0.25">
      <c r="A128" s="15">
        <v>40330</v>
      </c>
      <c r="B128" s="16">
        <v>92.5</v>
      </c>
      <c r="C128" s="16">
        <v>69.125</v>
      </c>
      <c r="D128" s="16">
        <v>7.5</v>
      </c>
      <c r="E128" s="16">
        <v>35</v>
      </c>
    </row>
    <row r="129" spans="1:5" x14ac:dyDescent="0.25">
      <c r="A129" s="15">
        <v>40360</v>
      </c>
      <c r="B129" s="16">
        <v>15</v>
      </c>
      <c r="C129" s="16">
        <v>21</v>
      </c>
      <c r="D129" s="16">
        <v>0</v>
      </c>
      <c r="E129" s="16">
        <v>0</v>
      </c>
    </row>
    <row r="130" spans="1:5" x14ac:dyDescent="0.25">
      <c r="A130" s="15">
        <v>40391</v>
      </c>
      <c r="B130" s="16">
        <v>17</v>
      </c>
      <c r="C130" s="16">
        <v>8.5</v>
      </c>
      <c r="D130" s="16">
        <v>1</v>
      </c>
      <c r="E130" s="16">
        <v>8.5</v>
      </c>
    </row>
    <row r="131" spans="1:5" x14ac:dyDescent="0.25">
      <c r="A131" s="15">
        <v>40422</v>
      </c>
      <c r="B131" s="16">
        <v>47</v>
      </c>
      <c r="C131" s="16">
        <v>50</v>
      </c>
      <c r="D131" s="16">
        <v>4</v>
      </c>
      <c r="E131" s="16">
        <v>36</v>
      </c>
    </row>
    <row r="132" spans="1:5" x14ac:dyDescent="0.25">
      <c r="A132" s="15">
        <v>40452</v>
      </c>
      <c r="B132" s="16">
        <v>244</v>
      </c>
      <c r="C132" s="16">
        <v>231.01666666666668</v>
      </c>
      <c r="D132" s="16">
        <v>182.5</v>
      </c>
      <c r="E132" s="16">
        <v>286.5</v>
      </c>
    </row>
    <row r="133" spans="1:5" x14ac:dyDescent="0.25">
      <c r="A133" s="15">
        <v>40483</v>
      </c>
      <c r="B133" s="16">
        <v>549</v>
      </c>
      <c r="C133" s="16">
        <v>520.5</v>
      </c>
      <c r="D133" s="16">
        <v>606.5</v>
      </c>
      <c r="E133" s="16">
        <v>735.5</v>
      </c>
    </row>
    <row r="134" spans="1:5" x14ac:dyDescent="0.25">
      <c r="A134" s="15">
        <v>40513</v>
      </c>
      <c r="B134" s="16">
        <v>539.5</v>
      </c>
      <c r="C134" s="16">
        <v>587.5</v>
      </c>
      <c r="D134" s="16">
        <v>762</v>
      </c>
      <c r="E134" s="16">
        <v>871.5</v>
      </c>
    </row>
    <row r="135" spans="1:5" x14ac:dyDescent="0.25">
      <c r="A135" s="15">
        <v>40544</v>
      </c>
      <c r="B135" s="16">
        <v>606</v>
      </c>
      <c r="C135" s="16">
        <v>610</v>
      </c>
      <c r="D135" s="16">
        <v>690.5</v>
      </c>
      <c r="E135" s="16">
        <v>844</v>
      </c>
    </row>
    <row r="136" spans="1:5" x14ac:dyDescent="0.25">
      <c r="A136" s="15">
        <v>40575</v>
      </c>
      <c r="B136" s="16">
        <v>603.5</v>
      </c>
      <c r="C136" s="16">
        <v>602.125</v>
      </c>
      <c r="D136" s="16">
        <v>605</v>
      </c>
      <c r="E136" s="16">
        <v>711.5</v>
      </c>
    </row>
    <row r="137" spans="1:5" x14ac:dyDescent="0.25">
      <c r="A137" s="15">
        <v>40603</v>
      </c>
      <c r="B137" s="16">
        <v>443.125</v>
      </c>
      <c r="C137" s="16">
        <v>496</v>
      </c>
      <c r="D137" s="16">
        <v>406.5</v>
      </c>
      <c r="E137" s="16">
        <v>549.5</v>
      </c>
    </row>
    <row r="138" spans="1:5" x14ac:dyDescent="0.25">
      <c r="A138" s="15">
        <v>40634</v>
      </c>
      <c r="B138" s="16">
        <v>439.5</v>
      </c>
      <c r="C138" s="16">
        <v>441</v>
      </c>
      <c r="D138" s="16">
        <v>378.5</v>
      </c>
      <c r="E138" s="16">
        <v>458</v>
      </c>
    </row>
    <row r="139" spans="1:5" x14ac:dyDescent="0.25">
      <c r="A139" s="15">
        <v>40664</v>
      </c>
      <c r="B139" s="16">
        <v>241</v>
      </c>
      <c r="C139" s="16">
        <v>254.875</v>
      </c>
      <c r="D139" s="16">
        <v>146</v>
      </c>
      <c r="E139" s="16">
        <v>182</v>
      </c>
    </row>
    <row r="140" spans="1:5" x14ac:dyDescent="0.25">
      <c r="A140" s="15">
        <v>40695</v>
      </c>
      <c r="B140" s="16">
        <v>51.625</v>
      </c>
      <c r="C140" s="16">
        <v>60.5</v>
      </c>
      <c r="D140" s="16">
        <v>19</v>
      </c>
      <c r="E140" s="16">
        <v>27</v>
      </c>
    </row>
    <row r="141" spans="1:5" x14ac:dyDescent="0.25">
      <c r="A141" s="15">
        <v>40725</v>
      </c>
      <c r="B141" s="16">
        <v>14</v>
      </c>
      <c r="C141" s="16">
        <v>5.5</v>
      </c>
      <c r="D141" s="16">
        <v>0</v>
      </c>
      <c r="E141" s="16">
        <v>0</v>
      </c>
    </row>
    <row r="142" spans="1:5" x14ac:dyDescent="0.25">
      <c r="A142" s="15">
        <v>40756</v>
      </c>
      <c r="B142" s="16">
        <v>2.5</v>
      </c>
      <c r="C142" s="16">
        <v>2.5</v>
      </c>
      <c r="D142" s="16">
        <v>0</v>
      </c>
      <c r="E142" s="16">
        <v>0</v>
      </c>
    </row>
    <row r="143" spans="1:5" x14ac:dyDescent="0.25">
      <c r="A143" s="15">
        <v>40787</v>
      </c>
      <c r="B143" s="16">
        <v>38</v>
      </c>
      <c r="C143" s="16">
        <v>17.75</v>
      </c>
      <c r="D143" s="16">
        <v>3</v>
      </c>
      <c r="E143" s="16">
        <v>28.5</v>
      </c>
    </row>
    <row r="144" spans="1:5" x14ac:dyDescent="0.25">
      <c r="A144" s="15">
        <v>40817</v>
      </c>
      <c r="B144" s="16">
        <v>299</v>
      </c>
      <c r="C144" s="16">
        <v>243</v>
      </c>
      <c r="D144" s="16">
        <v>180</v>
      </c>
      <c r="E144" s="16">
        <v>290</v>
      </c>
    </row>
    <row r="145" spans="1:5" x14ac:dyDescent="0.25">
      <c r="A145" s="15">
        <v>40848</v>
      </c>
      <c r="B145" s="16">
        <v>548.5</v>
      </c>
      <c r="C145" s="16">
        <v>549.5</v>
      </c>
      <c r="D145" s="16">
        <v>504.5</v>
      </c>
      <c r="E145" s="16">
        <v>723.5</v>
      </c>
    </row>
    <row r="146" spans="1:5" x14ac:dyDescent="0.25">
      <c r="A146" s="15">
        <v>40878</v>
      </c>
      <c r="B146" s="16">
        <v>635.5</v>
      </c>
      <c r="C146" s="16">
        <v>624</v>
      </c>
      <c r="D146" s="16">
        <v>817.5</v>
      </c>
      <c r="E146" s="16">
        <v>948</v>
      </c>
    </row>
    <row r="147" spans="1:5" x14ac:dyDescent="0.25">
      <c r="A147" s="15">
        <v>40909</v>
      </c>
      <c r="B147" s="16">
        <v>646</v>
      </c>
      <c r="C147" s="16">
        <v>657</v>
      </c>
      <c r="D147" s="16">
        <v>714</v>
      </c>
      <c r="E147" s="16">
        <v>941.5</v>
      </c>
    </row>
    <row r="148" spans="1:5" x14ac:dyDescent="0.25">
      <c r="A148" s="15">
        <v>40940</v>
      </c>
      <c r="B148" s="16">
        <v>481.75</v>
      </c>
      <c r="C148" s="16">
        <v>524</v>
      </c>
      <c r="D148" s="16">
        <v>627.25</v>
      </c>
      <c r="E148" s="16">
        <v>645</v>
      </c>
    </row>
    <row r="149" spans="1:5" x14ac:dyDescent="0.25">
      <c r="A149" s="15">
        <v>40969</v>
      </c>
      <c r="B149" s="16">
        <v>542</v>
      </c>
      <c r="C149" s="16">
        <v>552.25</v>
      </c>
      <c r="D149" s="16">
        <v>450.5</v>
      </c>
      <c r="E149" s="16">
        <v>539</v>
      </c>
    </row>
    <row r="150" spans="1:5" x14ac:dyDescent="0.25">
      <c r="A150" s="15">
        <v>41000</v>
      </c>
      <c r="B150" s="16">
        <v>314.5</v>
      </c>
      <c r="C150" s="16">
        <v>284.5</v>
      </c>
      <c r="D150" s="16">
        <v>225.5</v>
      </c>
      <c r="E150" s="16">
        <v>269.5</v>
      </c>
    </row>
    <row r="151" spans="1:5" x14ac:dyDescent="0.25">
      <c r="A151" s="15">
        <v>41030</v>
      </c>
      <c r="B151" s="16">
        <v>207</v>
      </c>
      <c r="C151" s="16">
        <v>190</v>
      </c>
      <c r="D151" s="16">
        <v>116.5</v>
      </c>
      <c r="E151" s="16">
        <v>124</v>
      </c>
    </row>
    <row r="152" spans="1:5" x14ac:dyDescent="0.25">
      <c r="A152" s="15">
        <v>41061</v>
      </c>
      <c r="B152" s="16">
        <v>125.5</v>
      </c>
      <c r="C152" s="16">
        <v>108</v>
      </c>
      <c r="D152" s="16">
        <v>36</v>
      </c>
      <c r="E152" s="16">
        <v>47.5</v>
      </c>
    </row>
    <row r="153" spans="1:5" x14ac:dyDescent="0.25">
      <c r="A153" s="15">
        <v>41091</v>
      </c>
      <c r="B153" s="16">
        <v>19</v>
      </c>
      <c r="C153" s="16">
        <v>13.5</v>
      </c>
      <c r="D153" s="16">
        <v>0</v>
      </c>
      <c r="E153" s="16">
        <v>0</v>
      </c>
    </row>
    <row r="154" spans="1:5" x14ac:dyDescent="0.25">
      <c r="A154" s="15">
        <v>41122</v>
      </c>
      <c r="B154" s="16">
        <v>5</v>
      </c>
      <c r="C154" s="16">
        <v>2</v>
      </c>
      <c r="D154" s="16">
        <v>0</v>
      </c>
      <c r="E154" s="16">
        <v>0</v>
      </c>
    </row>
    <row r="155" spans="1:5" x14ac:dyDescent="0.25">
      <c r="A155" s="15">
        <v>41153</v>
      </c>
      <c r="B155" s="16">
        <v>77.5</v>
      </c>
      <c r="C155" s="16">
        <v>26.5</v>
      </c>
      <c r="D155" s="16">
        <v>3.5</v>
      </c>
      <c r="E155" s="16">
        <v>14.5</v>
      </c>
    </row>
    <row r="156" spans="1:5" x14ac:dyDescent="0.25">
      <c r="A156" s="15">
        <v>41183</v>
      </c>
      <c r="B156" s="16">
        <v>287</v>
      </c>
      <c r="C156" s="16">
        <v>240.5</v>
      </c>
      <c r="D156" s="16">
        <v>213</v>
      </c>
      <c r="E156" s="16">
        <v>314</v>
      </c>
    </row>
    <row r="157" spans="1:5" x14ac:dyDescent="0.25">
      <c r="A157" s="15">
        <v>41214</v>
      </c>
      <c r="B157" s="16">
        <v>411.5</v>
      </c>
      <c r="C157" s="16">
        <v>409</v>
      </c>
      <c r="D157" s="16">
        <v>455.5</v>
      </c>
      <c r="E157" s="16">
        <v>559</v>
      </c>
    </row>
    <row r="158" spans="1:5" x14ac:dyDescent="0.25">
      <c r="A158" s="15">
        <v>41244</v>
      </c>
      <c r="B158" s="16">
        <v>607</v>
      </c>
      <c r="C158" s="16">
        <v>598.875</v>
      </c>
      <c r="D158" s="16">
        <v>617</v>
      </c>
      <c r="E158" s="16">
        <v>825.5</v>
      </c>
    </row>
    <row r="159" spans="1:5" x14ac:dyDescent="0.25">
      <c r="A159" s="15">
        <v>41275</v>
      </c>
      <c r="B159" s="16">
        <v>703</v>
      </c>
      <c r="C159" s="16">
        <v>676</v>
      </c>
      <c r="D159" s="16">
        <v>851</v>
      </c>
      <c r="E159" s="16">
        <v>907</v>
      </c>
    </row>
    <row r="160" spans="1:5" x14ac:dyDescent="0.25">
      <c r="A160" s="15">
        <v>41306</v>
      </c>
      <c r="B160" s="16">
        <v>442</v>
      </c>
      <c r="C160" s="16">
        <v>438.5</v>
      </c>
      <c r="D160" s="16">
        <v>515.5</v>
      </c>
      <c r="E160" s="16">
        <v>562.5</v>
      </c>
    </row>
    <row r="161" spans="1:5" x14ac:dyDescent="0.25">
      <c r="A161" s="15">
        <v>41334</v>
      </c>
      <c r="B161" s="16">
        <v>470.5</v>
      </c>
      <c r="C161" s="16">
        <v>428</v>
      </c>
      <c r="D161" s="16">
        <v>369</v>
      </c>
      <c r="E161" s="16">
        <v>450</v>
      </c>
    </row>
    <row r="162" spans="1:5" x14ac:dyDescent="0.25">
      <c r="A162" s="15">
        <v>41365</v>
      </c>
      <c r="B162" s="16">
        <v>349.5</v>
      </c>
      <c r="C162" s="16">
        <v>306.125</v>
      </c>
      <c r="D162" s="16">
        <v>241.5</v>
      </c>
      <c r="E162" s="16">
        <v>265.5</v>
      </c>
    </row>
    <row r="163" spans="1:5" x14ac:dyDescent="0.25">
      <c r="A163" s="15">
        <v>41395</v>
      </c>
      <c r="B163" s="16">
        <v>147</v>
      </c>
      <c r="C163" s="16">
        <v>133.625</v>
      </c>
      <c r="D163" s="16">
        <v>58</v>
      </c>
      <c r="E163" s="16">
        <v>88.5</v>
      </c>
    </row>
    <row r="164" spans="1:5" x14ac:dyDescent="0.25">
      <c r="A164" s="15">
        <v>41426</v>
      </c>
      <c r="B164" s="16">
        <v>35</v>
      </c>
      <c r="C164" s="16">
        <v>24.625</v>
      </c>
      <c r="D164" s="16">
        <v>6</v>
      </c>
      <c r="E164" s="16">
        <v>6.5</v>
      </c>
    </row>
    <row r="165" spans="1:5" x14ac:dyDescent="0.25">
      <c r="A165" s="15">
        <v>41456</v>
      </c>
      <c r="B165" s="16">
        <v>2</v>
      </c>
      <c r="C165" s="16">
        <v>3</v>
      </c>
      <c r="D165" s="16">
        <v>0</v>
      </c>
      <c r="E165" s="16">
        <v>0</v>
      </c>
    </row>
    <row r="166" spans="1:5" x14ac:dyDescent="0.25">
      <c r="A166" s="15">
        <v>41487</v>
      </c>
      <c r="B166" s="16">
        <v>0</v>
      </c>
      <c r="C166" s="16">
        <v>0</v>
      </c>
      <c r="D166" s="16">
        <v>0</v>
      </c>
      <c r="E166" s="16">
        <v>0</v>
      </c>
    </row>
    <row r="167" spans="1:5" x14ac:dyDescent="0.25">
      <c r="A167" s="15">
        <v>41518</v>
      </c>
      <c r="B167" s="16">
        <v>61</v>
      </c>
      <c r="C167" s="16">
        <v>62</v>
      </c>
      <c r="D167" s="16">
        <v>27.5</v>
      </c>
      <c r="E167" s="16">
        <v>56</v>
      </c>
    </row>
    <row r="168" spans="1:5" x14ac:dyDescent="0.25">
      <c r="A168" s="15">
        <v>41548</v>
      </c>
      <c r="B168" s="16">
        <v>337</v>
      </c>
      <c r="C168" s="16">
        <v>282.5</v>
      </c>
      <c r="D168" s="16">
        <v>269</v>
      </c>
      <c r="E168" s="16">
        <v>344.5</v>
      </c>
    </row>
    <row r="169" spans="1:5" x14ac:dyDescent="0.25">
      <c r="A169" s="15">
        <v>41579</v>
      </c>
      <c r="B169" s="16">
        <v>491</v>
      </c>
      <c r="C169" s="16">
        <v>467</v>
      </c>
      <c r="D169" s="16">
        <v>589</v>
      </c>
      <c r="E169" s="16">
        <v>658</v>
      </c>
    </row>
    <row r="170" spans="1:5" x14ac:dyDescent="0.25">
      <c r="A170" s="15">
        <v>41609</v>
      </c>
      <c r="B170" s="16">
        <v>746</v>
      </c>
      <c r="C170" s="16">
        <v>695</v>
      </c>
      <c r="D170" s="16">
        <v>879</v>
      </c>
      <c r="E170" s="16">
        <v>1009.5</v>
      </c>
    </row>
    <row r="171" spans="1:5" x14ac:dyDescent="0.25">
      <c r="A171" s="15">
        <v>41640</v>
      </c>
      <c r="B171" s="16">
        <v>594.5</v>
      </c>
      <c r="C171" s="16">
        <v>566</v>
      </c>
      <c r="D171" s="16">
        <v>734.5</v>
      </c>
      <c r="E171" s="16">
        <v>787.5</v>
      </c>
    </row>
    <row r="172" spans="1:5" x14ac:dyDescent="0.25">
      <c r="A172" s="15">
        <v>41671</v>
      </c>
      <c r="B172" s="16">
        <v>627.5</v>
      </c>
      <c r="C172" s="16">
        <v>587</v>
      </c>
      <c r="D172" s="16">
        <v>700</v>
      </c>
      <c r="E172" s="16">
        <v>763.5</v>
      </c>
    </row>
    <row r="173" spans="1:5" x14ac:dyDescent="0.25">
      <c r="A173" s="15">
        <v>41699</v>
      </c>
      <c r="B173" s="16">
        <v>445</v>
      </c>
      <c r="C173" s="16">
        <v>397</v>
      </c>
      <c r="D173" s="16">
        <v>378</v>
      </c>
      <c r="E173" s="16">
        <v>487.5</v>
      </c>
    </row>
    <row r="174" spans="1:5" x14ac:dyDescent="0.25">
      <c r="A174" s="15">
        <v>41730</v>
      </c>
      <c r="B174" s="16">
        <v>281.5</v>
      </c>
      <c r="C174" s="16">
        <v>254.5</v>
      </c>
      <c r="D174" s="16">
        <v>216.5</v>
      </c>
      <c r="E174" s="16">
        <v>240.5</v>
      </c>
    </row>
    <row r="175" spans="1:5" x14ac:dyDescent="0.25">
      <c r="A175" s="15">
        <v>41760</v>
      </c>
      <c r="B175" s="16">
        <v>98.5</v>
      </c>
      <c r="C175" s="16">
        <v>101</v>
      </c>
      <c r="D175" s="16">
        <v>34</v>
      </c>
      <c r="E175" s="16">
        <v>60</v>
      </c>
    </row>
    <row r="176" spans="1:5" x14ac:dyDescent="0.25">
      <c r="A176" s="15">
        <v>41791</v>
      </c>
      <c r="B176" s="16">
        <v>25</v>
      </c>
      <c r="C176" s="16">
        <v>33</v>
      </c>
      <c r="D176" s="16">
        <v>10</v>
      </c>
      <c r="E176" s="16">
        <v>11</v>
      </c>
    </row>
    <row r="177" spans="1:5" x14ac:dyDescent="0.25">
      <c r="A177" s="15">
        <v>41821</v>
      </c>
      <c r="B177" s="16">
        <v>1</v>
      </c>
      <c r="C177" s="16">
        <v>2.5</v>
      </c>
      <c r="D177" s="16">
        <v>0</v>
      </c>
      <c r="E177" s="16">
        <v>0</v>
      </c>
    </row>
    <row r="178" spans="1:5" x14ac:dyDescent="0.25">
      <c r="A178" s="15">
        <v>41852</v>
      </c>
      <c r="B178" s="16">
        <v>0</v>
      </c>
      <c r="C178" s="16">
        <v>1</v>
      </c>
      <c r="D178" s="16">
        <v>0</v>
      </c>
      <c r="E178" s="16">
        <v>0</v>
      </c>
    </row>
    <row r="179" spans="1:5" x14ac:dyDescent="0.25">
      <c r="A179" s="15">
        <v>41883</v>
      </c>
      <c r="B179" s="16">
        <v>21.5</v>
      </c>
      <c r="C179" s="16">
        <v>12</v>
      </c>
      <c r="D179" s="16">
        <v>1.5</v>
      </c>
      <c r="E179" s="16">
        <v>15</v>
      </c>
    </row>
    <row r="180" spans="1:5" x14ac:dyDescent="0.25">
      <c r="A180" s="15">
        <v>41913</v>
      </c>
      <c r="B180" s="16">
        <v>122.5</v>
      </c>
      <c r="C180" s="16">
        <v>118</v>
      </c>
      <c r="D180" s="16">
        <v>67.5</v>
      </c>
      <c r="E180" s="16">
        <v>167</v>
      </c>
    </row>
    <row r="181" spans="1:5" x14ac:dyDescent="0.25">
      <c r="A181" s="15">
        <v>41944</v>
      </c>
      <c r="B181" s="16">
        <v>481.5</v>
      </c>
      <c r="C181" s="16">
        <v>441.375</v>
      </c>
      <c r="D181" s="16">
        <v>614</v>
      </c>
      <c r="E181" s="16">
        <v>673</v>
      </c>
    </row>
    <row r="182" spans="1:5" x14ac:dyDescent="0.25">
      <c r="A182" s="15">
        <v>41974</v>
      </c>
      <c r="B182" s="16">
        <v>547</v>
      </c>
      <c r="C182" s="16">
        <v>534</v>
      </c>
      <c r="D182" s="16">
        <v>662</v>
      </c>
      <c r="E182" s="16">
        <v>746.5</v>
      </c>
    </row>
    <row r="183" spans="1:5" x14ac:dyDescent="0.25">
      <c r="A183" s="15">
        <v>42005</v>
      </c>
      <c r="B183" s="16">
        <v>544</v>
      </c>
      <c r="C183" s="16">
        <v>471</v>
      </c>
      <c r="D183" s="16">
        <v>703</v>
      </c>
      <c r="E183" s="16">
        <v>784</v>
      </c>
    </row>
    <row r="184" spans="1:5" x14ac:dyDescent="0.25">
      <c r="A184" s="15">
        <v>42036</v>
      </c>
      <c r="B184" s="16">
        <v>364.5</v>
      </c>
      <c r="C184" s="16">
        <v>333</v>
      </c>
      <c r="D184" s="16">
        <v>393</v>
      </c>
      <c r="E184" s="16">
        <v>463.5</v>
      </c>
    </row>
    <row r="185" spans="1:5" x14ac:dyDescent="0.25">
      <c r="A185" s="15">
        <v>42064</v>
      </c>
      <c r="B185" s="16">
        <v>356.5</v>
      </c>
      <c r="C185" s="16">
        <v>302.125</v>
      </c>
      <c r="D185" s="16">
        <v>249</v>
      </c>
      <c r="E185" s="16">
        <v>309</v>
      </c>
    </row>
    <row r="186" spans="1:5" x14ac:dyDescent="0.25">
      <c r="A186" s="15">
        <v>42095</v>
      </c>
      <c r="B186" s="16">
        <v>327.5</v>
      </c>
      <c r="C186" s="16">
        <v>299</v>
      </c>
      <c r="D186" s="16">
        <v>229.5</v>
      </c>
      <c r="E186" s="16">
        <v>249</v>
      </c>
    </row>
    <row r="187" spans="1:5" x14ac:dyDescent="0.25">
      <c r="A187" s="15">
        <v>42125</v>
      </c>
      <c r="B187" s="16">
        <v>104.5</v>
      </c>
      <c r="C187" s="16">
        <v>137.5</v>
      </c>
      <c r="D187" s="16">
        <v>22.5</v>
      </c>
      <c r="E187" s="16">
        <v>27.5</v>
      </c>
    </row>
    <row r="188" spans="1:5" x14ac:dyDescent="0.25">
      <c r="A188" s="15">
        <v>42156</v>
      </c>
      <c r="B188" s="16">
        <v>8</v>
      </c>
      <c r="C188" s="16">
        <v>9.5</v>
      </c>
      <c r="D188" s="16">
        <v>0</v>
      </c>
      <c r="E188" s="16">
        <v>0</v>
      </c>
    </row>
    <row r="189" spans="1:5" x14ac:dyDescent="0.25">
      <c r="A189" s="15">
        <v>42186</v>
      </c>
      <c r="B189" s="16">
        <v>0</v>
      </c>
      <c r="C189" s="16">
        <v>1.5</v>
      </c>
      <c r="D189" s="16">
        <v>0</v>
      </c>
      <c r="E189" s="16">
        <v>0</v>
      </c>
    </row>
    <row r="190" spans="1:5" x14ac:dyDescent="0.25">
      <c r="A190" s="15">
        <v>42217</v>
      </c>
      <c r="B190" s="16">
        <v>0</v>
      </c>
      <c r="C190" s="16">
        <v>5.5</v>
      </c>
      <c r="D190" s="16">
        <v>0</v>
      </c>
      <c r="E190" s="16">
        <v>0</v>
      </c>
    </row>
    <row r="191" spans="1:5" x14ac:dyDescent="0.25">
      <c r="A191" s="15">
        <v>42248</v>
      </c>
      <c r="B191" s="16">
        <v>110</v>
      </c>
      <c r="C191" s="16">
        <v>61.75</v>
      </c>
      <c r="D191" s="16">
        <v>14</v>
      </c>
      <c r="E191" s="16">
        <v>46.5</v>
      </c>
    </row>
    <row r="192" spans="1:5" x14ac:dyDescent="0.25">
      <c r="A192" s="15">
        <v>42278</v>
      </c>
      <c r="B192" s="16">
        <v>173.5</v>
      </c>
      <c r="C192" s="16">
        <v>105.5</v>
      </c>
      <c r="D192" s="16">
        <v>85.5</v>
      </c>
      <c r="E192" s="16">
        <v>96.5</v>
      </c>
    </row>
    <row r="193" spans="1:5" x14ac:dyDescent="0.25">
      <c r="A193" s="15">
        <v>42309</v>
      </c>
      <c r="B193" s="16">
        <v>538</v>
      </c>
      <c r="C193" s="16">
        <v>482</v>
      </c>
      <c r="D193" s="16">
        <v>600.5</v>
      </c>
      <c r="E193" s="16">
        <v>634</v>
      </c>
    </row>
    <row r="194" spans="1:5" x14ac:dyDescent="0.25">
      <c r="A194" s="15">
        <v>42339</v>
      </c>
      <c r="B194" s="16">
        <v>563.5</v>
      </c>
      <c r="C194" s="16">
        <v>574</v>
      </c>
      <c r="D194" s="16">
        <v>682</v>
      </c>
      <c r="E194" s="16">
        <v>892</v>
      </c>
    </row>
    <row r="195" spans="1:5" x14ac:dyDescent="0.25">
      <c r="A195" s="15">
        <v>42370</v>
      </c>
      <c r="B195" s="16">
        <v>583</v>
      </c>
      <c r="C195" s="16">
        <v>556.75</v>
      </c>
      <c r="D195" s="16">
        <v>735</v>
      </c>
      <c r="E195" s="16">
        <v>815.5</v>
      </c>
    </row>
    <row r="196" spans="1:5" x14ac:dyDescent="0.25">
      <c r="A196" s="15">
        <v>42401</v>
      </c>
      <c r="B196" s="16">
        <v>407</v>
      </c>
      <c r="C196" s="16">
        <v>402.5</v>
      </c>
      <c r="D196" s="16">
        <v>443.5</v>
      </c>
      <c r="E196" s="16">
        <v>500.5</v>
      </c>
    </row>
    <row r="197" spans="1:5" x14ac:dyDescent="0.25">
      <c r="A197" s="15">
        <v>42430</v>
      </c>
      <c r="B197" s="16">
        <v>348</v>
      </c>
      <c r="C197" s="16">
        <v>399.5</v>
      </c>
      <c r="D197" s="16">
        <v>363.5</v>
      </c>
      <c r="E197" s="16">
        <v>411</v>
      </c>
    </row>
    <row r="198" spans="1:5" x14ac:dyDescent="0.25">
      <c r="A198" s="15">
        <v>42461</v>
      </c>
      <c r="B198" s="16">
        <v>187</v>
      </c>
      <c r="C198" s="16">
        <v>169</v>
      </c>
      <c r="D198" s="16">
        <v>105.5</v>
      </c>
      <c r="E198" s="16">
        <v>95.5</v>
      </c>
    </row>
    <row r="199" spans="1:5" x14ac:dyDescent="0.25">
      <c r="A199" s="15">
        <v>42491</v>
      </c>
      <c r="B199" s="16">
        <v>94</v>
      </c>
      <c r="C199" s="16">
        <v>102</v>
      </c>
      <c r="D199" s="16">
        <v>42.5</v>
      </c>
      <c r="E199" s="16">
        <v>12</v>
      </c>
    </row>
    <row r="200" spans="1:5" x14ac:dyDescent="0.25">
      <c r="A200" s="15">
        <v>42522</v>
      </c>
      <c r="B200" s="16">
        <v>46</v>
      </c>
      <c r="C200" s="16">
        <v>29.5</v>
      </c>
      <c r="D200" s="16">
        <v>10</v>
      </c>
      <c r="E200" s="16">
        <v>22.5</v>
      </c>
    </row>
    <row r="201" spans="1:5" x14ac:dyDescent="0.25">
      <c r="A201" s="15">
        <v>42552</v>
      </c>
      <c r="B201" s="16">
        <v>4</v>
      </c>
      <c r="C201" s="16">
        <v>3</v>
      </c>
      <c r="D201" s="16">
        <v>0</v>
      </c>
      <c r="E201" s="16">
        <v>0</v>
      </c>
    </row>
    <row r="202" spans="1:5" x14ac:dyDescent="0.25">
      <c r="A202" s="15">
        <v>42583</v>
      </c>
      <c r="B202" s="16">
        <v>0</v>
      </c>
      <c r="C202" s="16">
        <v>0</v>
      </c>
      <c r="D202" s="16">
        <v>0</v>
      </c>
      <c r="E202" s="16">
        <v>0</v>
      </c>
    </row>
    <row r="203" spans="1:5" x14ac:dyDescent="0.25">
      <c r="A203" s="15">
        <v>42614</v>
      </c>
      <c r="B203" s="16">
        <v>71</v>
      </c>
      <c r="C203" s="16">
        <v>30</v>
      </c>
      <c r="D203" s="16">
        <v>19</v>
      </c>
      <c r="E203" s="16">
        <v>17.5</v>
      </c>
    </row>
    <row r="204" spans="1:5" x14ac:dyDescent="0.25">
      <c r="A204" s="15">
        <v>42644</v>
      </c>
      <c r="B204" s="16">
        <v>217.5</v>
      </c>
      <c r="C204" s="16">
        <v>205</v>
      </c>
      <c r="D204" s="16">
        <v>176</v>
      </c>
      <c r="E204" s="16">
        <v>231.5</v>
      </c>
    </row>
    <row r="205" spans="1:5" x14ac:dyDescent="0.25">
      <c r="A205" s="15">
        <v>42675</v>
      </c>
      <c r="B205" s="16">
        <v>290</v>
      </c>
      <c r="C205" s="16">
        <v>321.5</v>
      </c>
      <c r="D205" s="16">
        <v>339.5</v>
      </c>
      <c r="E205" s="16">
        <v>418.5</v>
      </c>
    </row>
    <row r="206" spans="1:5" x14ac:dyDescent="0.25">
      <c r="A206" s="15">
        <v>42705</v>
      </c>
      <c r="B206" s="16">
        <v>801.5</v>
      </c>
      <c r="C206" s="16">
        <v>724.5</v>
      </c>
      <c r="D206" s="16">
        <v>942.5</v>
      </c>
      <c r="E206" s="16">
        <v>1054.5</v>
      </c>
    </row>
    <row r="207" spans="1:5" x14ac:dyDescent="0.25">
      <c r="A207" s="15">
        <v>42736</v>
      </c>
      <c r="B207" s="12">
        <v>759</v>
      </c>
      <c r="C207" s="12">
        <v>707</v>
      </c>
      <c r="D207" s="12">
        <v>1166.5</v>
      </c>
      <c r="E207" s="17">
        <v>1140.5</v>
      </c>
    </row>
    <row r="208" spans="1:5" x14ac:dyDescent="0.25">
      <c r="A208" s="15">
        <v>42767</v>
      </c>
      <c r="B208" s="17">
        <v>611.5</v>
      </c>
      <c r="C208" s="17">
        <v>551</v>
      </c>
      <c r="D208" s="17">
        <v>661.5</v>
      </c>
      <c r="E208" s="17">
        <v>787</v>
      </c>
    </row>
    <row r="209" spans="1:5" x14ac:dyDescent="0.25">
      <c r="A209" s="15">
        <v>42795</v>
      </c>
      <c r="B209" s="17">
        <v>458</v>
      </c>
      <c r="C209" s="17">
        <v>488</v>
      </c>
      <c r="D209" s="17">
        <v>361.5</v>
      </c>
      <c r="E209" s="17">
        <v>440.5</v>
      </c>
    </row>
    <row r="210" spans="1:5" x14ac:dyDescent="0.25">
      <c r="A210" s="15">
        <v>42826</v>
      </c>
      <c r="B210" s="17">
        <v>280.5</v>
      </c>
      <c r="C210" s="17">
        <v>322</v>
      </c>
      <c r="D210" s="17">
        <v>221</v>
      </c>
      <c r="E210" s="17">
        <v>293</v>
      </c>
    </row>
    <row r="211" spans="1:5" x14ac:dyDescent="0.25">
      <c r="A211" s="15">
        <v>42856</v>
      </c>
      <c r="B211" s="17">
        <v>157.5</v>
      </c>
      <c r="C211" s="17">
        <v>162.25</v>
      </c>
      <c r="D211" s="17">
        <v>88</v>
      </c>
      <c r="E211" s="17">
        <v>86</v>
      </c>
    </row>
    <row r="212" spans="1:5" x14ac:dyDescent="0.25">
      <c r="A212" s="15">
        <v>42887</v>
      </c>
      <c r="B212" s="12">
        <v>39</v>
      </c>
      <c r="C212" s="17">
        <v>36.5</v>
      </c>
      <c r="D212" s="17">
        <v>3.5</v>
      </c>
      <c r="E212" s="17">
        <v>11.5</v>
      </c>
    </row>
    <row r="213" spans="1:5" x14ac:dyDescent="0.25">
      <c r="A213" s="15">
        <v>42917</v>
      </c>
      <c r="B213" s="17">
        <v>0</v>
      </c>
      <c r="C213" s="17">
        <v>1</v>
      </c>
      <c r="D213" s="17">
        <v>0</v>
      </c>
      <c r="E213" s="17">
        <v>0</v>
      </c>
    </row>
    <row r="214" spans="1:5" x14ac:dyDescent="0.25">
      <c r="A214" s="15">
        <v>42948</v>
      </c>
      <c r="B214" s="17">
        <v>0</v>
      </c>
      <c r="C214" s="17">
        <v>4.5</v>
      </c>
      <c r="D214" s="17">
        <v>0</v>
      </c>
      <c r="E214" s="17">
        <v>0</v>
      </c>
    </row>
    <row r="215" spans="1:5" x14ac:dyDescent="0.25">
      <c r="A215" s="15">
        <v>42979</v>
      </c>
      <c r="B215" s="17">
        <v>53.5</v>
      </c>
      <c r="C215" s="17">
        <v>22</v>
      </c>
      <c r="D215" s="17">
        <v>28</v>
      </c>
      <c r="E215" s="17">
        <v>41.5</v>
      </c>
    </row>
    <row r="216" spans="1:5" x14ac:dyDescent="0.25">
      <c r="A216" s="15">
        <v>43009</v>
      </c>
      <c r="B216" s="17">
        <v>304.5</v>
      </c>
      <c r="C216" s="17">
        <v>238.5</v>
      </c>
      <c r="D216" s="17">
        <v>218</v>
      </c>
      <c r="E216" s="17">
        <v>311.5</v>
      </c>
    </row>
    <row r="217" spans="1:5" x14ac:dyDescent="0.25">
      <c r="A217" s="15">
        <v>43040</v>
      </c>
      <c r="B217" s="17">
        <v>440.5</v>
      </c>
      <c r="C217" s="17">
        <v>454</v>
      </c>
      <c r="D217" s="17">
        <v>460</v>
      </c>
      <c r="E217" s="17">
        <v>564.5</v>
      </c>
    </row>
    <row r="218" spans="1:5" x14ac:dyDescent="0.25">
      <c r="A218" s="15">
        <v>43070</v>
      </c>
      <c r="B218" s="17">
        <v>711.5</v>
      </c>
      <c r="C218" s="17">
        <v>632.5</v>
      </c>
      <c r="D218" s="17">
        <v>854</v>
      </c>
      <c r="E218" s="17">
        <v>871</v>
      </c>
    </row>
    <row r="219" spans="1:5" x14ac:dyDescent="0.25">
      <c r="A219" s="15">
        <v>43101</v>
      </c>
      <c r="B219" s="17">
        <v>538.5</v>
      </c>
      <c r="C219" s="17">
        <v>499.5</v>
      </c>
      <c r="D219" s="17">
        <v>575.5</v>
      </c>
      <c r="E219" s="17">
        <v>664</v>
      </c>
    </row>
    <row r="220" spans="1:5" x14ac:dyDescent="0.25">
      <c r="A220" s="15">
        <v>43132</v>
      </c>
      <c r="B220" s="12">
        <v>585</v>
      </c>
      <c r="C220" s="12">
        <v>530</v>
      </c>
      <c r="D220" s="17">
        <v>553.5</v>
      </c>
      <c r="E220" s="17">
        <v>608</v>
      </c>
    </row>
    <row r="221" spans="1:5" x14ac:dyDescent="0.25">
      <c r="A221" s="15">
        <v>43160</v>
      </c>
      <c r="B221" s="17">
        <v>516</v>
      </c>
      <c r="C221" s="17">
        <v>445.5</v>
      </c>
      <c r="D221" s="17">
        <v>426.5</v>
      </c>
      <c r="E221" s="17">
        <v>480</v>
      </c>
    </row>
    <row r="222" spans="1:5" x14ac:dyDescent="0.25">
      <c r="A222" s="15">
        <v>43191</v>
      </c>
      <c r="B222" s="17">
        <v>320.5</v>
      </c>
      <c r="C222" s="17">
        <v>287.5</v>
      </c>
      <c r="D222" s="17">
        <v>224</v>
      </c>
      <c r="E222" s="17">
        <v>250.5</v>
      </c>
    </row>
    <row r="223" spans="1:5" x14ac:dyDescent="0.25">
      <c r="A223" s="15">
        <v>43221</v>
      </c>
      <c r="B223" s="17">
        <v>76</v>
      </c>
      <c r="C223" s="17">
        <v>51</v>
      </c>
      <c r="D223" s="17">
        <v>13</v>
      </c>
      <c r="E223" s="17">
        <v>10.5</v>
      </c>
    </row>
    <row r="224" spans="1:5" x14ac:dyDescent="0.25">
      <c r="A224" s="15">
        <v>43252</v>
      </c>
      <c r="B224" s="17">
        <v>51.5</v>
      </c>
      <c r="C224" s="17">
        <v>46</v>
      </c>
      <c r="D224" s="17">
        <v>6</v>
      </c>
      <c r="E224" s="17">
        <v>22.5</v>
      </c>
    </row>
    <row r="225" spans="1:5" x14ac:dyDescent="0.25">
      <c r="A225" s="15">
        <v>43282</v>
      </c>
      <c r="B225" s="17">
        <v>1</v>
      </c>
      <c r="C225" s="17">
        <v>4</v>
      </c>
      <c r="D225" s="17">
        <v>0</v>
      </c>
      <c r="E225" s="17">
        <v>0</v>
      </c>
    </row>
    <row r="226" spans="1:5" x14ac:dyDescent="0.25">
      <c r="A226" s="15">
        <v>43313</v>
      </c>
      <c r="B226" s="17">
        <v>4.5</v>
      </c>
      <c r="C226" s="17">
        <v>2.5</v>
      </c>
      <c r="D226" s="17">
        <v>0</v>
      </c>
      <c r="E226" s="17">
        <v>1</v>
      </c>
    </row>
    <row r="227" spans="1:5" x14ac:dyDescent="0.25">
      <c r="A227" s="15">
        <v>43344</v>
      </c>
      <c r="B227" s="17">
        <v>58.5</v>
      </c>
      <c r="C227" s="17">
        <v>30.5</v>
      </c>
      <c r="D227" s="17">
        <v>7</v>
      </c>
      <c r="E227" s="17">
        <v>69</v>
      </c>
    </row>
    <row r="228" spans="1:5" x14ac:dyDescent="0.25">
      <c r="A228" s="15">
        <v>43374</v>
      </c>
      <c r="B228" s="17">
        <v>278</v>
      </c>
      <c r="C228" s="17">
        <v>214</v>
      </c>
      <c r="D228" s="17">
        <v>206</v>
      </c>
      <c r="E228" s="17">
        <v>326</v>
      </c>
    </row>
    <row r="229" spans="1:5" x14ac:dyDescent="0.25">
      <c r="A229" s="15">
        <v>43405</v>
      </c>
      <c r="B229" s="17">
        <v>396</v>
      </c>
      <c r="C229" s="17">
        <v>389</v>
      </c>
      <c r="D229" s="17">
        <v>536</v>
      </c>
      <c r="E229" s="17">
        <v>672.5</v>
      </c>
    </row>
    <row r="230" spans="1:5" x14ac:dyDescent="0.25">
      <c r="A230" s="15">
        <v>43435</v>
      </c>
      <c r="B230" s="17">
        <v>585.75</v>
      </c>
      <c r="C230" s="17">
        <v>553</v>
      </c>
      <c r="D230" s="17">
        <v>630.5</v>
      </c>
      <c r="E230" s="17">
        <v>789.5</v>
      </c>
    </row>
    <row r="231" spans="1:5" x14ac:dyDescent="0.25">
      <c r="A231" s="15">
        <v>43466</v>
      </c>
      <c r="B231" s="17">
        <v>575</v>
      </c>
      <c r="C231" s="17">
        <v>549</v>
      </c>
      <c r="D231" s="17">
        <v>674.5</v>
      </c>
      <c r="E231" s="17">
        <v>813</v>
      </c>
    </row>
    <row r="232" spans="1:5" x14ac:dyDescent="0.25">
      <c r="A232" s="15">
        <v>43497</v>
      </c>
      <c r="B232" s="17">
        <v>769</v>
      </c>
      <c r="C232" s="17">
        <v>670</v>
      </c>
      <c r="D232" s="17">
        <v>890.5</v>
      </c>
      <c r="E232" s="17">
        <v>1018.5</v>
      </c>
    </row>
    <row r="233" spans="1:5" x14ac:dyDescent="0.25">
      <c r="A233" s="15">
        <v>43525</v>
      </c>
      <c r="B233" s="17">
        <v>488</v>
      </c>
      <c r="C233" s="17">
        <v>439.5</v>
      </c>
      <c r="D233" s="17">
        <v>672.5</v>
      </c>
      <c r="E233" s="17">
        <v>748.5</v>
      </c>
    </row>
    <row r="234" spans="1:5" x14ac:dyDescent="0.25">
      <c r="A234" s="15">
        <v>43556</v>
      </c>
      <c r="B234" s="17">
        <v>286</v>
      </c>
      <c r="C234" s="17">
        <v>262</v>
      </c>
      <c r="D234" s="17">
        <v>194</v>
      </c>
      <c r="E234" s="17">
        <v>232</v>
      </c>
    </row>
    <row r="235" spans="1:5" x14ac:dyDescent="0.25">
      <c r="A235" s="15">
        <v>43586</v>
      </c>
      <c r="B235" s="17">
        <v>83</v>
      </c>
      <c r="C235" s="17">
        <v>80</v>
      </c>
      <c r="D235" s="17">
        <v>32</v>
      </c>
      <c r="E235" s="17">
        <v>57</v>
      </c>
    </row>
    <row r="236" spans="1:5" x14ac:dyDescent="0.25">
      <c r="A236" s="15">
        <v>43617</v>
      </c>
      <c r="B236" s="17">
        <v>28</v>
      </c>
      <c r="C236" s="17">
        <v>33</v>
      </c>
      <c r="D236" s="17">
        <v>5</v>
      </c>
      <c r="E236" s="17">
        <v>24</v>
      </c>
    </row>
    <row r="237" spans="1:5" x14ac:dyDescent="0.25">
      <c r="A237" s="15">
        <v>43647</v>
      </c>
      <c r="B237" s="17">
        <v>0</v>
      </c>
      <c r="C237" s="17">
        <v>1</v>
      </c>
      <c r="D237" s="17">
        <v>0</v>
      </c>
      <c r="E237" s="17">
        <v>0</v>
      </c>
    </row>
    <row r="238" spans="1:5" x14ac:dyDescent="0.25">
      <c r="A238" s="15">
        <v>43678</v>
      </c>
      <c r="B238" s="17">
        <v>0</v>
      </c>
      <c r="C238" s="17">
        <v>0</v>
      </c>
      <c r="D238" s="17">
        <v>0</v>
      </c>
      <c r="E238" s="17">
        <v>0</v>
      </c>
    </row>
    <row r="239" spans="1:5" x14ac:dyDescent="0.25">
      <c r="A239" s="15">
        <v>43709</v>
      </c>
      <c r="B239" s="17">
        <v>45</v>
      </c>
      <c r="C239" s="17">
        <v>27</v>
      </c>
      <c r="D239" s="17">
        <v>54</v>
      </c>
      <c r="E239" s="17">
        <v>79</v>
      </c>
    </row>
    <row r="240" spans="1:5" x14ac:dyDescent="0.25">
      <c r="A240" s="15">
        <v>43739</v>
      </c>
      <c r="B240" s="17">
        <v>338</v>
      </c>
      <c r="C240" s="17">
        <v>301</v>
      </c>
      <c r="D240" s="17">
        <v>347</v>
      </c>
      <c r="E240" s="17">
        <v>472</v>
      </c>
    </row>
    <row r="241" spans="1:5" x14ac:dyDescent="0.25">
      <c r="A241" s="15">
        <v>43770</v>
      </c>
      <c r="B241" s="17">
        <v>437</v>
      </c>
      <c r="C241" s="17">
        <v>383</v>
      </c>
      <c r="D241" s="17">
        <v>644</v>
      </c>
      <c r="E241" s="17">
        <v>692</v>
      </c>
    </row>
    <row r="242" spans="1:5" x14ac:dyDescent="0.25">
      <c r="A242" s="15">
        <v>43800</v>
      </c>
      <c r="B242" s="17">
        <v>536</v>
      </c>
      <c r="C242" s="17">
        <v>511</v>
      </c>
      <c r="D242" s="17">
        <v>770</v>
      </c>
      <c r="E242" s="17">
        <v>830</v>
      </c>
    </row>
  </sheetData>
  <mergeCells count="1">
    <mergeCell ref="B1:E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3EFCF-C0E5-4F05-8F70-FC87379F0DDC}">
  <dimension ref="A1:E14"/>
  <sheetViews>
    <sheetView tabSelected="1" workbookViewId="0"/>
  </sheetViews>
  <sheetFormatPr defaultRowHeight="15" x14ac:dyDescent="0.25"/>
  <sheetData>
    <row r="1" spans="1:5" x14ac:dyDescent="0.25">
      <c r="A1" s="30" t="s">
        <v>34</v>
      </c>
      <c r="B1" s="30"/>
      <c r="C1" s="30"/>
      <c r="D1" s="30"/>
      <c r="E1" s="30"/>
    </row>
    <row r="2" spans="1:5" x14ac:dyDescent="0.25">
      <c r="A2" t="s">
        <v>33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x14ac:dyDescent="0.25">
      <c r="A3" s="14">
        <v>1</v>
      </c>
      <c r="B3">
        <v>645</v>
      </c>
      <c r="C3">
        <v>589</v>
      </c>
      <c r="D3">
        <v>760</v>
      </c>
      <c r="E3">
        <v>900</v>
      </c>
    </row>
    <row r="4" spans="1:5" x14ac:dyDescent="0.25">
      <c r="A4" s="14">
        <v>2</v>
      </c>
      <c r="B4">
        <v>539</v>
      </c>
      <c r="C4">
        <v>501</v>
      </c>
      <c r="D4">
        <v>585</v>
      </c>
      <c r="E4">
        <v>669</v>
      </c>
    </row>
    <row r="5" spans="1:5" x14ac:dyDescent="0.25">
      <c r="A5" s="14">
        <v>3</v>
      </c>
      <c r="B5">
        <v>488</v>
      </c>
      <c r="C5">
        <v>439</v>
      </c>
      <c r="D5">
        <v>426</v>
      </c>
      <c r="E5">
        <v>523</v>
      </c>
    </row>
    <row r="6" spans="1:5" x14ac:dyDescent="0.25">
      <c r="A6" s="14">
        <v>4</v>
      </c>
      <c r="B6">
        <v>348</v>
      </c>
      <c r="C6">
        <v>306</v>
      </c>
      <c r="D6">
        <v>243</v>
      </c>
      <c r="E6">
        <v>331</v>
      </c>
    </row>
    <row r="7" spans="1:5" x14ac:dyDescent="0.25">
      <c r="A7" s="14">
        <v>5</v>
      </c>
      <c r="B7">
        <v>197</v>
      </c>
      <c r="C7">
        <v>160</v>
      </c>
      <c r="D7">
        <v>101</v>
      </c>
      <c r="E7">
        <v>144</v>
      </c>
    </row>
    <row r="8" spans="1:5" x14ac:dyDescent="0.25">
      <c r="A8" s="14">
        <v>6</v>
      </c>
      <c r="B8">
        <v>75</v>
      </c>
      <c r="C8">
        <v>52</v>
      </c>
      <c r="D8">
        <v>15</v>
      </c>
      <c r="E8">
        <v>33</v>
      </c>
    </row>
    <row r="9" spans="1:5" x14ac:dyDescent="0.25">
      <c r="A9" s="14">
        <v>7</v>
      </c>
      <c r="B9">
        <v>16</v>
      </c>
      <c r="C9">
        <v>8</v>
      </c>
      <c r="D9">
        <v>1</v>
      </c>
      <c r="E9">
        <v>3</v>
      </c>
    </row>
    <row r="10" spans="1:5" x14ac:dyDescent="0.25">
      <c r="A10" s="14">
        <v>8</v>
      </c>
      <c r="B10">
        <v>14</v>
      </c>
      <c r="C10">
        <v>4</v>
      </c>
      <c r="D10">
        <v>1</v>
      </c>
      <c r="E10">
        <v>4</v>
      </c>
    </row>
    <row r="11" spans="1:5" x14ac:dyDescent="0.25">
      <c r="A11" s="14">
        <v>9</v>
      </c>
      <c r="B11">
        <v>104</v>
      </c>
      <c r="C11">
        <v>51</v>
      </c>
      <c r="D11">
        <v>30</v>
      </c>
      <c r="E11">
        <v>73</v>
      </c>
    </row>
    <row r="12" spans="1:5" x14ac:dyDescent="0.25">
      <c r="A12" s="14">
        <v>10</v>
      </c>
      <c r="B12">
        <v>319</v>
      </c>
      <c r="C12">
        <v>245</v>
      </c>
      <c r="D12">
        <v>230</v>
      </c>
      <c r="E12">
        <v>347</v>
      </c>
    </row>
    <row r="13" spans="1:5" x14ac:dyDescent="0.25">
      <c r="A13" s="14">
        <v>11</v>
      </c>
      <c r="B13">
        <v>504</v>
      </c>
      <c r="C13">
        <v>464</v>
      </c>
      <c r="D13">
        <v>546</v>
      </c>
      <c r="E13">
        <v>680</v>
      </c>
    </row>
    <row r="14" spans="1:5" x14ac:dyDescent="0.25">
      <c r="A14" s="14">
        <v>12</v>
      </c>
      <c r="B14">
        <v>679</v>
      </c>
      <c r="C14">
        <v>628</v>
      </c>
      <c r="D14">
        <v>823</v>
      </c>
      <c r="E14">
        <v>975</v>
      </c>
    </row>
  </sheetData>
  <mergeCells count="1">
    <mergeCell ref="A1:E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0453-A52B-4088-9092-085A42E470D2}">
  <dimension ref="A1:W40"/>
  <sheetViews>
    <sheetView tabSelected="1" topLeftCell="A22" workbookViewId="0"/>
  </sheetViews>
  <sheetFormatPr defaultRowHeight="15" x14ac:dyDescent="0.25"/>
  <sheetData>
    <row r="1" spans="1:23" x14ac:dyDescent="0.25">
      <c r="A1" s="30" t="s">
        <v>12</v>
      </c>
      <c r="B1" s="30"/>
      <c r="C1" s="30"/>
      <c r="D1" s="30"/>
      <c r="E1" s="30"/>
      <c r="G1" s="30" t="s">
        <v>13</v>
      </c>
      <c r="H1" s="30"/>
      <c r="I1" s="30"/>
      <c r="J1" s="30"/>
      <c r="K1" s="30"/>
      <c r="M1" s="30" t="s">
        <v>14</v>
      </c>
      <c r="N1" s="30"/>
      <c r="O1" s="30"/>
      <c r="P1" s="30"/>
      <c r="Q1" s="30"/>
      <c r="S1" s="30" t="s">
        <v>15</v>
      </c>
      <c r="T1" s="30"/>
      <c r="U1" s="30"/>
      <c r="V1" s="30"/>
      <c r="W1" s="30"/>
    </row>
    <row r="2" spans="1:23" x14ac:dyDescent="0.25">
      <c r="B2" t="s">
        <v>0</v>
      </c>
      <c r="C2" t="s">
        <v>1</v>
      </c>
      <c r="D2" t="s">
        <v>2</v>
      </c>
      <c r="E2" t="s">
        <v>3</v>
      </c>
      <c r="H2" t="s">
        <v>0</v>
      </c>
      <c r="I2" t="s">
        <v>1</v>
      </c>
      <c r="J2" t="s">
        <v>2</v>
      </c>
      <c r="K2" t="s">
        <v>3</v>
      </c>
      <c r="N2" t="s">
        <v>0</v>
      </c>
      <c r="O2" t="s">
        <v>1</v>
      </c>
      <c r="P2" t="s">
        <v>2</v>
      </c>
      <c r="Q2" t="s">
        <v>3</v>
      </c>
      <c r="T2" t="s">
        <v>0</v>
      </c>
      <c r="U2" t="s">
        <v>1</v>
      </c>
      <c r="V2" t="s">
        <v>20</v>
      </c>
      <c r="W2" t="s">
        <v>21</v>
      </c>
    </row>
    <row r="3" spans="1:23" x14ac:dyDescent="0.25">
      <c r="A3" t="s">
        <v>4</v>
      </c>
      <c r="B3">
        <v>0.57464846207182796</v>
      </c>
      <c r="C3">
        <v>3.2041349113515097E-2</v>
      </c>
      <c r="D3">
        <v>17.9345900834569</v>
      </c>
      <c r="E3" s="1">
        <v>2.6562746593159801E-34</v>
      </c>
      <c r="G3" t="s">
        <v>4</v>
      </c>
      <c r="H3">
        <v>0.51949968186873197</v>
      </c>
      <c r="I3">
        <v>3.0711134638261198E-2</v>
      </c>
      <c r="J3">
        <v>16.915678563745299</v>
      </c>
      <c r="K3" s="1">
        <v>2.9352346867704403E-32</v>
      </c>
      <c r="M3" t="s">
        <v>4</v>
      </c>
      <c r="N3">
        <v>0.45129889378461202</v>
      </c>
      <c r="O3">
        <v>2.27208300419409E-2</v>
      </c>
      <c r="P3">
        <v>19.862781991306999</v>
      </c>
      <c r="Q3" s="1">
        <v>2.4463829585815598E-38</v>
      </c>
      <c r="S3" t="s">
        <v>22</v>
      </c>
      <c r="T3">
        <v>0.36960417640839099</v>
      </c>
      <c r="U3">
        <v>9.1166880799175898E-2</v>
      </c>
      <c r="V3">
        <v>4.05414963381891</v>
      </c>
      <c r="W3" s="1">
        <v>5.0317002333058903E-5</v>
      </c>
    </row>
    <row r="4" spans="1:23" x14ac:dyDescent="0.25">
      <c r="A4">
        <v>1</v>
      </c>
      <c r="B4">
        <v>0.146381228674342</v>
      </c>
      <c r="C4">
        <v>3.1960758230112499E-3</v>
      </c>
      <c r="D4">
        <v>45.800299110684598</v>
      </c>
      <c r="E4" s="1">
        <v>5.0016354398962401E-73</v>
      </c>
      <c r="G4">
        <v>1</v>
      </c>
      <c r="H4">
        <v>0.15179777598739</v>
      </c>
      <c r="I4">
        <v>3.1922374151223398E-3</v>
      </c>
      <c r="J4">
        <v>47.552157389137101</v>
      </c>
      <c r="K4" s="1">
        <v>1.0142632033259999E-74</v>
      </c>
      <c r="M4">
        <v>1</v>
      </c>
      <c r="N4">
        <v>0.11625570027557799</v>
      </c>
      <c r="O4">
        <v>2.2161282686134201E-3</v>
      </c>
      <c r="P4">
        <v>52.458922131035699</v>
      </c>
      <c r="Q4" s="1">
        <v>3.5407102524102297E-80</v>
      </c>
      <c r="S4" t="s">
        <v>4</v>
      </c>
      <c r="T4">
        <v>0.460247541676156</v>
      </c>
      <c r="U4">
        <v>2.97382760148375E-2</v>
      </c>
      <c r="V4">
        <v>15.476604677638999</v>
      </c>
      <c r="W4" s="1">
        <v>4.9912968506702401E-54</v>
      </c>
    </row>
    <row r="5" spans="1:23" x14ac:dyDescent="0.25">
      <c r="A5">
        <v>2</v>
      </c>
      <c r="B5">
        <v>0.13577481564600499</v>
      </c>
      <c r="C5">
        <v>3.21391407026909E-3</v>
      </c>
      <c r="D5">
        <v>42.245938341044997</v>
      </c>
      <c r="E5" s="1">
        <v>2.0936713645627299E-69</v>
      </c>
      <c r="G5">
        <v>2</v>
      </c>
      <c r="H5">
        <v>0.14165538142544701</v>
      </c>
      <c r="I5">
        <v>3.2631214528265899E-3</v>
      </c>
      <c r="J5">
        <v>43.411004914555598</v>
      </c>
      <c r="K5" s="1">
        <v>1.27259880263024E-70</v>
      </c>
      <c r="M5">
        <v>2</v>
      </c>
      <c r="N5">
        <v>0.12266756882084</v>
      </c>
      <c r="O5">
        <v>2.5383851627760099E-3</v>
      </c>
      <c r="P5">
        <v>48.3250416917381</v>
      </c>
      <c r="Q5" s="1">
        <v>2.1940293329991001E-76</v>
      </c>
      <c r="S5">
        <v>1</v>
      </c>
      <c r="T5">
        <v>0.12436497466131401</v>
      </c>
      <c r="U5">
        <v>2.0295694623934601E-3</v>
      </c>
      <c r="V5">
        <v>61.276530301481301</v>
      </c>
      <c r="W5">
        <v>0</v>
      </c>
    </row>
    <row r="6" spans="1:23" x14ac:dyDescent="0.25">
      <c r="A6">
        <v>3</v>
      </c>
      <c r="B6">
        <v>0.126324839210395</v>
      </c>
      <c r="C6">
        <v>4.2561522685827004E-3</v>
      </c>
      <c r="D6">
        <v>29.680526268497701</v>
      </c>
      <c r="E6" s="1">
        <v>4.8561492306828797E-54</v>
      </c>
      <c r="G6">
        <v>3</v>
      </c>
      <c r="H6">
        <v>0.132640828152947</v>
      </c>
      <c r="I6">
        <v>4.2195454259334898E-3</v>
      </c>
      <c r="J6">
        <v>31.4348619966812</v>
      </c>
      <c r="K6" s="1">
        <v>1.7772832474526301E-56</v>
      </c>
      <c r="M6">
        <v>3</v>
      </c>
      <c r="N6">
        <v>0.121437844449127</v>
      </c>
      <c r="O6">
        <v>4.0063023870448604E-3</v>
      </c>
      <c r="P6">
        <v>30.311702092637798</v>
      </c>
      <c r="Q6" s="1">
        <v>1.62278185641102E-55</v>
      </c>
      <c r="S6">
        <v>2</v>
      </c>
      <c r="T6">
        <v>0.13075502880811701</v>
      </c>
      <c r="U6">
        <v>2.3139640681148401E-3</v>
      </c>
      <c r="V6">
        <v>56.506940021174003</v>
      </c>
      <c r="W6">
        <v>0</v>
      </c>
    </row>
    <row r="7" spans="1:23" x14ac:dyDescent="0.25">
      <c r="A7">
        <v>4</v>
      </c>
      <c r="B7">
        <v>0.106756477773023</v>
      </c>
      <c r="C7">
        <v>5.8971219127802203E-3</v>
      </c>
      <c r="D7">
        <v>18.103149189040899</v>
      </c>
      <c r="E7" s="1">
        <v>1.23522789451666E-34</v>
      </c>
      <c r="G7">
        <v>4</v>
      </c>
      <c r="H7">
        <v>0.120893779023533</v>
      </c>
      <c r="I7">
        <v>5.8981191791909896E-3</v>
      </c>
      <c r="J7">
        <v>20.497005121574201</v>
      </c>
      <c r="K7" s="1">
        <v>3.4437337304174799E-39</v>
      </c>
      <c r="M7">
        <v>4</v>
      </c>
      <c r="N7">
        <v>9.7226281521788402E-2</v>
      </c>
      <c r="O7">
        <v>6.8268828346273397E-3</v>
      </c>
      <c r="P7">
        <v>14.2416801162365</v>
      </c>
      <c r="Q7" s="1">
        <v>8.3221701167224301E-27</v>
      </c>
      <c r="S7">
        <v>3</v>
      </c>
      <c r="T7">
        <v>0.120936552465436</v>
      </c>
      <c r="U7">
        <v>3.3817459112022901E-3</v>
      </c>
      <c r="V7">
        <v>35.761572761816602</v>
      </c>
      <c r="W7" s="1">
        <v>4.37250971873568E-280</v>
      </c>
    </row>
    <row r="8" spans="1:23" x14ac:dyDescent="0.25">
      <c r="A8">
        <v>5</v>
      </c>
      <c r="B8">
        <v>9.6076145830122903E-2</v>
      </c>
      <c r="C8">
        <v>1.20594835006311E-2</v>
      </c>
      <c r="D8">
        <v>7.9668541214966098</v>
      </c>
      <c r="E8" s="1">
        <v>1.7043936326983701E-12</v>
      </c>
      <c r="G8">
        <v>5</v>
      </c>
      <c r="H8">
        <v>0.10670620423716</v>
      </c>
      <c r="I8">
        <v>1.16264323237938E-2</v>
      </c>
      <c r="J8">
        <v>9.1778975067684403</v>
      </c>
      <c r="K8" s="1">
        <v>3.2049284169543698E-15</v>
      </c>
      <c r="M8">
        <v>5</v>
      </c>
      <c r="N8">
        <v>7.7840260145895998E-2</v>
      </c>
      <c r="O8">
        <v>1.8445409487464402E-2</v>
      </c>
      <c r="P8">
        <v>4.2200342691658204</v>
      </c>
      <c r="Q8" s="1">
        <v>5.01276216076669E-5</v>
      </c>
      <c r="S8">
        <v>4</v>
      </c>
      <c r="T8">
        <v>0.103753839680418</v>
      </c>
      <c r="U8">
        <v>5.5832772235499296E-3</v>
      </c>
      <c r="V8">
        <v>18.582964005941001</v>
      </c>
      <c r="W8" s="1">
        <v>4.4143685434495398E-77</v>
      </c>
    </row>
    <row r="9" spans="1:23" x14ac:dyDescent="0.25">
      <c r="A9">
        <v>6</v>
      </c>
      <c r="B9">
        <v>7.2622057445840202E-2</v>
      </c>
      <c r="C9">
        <v>3.0076770379849901E-2</v>
      </c>
      <c r="D9">
        <v>2.4145563678769699</v>
      </c>
      <c r="E9">
        <v>1.74192594653979E-2</v>
      </c>
      <c r="G9">
        <v>6</v>
      </c>
      <c r="H9">
        <v>0.114711167388153</v>
      </c>
      <c r="I9">
        <v>3.3365804139144903E-2</v>
      </c>
      <c r="J9">
        <v>3.4379859963744601</v>
      </c>
      <c r="K9">
        <v>8.3093112727218501E-4</v>
      </c>
      <c r="M9">
        <v>10</v>
      </c>
      <c r="N9">
        <v>7.3907934037170706E-2</v>
      </c>
      <c r="O9">
        <v>7.9890858120625404E-3</v>
      </c>
      <c r="P9">
        <v>9.2511128026161398</v>
      </c>
      <c r="Q9" s="1">
        <v>1.8951413627324201E-15</v>
      </c>
      <c r="S9">
        <v>5</v>
      </c>
      <c r="T9">
        <v>8.7142009672311102E-2</v>
      </c>
      <c r="U9">
        <v>1.3505270690304799E-2</v>
      </c>
      <c r="V9">
        <v>6.4524445063414397</v>
      </c>
      <c r="W9" s="1">
        <v>1.10060191086345E-10</v>
      </c>
    </row>
    <row r="10" spans="1:23" x14ac:dyDescent="0.25">
      <c r="A10">
        <v>9</v>
      </c>
      <c r="B10">
        <v>7.7380181639511394E-2</v>
      </c>
      <c r="C10">
        <v>2.9434392442091301E-2</v>
      </c>
      <c r="D10">
        <v>2.6289036470430802</v>
      </c>
      <c r="E10">
        <v>9.8029003587910592E-3</v>
      </c>
      <c r="G10">
        <v>9</v>
      </c>
      <c r="H10">
        <v>0.12662716761964299</v>
      </c>
      <c r="I10">
        <v>4.6392276877467997E-2</v>
      </c>
      <c r="J10">
        <v>2.7294880989370802</v>
      </c>
      <c r="K10">
        <v>7.3978479518903902E-3</v>
      </c>
      <c r="M10">
        <v>11</v>
      </c>
      <c r="N10">
        <v>8.8447776077737794E-2</v>
      </c>
      <c r="O10">
        <v>3.00594825276857E-3</v>
      </c>
      <c r="P10">
        <v>29.424251064959101</v>
      </c>
      <c r="Q10" s="1">
        <v>3.0587716283387599E-54</v>
      </c>
      <c r="S10">
        <v>10</v>
      </c>
      <c r="T10">
        <v>5.8481905087080399E-2</v>
      </c>
      <c r="U10">
        <v>5.03704426395391E-3</v>
      </c>
      <c r="V10">
        <v>11.6103615577867</v>
      </c>
      <c r="W10" s="1">
        <v>3.6506866281189E-31</v>
      </c>
    </row>
    <row r="11" spans="1:23" x14ac:dyDescent="0.25">
      <c r="A11">
        <v>10</v>
      </c>
      <c r="B11">
        <v>0.121198642916134</v>
      </c>
      <c r="C11">
        <v>7.1673825701215098E-3</v>
      </c>
      <c r="D11">
        <v>16.9097493722983</v>
      </c>
      <c r="E11" s="1">
        <v>3.0178686279854199E-32</v>
      </c>
      <c r="G11">
        <v>10</v>
      </c>
      <c r="H11">
        <v>0.14436726881473899</v>
      </c>
      <c r="I11">
        <v>8.1809968469625793E-3</v>
      </c>
      <c r="J11">
        <v>17.646659877193301</v>
      </c>
      <c r="K11" s="1">
        <v>9.9062708100867602E-34</v>
      </c>
      <c r="M11">
        <v>12</v>
      </c>
      <c r="N11">
        <v>0.112509893490742</v>
      </c>
      <c r="O11">
        <v>2.1929787743760398E-3</v>
      </c>
      <c r="P11">
        <v>51.304597566273301</v>
      </c>
      <c r="Q11" s="1">
        <v>3.7982173347776101E-79</v>
      </c>
      <c r="S11">
        <v>11</v>
      </c>
      <c r="T11">
        <v>9.6969355745112798E-2</v>
      </c>
      <c r="U11">
        <v>2.5415116588571999E-3</v>
      </c>
      <c r="V11">
        <v>38.154204568439901</v>
      </c>
      <c r="W11">
        <v>0</v>
      </c>
    </row>
    <row r="12" spans="1:23" x14ac:dyDescent="0.25">
      <c r="A12">
        <v>11</v>
      </c>
      <c r="B12">
        <v>0.16284718720975</v>
      </c>
      <c r="C12">
        <v>4.0275419674994503E-3</v>
      </c>
      <c r="D12">
        <v>40.4333930034392</v>
      </c>
      <c r="E12" s="1">
        <v>1.8765354006457699E-67</v>
      </c>
      <c r="G12">
        <v>11</v>
      </c>
      <c r="H12">
        <v>0.170754152124243</v>
      </c>
      <c r="I12">
        <v>4.0325494607857098E-3</v>
      </c>
      <c r="J12">
        <v>42.343969685860401</v>
      </c>
      <c r="K12" s="1">
        <v>1.64980639503445E-69</v>
      </c>
      <c r="N12" t="s">
        <v>5</v>
      </c>
      <c r="O12">
        <v>0.15662057715702499</v>
      </c>
      <c r="S12">
        <v>12</v>
      </c>
      <c r="T12">
        <v>0.11845372721823701</v>
      </c>
      <c r="U12">
        <v>1.96632950571449E-3</v>
      </c>
      <c r="V12">
        <v>60.241036344107201</v>
      </c>
      <c r="W12">
        <v>0</v>
      </c>
    </row>
    <row r="13" spans="1:23" x14ac:dyDescent="0.25">
      <c r="A13">
        <v>12</v>
      </c>
      <c r="B13">
        <v>0.15162493512028499</v>
      </c>
      <c r="C13">
        <v>3.0552619122730098E-3</v>
      </c>
      <c r="D13">
        <v>49.627475311104</v>
      </c>
      <c r="E13" s="1">
        <v>1.18163770273534E-76</v>
      </c>
      <c r="G13">
        <v>12</v>
      </c>
      <c r="H13">
        <v>0.15620842444178001</v>
      </c>
      <c r="I13">
        <v>3.0692560448744698E-3</v>
      </c>
      <c r="J13">
        <v>50.894556256602002</v>
      </c>
      <c r="K13" s="1">
        <v>8.4714982737157597E-78</v>
      </c>
      <c r="N13" t="s">
        <v>6</v>
      </c>
      <c r="O13">
        <v>0.98281451160782995</v>
      </c>
      <c r="T13" t="s">
        <v>5</v>
      </c>
      <c r="U13">
        <v>0.14163034129590599</v>
      </c>
    </row>
    <row r="14" spans="1:23" x14ac:dyDescent="0.25">
      <c r="B14" t="s">
        <v>5</v>
      </c>
      <c r="C14">
        <v>0.17013146272107299</v>
      </c>
      <c r="H14" t="s">
        <v>5</v>
      </c>
      <c r="I14">
        <v>0.16362950709591001</v>
      </c>
      <c r="N14" t="s">
        <v>7</v>
      </c>
      <c r="O14">
        <v>0.981575917849835</v>
      </c>
      <c r="T14" t="s">
        <v>23</v>
      </c>
      <c r="U14">
        <v>0.76977789931853002</v>
      </c>
    </row>
    <row r="15" spans="1:23" x14ac:dyDescent="0.25">
      <c r="B15" t="s">
        <v>6</v>
      </c>
      <c r="C15">
        <v>0.98155697153481603</v>
      </c>
      <c r="H15" t="s">
        <v>6</v>
      </c>
      <c r="I15">
        <v>0.98248767725509001</v>
      </c>
      <c r="N15" t="s">
        <v>8</v>
      </c>
      <c r="O15">
        <v>8.5999999999999993E-2</v>
      </c>
      <c r="T15" t="s">
        <v>24</v>
      </c>
      <c r="U15">
        <v>0.14048260453803499</v>
      </c>
    </row>
    <row r="16" spans="1:23" x14ac:dyDescent="0.25">
      <c r="B16" t="s">
        <v>7</v>
      </c>
      <c r="C16">
        <v>0.97986495057470702</v>
      </c>
      <c r="H16" t="s">
        <v>7</v>
      </c>
      <c r="I16">
        <v>0.98088104214087801</v>
      </c>
      <c r="N16" t="s">
        <v>9</v>
      </c>
      <c r="O16">
        <v>-93.753122108230002</v>
      </c>
      <c r="T16" t="s">
        <v>9</v>
      </c>
      <c r="U16">
        <v>-106.39622947816</v>
      </c>
    </row>
    <row r="17" spans="1:23" x14ac:dyDescent="0.25">
      <c r="B17" t="s">
        <v>8</v>
      </c>
      <c r="C17">
        <v>5.8000000000000003E-2</v>
      </c>
      <c r="H17" t="s">
        <v>8</v>
      </c>
      <c r="I17">
        <v>0.73399999999999999</v>
      </c>
      <c r="N17" t="s">
        <v>10</v>
      </c>
      <c r="O17">
        <v>1.05456327822282</v>
      </c>
      <c r="T17" t="s">
        <v>10</v>
      </c>
      <c r="U17">
        <v>14.4392407934892</v>
      </c>
    </row>
    <row r="18" spans="1:23" x14ac:dyDescent="0.25">
      <c r="B18" t="s">
        <v>9</v>
      </c>
      <c r="C18">
        <v>-72.076134655177995</v>
      </c>
      <c r="H18" t="s">
        <v>9</v>
      </c>
      <c r="I18">
        <v>-81.428137662349798</v>
      </c>
      <c r="T18" t="s">
        <v>25</v>
      </c>
      <c r="U18">
        <v>0.16906773355643701</v>
      </c>
    </row>
    <row r="19" spans="1:23" x14ac:dyDescent="0.25">
      <c r="B19" t="s">
        <v>10</v>
      </c>
      <c r="C19">
        <v>1.02876362108466</v>
      </c>
      <c r="H19" t="s">
        <v>10</v>
      </c>
      <c r="I19">
        <v>1.02407969833747</v>
      </c>
    </row>
    <row r="21" spans="1:23" x14ac:dyDescent="0.25">
      <c r="A21" s="30" t="s">
        <v>16</v>
      </c>
      <c r="B21" s="30"/>
      <c r="C21" s="30"/>
      <c r="D21" s="30"/>
      <c r="E21" s="30"/>
      <c r="G21" s="30" t="s">
        <v>17</v>
      </c>
      <c r="H21" s="30"/>
      <c r="I21" s="30"/>
      <c r="J21" s="30"/>
      <c r="K21" s="30"/>
      <c r="M21" s="30" t="s">
        <v>18</v>
      </c>
      <c r="N21" s="30"/>
      <c r="O21" s="30"/>
      <c r="P21" s="30"/>
      <c r="Q21" s="30"/>
      <c r="S21" s="30" t="s">
        <v>19</v>
      </c>
      <c r="T21" s="30"/>
      <c r="U21" s="30"/>
      <c r="V21" s="30"/>
      <c r="W21" s="30"/>
    </row>
    <row r="22" spans="1:23" x14ac:dyDescent="0.25">
      <c r="B22" t="s">
        <v>0</v>
      </c>
      <c r="C22" t="s">
        <v>1</v>
      </c>
      <c r="D22" t="s">
        <v>2</v>
      </c>
      <c r="E22" t="s">
        <v>3</v>
      </c>
      <c r="H22" t="s">
        <v>0</v>
      </c>
      <c r="I22" t="s">
        <v>1</v>
      </c>
      <c r="J22" t="s">
        <v>2</v>
      </c>
      <c r="K22" t="s">
        <v>3</v>
      </c>
      <c r="N22" t="s">
        <v>0</v>
      </c>
      <c r="O22" t="s">
        <v>1</v>
      </c>
      <c r="P22" t="s">
        <v>2</v>
      </c>
      <c r="Q22" t="s">
        <v>3</v>
      </c>
      <c r="T22" t="s">
        <v>0</v>
      </c>
      <c r="U22" t="s">
        <v>1</v>
      </c>
      <c r="V22" t="s">
        <v>2</v>
      </c>
      <c r="W22" t="s">
        <v>3</v>
      </c>
    </row>
    <row r="23" spans="1:23" x14ac:dyDescent="0.25">
      <c r="A23" t="s">
        <v>4</v>
      </c>
      <c r="B23">
        <v>3.39876070636251</v>
      </c>
      <c r="C23">
        <v>0.14780010602492599</v>
      </c>
      <c r="D23">
        <v>22.995658107236601</v>
      </c>
      <c r="E23" s="1">
        <v>4.9984224028887404E-44</v>
      </c>
      <c r="G23" t="s">
        <v>4</v>
      </c>
      <c r="H23">
        <v>3.5967203650670001</v>
      </c>
      <c r="I23">
        <v>0.27986087882495098</v>
      </c>
      <c r="J23">
        <v>12.851815445475999</v>
      </c>
      <c r="K23" s="1">
        <v>1.69239575103569E-23</v>
      </c>
      <c r="M23" t="s">
        <v>4</v>
      </c>
      <c r="N23">
        <v>3.43492330262659</v>
      </c>
      <c r="O23">
        <v>0.14905430647391299</v>
      </c>
      <c r="P23">
        <v>23.044777329045299</v>
      </c>
      <c r="Q23" s="1">
        <v>6.5680917517328603E-44</v>
      </c>
      <c r="S23" t="s">
        <v>4</v>
      </c>
      <c r="T23">
        <v>2.7733847519095001</v>
      </c>
      <c r="U23">
        <v>0.27969582375985802</v>
      </c>
      <c r="V23">
        <v>9.9157174198306208</v>
      </c>
      <c r="W23" s="1">
        <v>6.6469968586786704E-17</v>
      </c>
    </row>
    <row r="24" spans="1:23" x14ac:dyDescent="0.25">
      <c r="A24">
        <v>1</v>
      </c>
      <c r="B24">
        <v>0.51894434664732403</v>
      </c>
      <c r="C24">
        <v>1.7518771705772498E-2</v>
      </c>
      <c r="D24">
        <v>29.6221878658497</v>
      </c>
      <c r="E24" s="1">
        <v>1.5795546985114401E-54</v>
      </c>
      <c r="G24" t="s">
        <v>11</v>
      </c>
      <c r="H24">
        <v>6.84582692320603E-3</v>
      </c>
      <c r="I24">
        <v>2.8150804785302399E-3</v>
      </c>
      <c r="J24">
        <v>2.43184057273568</v>
      </c>
      <c r="K24">
        <v>1.6666691316347199E-2</v>
      </c>
      <c r="M24">
        <v>1</v>
      </c>
      <c r="N24">
        <v>0.61668162173355001</v>
      </c>
      <c r="O24">
        <v>1.38719202084435E-2</v>
      </c>
      <c r="P24">
        <v>44.455389914814603</v>
      </c>
      <c r="Q24" s="1">
        <v>4.0076406919916499E-72</v>
      </c>
      <c r="S24" t="s">
        <v>11</v>
      </c>
      <c r="T24">
        <v>1.4627297239979201E-2</v>
      </c>
      <c r="U24">
        <v>3.2601283403072201E-3</v>
      </c>
      <c r="V24">
        <v>4.4867243596308199</v>
      </c>
      <c r="W24" s="1">
        <v>1.8003204308135199E-5</v>
      </c>
    </row>
    <row r="25" spans="1:23" x14ac:dyDescent="0.25">
      <c r="A25">
        <v>2</v>
      </c>
      <c r="B25">
        <v>0.482320345139443</v>
      </c>
      <c r="C25">
        <v>1.7639705839595302E-2</v>
      </c>
      <c r="D25">
        <v>27.3428791571339</v>
      </c>
      <c r="E25" s="1">
        <v>3.9527098784222599E-51</v>
      </c>
      <c r="G25">
        <v>1</v>
      </c>
      <c r="H25">
        <v>0.69582937107757403</v>
      </c>
      <c r="I25">
        <v>2.0464405416678402E-2</v>
      </c>
      <c r="J25">
        <v>34.001934427592801</v>
      </c>
      <c r="K25" s="1">
        <v>1.62685043843236E-59</v>
      </c>
      <c r="M25">
        <v>2</v>
      </c>
      <c r="N25">
        <v>0.62347354952920098</v>
      </c>
      <c r="O25">
        <v>1.58877230449583E-2</v>
      </c>
      <c r="P25">
        <v>39.242473434671901</v>
      </c>
      <c r="Q25" s="1">
        <v>1.6231257270175E-66</v>
      </c>
      <c r="S25">
        <v>1</v>
      </c>
      <c r="T25">
        <v>0.69303357787299202</v>
      </c>
      <c r="U25">
        <v>1.55482134557014E-2</v>
      </c>
      <c r="V25">
        <v>44.573196775791899</v>
      </c>
      <c r="W25" s="1">
        <v>8.3201795620013099E-72</v>
      </c>
    </row>
    <row r="26" spans="1:23" x14ac:dyDescent="0.25">
      <c r="A26">
        <v>3</v>
      </c>
      <c r="B26">
        <v>0.39539459702665702</v>
      </c>
      <c r="C26">
        <v>2.3327731920395001E-2</v>
      </c>
      <c r="D26">
        <v>16.949551648481101</v>
      </c>
      <c r="E26" s="1">
        <v>1.4200039424966899E-32</v>
      </c>
      <c r="G26">
        <v>2</v>
      </c>
      <c r="H26">
        <v>0.64101506303102695</v>
      </c>
      <c r="I26">
        <v>2.0865913876416901E-2</v>
      </c>
      <c r="J26">
        <v>30.7206799964566</v>
      </c>
      <c r="K26" s="1">
        <v>3.3781541244925497E-55</v>
      </c>
      <c r="M26">
        <v>3</v>
      </c>
      <c r="N26">
        <v>0.58101713219546702</v>
      </c>
      <c r="O26">
        <v>2.50743728054767E-2</v>
      </c>
      <c r="P26">
        <v>23.171751361556002</v>
      </c>
      <c r="Q26" s="1">
        <v>3.97539277052275E-44</v>
      </c>
      <c r="S26">
        <v>2</v>
      </c>
      <c r="T26">
        <v>0.69850077095159102</v>
      </c>
      <c r="U26">
        <v>1.7661856316183701E-2</v>
      </c>
      <c r="V26">
        <v>39.548547924237603</v>
      </c>
      <c r="W26" s="1">
        <v>1.7970606754864099E-66</v>
      </c>
    </row>
    <row r="27" spans="1:23" x14ac:dyDescent="0.25">
      <c r="A27">
        <v>4</v>
      </c>
      <c r="B27">
        <v>0.29316977389569998</v>
      </c>
      <c r="C27">
        <v>3.2346472794916099E-2</v>
      </c>
      <c r="D27">
        <v>9.0634232596073598</v>
      </c>
      <c r="E27" s="1">
        <v>5.1016900958551697E-15</v>
      </c>
      <c r="G27">
        <v>3</v>
      </c>
      <c r="H27">
        <v>0.53690297716045199</v>
      </c>
      <c r="I27">
        <v>2.7014813632961699E-2</v>
      </c>
      <c r="J27">
        <v>19.8743913045307</v>
      </c>
      <c r="K27" s="1">
        <v>7.1820348248299503E-38</v>
      </c>
      <c r="M27">
        <v>4</v>
      </c>
      <c r="N27">
        <v>0.40311536880064203</v>
      </c>
      <c r="O27">
        <v>4.2723346158283201E-2</v>
      </c>
      <c r="P27">
        <v>9.4354821204117201</v>
      </c>
      <c r="Q27" s="1">
        <v>7.7012485095170398E-16</v>
      </c>
      <c r="S27">
        <v>3</v>
      </c>
      <c r="T27">
        <v>0.59280084157774404</v>
      </c>
      <c r="U27">
        <v>2.62564992492757E-2</v>
      </c>
      <c r="V27">
        <v>22.577299279304999</v>
      </c>
      <c r="W27" s="1">
        <v>6.7025237076672899E-43</v>
      </c>
    </row>
    <row r="28" spans="1:23" x14ac:dyDescent="0.25">
      <c r="A28">
        <v>5</v>
      </c>
      <c r="B28">
        <v>0.24342436784865301</v>
      </c>
      <c r="C28">
        <v>6.6454153501922505E-2</v>
      </c>
      <c r="D28">
        <v>3.6630421880494</v>
      </c>
      <c r="E28">
        <v>3.8359521085628602E-4</v>
      </c>
      <c r="G28">
        <v>4</v>
      </c>
      <c r="H28">
        <v>0.43749241884624601</v>
      </c>
      <c r="I28">
        <v>3.7825136265985097E-2</v>
      </c>
      <c r="J28">
        <v>11.566182227865999</v>
      </c>
      <c r="K28" s="1">
        <v>1.28861480623795E-20</v>
      </c>
      <c r="M28">
        <v>5</v>
      </c>
      <c r="N28">
        <v>0.33993831775994598</v>
      </c>
      <c r="O28">
        <v>0.115146886757997</v>
      </c>
      <c r="P28">
        <v>2.9522145785355902</v>
      </c>
      <c r="Q28">
        <v>3.8574764793000002E-3</v>
      </c>
      <c r="S28">
        <v>4</v>
      </c>
      <c r="T28">
        <v>0.46678879185093303</v>
      </c>
      <c r="U28">
        <v>4.5375047406714303E-2</v>
      </c>
      <c r="V28">
        <v>10.287345546262999</v>
      </c>
      <c r="W28" s="1">
        <v>9.3898850721836594E-18</v>
      </c>
    </row>
    <row r="29" spans="1:23" x14ac:dyDescent="0.25">
      <c r="A29">
        <v>10</v>
      </c>
      <c r="B29">
        <v>0.40398585556879002</v>
      </c>
      <c r="C29">
        <v>3.9354105221526901E-2</v>
      </c>
      <c r="D29">
        <v>10.265405687531899</v>
      </c>
      <c r="E29" s="1">
        <v>8.7419449206505701E-18</v>
      </c>
      <c r="G29">
        <v>5</v>
      </c>
      <c r="H29">
        <v>0.41096124832931202</v>
      </c>
      <c r="I29">
        <v>7.5045018045587705E-2</v>
      </c>
      <c r="J29">
        <v>5.4761962756763598</v>
      </c>
      <c r="K29" s="1">
        <v>2.8560651515702698E-7</v>
      </c>
      <c r="M29">
        <v>9</v>
      </c>
      <c r="N29">
        <v>1.1729453800448</v>
      </c>
      <c r="O29">
        <v>0.43154970424201899</v>
      </c>
      <c r="P29">
        <v>2.7179844372851099</v>
      </c>
      <c r="Q29">
        <v>7.6326541900372602E-3</v>
      </c>
      <c r="S29">
        <v>5</v>
      </c>
      <c r="T29">
        <v>0.43149887006576099</v>
      </c>
      <c r="U29">
        <v>0.12072115697819299</v>
      </c>
      <c r="V29">
        <v>3.5743433948674399</v>
      </c>
      <c r="W29">
        <v>5.2457362982451E-4</v>
      </c>
    </row>
    <row r="30" spans="1:23" x14ac:dyDescent="0.25">
      <c r="A30">
        <v>11</v>
      </c>
      <c r="B30">
        <v>0.52244571681407903</v>
      </c>
      <c r="C30">
        <v>2.2084194204056499E-2</v>
      </c>
      <c r="D30">
        <v>23.6569970353782</v>
      </c>
      <c r="E30" s="1">
        <v>3.6442324360200301E-45</v>
      </c>
      <c r="G30">
        <v>6</v>
      </c>
      <c r="H30">
        <v>0.52837440820652304</v>
      </c>
      <c r="I30">
        <v>0.21449246991940599</v>
      </c>
      <c r="J30">
        <v>2.4633704316289302</v>
      </c>
      <c r="K30">
        <v>1.53425446614223E-2</v>
      </c>
      <c r="M30">
        <v>10</v>
      </c>
      <c r="N30">
        <v>0.49253444576092198</v>
      </c>
      <c r="O30">
        <v>4.99686731886122E-2</v>
      </c>
      <c r="P30">
        <v>9.8568645979811595</v>
      </c>
      <c r="Q30" s="1">
        <v>8.3255159156909904E-17</v>
      </c>
      <c r="S30">
        <v>9</v>
      </c>
      <c r="T30">
        <v>0.81690402842231002</v>
      </c>
      <c r="U30">
        <v>0.27569682871897799</v>
      </c>
      <c r="V30">
        <v>2.96305195898714</v>
      </c>
      <c r="W30">
        <v>3.7406666412093002E-3</v>
      </c>
    </row>
    <row r="31" spans="1:23" x14ac:dyDescent="0.25">
      <c r="A31">
        <v>12</v>
      </c>
      <c r="B31">
        <v>0.46640874569160001</v>
      </c>
      <c r="C31">
        <v>1.6748032615255599E-2</v>
      </c>
      <c r="D31">
        <v>27.848569226378999</v>
      </c>
      <c r="E31" s="1">
        <v>6.6817526720308197E-52</v>
      </c>
      <c r="G31">
        <v>9</v>
      </c>
      <c r="H31">
        <v>0.91862584501031797</v>
      </c>
      <c r="I31">
        <v>0.296137884454303</v>
      </c>
      <c r="J31">
        <v>3.1020206911489199</v>
      </c>
      <c r="K31">
        <v>2.4528139791867298E-3</v>
      </c>
      <c r="M31">
        <v>11</v>
      </c>
      <c r="N31">
        <v>0.470880291978026</v>
      </c>
      <c r="O31">
        <v>1.88185359973667E-2</v>
      </c>
      <c r="P31">
        <v>25.022153266540801</v>
      </c>
      <c r="Q31" s="1">
        <v>3.2324535104844502E-47</v>
      </c>
      <c r="S31">
        <v>10</v>
      </c>
      <c r="T31">
        <v>0.60626242112536199</v>
      </c>
      <c r="U31">
        <v>4.3795197196350999E-2</v>
      </c>
      <c r="V31">
        <v>13.843125729226699</v>
      </c>
      <c r="W31" s="1">
        <v>9.2178839704996001E-26</v>
      </c>
    </row>
    <row r="32" spans="1:23" x14ac:dyDescent="0.25">
      <c r="B32" t="s">
        <v>5</v>
      </c>
      <c r="C32">
        <v>0.97877974322585803</v>
      </c>
      <c r="G32">
        <v>10</v>
      </c>
      <c r="H32">
        <v>0.69945221587936701</v>
      </c>
      <c r="I32">
        <v>5.2125786260834299E-2</v>
      </c>
      <c r="J32">
        <v>13.418545139623401</v>
      </c>
      <c r="K32" s="1">
        <v>9.4828355175548996E-25</v>
      </c>
      <c r="M32">
        <v>12</v>
      </c>
      <c r="N32">
        <v>0.54336181204913603</v>
      </c>
      <c r="O32">
        <v>1.37300129014503E-2</v>
      </c>
      <c r="P32">
        <v>39.5747488330286</v>
      </c>
      <c r="Q32" s="1">
        <v>6.82276662827335E-67</v>
      </c>
      <c r="S32">
        <v>11</v>
      </c>
      <c r="T32">
        <v>0.55017637412503395</v>
      </c>
      <c r="U32">
        <v>2.0046845448550201E-2</v>
      </c>
      <c r="V32">
        <v>27.444536125997899</v>
      </c>
      <c r="W32" s="1">
        <v>9.1211973038284794E-51</v>
      </c>
    </row>
    <row r="33" spans="2:23" x14ac:dyDescent="0.25">
      <c r="B33" t="s">
        <v>6</v>
      </c>
      <c r="C33">
        <v>0.94856347361953597</v>
      </c>
      <c r="G33">
        <v>11</v>
      </c>
      <c r="H33">
        <v>0.707234771698667</v>
      </c>
      <c r="I33">
        <v>2.5727092684207399E-2</v>
      </c>
      <c r="J33">
        <v>27.4898831508002</v>
      </c>
      <c r="K33" s="1">
        <v>1.4260155476641101E-50</v>
      </c>
      <c r="N33" t="s">
        <v>5</v>
      </c>
      <c r="O33">
        <v>0.97062413221595201</v>
      </c>
      <c r="S33">
        <v>12</v>
      </c>
      <c r="T33">
        <v>0.60475172928445697</v>
      </c>
      <c r="U33">
        <v>1.49275538706312E-2</v>
      </c>
      <c r="V33">
        <v>40.512446615534202</v>
      </c>
      <c r="W33" s="1">
        <v>1.5367762987391901E-67</v>
      </c>
    </row>
    <row r="34" spans="2:23" x14ac:dyDescent="0.25">
      <c r="B34" t="s">
        <v>7</v>
      </c>
      <c r="C34">
        <v>0.94485633658310597</v>
      </c>
      <c r="G34">
        <v>12</v>
      </c>
      <c r="H34">
        <v>0.65063423032432099</v>
      </c>
      <c r="I34">
        <v>1.95527424403324E-2</v>
      </c>
      <c r="J34">
        <v>33.275855410554897</v>
      </c>
      <c r="K34" s="1">
        <v>1.3688587012627499E-58</v>
      </c>
      <c r="N34" t="s">
        <v>6</v>
      </c>
      <c r="O34">
        <v>0.97449143582211595</v>
      </c>
      <c r="T34" t="s">
        <v>5</v>
      </c>
      <c r="U34">
        <v>1.2090013926768299</v>
      </c>
    </row>
    <row r="35" spans="2:23" x14ac:dyDescent="0.25">
      <c r="B35" t="s">
        <v>8</v>
      </c>
      <c r="C35">
        <v>0.74199999999999999</v>
      </c>
      <c r="H35" t="s">
        <v>5</v>
      </c>
      <c r="I35">
        <v>1.0413882756143999</v>
      </c>
      <c r="N35" t="s">
        <v>7</v>
      </c>
      <c r="O35">
        <v>0.97240437148028902</v>
      </c>
      <c r="T35" t="s">
        <v>6</v>
      </c>
      <c r="U35">
        <v>0.97527095317425605</v>
      </c>
    </row>
    <row r="36" spans="2:23" x14ac:dyDescent="0.25">
      <c r="B36" t="s">
        <v>9</v>
      </c>
      <c r="C36">
        <v>346.04218863749401</v>
      </c>
      <c r="H36" t="s">
        <v>6</v>
      </c>
      <c r="I36">
        <v>0.96305443308580296</v>
      </c>
      <c r="N36" t="s">
        <v>8</v>
      </c>
      <c r="O36">
        <v>0.91200000000000003</v>
      </c>
      <c r="T36" t="s">
        <v>7</v>
      </c>
      <c r="U36">
        <v>0.97300223328198598</v>
      </c>
    </row>
    <row r="37" spans="2:23" x14ac:dyDescent="0.25">
      <c r="B37" t="s">
        <v>10</v>
      </c>
      <c r="C37">
        <v>1.0283815291424501</v>
      </c>
      <c r="H37" t="s">
        <v>7</v>
      </c>
      <c r="I37">
        <v>0.95929145867787502</v>
      </c>
      <c r="N37" t="s">
        <v>9</v>
      </c>
      <c r="O37">
        <v>344.94804774006502</v>
      </c>
      <c r="T37" t="s">
        <v>8</v>
      </c>
      <c r="U37">
        <v>5.6000000000000001E-2</v>
      </c>
    </row>
    <row r="38" spans="2:23" x14ac:dyDescent="0.25">
      <c r="H38" t="s">
        <v>8</v>
      </c>
      <c r="I38">
        <v>0.47399999999999998</v>
      </c>
      <c r="N38" t="s">
        <v>10</v>
      </c>
      <c r="O38">
        <v>1.03109812057143</v>
      </c>
      <c r="T38" t="s">
        <v>9</v>
      </c>
      <c r="U38">
        <v>398.55871835635298</v>
      </c>
    </row>
    <row r="39" spans="2:23" x14ac:dyDescent="0.25">
      <c r="H39" t="s">
        <v>9</v>
      </c>
      <c r="I39">
        <v>363.635114904018</v>
      </c>
      <c r="T39" t="s">
        <v>10</v>
      </c>
      <c r="U39">
        <v>1.0305141230269199</v>
      </c>
    </row>
    <row r="40" spans="2:23" x14ac:dyDescent="0.25">
      <c r="H40" t="s">
        <v>10</v>
      </c>
      <c r="I40">
        <v>1.0216847051536899</v>
      </c>
    </row>
  </sheetData>
  <mergeCells count="8">
    <mergeCell ref="A1:E1"/>
    <mergeCell ref="G1:K1"/>
    <mergeCell ref="M1:Q1"/>
    <mergeCell ref="S1:W1"/>
    <mergeCell ref="A21:E21"/>
    <mergeCell ref="G21:K21"/>
    <mergeCell ref="M21:Q21"/>
    <mergeCell ref="S21:W21"/>
  </mergeCells>
  <pageMargins left="0.95" right="0.95" top="1" bottom="1" header="0.3" footer="0.3"/>
  <pageSetup orientation="portrait" r:id="rId1"/>
  <headerFooter>
    <oddHeader xml:space="preserve">&amp;RDocket No. UG-20___
Cascade Natural Gas Corp.
Exhibit No. ___(BLR-3)
</oddHeader>
    <oddFooter>&amp;LTab: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2020-06-19T07:00:00+00:00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ED86895-7180-48C2-8BF5-4B9A921A08E4}"/>
</file>

<file path=customXml/itemProps2.xml><?xml version="1.0" encoding="utf-8"?>
<ds:datastoreItem xmlns:ds="http://schemas.openxmlformats.org/officeDocument/2006/customXml" ds:itemID="{0D07F67B-00CE-4E39-A37D-9B8513A34761}"/>
</file>

<file path=customXml/itemProps3.xml><?xml version="1.0" encoding="utf-8"?>
<ds:datastoreItem xmlns:ds="http://schemas.openxmlformats.org/officeDocument/2006/customXml" ds:itemID="{D3E2DADC-550F-47F5-AED9-D80D599A7B60}"/>
</file>

<file path=customXml/itemProps4.xml><?xml version="1.0" encoding="utf-8"?>
<ds:datastoreItem xmlns:ds="http://schemas.openxmlformats.org/officeDocument/2006/customXml" ds:itemID="{3B36A097-6C3E-4E5A-A6E7-2ACC3CA0D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 Page Exhibit BLR-3</vt:lpstr>
      <vt:lpstr>Test Year Results</vt:lpstr>
      <vt:lpstr>503 Results</vt:lpstr>
      <vt:lpstr>504 Results</vt:lpstr>
      <vt:lpstr>Historical Therms</vt:lpstr>
      <vt:lpstr>Customers</vt:lpstr>
      <vt:lpstr>Actual HDDs</vt:lpstr>
      <vt:lpstr>Normal HDDs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Robertson, Brian</dc:creator>
  <cp:lastModifiedBy>Peters, Maryalice</cp:lastModifiedBy>
  <cp:lastPrinted>2020-06-16T16:51:14Z</cp:lastPrinted>
  <dcterms:created xsi:type="dcterms:W3CDTF">2015-06-05T18:17:20Z</dcterms:created>
  <dcterms:modified xsi:type="dcterms:W3CDTF">2020-06-16T16:51:31Z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