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 - Revise (GD)\Exhibits Impacted\"/>
    </mc:Choice>
  </mc:AlternateContent>
  <bookViews>
    <workbookView xWindow="0" yWindow="0" windowWidth="23040" windowHeight="9765"/>
  </bookViews>
  <sheets>
    <sheet name="SEF-3" sheetId="1" r:id="rId1"/>
    <sheet name="SEF-4.1" sheetId="2" r:id="rId2"/>
    <sheet name="SEF-4.2" sheetId="3" r:id="rId3"/>
    <sheet name="SEF-5.1-5.2" sheetId="8" r:id="rId4"/>
    <sheet name="SEF-5.3" sheetId="7" r:id="rId5"/>
    <sheet name="SEF-5.4" sheetId="6" r:id="rId6"/>
    <sheet name="SEF-6.1" sheetId="4" r:id="rId7"/>
    <sheet name="SEF-6.2" sheetId="5" r:id="rId8"/>
  </sheets>
  <externalReferences>
    <externalReference r:id="rId9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Company">'[1]Named Ranges E'!$B$2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_xlnm.Print_Area" localSheetId="0">'SEF-3'!$A$1:$E$39</definedName>
    <definedName name="_xlnm.Print_Titles" localSheetId="2">'SEF-4.2'!$A:$B</definedName>
    <definedName name="_xlnm.Print_Titles" localSheetId="3">'SEF-5.1-5.2'!$1:$8</definedName>
    <definedName name="RateCase">'[1]Named Ranges E'!$B$7</definedName>
    <definedName name="TestYear">'[1]Named Ranges E'!$B$3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2" i="1" s="1"/>
  <c r="E91" i="8" l="1"/>
  <c r="D91" i="8"/>
  <c r="C56" i="3"/>
  <c r="C54" i="3"/>
  <c r="C53" i="3"/>
  <c r="C52" i="3"/>
  <c r="C51" i="3"/>
  <c r="E101" i="8" l="1"/>
  <c r="D101" i="8"/>
  <c r="E100" i="8"/>
  <c r="D100" i="8"/>
  <c r="C55" i="3" s="1"/>
  <c r="E99" i="8"/>
  <c r="D99" i="8"/>
  <c r="E98" i="8"/>
  <c r="D98" i="8"/>
  <c r="A98" i="8"/>
  <c r="A99" i="8" s="1"/>
  <c r="A100" i="8" s="1"/>
  <c r="A101" i="8" s="1"/>
  <c r="A102" i="8" s="1"/>
  <c r="E97" i="8"/>
  <c r="D97" i="8"/>
  <c r="E96" i="8"/>
  <c r="E102" i="8" s="1"/>
  <c r="D96" i="8"/>
  <c r="D102" i="8" s="1"/>
  <c r="D94" i="8"/>
  <c r="E92" i="8"/>
  <c r="E94" i="8" s="1"/>
  <c r="D92" i="8"/>
  <c r="A90" i="8"/>
  <c r="A91" i="8" s="1"/>
  <c r="A92" i="8" s="1"/>
  <c r="A93" i="8" s="1"/>
  <c r="A94" i="8" s="1"/>
  <c r="A95" i="8" s="1"/>
  <c r="A96" i="8" s="1"/>
  <c r="A47" i="8"/>
  <c r="A49" i="8" s="1"/>
  <c r="A50" i="8" s="1"/>
  <c r="A51" i="8" s="1"/>
  <c r="A52" i="8" s="1"/>
  <c r="A56" i="8" s="1"/>
  <c r="A58" i="8" s="1"/>
  <c r="A60" i="8" s="1"/>
  <c r="A62" i="8" s="1"/>
  <c r="A63" i="8" s="1"/>
  <c r="A64" i="8" s="1"/>
  <c r="A65" i="8" s="1"/>
  <c r="A66" i="8" s="1"/>
  <c r="A67" i="8" s="1"/>
  <c r="A72" i="8" s="1"/>
  <c r="A73" i="8" s="1"/>
  <c r="A88" i="8" s="1"/>
  <c r="A35" i="8"/>
  <c r="A36" i="8" s="1"/>
  <c r="A37" i="8" s="1"/>
  <c r="A38" i="8" s="1"/>
  <c r="A34" i="8"/>
  <c r="A10" i="8"/>
  <c r="D8" i="8"/>
  <c r="E8" i="8" s="1"/>
  <c r="C23" i="7"/>
  <c r="C30" i="7" s="1"/>
  <c r="E19" i="7"/>
  <c r="E23" i="7" s="1"/>
  <c r="C19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G46" i="6"/>
  <c r="F39" i="6"/>
  <c r="E39" i="6"/>
  <c r="G38" i="6"/>
  <c r="G39" i="6" s="1"/>
  <c r="E40" i="6" s="1"/>
  <c r="F32" i="6"/>
  <c r="E32" i="6"/>
  <c r="G31" i="6"/>
  <c r="F29" i="6"/>
  <c r="E29" i="6"/>
  <c r="G29" i="6" s="1"/>
  <c r="G28" i="6"/>
  <c r="F26" i="6"/>
  <c r="E26" i="6"/>
  <c r="G26" i="6" s="1"/>
  <c r="G25" i="6"/>
  <c r="F22" i="6"/>
  <c r="E22" i="6"/>
  <c r="F18" i="6"/>
  <c r="F19" i="6" s="1"/>
  <c r="E18" i="6"/>
  <c r="G17" i="6"/>
  <c r="G16" i="6"/>
  <c r="G15" i="6"/>
  <c r="G18" i="6" s="1"/>
  <c r="E12" i="6"/>
  <c r="G12" i="6" s="1"/>
  <c r="G11" i="6"/>
  <c r="F12" i="6" s="1"/>
  <c r="G8" i="6"/>
  <c r="E9" i="6" s="1"/>
  <c r="F40" i="6" l="1"/>
  <c r="G40" i="6"/>
  <c r="E19" i="6"/>
  <c r="G19" i="6" s="1"/>
  <c r="E25" i="7"/>
  <c r="E32" i="7"/>
  <c r="E34" i="7"/>
  <c r="E30" i="7"/>
  <c r="F9" i="6"/>
  <c r="G9" i="6" s="1"/>
  <c r="G32" i="6"/>
  <c r="C34" i="7"/>
  <c r="G22" i="6"/>
  <c r="F23" i="6" s="1"/>
  <c r="F34" i="6" s="1"/>
  <c r="F35" i="6" s="1"/>
  <c r="C32" i="7"/>
  <c r="C25" i="7"/>
  <c r="E29" i="7" l="1"/>
  <c r="E31" i="7"/>
  <c r="E33" i="7"/>
  <c r="E23" i="6"/>
  <c r="C31" i="7"/>
  <c r="C29" i="7"/>
  <c r="C33" i="7"/>
  <c r="C35" i="7" l="1"/>
  <c r="E35" i="7"/>
  <c r="G23" i="6"/>
  <c r="G34" i="6" s="1"/>
  <c r="G35" i="6" s="1"/>
  <c r="E34" i="6"/>
  <c r="E35" i="6" s="1"/>
  <c r="PW21" i="4" l="1"/>
  <c r="BW73" i="5"/>
  <c r="BQ73" i="5"/>
  <c r="BP73" i="5"/>
  <c r="BM73" i="5"/>
  <c r="CB72" i="5"/>
  <c r="BU73" i="5"/>
  <c r="BT72" i="5"/>
  <c r="BV72" i="5" s="1"/>
  <c r="BX72" i="5" s="1"/>
  <c r="BZ72" i="5" s="1"/>
  <c r="BM72" i="5"/>
  <c r="CA73" i="5"/>
  <c r="BY73" i="5"/>
  <c r="BS73" i="5"/>
  <c r="BR73" i="5"/>
  <c r="BM71" i="5"/>
  <c r="BM70" i="5"/>
  <c r="BM69" i="5"/>
  <c r="BM68" i="5"/>
  <c r="BM67" i="5"/>
  <c r="BM66" i="5"/>
  <c r="BM65" i="5"/>
  <c r="BM64" i="5"/>
  <c r="BM63" i="5"/>
  <c r="DY62" i="5"/>
  <c r="BM62" i="5"/>
  <c r="DY61" i="5"/>
  <c r="BM61" i="5"/>
  <c r="DY60" i="5"/>
  <c r="BM60" i="5"/>
  <c r="ED59" i="5"/>
  <c r="EF59" i="5" s="1"/>
  <c r="EH59" i="5" s="1"/>
  <c r="EJ59" i="5" s="1"/>
  <c r="EL59" i="5" s="1"/>
  <c r="EN59" i="5" s="1"/>
  <c r="DY59" i="5"/>
  <c r="BM59" i="5"/>
  <c r="ED58" i="5"/>
  <c r="EF58" i="5" s="1"/>
  <c r="EH58" i="5" s="1"/>
  <c r="EJ58" i="5" s="1"/>
  <c r="EL58" i="5" s="1"/>
  <c r="EN58" i="5" s="1"/>
  <c r="DY58" i="5"/>
  <c r="BM58" i="5"/>
  <c r="ED57" i="5"/>
  <c r="EF57" i="5" s="1"/>
  <c r="EH57" i="5" s="1"/>
  <c r="DY57" i="5"/>
  <c r="BM57" i="5"/>
  <c r="EF56" i="5"/>
  <c r="EH56" i="5" s="1"/>
  <c r="EJ56" i="5" s="1"/>
  <c r="EL56" i="5" s="1"/>
  <c r="ED56" i="5"/>
  <c r="DY56" i="5"/>
  <c r="BM56" i="5"/>
  <c r="EL55" i="5"/>
  <c r="EN55" i="5" s="1"/>
  <c r="ED55" i="5"/>
  <c r="EF55" i="5" s="1"/>
  <c r="EH55" i="5" s="1"/>
  <c r="EJ55" i="5" s="1"/>
  <c r="DY55" i="5"/>
  <c r="BM55" i="5"/>
  <c r="EK62" i="5"/>
  <c r="EG62" i="5"/>
  <c r="EE62" i="5"/>
  <c r="ED54" i="5"/>
  <c r="DY54" i="5"/>
  <c r="CB54" i="5"/>
  <c r="BT54" i="5"/>
  <c r="BV54" i="5" s="1"/>
  <c r="BX54" i="5" s="1"/>
  <c r="BZ54" i="5" s="1"/>
  <c r="BQ54" i="5"/>
  <c r="BM54" i="5"/>
  <c r="DY53" i="5"/>
  <c r="BT53" i="5"/>
  <c r="BV53" i="5" s="1"/>
  <c r="BX53" i="5" s="1"/>
  <c r="BZ53" i="5" s="1"/>
  <c r="CB53" i="5" s="1"/>
  <c r="BQ53" i="5"/>
  <c r="BM53" i="5"/>
  <c r="DY52" i="5"/>
  <c r="CB52" i="5"/>
  <c r="BT52" i="5"/>
  <c r="BV52" i="5" s="1"/>
  <c r="BX52" i="5" s="1"/>
  <c r="BZ52" i="5" s="1"/>
  <c r="BQ52" i="5"/>
  <c r="BM52" i="5"/>
  <c r="DY51" i="5"/>
  <c r="BM51" i="5"/>
  <c r="EF50" i="5"/>
  <c r="EH50" i="5" s="1"/>
  <c r="EJ50" i="5" s="1"/>
  <c r="EL50" i="5" s="1"/>
  <c r="EN50" i="5" s="1"/>
  <c r="ED50" i="5"/>
  <c r="DY50" i="5"/>
  <c r="BM50" i="5"/>
  <c r="ED49" i="5"/>
  <c r="EF49" i="5" s="1"/>
  <c r="EH49" i="5" s="1"/>
  <c r="EJ49" i="5" s="1"/>
  <c r="EL49" i="5" s="1"/>
  <c r="EN49" i="5" s="1"/>
  <c r="DY49" i="5"/>
  <c r="DI49" i="5"/>
  <c r="BT49" i="5"/>
  <c r="BV49" i="5" s="1"/>
  <c r="BX49" i="5" s="1"/>
  <c r="BZ49" i="5" s="1"/>
  <c r="CB49" i="5" s="1"/>
  <c r="BQ49" i="5"/>
  <c r="BM49" i="5"/>
  <c r="EL48" i="5"/>
  <c r="EN48" i="5" s="1"/>
  <c r="ED48" i="5"/>
  <c r="EF48" i="5" s="1"/>
  <c r="EH48" i="5" s="1"/>
  <c r="EJ48" i="5" s="1"/>
  <c r="DY48" i="5"/>
  <c r="DI48" i="5"/>
  <c r="BT48" i="5"/>
  <c r="BV48" i="5" s="1"/>
  <c r="BX48" i="5" s="1"/>
  <c r="BZ48" i="5" s="1"/>
  <c r="CB48" i="5" s="1"/>
  <c r="BN48" i="5"/>
  <c r="BM48" i="5"/>
  <c r="ED47" i="5"/>
  <c r="EF47" i="5" s="1"/>
  <c r="EH47" i="5" s="1"/>
  <c r="EJ47" i="5" s="1"/>
  <c r="EL47" i="5" s="1"/>
  <c r="EN47" i="5" s="1"/>
  <c r="DY47" i="5"/>
  <c r="DI47" i="5"/>
  <c r="BM47" i="5"/>
  <c r="DY46" i="5"/>
  <c r="DI46" i="5"/>
  <c r="BM46" i="5"/>
  <c r="FU45" i="5"/>
  <c r="DY45" i="5"/>
  <c r="DI45" i="5"/>
  <c r="BM45" i="5"/>
  <c r="GI44" i="5"/>
  <c r="GA44" i="5"/>
  <c r="FU44" i="5"/>
  <c r="ED44" i="5"/>
  <c r="EF44" i="5" s="1"/>
  <c r="EH44" i="5" s="1"/>
  <c r="EJ44" i="5" s="1"/>
  <c r="EL44" i="5" s="1"/>
  <c r="EN44" i="5" s="1"/>
  <c r="DY44" i="5"/>
  <c r="DI44" i="5"/>
  <c r="CA55" i="5"/>
  <c r="BY55" i="5"/>
  <c r="BW55" i="5"/>
  <c r="BT44" i="5"/>
  <c r="BS55" i="5"/>
  <c r="BQ44" i="5"/>
  <c r="BN44" i="5"/>
  <c r="BM44" i="5"/>
  <c r="FU43" i="5"/>
  <c r="ED43" i="5"/>
  <c r="EF43" i="5" s="1"/>
  <c r="EH43" i="5" s="1"/>
  <c r="EJ43" i="5" s="1"/>
  <c r="EL43" i="5" s="1"/>
  <c r="EN43" i="5" s="1"/>
  <c r="DY43" i="5"/>
  <c r="DI43" i="5"/>
  <c r="BM43" i="5"/>
  <c r="GG44" i="5"/>
  <c r="GE44" i="5"/>
  <c r="GC44" i="5"/>
  <c r="FY44" i="5"/>
  <c r="FX44" i="5"/>
  <c r="FU42" i="5"/>
  <c r="EM45" i="5"/>
  <c r="EE45" i="5"/>
  <c r="ED42" i="5"/>
  <c r="EF42" i="5" s="1"/>
  <c r="EH42" i="5" s="1"/>
  <c r="EJ42" i="5" s="1"/>
  <c r="EL42" i="5" s="1"/>
  <c r="EN42" i="5" s="1"/>
  <c r="DY42" i="5"/>
  <c r="DQ42" i="5"/>
  <c r="DQ44" i="5" s="1"/>
  <c r="DM42" i="5"/>
  <c r="DM44" i="5" s="1"/>
  <c r="DI42" i="5"/>
  <c r="BM42" i="5"/>
  <c r="ED41" i="5"/>
  <c r="EF41" i="5" s="1"/>
  <c r="EH41" i="5" s="1"/>
  <c r="EJ41" i="5" s="1"/>
  <c r="EL41" i="5" s="1"/>
  <c r="EN41" i="5" s="1"/>
  <c r="DY41" i="5"/>
  <c r="DR41" i="5"/>
  <c r="DT41" i="5" s="1"/>
  <c r="DV41" i="5" s="1"/>
  <c r="DX41" i="5" s="1"/>
  <c r="DN41" i="5"/>
  <c r="DP41" i="5" s="1"/>
  <c r="DI41" i="5"/>
  <c r="BM41" i="5"/>
  <c r="EK45" i="5"/>
  <c r="EI45" i="5"/>
  <c r="EB45" i="5"/>
  <c r="DY40" i="5"/>
  <c r="DP40" i="5"/>
  <c r="DR40" i="5" s="1"/>
  <c r="DN40" i="5"/>
  <c r="DI40" i="5"/>
  <c r="BM40" i="5"/>
  <c r="FU39" i="5"/>
  <c r="DY39" i="5"/>
  <c r="DX39" i="5"/>
  <c r="DN39" i="5"/>
  <c r="DP39" i="5" s="1"/>
  <c r="DR39" i="5" s="1"/>
  <c r="DT39" i="5" s="1"/>
  <c r="DV39" i="5" s="1"/>
  <c r="DI39" i="5"/>
  <c r="BM39" i="5"/>
  <c r="GC38" i="5"/>
  <c r="FU38" i="5"/>
  <c r="EM38" i="5"/>
  <c r="EE38" i="5"/>
  <c r="DY38" i="5"/>
  <c r="DW42" i="5"/>
  <c r="DU42" i="5"/>
  <c r="DS42" i="5"/>
  <c r="DS46" i="5" s="1"/>
  <c r="DN38" i="5"/>
  <c r="DP38" i="5" s="1"/>
  <c r="DR38" i="5" s="1"/>
  <c r="DT38" i="5" s="1"/>
  <c r="DI38" i="5"/>
  <c r="BQ38" i="5"/>
  <c r="BM38" i="5"/>
  <c r="FZ37" i="5"/>
  <c r="GB37" i="5" s="1"/>
  <c r="GD37" i="5" s="1"/>
  <c r="GF37" i="5" s="1"/>
  <c r="GH37" i="5" s="1"/>
  <c r="GJ37" i="5" s="1"/>
  <c r="FU37" i="5"/>
  <c r="ED37" i="5"/>
  <c r="EF37" i="5" s="1"/>
  <c r="EH37" i="5" s="1"/>
  <c r="EJ37" i="5" s="1"/>
  <c r="EL37" i="5" s="1"/>
  <c r="EN37" i="5" s="1"/>
  <c r="DY37" i="5"/>
  <c r="DP37" i="5"/>
  <c r="DN37" i="5"/>
  <c r="DN42" i="5" s="1"/>
  <c r="DN44" i="5" s="1"/>
  <c r="DI37" i="5"/>
  <c r="BM37" i="5"/>
  <c r="FZ36" i="5"/>
  <c r="GB36" i="5" s="1"/>
  <c r="GD36" i="5" s="1"/>
  <c r="GF36" i="5" s="1"/>
  <c r="GH36" i="5" s="1"/>
  <c r="GJ36" i="5" s="1"/>
  <c r="FU36" i="5"/>
  <c r="EK38" i="5"/>
  <c r="EI38" i="5"/>
  <c r="EG38" i="5"/>
  <c r="EF36" i="5"/>
  <c r="EC38" i="5"/>
  <c r="ED36" i="5"/>
  <c r="DY36" i="5"/>
  <c r="DI36" i="5"/>
  <c r="BT36" i="5"/>
  <c r="BV36" i="5" s="1"/>
  <c r="BX36" i="5" s="1"/>
  <c r="BZ36" i="5" s="1"/>
  <c r="CB36" i="5" s="1"/>
  <c r="BM36" i="5"/>
  <c r="GI38" i="5"/>
  <c r="GG38" i="5"/>
  <c r="GA38" i="5"/>
  <c r="FY38" i="5"/>
  <c r="FZ35" i="5"/>
  <c r="FU35" i="5"/>
  <c r="DY35" i="5"/>
  <c r="DI35" i="5"/>
  <c r="BT35" i="5"/>
  <c r="BV35" i="5" s="1"/>
  <c r="BX35" i="5" s="1"/>
  <c r="BZ35" i="5" s="1"/>
  <c r="CB35" i="5" s="1"/>
  <c r="BM35" i="5"/>
  <c r="FU34" i="5"/>
  <c r="EM34" i="5"/>
  <c r="DY34" i="5"/>
  <c r="DW34" i="5"/>
  <c r="DU34" i="5"/>
  <c r="DS34" i="5"/>
  <c r="DQ34" i="5"/>
  <c r="DM34" i="5"/>
  <c r="DI34" i="5"/>
  <c r="BT34" i="5"/>
  <c r="BV34" i="5" s="1"/>
  <c r="BX34" i="5" s="1"/>
  <c r="BZ34" i="5" s="1"/>
  <c r="CB34" i="5" s="1"/>
  <c r="BM34" i="5"/>
  <c r="FU33" i="5"/>
  <c r="ED33" i="5"/>
  <c r="EF33" i="5" s="1"/>
  <c r="EH33" i="5" s="1"/>
  <c r="EJ33" i="5" s="1"/>
  <c r="EL33" i="5" s="1"/>
  <c r="EN33" i="5" s="1"/>
  <c r="DY33" i="5"/>
  <c r="DM46" i="5"/>
  <c r="DI33" i="5"/>
  <c r="BV33" i="5"/>
  <c r="BX33" i="5" s="1"/>
  <c r="BZ33" i="5" s="1"/>
  <c r="CB33" i="5" s="1"/>
  <c r="BT33" i="5"/>
  <c r="BM33" i="5"/>
  <c r="FU32" i="5"/>
  <c r="ED32" i="5"/>
  <c r="EF32" i="5" s="1"/>
  <c r="EH32" i="5" s="1"/>
  <c r="EJ32" i="5" s="1"/>
  <c r="EL32" i="5" s="1"/>
  <c r="EN32" i="5" s="1"/>
  <c r="DY32" i="5"/>
  <c r="DI32" i="5"/>
  <c r="BV32" i="5"/>
  <c r="BX32" i="5" s="1"/>
  <c r="BZ32" i="5" s="1"/>
  <c r="CB32" i="5" s="1"/>
  <c r="BT32" i="5"/>
  <c r="BM32" i="5"/>
  <c r="F32" i="5"/>
  <c r="H32" i="5" s="1"/>
  <c r="J32" i="5" s="1"/>
  <c r="L32" i="5" s="1"/>
  <c r="N32" i="5" s="1"/>
  <c r="P32" i="5" s="1"/>
  <c r="FU31" i="5"/>
  <c r="ED31" i="5"/>
  <c r="EF31" i="5" s="1"/>
  <c r="EH31" i="5" s="1"/>
  <c r="EJ31" i="5" s="1"/>
  <c r="EL31" i="5" s="1"/>
  <c r="EN31" i="5" s="1"/>
  <c r="DY31" i="5"/>
  <c r="DI31" i="5"/>
  <c r="BT31" i="5"/>
  <c r="BV31" i="5" s="1"/>
  <c r="BX31" i="5" s="1"/>
  <c r="BM31" i="5"/>
  <c r="J31" i="5"/>
  <c r="L31" i="5" s="1"/>
  <c r="N31" i="5" s="1"/>
  <c r="P31" i="5" s="1"/>
  <c r="F31" i="5"/>
  <c r="H31" i="5" s="1"/>
  <c r="FU30" i="5"/>
  <c r="ED30" i="5"/>
  <c r="EF30" i="5" s="1"/>
  <c r="EH30" i="5" s="1"/>
  <c r="EJ30" i="5" s="1"/>
  <c r="EL30" i="5" s="1"/>
  <c r="EN30" i="5" s="1"/>
  <c r="DY30" i="5"/>
  <c r="DI30" i="5"/>
  <c r="CS30" i="5"/>
  <c r="BT30" i="5"/>
  <c r="BV30" i="5" s="1"/>
  <c r="BX30" i="5" s="1"/>
  <c r="BZ30" i="5" s="1"/>
  <c r="CB30" i="5" s="1"/>
  <c r="BM30" i="5"/>
  <c r="AW30" i="5"/>
  <c r="F30" i="5"/>
  <c r="H30" i="5" s="1"/>
  <c r="J30" i="5" s="1"/>
  <c r="L30" i="5" s="1"/>
  <c r="N30" i="5" s="1"/>
  <c r="P30" i="5" s="1"/>
  <c r="GF29" i="5"/>
  <c r="GH29" i="5" s="1"/>
  <c r="GJ29" i="5" s="1"/>
  <c r="GB29" i="5"/>
  <c r="GD29" i="5" s="1"/>
  <c r="FU29" i="5"/>
  <c r="ED29" i="5"/>
  <c r="EF29" i="5" s="1"/>
  <c r="EH29" i="5" s="1"/>
  <c r="EJ29" i="5" s="1"/>
  <c r="EL29" i="5" s="1"/>
  <c r="EN29" i="5" s="1"/>
  <c r="DY29" i="5"/>
  <c r="DI29" i="5"/>
  <c r="CS29" i="5"/>
  <c r="CC29" i="5"/>
  <c r="BT29" i="5"/>
  <c r="BV29" i="5" s="1"/>
  <c r="BX29" i="5" s="1"/>
  <c r="BZ29" i="5" s="1"/>
  <c r="CB29" i="5" s="1"/>
  <c r="BM29" i="5"/>
  <c r="AW29" i="5"/>
  <c r="AG29" i="5"/>
  <c r="F29" i="5"/>
  <c r="H29" i="5" s="1"/>
  <c r="J29" i="5" s="1"/>
  <c r="L29" i="5" s="1"/>
  <c r="N29" i="5" s="1"/>
  <c r="P29" i="5" s="1"/>
  <c r="GB28" i="5"/>
  <c r="GD28" i="5" s="1"/>
  <c r="GF28" i="5" s="1"/>
  <c r="GH28" i="5" s="1"/>
  <c r="GJ28" i="5" s="1"/>
  <c r="FU28" i="5"/>
  <c r="EO28" i="5"/>
  <c r="EK34" i="5"/>
  <c r="EE34" i="5"/>
  <c r="ED28" i="5"/>
  <c r="EC34" i="5"/>
  <c r="DY28" i="5"/>
  <c r="DM28" i="5"/>
  <c r="DL28" i="5"/>
  <c r="DI28" i="5"/>
  <c r="CS28" i="5"/>
  <c r="CC28" i="5"/>
  <c r="BT28" i="5"/>
  <c r="BV28" i="5" s="1"/>
  <c r="BX28" i="5" s="1"/>
  <c r="BZ28" i="5" s="1"/>
  <c r="CB28" i="5" s="1"/>
  <c r="BM28" i="5"/>
  <c r="AW28" i="5"/>
  <c r="AG28" i="5"/>
  <c r="GI30" i="5"/>
  <c r="GG30" i="5"/>
  <c r="GE30" i="5"/>
  <c r="GC30" i="5"/>
  <c r="GB27" i="5"/>
  <c r="GA30" i="5"/>
  <c r="FY30" i="5"/>
  <c r="FX30" i="5"/>
  <c r="FU27" i="5"/>
  <c r="FC27" i="5"/>
  <c r="FA27" i="5"/>
  <c r="EY27" i="5"/>
  <c r="EW27" i="5"/>
  <c r="EU27" i="5"/>
  <c r="ES27" i="5"/>
  <c r="ER27" i="5"/>
  <c r="EO27" i="5"/>
  <c r="DY27" i="5"/>
  <c r="DV27" i="5"/>
  <c r="DX27" i="5" s="1"/>
  <c r="DN27" i="5"/>
  <c r="DP27" i="5" s="1"/>
  <c r="DR27" i="5" s="1"/>
  <c r="DT27" i="5" s="1"/>
  <c r="DI27" i="5"/>
  <c r="CS27" i="5"/>
  <c r="CC27" i="5"/>
  <c r="BX27" i="5"/>
  <c r="BZ27" i="5" s="1"/>
  <c r="CB27" i="5" s="1"/>
  <c r="BT27" i="5"/>
  <c r="BV27" i="5" s="1"/>
  <c r="BM27" i="5"/>
  <c r="AW27" i="5"/>
  <c r="AG27" i="5"/>
  <c r="FU26" i="5"/>
  <c r="EO26" i="5"/>
  <c r="DY26" i="5"/>
  <c r="DN26" i="5"/>
  <c r="DP26" i="5" s="1"/>
  <c r="DR26" i="5" s="1"/>
  <c r="DT26" i="5" s="1"/>
  <c r="DV26" i="5" s="1"/>
  <c r="DX26" i="5" s="1"/>
  <c r="DI26" i="5"/>
  <c r="DH26" i="5"/>
  <c r="CZ26" i="5"/>
  <c r="CS26" i="5"/>
  <c r="CC26" i="5"/>
  <c r="BX26" i="5"/>
  <c r="BZ26" i="5" s="1"/>
  <c r="CB26" i="5" s="1"/>
  <c r="BT26" i="5"/>
  <c r="BV26" i="5" s="1"/>
  <c r="BM26" i="5"/>
  <c r="AW26" i="5"/>
  <c r="AU26" i="5"/>
  <c r="AM26" i="5"/>
  <c r="AG26" i="5"/>
  <c r="FU25" i="5"/>
  <c r="FC25" i="5"/>
  <c r="FC28" i="5" s="1"/>
  <c r="FA25" i="5"/>
  <c r="FA28" i="5" s="1"/>
  <c r="EY25" i="5"/>
  <c r="EY28" i="5" s="1"/>
  <c r="EW25" i="5"/>
  <c r="EW28" i="5" s="1"/>
  <c r="EU25" i="5"/>
  <c r="ES25" i="5"/>
  <c r="ES28" i="5" s="1"/>
  <c r="ER25" i="5"/>
  <c r="ER28" i="5" s="1"/>
  <c r="EO25" i="5"/>
  <c r="ED25" i="5"/>
  <c r="DY25" i="5"/>
  <c r="DW28" i="5"/>
  <c r="DW30" i="5" s="1"/>
  <c r="DU28" i="5"/>
  <c r="DU30" i="5" s="1"/>
  <c r="DS28" i="5"/>
  <c r="DS30" i="5" s="1"/>
  <c r="DQ28" i="5"/>
  <c r="DP25" i="5"/>
  <c r="DO28" i="5"/>
  <c r="DO30" i="5" s="1"/>
  <c r="DN25" i="5"/>
  <c r="DN28" i="5" s="1"/>
  <c r="DN30" i="5" s="1"/>
  <c r="DI25" i="5"/>
  <c r="CS25" i="5"/>
  <c r="CO26" i="5"/>
  <c r="CG26" i="5"/>
  <c r="CC25" i="5"/>
  <c r="BT25" i="5"/>
  <c r="BV25" i="5" s="1"/>
  <c r="BX25" i="5" s="1"/>
  <c r="BZ25" i="5" s="1"/>
  <c r="CB25" i="5" s="1"/>
  <c r="BM25" i="5"/>
  <c r="AW25" i="5"/>
  <c r="AG25" i="5"/>
  <c r="J25" i="5"/>
  <c r="L25" i="5" s="1"/>
  <c r="N25" i="5" s="1"/>
  <c r="P25" i="5" s="1"/>
  <c r="F25" i="5"/>
  <c r="H25" i="5" s="1"/>
  <c r="FU24" i="5"/>
  <c r="FE24" i="5"/>
  <c r="EV24" i="5"/>
  <c r="ET24" i="5"/>
  <c r="ET25" i="5" s="1"/>
  <c r="EO24" i="5"/>
  <c r="ED24" i="5"/>
  <c r="EF24" i="5" s="1"/>
  <c r="EH24" i="5" s="1"/>
  <c r="EJ24" i="5" s="1"/>
  <c r="EL24" i="5" s="1"/>
  <c r="EN24" i="5" s="1"/>
  <c r="DY24" i="5"/>
  <c r="DI24" i="5"/>
  <c r="DG24" i="5"/>
  <c r="DF26" i="5"/>
  <c r="DD26" i="5"/>
  <c r="CY24" i="5"/>
  <c r="CY26" i="5" s="1"/>
  <c r="CX26" i="5"/>
  <c r="CV26" i="5"/>
  <c r="CS24" i="5"/>
  <c r="CQ26" i="5"/>
  <c r="CM26" i="5"/>
  <c r="CK26" i="5"/>
  <c r="CI26" i="5"/>
  <c r="CF26" i="5"/>
  <c r="CC24" i="5"/>
  <c r="BT24" i="5"/>
  <c r="BV24" i="5" s="1"/>
  <c r="BX24" i="5" s="1"/>
  <c r="BZ24" i="5" s="1"/>
  <c r="CB24" i="5" s="1"/>
  <c r="BM24" i="5"/>
  <c r="AW24" i="5"/>
  <c r="AS26" i="5"/>
  <c r="AQ26" i="5"/>
  <c r="AO26" i="5"/>
  <c r="AK26" i="5"/>
  <c r="AG24" i="5"/>
  <c r="Q24" i="5"/>
  <c r="P24" i="5"/>
  <c r="F24" i="5"/>
  <c r="H24" i="5" s="1"/>
  <c r="J24" i="5" s="1"/>
  <c r="L24" i="5" s="1"/>
  <c r="N24" i="5" s="1"/>
  <c r="A24" i="5"/>
  <c r="GB23" i="5"/>
  <c r="GD23" i="5" s="1"/>
  <c r="GF23" i="5" s="1"/>
  <c r="GH23" i="5" s="1"/>
  <c r="GJ23" i="5" s="1"/>
  <c r="FU23" i="5"/>
  <c r="FE23" i="5"/>
  <c r="EO23" i="5"/>
  <c r="EM26" i="5"/>
  <c r="EK26" i="5"/>
  <c r="EI26" i="5"/>
  <c r="EG26" i="5"/>
  <c r="EE26" i="5"/>
  <c r="ED23" i="5"/>
  <c r="EF23" i="5" s="1"/>
  <c r="EC26" i="5"/>
  <c r="EB26" i="5"/>
  <c r="DY23" i="5"/>
  <c r="DI23" i="5"/>
  <c r="CS23" i="5"/>
  <c r="CC23" i="5"/>
  <c r="BT23" i="5"/>
  <c r="BV23" i="5" s="1"/>
  <c r="BX23" i="5" s="1"/>
  <c r="BZ23" i="5" s="1"/>
  <c r="CB23" i="5" s="1"/>
  <c r="BM23" i="5"/>
  <c r="AW23" i="5"/>
  <c r="AG23" i="5"/>
  <c r="Q23" i="5"/>
  <c r="F23" i="5"/>
  <c r="H23" i="5" s="1"/>
  <c r="A23" i="5"/>
  <c r="GF22" i="5"/>
  <c r="GH22" i="5" s="1"/>
  <c r="GJ22" i="5" s="1"/>
  <c r="GB22" i="5"/>
  <c r="GD22" i="5" s="1"/>
  <c r="FU22" i="5"/>
  <c r="FE22" i="5"/>
  <c r="EO22" i="5"/>
  <c r="DY22" i="5"/>
  <c r="DX22" i="5"/>
  <c r="DV22" i="5"/>
  <c r="DT22" i="5"/>
  <c r="DR22" i="5"/>
  <c r="DQ22" i="5"/>
  <c r="DO22" i="5"/>
  <c r="DM22" i="5"/>
  <c r="DM30" i="5" s="1"/>
  <c r="DL22" i="5"/>
  <c r="DL30" i="5" s="1"/>
  <c r="DI22" i="5"/>
  <c r="CS22" i="5"/>
  <c r="CC22" i="5"/>
  <c r="BT22" i="5"/>
  <c r="BV22" i="5" s="1"/>
  <c r="BM22" i="5"/>
  <c r="AW22" i="5"/>
  <c r="AG22" i="5"/>
  <c r="Q22" i="5"/>
  <c r="F22" i="5"/>
  <c r="H22" i="5" s="1"/>
  <c r="J22" i="5" s="1"/>
  <c r="L22" i="5" s="1"/>
  <c r="N22" i="5" s="1"/>
  <c r="P22" i="5" s="1"/>
  <c r="A22" i="5"/>
  <c r="GI24" i="5"/>
  <c r="GI32" i="5" s="1"/>
  <c r="GG24" i="5"/>
  <c r="GG32" i="5" s="1"/>
  <c r="GE24" i="5"/>
  <c r="GE32" i="5" s="1"/>
  <c r="GC24" i="5"/>
  <c r="GC32" i="5" s="1"/>
  <c r="GA24" i="5"/>
  <c r="GA32" i="5" s="1"/>
  <c r="FY24" i="5"/>
  <c r="FY32" i="5" s="1"/>
  <c r="FU21" i="5"/>
  <c r="FP21" i="5"/>
  <c r="FR21" i="5" s="1"/>
  <c r="FT21" i="5" s="1"/>
  <c r="FJ21" i="5"/>
  <c r="FL21" i="5" s="1"/>
  <c r="FN21" i="5" s="1"/>
  <c r="FE21" i="5"/>
  <c r="FD21" i="5"/>
  <c r="FC21" i="5"/>
  <c r="FB21" i="5"/>
  <c r="FA21" i="5"/>
  <c r="EZ21" i="5"/>
  <c r="EY21" i="5"/>
  <c r="EX21" i="5"/>
  <c r="EW21" i="5"/>
  <c r="EV21" i="5"/>
  <c r="EU21" i="5"/>
  <c r="ET21" i="5"/>
  <c r="ES21" i="5"/>
  <c r="ER21" i="5"/>
  <c r="EO21" i="5"/>
  <c r="EM21" i="5"/>
  <c r="EE21" i="5"/>
  <c r="DY21" i="5"/>
  <c r="DI21" i="5"/>
  <c r="CS21" i="5"/>
  <c r="CQ21" i="5"/>
  <c r="CI21" i="5"/>
  <c r="CC21" i="5"/>
  <c r="BT21" i="5"/>
  <c r="BV21" i="5" s="1"/>
  <c r="BX21" i="5" s="1"/>
  <c r="BZ21" i="5" s="1"/>
  <c r="CB21" i="5" s="1"/>
  <c r="BM21" i="5"/>
  <c r="AW21" i="5"/>
  <c r="AQ21" i="5"/>
  <c r="AG21" i="5"/>
  <c r="Q21" i="5"/>
  <c r="F21" i="5"/>
  <c r="H21" i="5" s="1"/>
  <c r="J21" i="5" s="1"/>
  <c r="L21" i="5" s="1"/>
  <c r="N21" i="5" s="1"/>
  <c r="P21" i="5" s="1"/>
  <c r="A21" i="5"/>
  <c r="FU20" i="5"/>
  <c r="FR20" i="5"/>
  <c r="FT20" i="5" s="1"/>
  <c r="FJ20" i="5"/>
  <c r="FL20" i="5" s="1"/>
  <c r="FN20" i="5" s="1"/>
  <c r="FP20" i="5" s="1"/>
  <c r="FE20" i="5"/>
  <c r="EO20" i="5"/>
  <c r="EJ20" i="5"/>
  <c r="ED20" i="5"/>
  <c r="EF20" i="5" s="1"/>
  <c r="EH20" i="5" s="1"/>
  <c r="DY20" i="5"/>
  <c r="DI20" i="5"/>
  <c r="CS20" i="5"/>
  <c r="CC20" i="5"/>
  <c r="BT20" i="5"/>
  <c r="BV20" i="5" s="1"/>
  <c r="BX20" i="5" s="1"/>
  <c r="BZ20" i="5" s="1"/>
  <c r="CB20" i="5" s="1"/>
  <c r="BM20" i="5"/>
  <c r="BD20" i="5"/>
  <c r="BF20" i="5" s="1"/>
  <c r="BH20" i="5" s="1"/>
  <c r="BB20" i="5"/>
  <c r="AW20" i="5"/>
  <c r="AT20" i="5"/>
  <c r="AV20" i="5" s="1"/>
  <c r="AL20" i="5"/>
  <c r="AN20" i="5" s="1"/>
  <c r="AP20" i="5" s="1"/>
  <c r="AR20" i="5" s="1"/>
  <c r="AG20" i="5"/>
  <c r="V20" i="5"/>
  <c r="X20" i="5" s="1"/>
  <c r="Z20" i="5" s="1"/>
  <c r="AB20" i="5" s="1"/>
  <c r="AD20" i="5" s="1"/>
  <c r="AF20" i="5" s="1"/>
  <c r="Q20" i="5"/>
  <c r="F20" i="5"/>
  <c r="H20" i="5" s="1"/>
  <c r="J20" i="5" s="1"/>
  <c r="L20" i="5" s="1"/>
  <c r="N20" i="5" s="1"/>
  <c r="P20" i="5" s="1"/>
  <c r="A20" i="5"/>
  <c r="FU19" i="5"/>
  <c r="FN19" i="5"/>
  <c r="FP19" i="5" s="1"/>
  <c r="FR19" i="5" s="1"/>
  <c r="FT19" i="5" s="1"/>
  <c r="FJ19" i="5"/>
  <c r="FL19" i="5" s="1"/>
  <c r="FE19" i="5"/>
  <c r="EO19" i="5"/>
  <c r="ED19" i="5"/>
  <c r="EF19" i="5" s="1"/>
  <c r="EH19" i="5" s="1"/>
  <c r="EJ19" i="5" s="1"/>
  <c r="EL19" i="5" s="1"/>
  <c r="EN19" i="5" s="1"/>
  <c r="DY19" i="5"/>
  <c r="DI19" i="5"/>
  <c r="CS19" i="5"/>
  <c r="CK21" i="5"/>
  <c r="CH19" i="5"/>
  <c r="CJ19" i="5" s="1"/>
  <c r="CL19" i="5" s="1"/>
  <c r="CN19" i="5" s="1"/>
  <c r="CP19" i="5" s="1"/>
  <c r="CR19" i="5" s="1"/>
  <c r="CC19" i="5"/>
  <c r="BM19" i="5"/>
  <c r="BD19" i="5"/>
  <c r="BF19" i="5" s="1"/>
  <c r="BH19" i="5" s="1"/>
  <c r="BB19" i="5"/>
  <c r="AW19" i="5"/>
  <c r="AP19" i="5"/>
  <c r="AR19" i="5" s="1"/>
  <c r="AT19" i="5" s="1"/>
  <c r="AV19" i="5" s="1"/>
  <c r="AL19" i="5"/>
  <c r="AN19" i="5" s="1"/>
  <c r="AG19" i="5"/>
  <c r="AE19" i="5"/>
  <c r="AE21" i="5" s="1"/>
  <c r="W19" i="5"/>
  <c r="W21" i="5" s="1"/>
  <c r="Q19" i="5"/>
  <c r="F19" i="5"/>
  <c r="H19" i="5" s="1"/>
  <c r="J19" i="5" s="1"/>
  <c r="L19" i="5" s="1"/>
  <c r="N19" i="5" s="1"/>
  <c r="P19" i="5" s="1"/>
  <c r="A19" i="5"/>
  <c r="FU18" i="5"/>
  <c r="FS22" i="5"/>
  <c r="FS24" i="5" s="1"/>
  <c r="FQ22" i="5"/>
  <c r="FQ24" i="5" s="1"/>
  <c r="FK22" i="5"/>
  <c r="FK24" i="5" s="1"/>
  <c r="FI22" i="5"/>
  <c r="FI24" i="5" s="1"/>
  <c r="FE18" i="5"/>
  <c r="EO18" i="5"/>
  <c r="EJ18" i="5"/>
  <c r="EL18" i="5" s="1"/>
  <c r="EN18" i="5" s="1"/>
  <c r="ED18" i="5"/>
  <c r="EF18" i="5" s="1"/>
  <c r="EH18" i="5" s="1"/>
  <c r="DY18" i="5"/>
  <c r="DI18" i="5"/>
  <c r="CS18" i="5"/>
  <c r="CO21" i="5"/>
  <c r="CM21" i="5"/>
  <c r="CC18" i="5"/>
  <c r="BU38" i="5"/>
  <c r="BM18" i="5"/>
  <c r="BK18" i="5"/>
  <c r="BI18" i="5"/>
  <c r="BB18" i="5"/>
  <c r="AW18" i="5"/>
  <c r="AU21" i="5"/>
  <c r="AS21" i="5"/>
  <c r="AM21" i="5"/>
  <c r="AK21" i="5"/>
  <c r="AG18" i="5"/>
  <c r="AC19" i="5"/>
  <c r="AC21" i="5" s="1"/>
  <c r="AA19" i="5"/>
  <c r="AA21" i="5" s="1"/>
  <c r="Y19" i="5"/>
  <c r="Y21" i="5" s="1"/>
  <c r="U19" i="5"/>
  <c r="U21" i="5" s="1"/>
  <c r="T19" i="5"/>
  <c r="T21" i="5" s="1"/>
  <c r="Q18" i="5"/>
  <c r="M26" i="5"/>
  <c r="M33" i="5" s="1"/>
  <c r="D26" i="5"/>
  <c r="A18" i="5"/>
  <c r="FU17" i="5"/>
  <c r="FE17" i="5"/>
  <c r="EO17" i="5"/>
  <c r="EG21" i="5"/>
  <c r="EC21" i="5"/>
  <c r="DY17" i="5"/>
  <c r="DI17" i="5"/>
  <c r="CS17" i="5"/>
  <c r="CC17" i="5"/>
  <c r="BM17" i="5"/>
  <c r="BI17" i="5"/>
  <c r="BA22" i="5"/>
  <c r="BA26" i="5" s="1"/>
  <c r="AW17" i="5"/>
  <c r="AG17" i="5"/>
  <c r="Q17" i="5"/>
  <c r="A17" i="5"/>
  <c r="RM103" i="4"/>
  <c r="RM102" i="4"/>
  <c r="RM101" i="4"/>
  <c r="RM100" i="4"/>
  <c r="RM99" i="4"/>
  <c r="RM98" i="4"/>
  <c r="RM97" i="4"/>
  <c r="RM96" i="4"/>
  <c r="RM95" i="4"/>
  <c r="RM94" i="4"/>
  <c r="RM93" i="4"/>
  <c r="RM92" i="4"/>
  <c r="RM91" i="4"/>
  <c r="RM90" i="4"/>
  <c r="RM89" i="4"/>
  <c r="RM88" i="4"/>
  <c r="RM87" i="4"/>
  <c r="RM86" i="4"/>
  <c r="RZ85" i="4"/>
  <c r="RU85" i="4"/>
  <c r="RM85" i="4"/>
  <c r="RM84" i="4"/>
  <c r="RS85" i="4"/>
  <c r="RM83" i="4"/>
  <c r="SB85" i="4"/>
  <c r="RW85" i="4"/>
  <c r="RM82" i="4"/>
  <c r="RM81" i="4"/>
  <c r="RM80" i="4"/>
  <c r="RM79" i="4"/>
  <c r="RM78" i="4"/>
  <c r="RM77" i="4"/>
  <c r="RM76" i="4"/>
  <c r="RM75" i="4"/>
  <c r="Q75" i="4"/>
  <c r="RM74" i="4"/>
  <c r="Q74" i="4"/>
  <c r="RM73" i="4"/>
  <c r="Q73" i="4"/>
  <c r="RT72" i="4"/>
  <c r="RM72" i="4"/>
  <c r="AE72" i="4"/>
  <c r="AC72" i="4"/>
  <c r="AA72" i="4"/>
  <c r="Y72" i="4"/>
  <c r="W72" i="4"/>
  <c r="Q72" i="4"/>
  <c r="RM71" i="4"/>
  <c r="Q71" i="4"/>
  <c r="A71" i="4"/>
  <c r="RT70" i="4"/>
  <c r="RM70" i="4"/>
  <c r="AE70" i="4"/>
  <c r="AC70" i="4"/>
  <c r="AA70" i="4"/>
  <c r="Y70" i="4"/>
  <c r="W70" i="4"/>
  <c r="Q70" i="4"/>
  <c r="A70" i="4"/>
  <c r="RM69" i="4"/>
  <c r="AE69" i="4"/>
  <c r="AC69" i="4"/>
  <c r="AA69" i="4"/>
  <c r="Y69" i="4"/>
  <c r="W69" i="4"/>
  <c r="Q69" i="4"/>
  <c r="A69" i="4"/>
  <c r="RM68" i="4"/>
  <c r="Q68" i="4"/>
  <c r="A68" i="4"/>
  <c r="RW67" i="4"/>
  <c r="RT67" i="4"/>
  <c r="RM67" i="4"/>
  <c r="AE67" i="4"/>
  <c r="AC67" i="4"/>
  <c r="AA67" i="4"/>
  <c r="Y67" i="4"/>
  <c r="W67" i="4"/>
  <c r="T67" i="4"/>
  <c r="Q67" i="4"/>
  <c r="A67" i="4"/>
  <c r="RM66" i="4"/>
  <c r="AE66" i="4"/>
  <c r="AC66" i="4"/>
  <c r="AA66" i="4"/>
  <c r="Y66" i="4"/>
  <c r="W66" i="4"/>
  <c r="Q66" i="4"/>
  <c r="A66" i="4"/>
  <c r="RY67" i="4"/>
  <c r="RM65" i="4"/>
  <c r="Q65" i="4"/>
  <c r="A65" i="4"/>
  <c r="SB67" i="4"/>
  <c r="SA67" i="4"/>
  <c r="RV67" i="4"/>
  <c r="RU67" i="4"/>
  <c r="RS67" i="4"/>
  <c r="RM64" i="4"/>
  <c r="AC64" i="4"/>
  <c r="Q64" i="4"/>
  <c r="A64" i="4"/>
  <c r="RM63" i="4"/>
  <c r="AE63" i="4"/>
  <c r="AC63" i="4"/>
  <c r="AA63" i="4"/>
  <c r="Y63" i="4"/>
  <c r="W63" i="4"/>
  <c r="Q63" i="4"/>
  <c r="A63" i="4"/>
  <c r="RM62" i="4"/>
  <c r="AE62" i="4"/>
  <c r="AE64" i="4" s="1"/>
  <c r="AC62" i="4"/>
  <c r="AA62" i="4"/>
  <c r="Y62" i="4"/>
  <c r="W62" i="4"/>
  <c r="Q62" i="4"/>
  <c r="A62" i="4"/>
  <c r="RM61" i="4"/>
  <c r="AE61" i="4"/>
  <c r="AC61" i="4"/>
  <c r="AA61" i="4"/>
  <c r="AA64" i="4" s="1"/>
  <c r="Y61" i="4"/>
  <c r="Y64" i="4" s="1"/>
  <c r="W61" i="4"/>
  <c r="Q61" i="4"/>
  <c r="A61" i="4"/>
  <c r="RW60" i="4"/>
  <c r="RM60" i="4"/>
  <c r="Q60" i="4"/>
  <c r="A60" i="4"/>
  <c r="RM59" i="4"/>
  <c r="Q59" i="4"/>
  <c r="A59" i="4"/>
  <c r="RU58" i="4"/>
  <c r="RM58" i="4"/>
  <c r="Q58" i="4"/>
  <c r="A58" i="4"/>
  <c r="RM57" i="4"/>
  <c r="Q57" i="4"/>
  <c r="A57" i="4"/>
  <c r="RW56" i="4"/>
  <c r="RW58" i="4" s="1"/>
  <c r="RM56" i="4"/>
  <c r="Q56" i="4"/>
  <c r="A56" i="4"/>
  <c r="RT55" i="4"/>
  <c r="RM55" i="4"/>
  <c r="Q55" i="4"/>
  <c r="G55" i="4"/>
  <c r="A55" i="4"/>
  <c r="RZ54" i="4"/>
  <c r="RV54" i="4"/>
  <c r="RX54" i="4" s="1"/>
  <c r="RT54" i="4"/>
  <c r="RM54" i="4"/>
  <c r="AE54" i="4"/>
  <c r="AC54" i="4"/>
  <c r="AA54" i="4"/>
  <c r="Y54" i="4"/>
  <c r="W54" i="4"/>
  <c r="Q54" i="4"/>
  <c r="A54" i="4"/>
  <c r="RT53" i="4"/>
  <c r="RM53" i="4"/>
  <c r="V53" i="4"/>
  <c r="U53" i="4"/>
  <c r="T72" i="4"/>
  <c r="Q53" i="4"/>
  <c r="E55" i="4"/>
  <c r="A53" i="4"/>
  <c r="RU56" i="4"/>
  <c r="RM52" i="4"/>
  <c r="U52" i="4"/>
  <c r="T66" i="4"/>
  <c r="Q52" i="4"/>
  <c r="A52" i="4"/>
  <c r="RM51" i="4"/>
  <c r="Q51" i="4"/>
  <c r="A51" i="4"/>
  <c r="RM50" i="4"/>
  <c r="Q50" i="4"/>
  <c r="A50" i="4"/>
  <c r="RV49" i="4"/>
  <c r="RT49" i="4"/>
  <c r="RM49" i="4"/>
  <c r="NU49" i="4"/>
  <c r="U49" i="4"/>
  <c r="Q49" i="4"/>
  <c r="A49" i="4"/>
  <c r="RM48" i="4"/>
  <c r="OA48" i="4"/>
  <c r="NU48" i="4"/>
  <c r="X48" i="4"/>
  <c r="Z48" i="4" s="1"/>
  <c r="AB48" i="4" s="1"/>
  <c r="AD48" i="4" s="1"/>
  <c r="AF48" i="4" s="1"/>
  <c r="U48" i="4"/>
  <c r="V48" i="4" s="1"/>
  <c r="Q48" i="4"/>
  <c r="A48" i="4"/>
  <c r="RW49" i="4"/>
  <c r="RU49" i="4"/>
  <c r="RM47" i="4"/>
  <c r="NU47" i="4"/>
  <c r="Z47" i="4"/>
  <c r="AB47" i="4" s="1"/>
  <c r="AD47" i="4" s="1"/>
  <c r="AF47" i="4" s="1"/>
  <c r="U47" i="4"/>
  <c r="V47" i="4" s="1"/>
  <c r="X47" i="4" s="1"/>
  <c r="Q47" i="4"/>
  <c r="P47" i="4"/>
  <c r="N47" i="4"/>
  <c r="L47" i="4"/>
  <c r="J47" i="4"/>
  <c r="H47" i="4"/>
  <c r="F47" i="4"/>
  <c r="D47" i="4"/>
  <c r="A47" i="4"/>
  <c r="SB49" i="4"/>
  <c r="SA49" i="4"/>
  <c r="RY49" i="4"/>
  <c r="RS49" i="4"/>
  <c r="RM46" i="4"/>
  <c r="NU46" i="4"/>
  <c r="NJ46" i="4"/>
  <c r="NI46" i="4"/>
  <c r="NE46" i="4"/>
  <c r="U46" i="4"/>
  <c r="Q46" i="4"/>
  <c r="A46" i="4"/>
  <c r="RM45" i="4"/>
  <c r="NU45" i="4"/>
  <c r="NE45" i="4"/>
  <c r="Q45" i="4"/>
  <c r="A45" i="4"/>
  <c r="RM44" i="4"/>
  <c r="NY44" i="4"/>
  <c r="NY46" i="4" s="1"/>
  <c r="NX44" i="4"/>
  <c r="NX46" i="4" s="1"/>
  <c r="NX48" i="4" s="1"/>
  <c r="NU44" i="4"/>
  <c r="NE44" i="4"/>
  <c r="U44" i="4"/>
  <c r="V44" i="4" s="1"/>
  <c r="X44" i="4" s="1"/>
  <c r="Z44" i="4" s="1"/>
  <c r="AB44" i="4" s="1"/>
  <c r="AD44" i="4" s="1"/>
  <c r="AF44" i="4" s="1"/>
  <c r="Q44" i="4"/>
  <c r="A44" i="4"/>
  <c r="RM43" i="4"/>
  <c r="NZ43" i="4"/>
  <c r="OB43" i="4" s="1"/>
  <c r="OD43" i="4" s="1"/>
  <c r="OF43" i="4" s="1"/>
  <c r="OH43" i="4" s="1"/>
  <c r="OJ43" i="4" s="1"/>
  <c r="NU43" i="4"/>
  <c r="NO43" i="4"/>
  <c r="NE43" i="4"/>
  <c r="AB43" i="4"/>
  <c r="AD43" i="4" s="1"/>
  <c r="AF43" i="4" s="1"/>
  <c r="U43" i="4"/>
  <c r="V43" i="4" s="1"/>
  <c r="X43" i="4" s="1"/>
  <c r="Z43" i="4" s="1"/>
  <c r="Q43" i="4"/>
  <c r="A43" i="4"/>
  <c r="RM42" i="4"/>
  <c r="NZ42" i="4"/>
  <c r="OB42" i="4" s="1"/>
  <c r="OD42" i="4" s="1"/>
  <c r="OF42" i="4" s="1"/>
  <c r="OH42" i="4" s="1"/>
  <c r="OJ42" i="4" s="1"/>
  <c r="NU42" i="4"/>
  <c r="NE42" i="4"/>
  <c r="MO42" i="4"/>
  <c r="V42" i="4"/>
  <c r="U42" i="4"/>
  <c r="T70" i="4"/>
  <c r="Q42" i="4"/>
  <c r="A42" i="4"/>
  <c r="RM41" i="4"/>
  <c r="OB41" i="4"/>
  <c r="OD41" i="4" s="1"/>
  <c r="OF41" i="4" s="1"/>
  <c r="OH41" i="4" s="1"/>
  <c r="OJ41" i="4" s="1"/>
  <c r="NZ41" i="4"/>
  <c r="NU41" i="4"/>
  <c r="NS41" i="4"/>
  <c r="NS43" i="4" s="1"/>
  <c r="NM41" i="4"/>
  <c r="NM43" i="4" s="1"/>
  <c r="NK41" i="4"/>
  <c r="NK43" i="4" s="1"/>
  <c r="NJ41" i="4"/>
  <c r="NJ43" i="4" s="1"/>
  <c r="NJ45" i="4" s="1"/>
  <c r="NI41" i="4"/>
  <c r="NI43" i="4" s="1"/>
  <c r="NI45" i="4" s="1"/>
  <c r="NH41" i="4"/>
  <c r="NH43" i="4" s="1"/>
  <c r="NE41" i="4"/>
  <c r="MO41" i="4"/>
  <c r="Q41" i="4"/>
  <c r="A41" i="4"/>
  <c r="RM40" i="4"/>
  <c r="NZ40" i="4"/>
  <c r="OB40" i="4" s="1"/>
  <c r="OD40" i="4" s="1"/>
  <c r="OF40" i="4" s="1"/>
  <c r="OH40" i="4" s="1"/>
  <c r="OJ40" i="4" s="1"/>
  <c r="NU40" i="4"/>
  <c r="NQ41" i="4"/>
  <c r="NQ43" i="4" s="1"/>
  <c r="NO41" i="4"/>
  <c r="NL40" i="4"/>
  <c r="NN40" i="4" s="1"/>
  <c r="NP40" i="4" s="1"/>
  <c r="NR40" i="4" s="1"/>
  <c r="NT40" i="4" s="1"/>
  <c r="NE40" i="4"/>
  <c r="MX40" i="4"/>
  <c r="MO40" i="4"/>
  <c r="Q40" i="4"/>
  <c r="A40" i="4"/>
  <c r="RM39" i="4"/>
  <c r="OI44" i="4"/>
  <c r="OI46" i="4" s="1"/>
  <c r="OG44" i="4"/>
  <c r="OG46" i="4" s="1"/>
  <c r="OE44" i="4"/>
  <c r="OE46" i="4" s="1"/>
  <c r="OC44" i="4"/>
  <c r="OC46" i="4" s="1"/>
  <c r="OB39" i="4"/>
  <c r="OA44" i="4"/>
  <c r="OA46" i="4" s="1"/>
  <c r="NZ39" i="4"/>
  <c r="NU39" i="4"/>
  <c r="NL39" i="4"/>
  <c r="NE39" i="4"/>
  <c r="MX39" i="4"/>
  <c r="MO39" i="4"/>
  <c r="BS39" i="4"/>
  <c r="AE39" i="4"/>
  <c r="W39" i="4"/>
  <c r="Q39" i="4"/>
  <c r="I47" i="4"/>
  <c r="A39" i="4"/>
  <c r="RM38" i="4"/>
  <c r="NU38" i="4"/>
  <c r="NE38" i="4"/>
  <c r="MO38" i="4"/>
  <c r="AE38" i="4"/>
  <c r="AE73" i="4" s="1"/>
  <c r="AC38" i="4"/>
  <c r="AC73" i="4" s="1"/>
  <c r="AA38" i="4"/>
  <c r="AA73" i="4" s="1"/>
  <c r="Y38" i="4"/>
  <c r="Y73" i="4" s="1"/>
  <c r="W38" i="4"/>
  <c r="W73" i="4" s="1"/>
  <c r="Q38" i="4"/>
  <c r="G47" i="4"/>
  <c r="A38" i="4"/>
  <c r="RT37" i="4"/>
  <c r="RM37" i="4"/>
  <c r="NU37" i="4"/>
  <c r="NE37" i="4"/>
  <c r="NB37" i="4"/>
  <c r="NB39" i="4" s="1"/>
  <c r="MO37" i="4"/>
  <c r="FU37" i="4"/>
  <c r="AE37" i="4"/>
  <c r="AE71" i="4" s="1"/>
  <c r="AC37" i="4"/>
  <c r="AC71" i="4" s="1"/>
  <c r="AA37" i="4"/>
  <c r="AA71" i="4" s="1"/>
  <c r="Y37" i="4"/>
  <c r="Y71" i="4" s="1"/>
  <c r="W37" i="4"/>
  <c r="W71" i="4" s="1"/>
  <c r="Q37" i="4"/>
  <c r="A37" i="4"/>
  <c r="RX36" i="4"/>
  <c r="RZ36" i="4" s="1"/>
  <c r="RV36" i="4"/>
  <c r="RT36" i="4"/>
  <c r="RM36" i="4"/>
  <c r="QO36" i="4"/>
  <c r="QG36" i="4"/>
  <c r="NU36" i="4"/>
  <c r="NE36" i="4"/>
  <c r="MO36" i="4"/>
  <c r="FU36" i="4"/>
  <c r="AE36" i="4"/>
  <c r="AE68" i="4" s="1"/>
  <c r="AC36" i="4"/>
  <c r="AC68" i="4" s="1"/>
  <c r="AA36" i="4"/>
  <c r="Y36" i="4"/>
  <c r="Y68" i="4" s="1"/>
  <c r="W36" i="4"/>
  <c r="W68" i="4" s="1"/>
  <c r="Q36" i="4"/>
  <c r="A36" i="4"/>
  <c r="RV35" i="4"/>
  <c r="RT35" i="4"/>
  <c r="RM35" i="4"/>
  <c r="RJ35" i="4"/>
  <c r="RB35" i="4"/>
  <c r="QW35" i="4"/>
  <c r="QG35" i="4"/>
  <c r="NU35" i="4"/>
  <c r="NE35" i="4"/>
  <c r="MO35" i="4"/>
  <c r="KS35" i="4"/>
  <c r="FU35" i="4"/>
  <c r="Q35" i="4"/>
  <c r="K47" i="4"/>
  <c r="A35" i="4"/>
  <c r="RM34" i="4"/>
  <c r="RF34" i="4"/>
  <c r="RH34" i="4" s="1"/>
  <c r="RJ34" i="4" s="1"/>
  <c r="RD34" i="4"/>
  <c r="RD35" i="4" s="1"/>
  <c r="QW34" i="4"/>
  <c r="QU36" i="4"/>
  <c r="QS36" i="4"/>
  <c r="QQ36" i="4"/>
  <c r="QM36" i="4"/>
  <c r="QN34" i="4"/>
  <c r="QG34" i="4"/>
  <c r="NU34" i="4"/>
  <c r="NE34" i="4"/>
  <c r="MO34" i="4"/>
  <c r="KS34" i="4"/>
  <c r="FU34" i="4"/>
  <c r="AM34" i="4"/>
  <c r="AG34" i="4"/>
  <c r="Q34" i="4"/>
  <c r="A34" i="4"/>
  <c r="RM33" i="4"/>
  <c r="RK33" i="4"/>
  <c r="RK35" i="4" s="1"/>
  <c r="RI33" i="4"/>
  <c r="RI35" i="4" s="1"/>
  <c r="RC33" i="4"/>
  <c r="RC35" i="4" s="1"/>
  <c r="QW33" i="4"/>
  <c r="QG33" i="4"/>
  <c r="OF33" i="4"/>
  <c r="OH33" i="4" s="1"/>
  <c r="OJ33" i="4" s="1"/>
  <c r="OB33" i="4"/>
  <c r="OD33" i="4" s="1"/>
  <c r="NZ33" i="4"/>
  <c r="NU33" i="4"/>
  <c r="NM33" i="4"/>
  <c r="NE33" i="4"/>
  <c r="ND35" i="4"/>
  <c r="ND37" i="4" s="1"/>
  <c r="ND39" i="4" s="1"/>
  <c r="NB35" i="4"/>
  <c r="MO33" i="4"/>
  <c r="LY33" i="4"/>
  <c r="KS33" i="4"/>
  <c r="GI33" i="4"/>
  <c r="GA33" i="4"/>
  <c r="FU33" i="4"/>
  <c r="AG33" i="4"/>
  <c r="AE33" i="4"/>
  <c r="AC33" i="4"/>
  <c r="AA33" i="4"/>
  <c r="Y33" i="4"/>
  <c r="W33" i="4"/>
  <c r="Q33" i="4"/>
  <c r="A33" i="4"/>
  <c r="RM32" i="4"/>
  <c r="QW32" i="4"/>
  <c r="QG32" i="4"/>
  <c r="NZ32" i="4"/>
  <c r="OB32" i="4" s="1"/>
  <c r="OD32" i="4" s="1"/>
  <c r="OF32" i="4" s="1"/>
  <c r="OH32" i="4" s="1"/>
  <c r="OJ32" i="4" s="1"/>
  <c r="NU32" i="4"/>
  <c r="NH32" i="4"/>
  <c r="NJ32" i="4" s="1"/>
  <c r="NL32" i="4" s="1"/>
  <c r="NN32" i="4" s="1"/>
  <c r="NP32" i="4" s="1"/>
  <c r="NR32" i="4" s="1"/>
  <c r="NT32" i="4" s="1"/>
  <c r="NE32" i="4"/>
  <c r="MO32" i="4"/>
  <c r="LY32" i="4"/>
  <c r="KS32" i="4"/>
  <c r="JM32" i="4"/>
  <c r="FU32" i="4"/>
  <c r="AK34" i="4"/>
  <c r="AG32" i="4"/>
  <c r="V32" i="4"/>
  <c r="X32" i="4" s="1"/>
  <c r="Z32" i="4" s="1"/>
  <c r="AB32" i="4" s="1"/>
  <c r="AD32" i="4" s="1"/>
  <c r="AF32" i="4" s="1"/>
  <c r="Q32" i="4"/>
  <c r="P32" i="4"/>
  <c r="P48" i="4" s="1"/>
  <c r="N32" i="4"/>
  <c r="N48" i="4" s="1"/>
  <c r="L32" i="4"/>
  <c r="L48" i="4" s="1"/>
  <c r="J32" i="4"/>
  <c r="J48" i="4" s="1"/>
  <c r="H32" i="4"/>
  <c r="F32" i="4"/>
  <c r="A32" i="4"/>
  <c r="SA31" i="4"/>
  <c r="RS31" i="4"/>
  <c r="RM31" i="4"/>
  <c r="QW31" i="4"/>
  <c r="QG31" i="4"/>
  <c r="PA31" i="4"/>
  <c r="OD31" i="4"/>
  <c r="OF31" i="4" s="1"/>
  <c r="OH31" i="4" s="1"/>
  <c r="OJ31" i="4" s="1"/>
  <c r="OB31" i="4"/>
  <c r="NZ31" i="4"/>
  <c r="NU31" i="4"/>
  <c r="NH31" i="4"/>
  <c r="NJ31" i="4" s="1"/>
  <c r="NL31" i="4" s="1"/>
  <c r="NN31" i="4" s="1"/>
  <c r="NP31" i="4" s="1"/>
  <c r="NR31" i="4" s="1"/>
  <c r="NT31" i="4" s="1"/>
  <c r="NE31" i="4"/>
  <c r="MO31" i="4"/>
  <c r="MN31" i="4"/>
  <c r="MN32" i="4" s="1"/>
  <c r="MI31" i="4"/>
  <c r="LY31" i="4"/>
  <c r="KS31" i="4"/>
  <c r="JM31" i="4"/>
  <c r="GI31" i="4"/>
  <c r="GG31" i="4"/>
  <c r="GG33" i="4" s="1"/>
  <c r="GE31" i="4"/>
  <c r="GE33" i="4" s="1"/>
  <c r="GC31" i="4"/>
  <c r="GC33" i="4" s="1"/>
  <c r="GA31" i="4"/>
  <c r="FU31" i="4"/>
  <c r="FE31" i="4"/>
  <c r="AG31" i="4"/>
  <c r="AB31" i="4"/>
  <c r="AD31" i="4" s="1"/>
  <c r="AF31" i="4" s="1"/>
  <c r="V31" i="4"/>
  <c r="X31" i="4" s="1"/>
  <c r="Z31" i="4" s="1"/>
  <c r="U31" i="4"/>
  <c r="Q31" i="4"/>
  <c r="A31" i="4"/>
  <c r="RT102" i="4"/>
  <c r="RS102" i="4" s="1"/>
  <c r="RM30" i="4"/>
  <c r="QW30" i="4"/>
  <c r="QG30" i="4"/>
  <c r="PA30" i="4"/>
  <c r="NZ30" i="4"/>
  <c r="OB30" i="4" s="1"/>
  <c r="OD30" i="4" s="1"/>
  <c r="OF30" i="4" s="1"/>
  <c r="OH30" i="4" s="1"/>
  <c r="OJ30" i="4" s="1"/>
  <c r="NU30" i="4"/>
  <c r="NS33" i="4"/>
  <c r="NQ33" i="4"/>
  <c r="NO33" i="4"/>
  <c r="NK33" i="4"/>
  <c r="NI33" i="4"/>
  <c r="NE30" i="4"/>
  <c r="MO30" i="4"/>
  <c r="LY30" i="4"/>
  <c r="KS30" i="4"/>
  <c r="JM30" i="4"/>
  <c r="FU30" i="4"/>
  <c r="FE30" i="4"/>
  <c r="AW30" i="4"/>
  <c r="AU30" i="4"/>
  <c r="AG30" i="4"/>
  <c r="V30" i="4"/>
  <c r="Q30" i="4"/>
  <c r="A30" i="4"/>
  <c r="RX31" i="4"/>
  <c r="RM29" i="4"/>
  <c r="QW29" i="4"/>
  <c r="QN29" i="4"/>
  <c r="QP29" i="4" s="1"/>
  <c r="QR29" i="4" s="1"/>
  <c r="QT29" i="4" s="1"/>
  <c r="QV29" i="4" s="1"/>
  <c r="QG29" i="4"/>
  <c r="PA29" i="4"/>
  <c r="OD29" i="4"/>
  <c r="OF29" i="4" s="1"/>
  <c r="OH29" i="4" s="1"/>
  <c r="OJ29" i="4" s="1"/>
  <c r="NZ29" i="4"/>
  <c r="OB29" i="4" s="1"/>
  <c r="NU29" i="4"/>
  <c r="NE29" i="4"/>
  <c r="MO29" i="4"/>
  <c r="LY29" i="4"/>
  <c r="KS29" i="4"/>
  <c r="JM29" i="4"/>
  <c r="FU29" i="4"/>
  <c r="FE29" i="4"/>
  <c r="AW29" i="4"/>
  <c r="AG29" i="4"/>
  <c r="V29" i="4"/>
  <c r="Q29" i="4"/>
  <c r="O32" i="4"/>
  <c r="M32" i="4"/>
  <c r="K32" i="4"/>
  <c r="K48" i="4" s="1"/>
  <c r="I32" i="4"/>
  <c r="A29" i="4"/>
  <c r="RZ31" i="4"/>
  <c r="RY31" i="4"/>
  <c r="RW31" i="4"/>
  <c r="RV31" i="4"/>
  <c r="RU31" i="4"/>
  <c r="RT31" i="4"/>
  <c r="RM28" i="4"/>
  <c r="QW28" i="4"/>
  <c r="QG28" i="4"/>
  <c r="PM28" i="4"/>
  <c r="PE28" i="4"/>
  <c r="PA28" i="4"/>
  <c r="NZ28" i="4"/>
  <c r="OB28" i="4" s="1"/>
  <c r="OD28" i="4" s="1"/>
  <c r="OF28" i="4" s="1"/>
  <c r="OH28" i="4" s="1"/>
  <c r="OJ28" i="4" s="1"/>
  <c r="NU28" i="4"/>
  <c r="NE28" i="4"/>
  <c r="MO28" i="4"/>
  <c r="MC28" i="4"/>
  <c r="MC31" i="4" s="1"/>
  <c r="LY28" i="4"/>
  <c r="KS28" i="4"/>
  <c r="KA28" i="4"/>
  <c r="KA30" i="4" s="1"/>
  <c r="JY28" i="4"/>
  <c r="JY30" i="4" s="1"/>
  <c r="JW28" i="4"/>
  <c r="JW30" i="4" s="1"/>
  <c r="JM28" i="4"/>
  <c r="FU28" i="4"/>
  <c r="FE28" i="4"/>
  <c r="BG28" i="4"/>
  <c r="BB28" i="4"/>
  <c r="AW28" i="4"/>
  <c r="AG28" i="4"/>
  <c r="U28" i="4"/>
  <c r="V28" i="4" s="1"/>
  <c r="X28" i="4" s="1"/>
  <c r="Z28" i="4" s="1"/>
  <c r="AB28" i="4" s="1"/>
  <c r="AD28" i="4" s="1"/>
  <c r="AF28" i="4" s="1"/>
  <c r="Q28" i="4"/>
  <c r="A28" i="4"/>
  <c r="RM27" i="4"/>
  <c r="QW27" i="4"/>
  <c r="QG27" i="4"/>
  <c r="PN27" i="4"/>
  <c r="PP27" i="4" s="1"/>
  <c r="PH27" i="4"/>
  <c r="PJ27" i="4" s="1"/>
  <c r="PL27" i="4" s="1"/>
  <c r="PA27" i="4"/>
  <c r="NZ27" i="4"/>
  <c r="OB27" i="4" s="1"/>
  <c r="OD27" i="4" s="1"/>
  <c r="OF27" i="4" s="1"/>
  <c r="OH27" i="4" s="1"/>
  <c r="OJ27" i="4" s="1"/>
  <c r="NU27" i="4"/>
  <c r="NE27" i="4"/>
  <c r="MX27" i="4"/>
  <c r="MO27" i="4"/>
  <c r="LY27" i="4"/>
  <c r="KS27" i="4"/>
  <c r="JR27" i="4"/>
  <c r="JT27" i="4" s="1"/>
  <c r="JV27" i="4" s="1"/>
  <c r="JX27" i="4" s="1"/>
  <c r="JZ27" i="4" s="1"/>
  <c r="KB27" i="4" s="1"/>
  <c r="JM27" i="4"/>
  <c r="GI27" i="4"/>
  <c r="GG27" i="4"/>
  <c r="GE27" i="4"/>
  <c r="GC27" i="4"/>
  <c r="GA27" i="4"/>
  <c r="FU27" i="4"/>
  <c r="FJ27" i="4"/>
  <c r="FL27" i="4" s="1"/>
  <c r="FN27" i="4" s="1"/>
  <c r="FP27" i="4" s="1"/>
  <c r="FR27" i="4" s="1"/>
  <c r="FT27" i="4" s="1"/>
  <c r="FE27" i="4"/>
  <c r="DY27" i="4"/>
  <c r="BH27" i="4"/>
  <c r="BJ27" i="4" s="1"/>
  <c r="BL27" i="4" s="1"/>
  <c r="BF27" i="4"/>
  <c r="AW27" i="4"/>
  <c r="AS27" i="4"/>
  <c r="AG27" i="4"/>
  <c r="U27" i="4"/>
  <c r="V27" i="4" s="1"/>
  <c r="X27" i="4" s="1"/>
  <c r="Z27" i="4" s="1"/>
  <c r="AB27" i="4" s="1"/>
  <c r="AD27" i="4" s="1"/>
  <c r="AF27" i="4" s="1"/>
  <c r="Q27" i="4"/>
  <c r="A27" i="4"/>
  <c r="RM26" i="4"/>
  <c r="QW26" i="4"/>
  <c r="QG26" i="4"/>
  <c r="PO28" i="4"/>
  <c r="PO30" i="4" s="1"/>
  <c r="PK28" i="4"/>
  <c r="PI28" i="4"/>
  <c r="PG28" i="4"/>
  <c r="PD28" i="4"/>
  <c r="PA26" i="4"/>
  <c r="NZ26" i="4"/>
  <c r="OB26" i="4" s="1"/>
  <c r="OD26" i="4" s="1"/>
  <c r="OF26" i="4" s="1"/>
  <c r="OH26" i="4" s="1"/>
  <c r="OJ26" i="4" s="1"/>
  <c r="NU26" i="4"/>
  <c r="NH26" i="4"/>
  <c r="NJ26" i="4" s="1"/>
  <c r="NL26" i="4" s="1"/>
  <c r="NN26" i="4" s="1"/>
  <c r="NP26" i="4" s="1"/>
  <c r="NR26" i="4" s="1"/>
  <c r="NT26" i="4" s="1"/>
  <c r="NE26" i="4"/>
  <c r="NC26" i="4"/>
  <c r="MY26" i="4"/>
  <c r="MO26" i="4"/>
  <c r="MN26" i="4"/>
  <c r="ML26" i="4"/>
  <c r="ML28" i="4" s="1"/>
  <c r="ML31" i="4" s="1"/>
  <c r="MJ26" i="4"/>
  <c r="MJ28" i="4" s="1"/>
  <c r="MJ31" i="4" s="1"/>
  <c r="MH26" i="4"/>
  <c r="MH28" i="4" s="1"/>
  <c r="MH31" i="4" s="1"/>
  <c r="MG26" i="4"/>
  <c r="MG28" i="4" s="1"/>
  <c r="MG31" i="4" s="1"/>
  <c r="MF26" i="4"/>
  <c r="MF28" i="4" s="1"/>
  <c r="MF31" i="4" s="1"/>
  <c r="ME26" i="4"/>
  <c r="ME28" i="4" s="1"/>
  <c r="ME31" i="4" s="1"/>
  <c r="MD26" i="4"/>
  <c r="MD28" i="4" s="1"/>
  <c r="MD31" i="4" s="1"/>
  <c r="MC26" i="4"/>
  <c r="MB26" i="4"/>
  <c r="MB28" i="4" s="1"/>
  <c r="MB31" i="4" s="1"/>
  <c r="LY26" i="4"/>
  <c r="KS26" i="4"/>
  <c r="JM26" i="4"/>
  <c r="FU26" i="4"/>
  <c r="FE26" i="4"/>
  <c r="DY26" i="4"/>
  <c r="BF26" i="4"/>
  <c r="BH26" i="4" s="1"/>
  <c r="AW26" i="4"/>
  <c r="AG26" i="4"/>
  <c r="X26" i="4"/>
  <c r="Z26" i="4" s="1"/>
  <c r="AB26" i="4" s="1"/>
  <c r="AD26" i="4" s="1"/>
  <c r="AF26" i="4" s="1"/>
  <c r="U26" i="4"/>
  <c r="V26" i="4" s="1"/>
  <c r="Q26" i="4"/>
  <c r="A26" i="4"/>
  <c r="RM25" i="4"/>
  <c r="QW25" i="4"/>
  <c r="QG25" i="4"/>
  <c r="PA25" i="4"/>
  <c r="OI34" i="4"/>
  <c r="OG34" i="4"/>
  <c r="OE34" i="4"/>
  <c r="OC34" i="4"/>
  <c r="OA34" i="4"/>
  <c r="OA36" i="4" s="1"/>
  <c r="NU25" i="4"/>
  <c r="NN25" i="4"/>
  <c r="NP25" i="4" s="1"/>
  <c r="NR25" i="4" s="1"/>
  <c r="NT25" i="4" s="1"/>
  <c r="NH25" i="4"/>
  <c r="NJ25" i="4" s="1"/>
  <c r="NL25" i="4" s="1"/>
  <c r="NE25" i="4"/>
  <c r="NC25" i="4"/>
  <c r="NA25" i="4"/>
  <c r="MY25" i="4"/>
  <c r="MO25" i="4"/>
  <c r="LY25" i="4"/>
  <c r="KS25" i="4"/>
  <c r="JM25" i="4"/>
  <c r="FU25" i="4"/>
  <c r="FE25" i="4"/>
  <c r="EC25" i="4"/>
  <c r="DY25" i="4"/>
  <c r="CS25" i="4"/>
  <c r="BD28" i="4"/>
  <c r="AW25" i="4"/>
  <c r="AU25" i="4"/>
  <c r="AU27" i="4" s="1"/>
  <c r="AU29" i="4" s="1"/>
  <c r="AS25" i="4"/>
  <c r="AQ25" i="4"/>
  <c r="AQ27" i="4" s="1"/>
  <c r="AO25" i="4"/>
  <c r="AO27" i="4" s="1"/>
  <c r="AG25" i="4"/>
  <c r="U25" i="4"/>
  <c r="V25" i="4" s="1"/>
  <c r="X25" i="4" s="1"/>
  <c r="Z25" i="4" s="1"/>
  <c r="AB25" i="4" s="1"/>
  <c r="AD25" i="4" s="1"/>
  <c r="AF25" i="4" s="1"/>
  <c r="Q25" i="4"/>
  <c r="A25" i="4"/>
  <c r="RM24" i="4"/>
  <c r="RC24" i="4"/>
  <c r="RC26" i="4" s="1"/>
  <c r="QW24" i="4"/>
  <c r="QU24" i="4"/>
  <c r="QS24" i="4"/>
  <c r="QQ24" i="4"/>
  <c r="QO24" i="4"/>
  <c r="QM24" i="4"/>
  <c r="QG24" i="4"/>
  <c r="PA24" i="4"/>
  <c r="OB24" i="4"/>
  <c r="NZ24" i="4"/>
  <c r="NU24" i="4"/>
  <c r="NS27" i="4"/>
  <c r="NO27" i="4"/>
  <c r="NK27" i="4"/>
  <c r="NH24" i="4"/>
  <c r="NE24" i="4"/>
  <c r="NC24" i="4"/>
  <c r="NB27" i="4"/>
  <c r="NA24" i="4"/>
  <c r="MY24" i="4"/>
  <c r="MO24" i="4"/>
  <c r="LY24" i="4"/>
  <c r="KS24" i="4"/>
  <c r="JR24" i="4"/>
  <c r="JT24" i="4" s="1"/>
  <c r="JV24" i="4" s="1"/>
  <c r="JX24" i="4" s="1"/>
  <c r="JZ24" i="4" s="1"/>
  <c r="KB24" i="4" s="1"/>
  <c r="JM24" i="4"/>
  <c r="FU24" i="4"/>
  <c r="FJ24" i="4"/>
  <c r="FE24" i="4"/>
  <c r="DY24" i="4"/>
  <c r="CS24" i="4"/>
  <c r="BM24" i="4"/>
  <c r="AW24" i="4"/>
  <c r="AG24" i="4"/>
  <c r="S24" i="4"/>
  <c r="Q24" i="4"/>
  <c r="A24" i="4"/>
  <c r="RM23" i="4"/>
  <c r="RD23" i="4"/>
  <c r="QW23" i="4"/>
  <c r="QU23" i="4"/>
  <c r="QQ23" i="4"/>
  <c r="QM23" i="4"/>
  <c r="QG23" i="4"/>
  <c r="PA23" i="4"/>
  <c r="NU23" i="4"/>
  <c r="NE23" i="4"/>
  <c r="MO23" i="4"/>
  <c r="LY23" i="4"/>
  <c r="KS23" i="4"/>
  <c r="JR23" i="4"/>
  <c r="JT23" i="4" s="1"/>
  <c r="JV23" i="4" s="1"/>
  <c r="JX23" i="4" s="1"/>
  <c r="JZ23" i="4" s="1"/>
  <c r="KB23" i="4" s="1"/>
  <c r="JM23" i="4"/>
  <c r="IG23" i="4"/>
  <c r="HA23" i="4"/>
  <c r="FU23" i="4"/>
  <c r="FJ23" i="4"/>
  <c r="FE23" i="4"/>
  <c r="EO23" i="4"/>
  <c r="DY23" i="4"/>
  <c r="CS23" i="4"/>
  <c r="BP23" i="4"/>
  <c r="BP24" i="4" s="1"/>
  <c r="BM23" i="4"/>
  <c r="AW23" i="4"/>
  <c r="AG23" i="4"/>
  <c r="X23" i="4"/>
  <c r="Z23" i="4" s="1"/>
  <c r="AB23" i="4" s="1"/>
  <c r="AD23" i="4" s="1"/>
  <c r="AF23" i="4" s="1"/>
  <c r="U23" i="4"/>
  <c r="V23" i="4" s="1"/>
  <c r="Q23" i="4"/>
  <c r="A23" i="4"/>
  <c r="RM22" i="4"/>
  <c r="RD22" i="4"/>
  <c r="RF22" i="4" s="1"/>
  <c r="RH22" i="4" s="1"/>
  <c r="RJ22" i="4" s="1"/>
  <c r="QW22" i="4"/>
  <c r="QU22" i="4"/>
  <c r="QS22" i="4"/>
  <c r="QO22" i="4"/>
  <c r="QM22" i="4"/>
  <c r="QG22" i="4"/>
  <c r="PH22" i="4"/>
  <c r="PA22" i="4"/>
  <c r="NU22" i="4"/>
  <c r="NE22" i="4"/>
  <c r="MO22" i="4"/>
  <c r="LY22" i="4"/>
  <c r="KX22" i="4"/>
  <c r="KZ22" i="4" s="1"/>
  <c r="LB22" i="4" s="1"/>
  <c r="LD22" i="4" s="1"/>
  <c r="LF22" i="4" s="1"/>
  <c r="LH22" i="4" s="1"/>
  <c r="KS22" i="4"/>
  <c r="KQ22" i="4"/>
  <c r="KO22" i="4"/>
  <c r="KM22" i="4"/>
  <c r="KK22" i="4"/>
  <c r="KI22" i="4"/>
  <c r="KC22" i="4"/>
  <c r="JR22" i="4"/>
  <c r="JM22" i="4"/>
  <c r="IG22" i="4"/>
  <c r="HQ22" i="4"/>
  <c r="HA22" i="4"/>
  <c r="FU22" i="4"/>
  <c r="FJ22" i="4"/>
  <c r="FL22" i="4" s="1"/>
  <c r="FN22" i="4" s="1"/>
  <c r="FP22" i="4" s="1"/>
  <c r="FR22" i="4" s="1"/>
  <c r="FT22" i="4" s="1"/>
  <c r="FE22" i="4"/>
  <c r="EO22" i="4"/>
  <c r="EF22" i="4"/>
  <c r="EH22" i="4" s="1"/>
  <c r="EJ22" i="4" s="1"/>
  <c r="EL22" i="4" s="1"/>
  <c r="EN22" i="4" s="1"/>
  <c r="ED22" i="4"/>
  <c r="DY22" i="4"/>
  <c r="DI22" i="4"/>
  <c r="CY22" i="4"/>
  <c r="CY25" i="4" s="1"/>
  <c r="CS22" i="4"/>
  <c r="BM22" i="4"/>
  <c r="AW22" i="4"/>
  <c r="AM25" i="4"/>
  <c r="AG22" i="4"/>
  <c r="U22" i="4"/>
  <c r="V22" i="4" s="1"/>
  <c r="X22" i="4" s="1"/>
  <c r="Z22" i="4" s="1"/>
  <c r="AB22" i="4" s="1"/>
  <c r="AD22" i="4" s="1"/>
  <c r="AF22" i="4" s="1"/>
  <c r="Q22" i="4"/>
  <c r="A22" i="4"/>
  <c r="RM21" i="4"/>
  <c r="RF21" i="4"/>
  <c r="RH21" i="4" s="1"/>
  <c r="RJ21" i="4" s="1"/>
  <c r="RD21" i="4"/>
  <c r="QW21" i="4"/>
  <c r="QG21" i="4"/>
  <c r="PY21" i="4"/>
  <c r="PU21" i="4"/>
  <c r="PT21" i="4"/>
  <c r="PQ21" i="4"/>
  <c r="PH21" i="4"/>
  <c r="PJ21" i="4" s="1"/>
  <c r="PL21" i="4" s="1"/>
  <c r="PN21" i="4" s="1"/>
  <c r="PP21" i="4" s="1"/>
  <c r="PA21" i="4"/>
  <c r="OK21" i="4"/>
  <c r="OJ21" i="4"/>
  <c r="OI21" i="4"/>
  <c r="OI36" i="4" s="1"/>
  <c r="OH21" i="4"/>
  <c r="OG21" i="4"/>
  <c r="OG36" i="4" s="1"/>
  <c r="OF21" i="4"/>
  <c r="OE21" i="4"/>
  <c r="OE36" i="4" s="1"/>
  <c r="OD21" i="4"/>
  <c r="OC21" i="4"/>
  <c r="OC36" i="4" s="1"/>
  <c r="NY21" i="4"/>
  <c r="NX21" i="4"/>
  <c r="NU21" i="4"/>
  <c r="NE21" i="4"/>
  <c r="MO21" i="4"/>
  <c r="LY21" i="4"/>
  <c r="LI21" i="4"/>
  <c r="KX21" i="4"/>
  <c r="KZ21" i="4" s="1"/>
  <c r="LB21" i="4" s="1"/>
  <c r="LD21" i="4" s="1"/>
  <c r="LF21" i="4" s="1"/>
  <c r="LH21" i="4" s="1"/>
  <c r="KS21" i="4"/>
  <c r="KR21" i="4"/>
  <c r="KH21" i="4"/>
  <c r="KJ21" i="4" s="1"/>
  <c r="KL21" i="4" s="1"/>
  <c r="KN21" i="4" s="1"/>
  <c r="KP21" i="4" s="1"/>
  <c r="KC21" i="4"/>
  <c r="JR21" i="4"/>
  <c r="JT21" i="4" s="1"/>
  <c r="JV21" i="4" s="1"/>
  <c r="JX21" i="4" s="1"/>
  <c r="JZ21" i="4" s="1"/>
  <c r="KB21" i="4" s="1"/>
  <c r="JM21" i="4"/>
  <c r="IG21" i="4"/>
  <c r="HQ21" i="4"/>
  <c r="HA21" i="4"/>
  <c r="GB21" i="4"/>
  <c r="GD21" i="4" s="1"/>
  <c r="GF21" i="4" s="1"/>
  <c r="GH21" i="4" s="1"/>
  <c r="GJ21" i="4" s="1"/>
  <c r="FZ21" i="4"/>
  <c r="FU21" i="4"/>
  <c r="FJ21" i="4"/>
  <c r="FL21" i="4" s="1"/>
  <c r="FN21" i="4" s="1"/>
  <c r="FP21" i="4" s="1"/>
  <c r="FR21" i="4" s="1"/>
  <c r="FT21" i="4" s="1"/>
  <c r="FE21" i="4"/>
  <c r="EO21" i="4"/>
  <c r="EM23" i="4"/>
  <c r="EK23" i="4"/>
  <c r="EK25" i="4" s="1"/>
  <c r="EI23" i="4"/>
  <c r="EG23" i="4"/>
  <c r="EC23" i="4"/>
  <c r="EB23" i="4"/>
  <c r="DY21" i="4"/>
  <c r="DI21" i="4"/>
  <c r="CX21" i="4"/>
  <c r="CZ21" i="4" s="1"/>
  <c r="DB21" i="4" s="1"/>
  <c r="DD21" i="4" s="1"/>
  <c r="DF21" i="4" s="1"/>
  <c r="DH21" i="4" s="1"/>
  <c r="CS21" i="4"/>
  <c r="CQ21" i="4"/>
  <c r="CO21" i="4"/>
  <c r="CM21" i="4"/>
  <c r="CK21" i="4"/>
  <c r="CC21" i="4"/>
  <c r="BM21" i="4"/>
  <c r="AW21" i="4"/>
  <c r="AG21" i="4"/>
  <c r="U21" i="4"/>
  <c r="V21" i="4" s="1"/>
  <c r="X21" i="4" s="1"/>
  <c r="Z21" i="4" s="1"/>
  <c r="AB21" i="4" s="1"/>
  <c r="AD21" i="4" s="1"/>
  <c r="AF21" i="4" s="1"/>
  <c r="Q21" i="4"/>
  <c r="A21" i="4"/>
  <c r="RM20" i="4"/>
  <c r="RK20" i="4"/>
  <c r="RK24" i="4" s="1"/>
  <c r="RK26" i="4" s="1"/>
  <c r="RC20" i="4"/>
  <c r="RB20" i="4"/>
  <c r="RB24" i="4" s="1"/>
  <c r="RB26" i="4" s="1"/>
  <c r="QW20" i="4"/>
  <c r="QU20" i="4"/>
  <c r="QS20" i="4"/>
  <c r="QQ20" i="4"/>
  <c r="QO20" i="4"/>
  <c r="QM20" i="4"/>
  <c r="QG20" i="4"/>
  <c r="PX20" i="4"/>
  <c r="PZ20" i="4" s="1"/>
  <c r="QB20" i="4" s="1"/>
  <c r="QD20" i="4" s="1"/>
  <c r="QF20" i="4" s="1"/>
  <c r="PV20" i="4"/>
  <c r="PQ20" i="4"/>
  <c r="PH20" i="4"/>
  <c r="PJ20" i="4" s="1"/>
  <c r="PA20" i="4"/>
  <c r="OK20" i="4"/>
  <c r="NZ20" i="4"/>
  <c r="OB20" i="4" s="1"/>
  <c r="NU20" i="4"/>
  <c r="NH20" i="4"/>
  <c r="NJ20" i="4" s="1"/>
  <c r="NL20" i="4" s="1"/>
  <c r="NN20" i="4" s="1"/>
  <c r="NP20" i="4" s="1"/>
  <c r="NR20" i="4" s="1"/>
  <c r="NT20" i="4" s="1"/>
  <c r="NE20" i="4"/>
  <c r="MO20" i="4"/>
  <c r="LY20" i="4"/>
  <c r="LW20" i="4"/>
  <c r="LI20" i="4"/>
  <c r="LG20" i="4"/>
  <c r="LG24" i="4" s="1"/>
  <c r="LG26" i="4" s="1"/>
  <c r="LE20" i="4"/>
  <c r="LE24" i="4" s="1"/>
  <c r="LE26" i="4" s="1"/>
  <c r="LC20" i="4"/>
  <c r="LC24" i="4" s="1"/>
  <c r="LC26" i="4" s="1"/>
  <c r="LA20" i="4"/>
  <c r="LA24" i="4" s="1"/>
  <c r="LA26" i="4" s="1"/>
  <c r="KY20" i="4"/>
  <c r="KY24" i="4" s="1"/>
  <c r="KY26" i="4" s="1"/>
  <c r="KS20" i="4"/>
  <c r="KR20" i="4"/>
  <c r="KJ20" i="4"/>
  <c r="KL20" i="4" s="1"/>
  <c r="KN20" i="4" s="1"/>
  <c r="KP20" i="4" s="1"/>
  <c r="KH20" i="4"/>
  <c r="KC20" i="4"/>
  <c r="JR20" i="4"/>
  <c r="JT20" i="4" s="1"/>
  <c r="JV20" i="4" s="1"/>
  <c r="JX20" i="4" s="1"/>
  <c r="JZ20" i="4" s="1"/>
  <c r="KB20" i="4" s="1"/>
  <c r="JM20" i="4"/>
  <c r="IW20" i="4"/>
  <c r="IG20" i="4"/>
  <c r="HQ20" i="4"/>
  <c r="HM20" i="4"/>
  <c r="HA20" i="4"/>
  <c r="FU20" i="4"/>
  <c r="FE20" i="4"/>
  <c r="EY20" i="4"/>
  <c r="EO20" i="4"/>
  <c r="DY20" i="4"/>
  <c r="DQ20" i="4"/>
  <c r="DM20" i="4"/>
  <c r="DI20" i="4"/>
  <c r="CS20" i="4"/>
  <c r="CC20" i="4"/>
  <c r="BM20" i="4"/>
  <c r="BB20" i="4"/>
  <c r="AW20" i="4"/>
  <c r="AR20" i="4"/>
  <c r="AP20" i="4"/>
  <c r="AK20" i="4"/>
  <c r="AG20" i="4"/>
  <c r="V20" i="4"/>
  <c r="U20" i="4"/>
  <c r="U62" i="4" s="1"/>
  <c r="T62" i="4"/>
  <c r="Q20" i="4"/>
  <c r="A20" i="4"/>
  <c r="RV19" i="4"/>
  <c r="RT19" i="4"/>
  <c r="RM19" i="4"/>
  <c r="RJ19" i="4"/>
  <c r="RL19" i="4" s="1"/>
  <c r="RF19" i="4"/>
  <c r="RH19" i="4" s="1"/>
  <c r="RD19" i="4"/>
  <c r="QW19" i="4"/>
  <c r="QU19" i="4"/>
  <c r="QG19" i="4"/>
  <c r="QE21" i="4"/>
  <c r="QC21" i="4"/>
  <c r="QA21" i="4"/>
  <c r="PX19" i="4"/>
  <c r="PV19" i="4"/>
  <c r="PV21" i="4" s="1"/>
  <c r="PQ19" i="4"/>
  <c r="PH19" i="4"/>
  <c r="PA19" i="4"/>
  <c r="OK19" i="4"/>
  <c r="OB19" i="4"/>
  <c r="NZ19" i="4"/>
  <c r="NU19" i="4"/>
  <c r="NH19" i="4"/>
  <c r="NJ19" i="4" s="1"/>
  <c r="NL19" i="4" s="1"/>
  <c r="NN19" i="4" s="1"/>
  <c r="NP19" i="4" s="1"/>
  <c r="NR19" i="4" s="1"/>
  <c r="NT19" i="4" s="1"/>
  <c r="NE19" i="4"/>
  <c r="NC19" i="4"/>
  <c r="MO19" i="4"/>
  <c r="LY19" i="4"/>
  <c r="LI19" i="4"/>
  <c r="KX19" i="4"/>
  <c r="KZ19" i="4" s="1"/>
  <c r="LB19" i="4" s="1"/>
  <c r="LD19" i="4" s="1"/>
  <c r="LF19" i="4" s="1"/>
  <c r="LH19" i="4" s="1"/>
  <c r="KS19" i="4"/>
  <c r="KH19" i="4"/>
  <c r="KJ19" i="4" s="1"/>
  <c r="KL19" i="4" s="1"/>
  <c r="KN19" i="4" s="1"/>
  <c r="KP19" i="4" s="1"/>
  <c r="KR19" i="4" s="1"/>
  <c r="KC19" i="4"/>
  <c r="KB19" i="4"/>
  <c r="JX19" i="4"/>
  <c r="JZ19" i="4" s="1"/>
  <c r="JR19" i="4"/>
  <c r="JT19" i="4" s="1"/>
  <c r="JV19" i="4" s="1"/>
  <c r="JM19" i="4"/>
  <c r="JE19" i="4"/>
  <c r="IW19" i="4"/>
  <c r="IG19" i="4"/>
  <c r="HQ19" i="4"/>
  <c r="HN19" i="4"/>
  <c r="HP19" i="4" s="1"/>
  <c r="HH19" i="4"/>
  <c r="HJ19" i="4" s="1"/>
  <c r="HL19" i="4" s="1"/>
  <c r="HF19" i="4"/>
  <c r="HA19" i="4"/>
  <c r="FU19" i="4"/>
  <c r="FJ19" i="4"/>
  <c r="FE19" i="4"/>
  <c r="EO19" i="4"/>
  <c r="EB19" i="4"/>
  <c r="DY19" i="4"/>
  <c r="DI19" i="4"/>
  <c r="CS19" i="4"/>
  <c r="CC19" i="4"/>
  <c r="BM19" i="4"/>
  <c r="BB19" i="4"/>
  <c r="BD19" i="4" s="1"/>
  <c r="BF19" i="4" s="1"/>
  <c r="BH19" i="4" s="1"/>
  <c r="BJ19" i="4" s="1"/>
  <c r="BL19" i="4" s="1"/>
  <c r="AW19" i="4"/>
  <c r="AG19" i="4"/>
  <c r="U19" i="4"/>
  <c r="V19" i="4" s="1"/>
  <c r="X19" i="4" s="1"/>
  <c r="Z19" i="4" s="1"/>
  <c r="AB19" i="4" s="1"/>
  <c r="AD19" i="4" s="1"/>
  <c r="AF19" i="4" s="1"/>
  <c r="Q19" i="4"/>
  <c r="A19" i="4"/>
  <c r="RT18" i="4"/>
  <c r="RV18" i="4" s="1"/>
  <c r="RX18" i="4" s="1"/>
  <c r="RM18" i="4"/>
  <c r="RH18" i="4"/>
  <c r="RD18" i="4"/>
  <c r="RF18" i="4" s="1"/>
  <c r="QW18" i="4"/>
  <c r="QS18" i="4"/>
  <c r="QQ18" i="4"/>
  <c r="QO18" i="4"/>
  <c r="QG18" i="4"/>
  <c r="PQ18" i="4"/>
  <c r="PH18" i="4"/>
  <c r="PJ18" i="4" s="1"/>
  <c r="PA18" i="4"/>
  <c r="OU18" i="4"/>
  <c r="OK18" i="4"/>
  <c r="NZ18" i="4"/>
  <c r="NU18" i="4"/>
  <c r="NO21" i="4"/>
  <c r="NO35" i="4" s="1"/>
  <c r="NM21" i="4"/>
  <c r="NK21" i="4"/>
  <c r="NK35" i="4" s="1"/>
  <c r="NH18" i="4"/>
  <c r="NE18" i="4"/>
  <c r="NB21" i="4"/>
  <c r="NB29" i="4" s="1"/>
  <c r="NA18" i="4"/>
  <c r="MX21" i="4"/>
  <c r="MX29" i="4" s="1"/>
  <c r="MO18" i="4"/>
  <c r="MM26" i="4"/>
  <c r="MM28" i="4" s="1"/>
  <c r="MM31" i="4" s="1"/>
  <c r="MI26" i="4"/>
  <c r="MI28" i="4" s="1"/>
  <c r="LY18" i="4"/>
  <c r="LI18" i="4"/>
  <c r="LB18" i="4"/>
  <c r="LD18" i="4" s="1"/>
  <c r="LF18" i="4" s="1"/>
  <c r="LH18" i="4" s="1"/>
  <c r="KX18" i="4"/>
  <c r="KZ18" i="4" s="1"/>
  <c r="KS18" i="4"/>
  <c r="KN18" i="4"/>
  <c r="KP18" i="4" s="1"/>
  <c r="KR18" i="4" s="1"/>
  <c r="KH18" i="4"/>
  <c r="KJ18" i="4" s="1"/>
  <c r="KL18" i="4" s="1"/>
  <c r="KC18" i="4"/>
  <c r="JR18" i="4"/>
  <c r="JT18" i="4" s="1"/>
  <c r="JV18" i="4" s="1"/>
  <c r="JX18" i="4" s="1"/>
  <c r="JZ18" i="4" s="1"/>
  <c r="KB18" i="4" s="1"/>
  <c r="JM18" i="4"/>
  <c r="IW18" i="4"/>
  <c r="IG18" i="4"/>
  <c r="HY19" i="4"/>
  <c r="HV18" i="4"/>
  <c r="HX18" i="4" s="1"/>
  <c r="HQ18" i="4"/>
  <c r="HF18" i="4"/>
  <c r="HH18" i="4" s="1"/>
  <c r="HJ18" i="4" s="1"/>
  <c r="HL18" i="4" s="1"/>
  <c r="HN18" i="4" s="1"/>
  <c r="HP18" i="4" s="1"/>
  <c r="HA18" i="4"/>
  <c r="GY18" i="4"/>
  <c r="GW18" i="4"/>
  <c r="GU18" i="4"/>
  <c r="GS18" i="4"/>
  <c r="GQ18" i="4"/>
  <c r="GK18" i="4"/>
  <c r="GD18" i="4"/>
  <c r="GF18" i="4" s="1"/>
  <c r="GH18" i="4" s="1"/>
  <c r="GJ18" i="4" s="1"/>
  <c r="FZ18" i="4"/>
  <c r="GB18" i="4" s="1"/>
  <c r="FU18" i="4"/>
  <c r="FP18" i="4"/>
  <c r="FR18" i="4" s="1"/>
  <c r="FT18" i="4" s="1"/>
  <c r="FJ18" i="4"/>
  <c r="FL18" i="4" s="1"/>
  <c r="FN18" i="4" s="1"/>
  <c r="FE18" i="4"/>
  <c r="FC18" i="4"/>
  <c r="FC20" i="4" s="1"/>
  <c r="FA18" i="4"/>
  <c r="FA20" i="4" s="1"/>
  <c r="EY18" i="4"/>
  <c r="EW18" i="4"/>
  <c r="EW20" i="4" s="1"/>
  <c r="EU18" i="4"/>
  <c r="EU20" i="4" s="1"/>
  <c r="EO18" i="4"/>
  <c r="ED18" i="4"/>
  <c r="EF18" i="4" s="1"/>
  <c r="EH18" i="4" s="1"/>
  <c r="EJ18" i="4" s="1"/>
  <c r="EL18" i="4" s="1"/>
  <c r="EN18" i="4" s="1"/>
  <c r="DY18" i="4"/>
  <c r="DW18" i="4"/>
  <c r="DW20" i="4" s="1"/>
  <c r="DU18" i="4"/>
  <c r="DU20" i="4" s="1"/>
  <c r="DS18" i="4"/>
  <c r="DS20" i="4" s="1"/>
  <c r="DQ18" i="4"/>
  <c r="DO18" i="4"/>
  <c r="DO20" i="4" s="1"/>
  <c r="DI18" i="4"/>
  <c r="CW22" i="4"/>
  <c r="CV22" i="4"/>
  <c r="CS18" i="4"/>
  <c r="CC18" i="4"/>
  <c r="BM18" i="4"/>
  <c r="BB18" i="4"/>
  <c r="BD18" i="4" s="1"/>
  <c r="BF18" i="4" s="1"/>
  <c r="BH18" i="4" s="1"/>
  <c r="BJ18" i="4" s="1"/>
  <c r="BL18" i="4" s="1"/>
  <c r="AW18" i="4"/>
  <c r="AG18" i="4"/>
  <c r="Z18" i="4"/>
  <c r="AB18" i="4" s="1"/>
  <c r="AD18" i="4" s="1"/>
  <c r="AF18" i="4" s="1"/>
  <c r="V18" i="4"/>
  <c r="X18" i="4" s="1"/>
  <c r="U18" i="4"/>
  <c r="S43" i="4"/>
  <c r="Q18" i="4"/>
  <c r="A18" i="4"/>
  <c r="RT17" i="4"/>
  <c r="RV17" i="4" s="1"/>
  <c r="RM17" i="4"/>
  <c r="RH17" i="4"/>
  <c r="RJ17" i="4" s="1"/>
  <c r="RL17" i="4" s="1"/>
  <c r="RF17" i="4"/>
  <c r="RD17" i="4"/>
  <c r="QW17" i="4"/>
  <c r="QU17" i="4"/>
  <c r="QP21" i="4"/>
  <c r="QP25" i="4" s="1"/>
  <c r="QP27" i="4" s="1"/>
  <c r="QP31" i="4" s="1"/>
  <c r="QO17" i="4"/>
  <c r="QM17" i="4"/>
  <c r="QG17" i="4"/>
  <c r="PQ17" i="4"/>
  <c r="PI23" i="4"/>
  <c r="PG23" i="4"/>
  <c r="PF23" i="4"/>
  <c r="PA17" i="4"/>
  <c r="OY18" i="4"/>
  <c r="OW18" i="4"/>
  <c r="OS18" i="4"/>
  <c r="OQ18" i="4"/>
  <c r="OO18" i="4"/>
  <c r="OP17" i="4"/>
  <c r="OK17" i="4"/>
  <c r="NU17" i="4"/>
  <c r="NE17" i="4"/>
  <c r="MO17" i="4"/>
  <c r="LY17" i="4"/>
  <c r="LS17" i="4"/>
  <c r="LS19" i="4" s="1"/>
  <c r="LQ17" i="4"/>
  <c r="LQ19" i="4" s="1"/>
  <c r="LI17" i="4"/>
  <c r="LF17" i="4"/>
  <c r="LH17" i="4" s="1"/>
  <c r="KX17" i="4"/>
  <c r="KZ17" i="4" s="1"/>
  <c r="LB17" i="4" s="1"/>
  <c r="LD17" i="4" s="1"/>
  <c r="KS17" i="4"/>
  <c r="KC17" i="4"/>
  <c r="JT17" i="4"/>
  <c r="JS25" i="4"/>
  <c r="JS28" i="4" s="1"/>
  <c r="JS30" i="4" s="1"/>
  <c r="JR17" i="4"/>
  <c r="JM17" i="4"/>
  <c r="JE17" i="4"/>
  <c r="IZ17" i="4"/>
  <c r="IZ19" i="4" s="1"/>
  <c r="IW17" i="4"/>
  <c r="IG17" i="4"/>
  <c r="IE19" i="4"/>
  <c r="IC19" i="4"/>
  <c r="HW19" i="4"/>
  <c r="HU19" i="4"/>
  <c r="HT19" i="4"/>
  <c r="HQ17" i="4"/>
  <c r="HF17" i="4"/>
  <c r="HH17" i="4" s="1"/>
  <c r="HJ17" i="4" s="1"/>
  <c r="HA17" i="4"/>
  <c r="GK17" i="4"/>
  <c r="FU17" i="4"/>
  <c r="FO25" i="4"/>
  <c r="FO28" i="4" s="1"/>
  <c r="FM25" i="4"/>
  <c r="FM28" i="4" s="1"/>
  <c r="FJ17" i="4"/>
  <c r="FE17" i="4"/>
  <c r="ET17" i="4"/>
  <c r="EV17" i="4" s="1"/>
  <c r="EX17" i="4" s="1"/>
  <c r="EZ17" i="4" s="1"/>
  <c r="FB17" i="4" s="1"/>
  <c r="FD17" i="4" s="1"/>
  <c r="EO17" i="4"/>
  <c r="EM19" i="4"/>
  <c r="EK19" i="4"/>
  <c r="EI19" i="4"/>
  <c r="EG19" i="4"/>
  <c r="EE19" i="4"/>
  <c r="EC19" i="4"/>
  <c r="ED17" i="4"/>
  <c r="DY17" i="4"/>
  <c r="DI17" i="4"/>
  <c r="CS17" i="4"/>
  <c r="CI21" i="4"/>
  <c r="CC17" i="4"/>
  <c r="BM17" i="4"/>
  <c r="BB17" i="4"/>
  <c r="BD17" i="4" s="1"/>
  <c r="BF17" i="4" s="1"/>
  <c r="BH17" i="4" s="1"/>
  <c r="BJ17" i="4" s="1"/>
  <c r="BL17" i="4" s="1"/>
  <c r="AW17" i="4"/>
  <c r="AG17" i="4"/>
  <c r="V17" i="4"/>
  <c r="U17" i="4"/>
  <c r="Q17" i="4"/>
  <c r="A17" i="4"/>
  <c r="SA20" i="4"/>
  <c r="SA22" i="4" s="1"/>
  <c r="SA24" i="4" s="1"/>
  <c r="RW20" i="4"/>
  <c r="RW22" i="4" s="1"/>
  <c r="RT16" i="4"/>
  <c r="RS20" i="4"/>
  <c r="RS22" i="4" s="1"/>
  <c r="RM16" i="4"/>
  <c r="RD16" i="4"/>
  <c r="QW16" i="4"/>
  <c r="QG16" i="4"/>
  <c r="PQ16" i="4"/>
  <c r="PA16" i="4"/>
  <c r="OK16" i="4"/>
  <c r="NU16" i="4"/>
  <c r="NE16" i="4"/>
  <c r="MO16" i="4"/>
  <c r="LY16" i="4"/>
  <c r="LW17" i="4"/>
  <c r="LW19" i="4" s="1"/>
  <c r="LU17" i="4"/>
  <c r="LU19" i="4" s="1"/>
  <c r="LO17" i="4"/>
  <c r="LO19" i="4" s="1"/>
  <c r="LM17" i="4"/>
  <c r="LM19" i="4" s="1"/>
  <c r="LI16" i="4"/>
  <c r="KS16" i="4"/>
  <c r="KH16" i="4"/>
  <c r="KC16" i="4"/>
  <c r="JM16" i="4"/>
  <c r="JK17" i="4"/>
  <c r="JI17" i="4"/>
  <c r="JG17" i="4"/>
  <c r="JG19" i="4" s="1"/>
  <c r="JC17" i="4"/>
  <c r="IW16" i="4"/>
  <c r="IU18" i="4"/>
  <c r="IU20" i="4" s="1"/>
  <c r="IU22" i="4" s="1"/>
  <c r="IO18" i="4"/>
  <c r="IO20" i="4" s="1"/>
  <c r="IO22" i="4" s="1"/>
  <c r="IM18" i="4"/>
  <c r="IM20" i="4" s="1"/>
  <c r="IM22" i="4" s="1"/>
  <c r="IJ18" i="4"/>
  <c r="IJ20" i="4" s="1"/>
  <c r="IG16" i="4"/>
  <c r="HQ16" i="4"/>
  <c r="HI20" i="4"/>
  <c r="HE20" i="4"/>
  <c r="HA16" i="4"/>
  <c r="GO18" i="4"/>
  <c r="GN18" i="4"/>
  <c r="GK16" i="4"/>
  <c r="FE16" i="4"/>
  <c r="EO16" i="4"/>
  <c r="DY16" i="4"/>
  <c r="DM18" i="4"/>
  <c r="DN16" i="4"/>
  <c r="DN18" i="4" s="1"/>
  <c r="DI16" i="4"/>
  <c r="CS16" i="4"/>
  <c r="CC16" i="4"/>
  <c r="BM16" i="4"/>
  <c r="BI21" i="4"/>
  <c r="BI23" i="4" s="1"/>
  <c r="BA21" i="4"/>
  <c r="BA23" i="4" s="1"/>
  <c r="AW16" i="4"/>
  <c r="AL16" i="4"/>
  <c r="AN16" i="4" s="1"/>
  <c r="AJ20" i="4"/>
  <c r="AG16" i="4"/>
  <c r="Q16" i="4"/>
  <c r="A16" i="4"/>
  <c r="RM15" i="4"/>
  <c r="QW15" i="4"/>
  <c r="PQ15" i="4"/>
  <c r="LY15" i="4"/>
  <c r="A15" i="4"/>
  <c r="JU57" i="3"/>
  <c r="JQ57" i="3"/>
  <c r="JN57" i="3"/>
  <c r="JL57" i="3"/>
  <c r="JK57" i="3"/>
  <c r="JB57" i="3"/>
  <c r="JB46" i="3" s="1"/>
  <c r="IX57" i="3"/>
  <c r="IW57" i="3"/>
  <c r="IV57" i="3"/>
  <c r="IU57" i="3"/>
  <c r="IT57" i="3"/>
  <c r="IS57" i="3"/>
  <c r="IR57" i="3"/>
  <c r="IR46" i="3" s="1"/>
  <c r="IQ57" i="3"/>
  <c r="IQ46" i="3" s="1"/>
  <c r="IP57" i="3"/>
  <c r="IP46" i="3" s="1"/>
  <c r="IO57" i="3"/>
  <c r="IN57" i="3"/>
  <c r="IM57" i="3"/>
  <c r="IL57" i="3"/>
  <c r="IK57" i="3"/>
  <c r="IJ57" i="3"/>
  <c r="IJ46" i="3" s="1"/>
  <c r="II57" i="3"/>
  <c r="II46" i="3" s="1"/>
  <c r="IH57" i="3"/>
  <c r="IH46" i="3" s="1"/>
  <c r="IG57" i="3"/>
  <c r="IE57" i="3"/>
  <c r="ID57" i="3"/>
  <c r="IC57" i="3"/>
  <c r="HY57" i="3"/>
  <c r="HU57" i="3"/>
  <c r="HU46" i="3" s="1"/>
  <c r="HR57" i="3"/>
  <c r="HR46" i="3" s="1"/>
  <c r="HP57" i="3"/>
  <c r="HP46" i="3" s="1"/>
  <c r="HO57" i="3"/>
  <c r="HF57" i="3"/>
  <c r="HF46" i="3" s="1"/>
  <c r="HB57" i="3"/>
  <c r="HA57" i="3"/>
  <c r="GZ57" i="3"/>
  <c r="GZ46" i="3" s="1"/>
  <c r="GY57" i="3"/>
  <c r="GX57" i="3"/>
  <c r="GX46" i="3" s="1"/>
  <c r="GW57" i="3"/>
  <c r="GW46" i="3" s="1"/>
  <c r="GV57" i="3"/>
  <c r="GU57" i="3"/>
  <c r="GU46" i="3" s="1"/>
  <c r="GT57" i="3"/>
  <c r="GS57" i="3"/>
  <c r="GR57" i="3"/>
  <c r="GR46" i="3" s="1"/>
  <c r="GQ57" i="3"/>
  <c r="GP57" i="3"/>
  <c r="GP46" i="3" s="1"/>
  <c r="GO57" i="3"/>
  <c r="GO46" i="3" s="1"/>
  <c r="GN57" i="3"/>
  <c r="GM57" i="3"/>
  <c r="GM46" i="3" s="1"/>
  <c r="GL57" i="3"/>
  <c r="GK57" i="3"/>
  <c r="GI57" i="3"/>
  <c r="GI46" i="3" s="1"/>
  <c r="GH57" i="3"/>
  <c r="GG57" i="3"/>
  <c r="GG46" i="3" s="1"/>
  <c r="GC57" i="3"/>
  <c r="GC46" i="3" s="1"/>
  <c r="FY57" i="3"/>
  <c r="FV57" i="3"/>
  <c r="FT57" i="3"/>
  <c r="FS57" i="3"/>
  <c r="FS46" i="3" s="1"/>
  <c r="FJ57" i="3"/>
  <c r="FF57" i="3"/>
  <c r="FE57" i="3"/>
  <c r="FE46" i="3" s="1"/>
  <c r="FD57" i="3"/>
  <c r="FD46" i="3" s="1"/>
  <c r="FC57" i="3"/>
  <c r="FB57" i="3"/>
  <c r="FB46" i="3" s="1"/>
  <c r="FA57" i="3"/>
  <c r="EZ57" i="3"/>
  <c r="EY57" i="3"/>
  <c r="EX57" i="3"/>
  <c r="EW57" i="3"/>
  <c r="EW46" i="3" s="1"/>
  <c r="EV57" i="3"/>
  <c r="EV46" i="3" s="1"/>
  <c r="EU57" i="3"/>
  <c r="ET57" i="3"/>
  <c r="ET46" i="3" s="1"/>
  <c r="ES57" i="3"/>
  <c r="ER57" i="3"/>
  <c r="EQ57" i="3"/>
  <c r="EP57" i="3"/>
  <c r="EO57" i="3"/>
  <c r="EO46" i="3" s="1"/>
  <c r="EM57" i="3"/>
  <c r="EM46" i="3" s="1"/>
  <c r="EL57" i="3"/>
  <c r="EK57" i="3"/>
  <c r="EF57" i="3"/>
  <c r="EC57" i="3"/>
  <c r="DZ57" i="3"/>
  <c r="DX57" i="3"/>
  <c r="DW57" i="3"/>
  <c r="DN57" i="3"/>
  <c r="DN46" i="3" s="1"/>
  <c r="DJ57" i="3"/>
  <c r="DI57" i="3"/>
  <c r="DI46" i="3" s="1"/>
  <c r="DH57" i="3"/>
  <c r="DG57" i="3"/>
  <c r="DF57" i="3"/>
  <c r="DE57" i="3"/>
  <c r="DD57" i="3"/>
  <c r="DD46" i="3" s="1"/>
  <c r="DC57" i="3"/>
  <c r="DC46" i="3" s="1"/>
  <c r="DB57" i="3"/>
  <c r="DA57" i="3"/>
  <c r="DA46" i="3" s="1"/>
  <c r="CZ57" i="3"/>
  <c r="CY57" i="3"/>
  <c r="CX57" i="3"/>
  <c r="CW57" i="3"/>
  <c r="CV57" i="3"/>
  <c r="CV46" i="3" s="1"/>
  <c r="CU57" i="3"/>
  <c r="CU46" i="3" s="1"/>
  <c r="CT57" i="3"/>
  <c r="CS57" i="3"/>
  <c r="CQ57" i="3"/>
  <c r="CP57" i="3"/>
  <c r="CO57" i="3"/>
  <c r="CJ57" i="3"/>
  <c r="CG57" i="3"/>
  <c r="CG46" i="3" s="1"/>
  <c r="CD57" i="3"/>
  <c r="CB57" i="3"/>
  <c r="CA57" i="3"/>
  <c r="CA46" i="3" s="1"/>
  <c r="BR57" i="3"/>
  <c r="BO57" i="3"/>
  <c r="BO46" i="3" s="1"/>
  <c r="BN57" i="3"/>
  <c r="BM57" i="3"/>
  <c r="BL57" i="3"/>
  <c r="BL46" i="3" s="1"/>
  <c r="BK57" i="3"/>
  <c r="BJ57" i="3"/>
  <c r="BI57" i="3"/>
  <c r="BH57" i="3"/>
  <c r="BG57" i="3"/>
  <c r="BG46" i="3" s="1"/>
  <c r="BF57" i="3"/>
  <c r="BE57" i="3"/>
  <c r="BD57" i="3"/>
  <c r="BD46" i="3" s="1"/>
  <c r="BC57" i="3"/>
  <c r="BC46" i="3" s="1"/>
  <c r="BB57" i="3"/>
  <c r="BA57" i="3"/>
  <c r="BA46" i="3" s="1"/>
  <c r="AZ57" i="3"/>
  <c r="AY57" i="3"/>
  <c r="AY46" i="3" s="1"/>
  <c r="AX57" i="3"/>
  <c r="AW57" i="3"/>
  <c r="AU57" i="3"/>
  <c r="AT57" i="3"/>
  <c r="AT46" i="3" s="1"/>
  <c r="AS57" i="3"/>
  <c r="AO57" i="3"/>
  <c r="AN57" i="3"/>
  <c r="AM57" i="3"/>
  <c r="AM46" i="3" s="1"/>
  <c r="AL57" i="3"/>
  <c r="AK57" i="3"/>
  <c r="AH57" i="3"/>
  <c r="AH46" i="3" s="1"/>
  <c r="AF57" i="3"/>
  <c r="AF46" i="3" s="1"/>
  <c r="AE57" i="3"/>
  <c r="AC57" i="3"/>
  <c r="AC46" i="3" s="1"/>
  <c r="Z57" i="3"/>
  <c r="Y57" i="3"/>
  <c r="X57" i="3"/>
  <c r="U57" i="3"/>
  <c r="T57" i="3"/>
  <c r="S57" i="3"/>
  <c r="R57" i="3"/>
  <c r="R46" i="3" s="1"/>
  <c r="Q57" i="3"/>
  <c r="Q46" i="3" s="1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57" i="3"/>
  <c r="JW56" i="3"/>
  <c r="IA56" i="3"/>
  <c r="L56" i="2" s="1"/>
  <c r="GE56" i="3"/>
  <c r="EI56" i="3"/>
  <c r="CM56" i="3"/>
  <c r="V56" i="3"/>
  <c r="AQ56" i="3" s="1"/>
  <c r="AR56" i="3" s="1"/>
  <c r="CN56" i="3" s="1"/>
  <c r="A56" i="3"/>
  <c r="JW55" i="3"/>
  <c r="IA55" i="3"/>
  <c r="GE55" i="3"/>
  <c r="J55" i="2" s="1"/>
  <c r="DO55" i="3"/>
  <c r="EI55" i="3" s="1"/>
  <c r="CM55" i="3"/>
  <c r="V55" i="3"/>
  <c r="AQ55" i="3" s="1"/>
  <c r="AR55" i="3"/>
  <c r="CN55" i="3" s="1"/>
  <c r="EJ55" i="3" s="1"/>
  <c r="A55" i="3"/>
  <c r="JT54" i="3"/>
  <c r="JS54" i="3"/>
  <c r="JR54" i="3"/>
  <c r="JP54" i="3"/>
  <c r="JO54" i="3"/>
  <c r="JJ54" i="3"/>
  <c r="JI54" i="3"/>
  <c r="JH54" i="3"/>
  <c r="JG54" i="3"/>
  <c r="JF54" i="3"/>
  <c r="JE54" i="3"/>
  <c r="JC54" i="3"/>
  <c r="JA54" i="3"/>
  <c r="IZ54" i="3"/>
  <c r="IY54" i="3"/>
  <c r="HX54" i="3"/>
  <c r="HW54" i="3"/>
  <c r="HV54" i="3"/>
  <c r="HT54" i="3"/>
  <c r="HS54" i="3"/>
  <c r="HN54" i="3"/>
  <c r="HM54" i="3"/>
  <c r="HL54" i="3"/>
  <c r="HK54" i="3"/>
  <c r="HJ54" i="3"/>
  <c r="HI54" i="3"/>
  <c r="HG54" i="3"/>
  <c r="HE54" i="3"/>
  <c r="HD54" i="3"/>
  <c r="GB54" i="3"/>
  <c r="GA54" i="3"/>
  <c r="FZ54" i="3"/>
  <c r="FX54" i="3"/>
  <c r="FW54" i="3"/>
  <c r="FU54" i="3"/>
  <c r="FR54" i="3"/>
  <c r="FQ54" i="3"/>
  <c r="FP54" i="3"/>
  <c r="FO54" i="3"/>
  <c r="FN54" i="3"/>
  <c r="FM54" i="3"/>
  <c r="FK54" i="3"/>
  <c r="FI54" i="3"/>
  <c r="FH54" i="3"/>
  <c r="FG54" i="3"/>
  <c r="EN54" i="3"/>
  <c r="EG54" i="3"/>
  <c r="EE54" i="3"/>
  <c r="ED54" i="3"/>
  <c r="EB54" i="3"/>
  <c r="EA54" i="3"/>
  <c r="DV54" i="3"/>
  <c r="DU54" i="3"/>
  <c r="DT54" i="3"/>
  <c r="DS54" i="3"/>
  <c r="DR54" i="3"/>
  <c r="DQ54" i="3"/>
  <c r="DM54" i="3"/>
  <c r="DL54" i="3"/>
  <c r="DK54" i="3"/>
  <c r="CK54" i="3"/>
  <c r="CI54" i="3"/>
  <c r="CH54" i="3"/>
  <c r="CF54" i="3"/>
  <c r="CE54" i="3"/>
  <c r="CC54" i="3"/>
  <c r="BZ54" i="3"/>
  <c r="BY54" i="3"/>
  <c r="BX54" i="3"/>
  <c r="BW54" i="3"/>
  <c r="BV54" i="3"/>
  <c r="BU54" i="3"/>
  <c r="BS54" i="3"/>
  <c r="BQ54" i="3"/>
  <c r="BP54" i="3"/>
  <c r="AV54" i="3"/>
  <c r="AJ54" i="3"/>
  <c r="AI54" i="3"/>
  <c r="AG54" i="3"/>
  <c r="AD54" i="3"/>
  <c r="AB54" i="3"/>
  <c r="AA54" i="3"/>
  <c r="V54" i="3"/>
  <c r="A54" i="3"/>
  <c r="JT53" i="3"/>
  <c r="JT57" i="3" s="1"/>
  <c r="JS53" i="3"/>
  <c r="JR53" i="3"/>
  <c r="JO53" i="3"/>
  <c r="JC53" i="3"/>
  <c r="JA53" i="3"/>
  <c r="JA57" i="3" s="1"/>
  <c r="IY53" i="3"/>
  <c r="HX53" i="3"/>
  <c r="HW53" i="3"/>
  <c r="HV53" i="3"/>
  <c r="HS53" i="3"/>
  <c r="HS57" i="3" s="1"/>
  <c r="HG53" i="3"/>
  <c r="HE53" i="3"/>
  <c r="HC53" i="3"/>
  <c r="GB53" i="3"/>
  <c r="GA53" i="3"/>
  <c r="FZ53" i="3"/>
  <c r="FW53" i="3"/>
  <c r="FK53" i="3"/>
  <c r="FI53" i="3"/>
  <c r="FH53" i="3"/>
  <c r="FH57" i="3" s="1"/>
  <c r="FH46" i="3" s="1"/>
  <c r="FG53" i="3"/>
  <c r="EG53" i="3"/>
  <c r="EG57" i="3" s="1"/>
  <c r="EG46" i="3" s="1"/>
  <c r="EE53" i="3"/>
  <c r="ED53" i="3"/>
  <c r="EA53" i="3"/>
  <c r="DO53" i="3"/>
  <c r="DO57" i="3" s="1"/>
  <c r="DO46" i="3" s="1"/>
  <c r="DM53" i="3"/>
  <c r="CK53" i="3"/>
  <c r="CK57" i="3" s="1"/>
  <c r="CI53" i="3"/>
  <c r="CH53" i="3"/>
  <c r="CH57" i="3" s="1"/>
  <c r="CE53" i="3"/>
  <c r="BS53" i="3"/>
  <c r="BS57" i="3" s="1"/>
  <c r="BS46" i="3" s="1"/>
  <c r="BQ53" i="3"/>
  <c r="AI53" i="3"/>
  <c r="AI57" i="3" s="1"/>
  <c r="AD53" i="3"/>
  <c r="AD57" i="3" s="1"/>
  <c r="V53" i="3"/>
  <c r="A53" i="3"/>
  <c r="JV52" i="3"/>
  <c r="JS52" i="3"/>
  <c r="JP52" i="3"/>
  <c r="JM52" i="3"/>
  <c r="JJ52" i="3"/>
  <c r="JI52" i="3"/>
  <c r="JH52" i="3"/>
  <c r="JG52" i="3"/>
  <c r="JF52" i="3"/>
  <c r="JE52" i="3"/>
  <c r="JD52" i="3"/>
  <c r="IY52" i="3"/>
  <c r="HZ52" i="3"/>
  <c r="HW52" i="3"/>
  <c r="HT52" i="3"/>
  <c r="HQ52" i="3"/>
  <c r="HN52" i="3"/>
  <c r="HM52" i="3"/>
  <c r="HL52" i="3"/>
  <c r="HK52" i="3"/>
  <c r="HJ52" i="3"/>
  <c r="HI52" i="3"/>
  <c r="HH52" i="3"/>
  <c r="GD52" i="3"/>
  <c r="GA52" i="3"/>
  <c r="FX52" i="3"/>
  <c r="FU52" i="3"/>
  <c r="FR52" i="3"/>
  <c r="FQ52" i="3"/>
  <c r="FP52" i="3"/>
  <c r="FO52" i="3"/>
  <c r="FM52" i="3"/>
  <c r="FM57" i="3" s="1"/>
  <c r="FM46" i="3" s="1"/>
  <c r="FL52" i="3"/>
  <c r="EH52" i="3"/>
  <c r="EE52" i="3"/>
  <c r="EB52" i="3"/>
  <c r="DY52" i="3"/>
  <c r="DV52" i="3"/>
  <c r="DU52" i="3"/>
  <c r="DT52" i="3"/>
  <c r="DS52" i="3"/>
  <c r="DQ52" i="3"/>
  <c r="DP52" i="3"/>
  <c r="DK52" i="3"/>
  <c r="CL52" i="3"/>
  <c r="CI52" i="3"/>
  <c r="CF52" i="3"/>
  <c r="CC52" i="3"/>
  <c r="CC57" i="3" s="1"/>
  <c r="CC46" i="3" s="1"/>
  <c r="BZ52" i="3"/>
  <c r="BY52" i="3"/>
  <c r="BX52" i="3"/>
  <c r="BW52" i="3"/>
  <c r="BV52" i="3"/>
  <c r="BV57" i="3" s="1"/>
  <c r="BU52" i="3"/>
  <c r="BT52" i="3"/>
  <c r="BP52" i="3"/>
  <c r="AP52" i="3"/>
  <c r="AJ52" i="3"/>
  <c r="AG52" i="3"/>
  <c r="AB52" i="3"/>
  <c r="AB57" i="3" s="1"/>
  <c r="AB46" i="3" s="1"/>
  <c r="V52" i="3"/>
  <c r="A52" i="3"/>
  <c r="JV51" i="3"/>
  <c r="JS51" i="3"/>
  <c r="JP51" i="3"/>
  <c r="JM51" i="3"/>
  <c r="JM57" i="3" s="1"/>
  <c r="JJ51" i="3"/>
  <c r="JJ57" i="3" s="1"/>
  <c r="JI51" i="3"/>
  <c r="JH51" i="3"/>
  <c r="JG51" i="3"/>
  <c r="JG57" i="3" s="1"/>
  <c r="JD51" i="3"/>
  <c r="JD57" i="3" s="1"/>
  <c r="HZ51" i="3"/>
  <c r="HZ57" i="3" s="1"/>
  <c r="HW51" i="3"/>
  <c r="HT51" i="3"/>
  <c r="HQ51" i="3"/>
  <c r="HN51" i="3"/>
  <c r="HN57" i="3" s="1"/>
  <c r="HM51" i="3"/>
  <c r="HM57" i="3" s="1"/>
  <c r="HM46" i="3" s="1"/>
  <c r="HL51" i="3"/>
  <c r="HK51" i="3"/>
  <c r="HH51" i="3"/>
  <c r="HE57" i="3"/>
  <c r="HC51" i="3"/>
  <c r="GD51" i="3"/>
  <c r="GA51" i="3"/>
  <c r="GA57" i="3" s="1"/>
  <c r="FX51" i="3"/>
  <c r="FX57" i="3" s="1"/>
  <c r="FR51" i="3"/>
  <c r="FR57" i="3" s="1"/>
  <c r="FQ51" i="3"/>
  <c r="FQ57" i="3" s="1"/>
  <c r="FP51" i="3"/>
  <c r="FO51" i="3"/>
  <c r="FL51" i="3"/>
  <c r="EH51" i="3"/>
  <c r="EH57" i="3" s="1"/>
  <c r="EE51" i="3"/>
  <c r="EB51" i="3"/>
  <c r="DY51" i="3"/>
  <c r="DV51" i="3"/>
  <c r="DU51" i="3"/>
  <c r="DU57" i="3" s="1"/>
  <c r="DT51" i="3"/>
  <c r="DS51" i="3"/>
  <c r="DS57" i="3" s="1"/>
  <c r="DP51" i="3"/>
  <c r="DL51" i="3"/>
  <c r="DK51" i="3"/>
  <c r="DK57" i="3" s="1"/>
  <c r="CL51" i="3"/>
  <c r="CL57" i="3" s="1"/>
  <c r="CI51" i="3"/>
  <c r="CF51" i="3"/>
  <c r="BZ51" i="3"/>
  <c r="BY51" i="3"/>
  <c r="BY57" i="3" s="1"/>
  <c r="BX51" i="3"/>
  <c r="BX57" i="3" s="1"/>
  <c r="BW51" i="3"/>
  <c r="BT51" i="3"/>
  <c r="BP51" i="3"/>
  <c r="BP57" i="3" s="1"/>
  <c r="BP46" i="3" s="1"/>
  <c r="AP51" i="3"/>
  <c r="AP57" i="3" s="1"/>
  <c r="AJ51" i="3"/>
  <c r="AJ57" i="3" s="1"/>
  <c r="AJ46" i="3" s="1"/>
  <c r="AG51" i="3"/>
  <c r="V51" i="3"/>
  <c r="A51" i="3"/>
  <c r="A50" i="3"/>
  <c r="A49" i="3"/>
  <c r="A48" i="3"/>
  <c r="A47" i="3"/>
  <c r="JU46" i="3"/>
  <c r="JQ46" i="3"/>
  <c r="JN46" i="3"/>
  <c r="JL46" i="3"/>
  <c r="JK46" i="3"/>
  <c r="IX46" i="3"/>
  <c r="IW46" i="3"/>
  <c r="IV46" i="3"/>
  <c r="IT46" i="3"/>
  <c r="IS46" i="3"/>
  <c r="IO46" i="3"/>
  <c r="IN46" i="3"/>
  <c r="IL46" i="3"/>
  <c r="IK46" i="3"/>
  <c r="IG46" i="3"/>
  <c r="ID46" i="3"/>
  <c r="IC46" i="3"/>
  <c r="HY46" i="3"/>
  <c r="HO46" i="3"/>
  <c r="HE46" i="3"/>
  <c r="HB46" i="3"/>
  <c r="HA46" i="3"/>
  <c r="GY46" i="3"/>
  <c r="GV46" i="3"/>
  <c r="GT46" i="3"/>
  <c r="GS46" i="3"/>
  <c r="GQ46" i="3"/>
  <c r="GN46" i="3"/>
  <c r="GL46" i="3"/>
  <c r="GK46" i="3"/>
  <c r="GH46" i="3"/>
  <c r="FV46" i="3"/>
  <c r="FT46" i="3"/>
  <c r="FJ46" i="3"/>
  <c r="FF46" i="3"/>
  <c r="FC46" i="3"/>
  <c r="EZ46" i="3"/>
  <c r="EY46" i="3"/>
  <c r="EX46" i="3"/>
  <c r="EU46" i="3"/>
  <c r="ER46" i="3"/>
  <c r="EQ46" i="3"/>
  <c r="EP46" i="3"/>
  <c r="EL46" i="3"/>
  <c r="EF46" i="3"/>
  <c r="EC46" i="3"/>
  <c r="DZ46" i="3"/>
  <c r="DX46" i="3"/>
  <c r="DJ46" i="3"/>
  <c r="DH46" i="3"/>
  <c r="DG46" i="3"/>
  <c r="DF46" i="3"/>
  <c r="DE46" i="3"/>
  <c r="DB46" i="3"/>
  <c r="CZ46" i="3"/>
  <c r="CY46" i="3"/>
  <c r="CX46" i="3"/>
  <c r="CW46" i="3"/>
  <c r="CT46" i="3"/>
  <c r="CS46" i="3"/>
  <c r="CP46" i="3"/>
  <c r="CO46" i="3"/>
  <c r="CK46" i="3"/>
  <c r="CJ46" i="3"/>
  <c r="CD46" i="3"/>
  <c r="CB46" i="3"/>
  <c r="BR46" i="3"/>
  <c r="BN46" i="3"/>
  <c r="BM46" i="3"/>
  <c r="BK46" i="3"/>
  <c r="BJ46" i="3"/>
  <c r="BI46" i="3"/>
  <c r="BH46" i="3"/>
  <c r="BF46" i="3"/>
  <c r="BE46" i="3"/>
  <c r="BB46" i="3"/>
  <c r="AZ46" i="3"/>
  <c r="AX46" i="3"/>
  <c r="AW46" i="3"/>
  <c r="AU46" i="3"/>
  <c r="AS46" i="3"/>
  <c r="AO46" i="3"/>
  <c r="AN46" i="3"/>
  <c r="AL46" i="3"/>
  <c r="AK46" i="3"/>
  <c r="Z46" i="3"/>
  <c r="Y46" i="3"/>
  <c r="X46" i="3"/>
  <c r="S46" i="3"/>
  <c r="P46" i="3"/>
  <c r="O46" i="3"/>
  <c r="N46" i="3"/>
  <c r="K46" i="3"/>
  <c r="J46" i="3"/>
  <c r="I46" i="3"/>
  <c r="H46" i="3"/>
  <c r="G46" i="3"/>
  <c r="F46" i="3"/>
  <c r="A46" i="3"/>
  <c r="A45" i="3"/>
  <c r="A44" i="3"/>
  <c r="A43" i="3"/>
  <c r="BN42" i="3"/>
  <c r="A42" i="3"/>
  <c r="IF41" i="3"/>
  <c r="JW41" i="3" s="1"/>
  <c r="GJ41" i="3"/>
  <c r="IA41" i="3" s="1"/>
  <c r="EN41" i="3"/>
  <c r="CR41" i="3"/>
  <c r="EI41" i="3" s="1"/>
  <c r="H43" i="2" s="1"/>
  <c r="AV41" i="3"/>
  <c r="CM41" i="3" s="1"/>
  <c r="A41" i="3"/>
  <c r="JV40" i="3"/>
  <c r="JS40" i="3"/>
  <c r="JG40" i="3"/>
  <c r="JE40" i="3"/>
  <c r="JC40" i="3"/>
  <c r="IF40" i="3"/>
  <c r="HZ40" i="3"/>
  <c r="HW40" i="3"/>
  <c r="HI40" i="3"/>
  <c r="GJ40" i="3"/>
  <c r="GD40" i="3"/>
  <c r="GA40" i="3"/>
  <c r="FQ40" i="3"/>
  <c r="FM40" i="3"/>
  <c r="EN40" i="3"/>
  <c r="EH40" i="3"/>
  <c r="EE40" i="3"/>
  <c r="DQ40" i="3"/>
  <c r="DK40" i="3"/>
  <c r="CR40" i="3"/>
  <c r="CL40" i="3"/>
  <c r="CI40" i="3"/>
  <c r="BU40" i="3"/>
  <c r="BQ40" i="3"/>
  <c r="BO40" i="3"/>
  <c r="AV40" i="3"/>
  <c r="AP40" i="3"/>
  <c r="L40" i="3"/>
  <c r="I40" i="3"/>
  <c r="G40" i="3"/>
  <c r="A40" i="3"/>
  <c r="JS39" i="3"/>
  <c r="JL39" i="3"/>
  <c r="IX39" i="3"/>
  <c r="IM39" i="3"/>
  <c r="HW39" i="3"/>
  <c r="HP39" i="3"/>
  <c r="HB39" i="3"/>
  <c r="GQ39" i="3"/>
  <c r="GA39" i="3"/>
  <c r="FT39" i="3"/>
  <c r="FF39" i="3"/>
  <c r="EU39" i="3"/>
  <c r="EE39" i="3"/>
  <c r="DX39" i="3"/>
  <c r="CY39" i="3"/>
  <c r="CI39" i="3"/>
  <c r="CB39" i="3"/>
  <c r="BC39" i="3"/>
  <c r="AU39" i="3"/>
  <c r="AH39" i="3"/>
  <c r="AF39" i="3"/>
  <c r="U39" i="3"/>
  <c r="N39" i="3"/>
  <c r="K39" i="3"/>
  <c r="A39" i="3"/>
  <c r="JR38" i="3"/>
  <c r="JO38" i="3"/>
  <c r="JC38" i="3"/>
  <c r="JB38" i="3"/>
  <c r="HV38" i="3"/>
  <c r="HS38" i="3"/>
  <c r="HG38" i="3"/>
  <c r="HF38" i="3"/>
  <c r="FZ38" i="3"/>
  <c r="FW38" i="3"/>
  <c r="FK38" i="3"/>
  <c r="FJ38" i="3"/>
  <c r="FI38" i="3"/>
  <c r="EA38" i="3"/>
  <c r="DN38" i="3"/>
  <c r="DC38" i="3"/>
  <c r="CH38" i="3"/>
  <c r="CE38" i="3"/>
  <c r="BR38" i="3"/>
  <c r="BQ38" i="3"/>
  <c r="BG38" i="3"/>
  <c r="AS38" i="3"/>
  <c r="AC38" i="3"/>
  <c r="R38" i="3"/>
  <c r="D38" i="3"/>
  <c r="A38" i="3"/>
  <c r="JQ37" i="3"/>
  <c r="FV37" i="3"/>
  <c r="EI37" i="3"/>
  <c r="CE37" i="3"/>
  <c r="CD37" i="3"/>
  <c r="A37" i="3"/>
  <c r="JV36" i="3"/>
  <c r="JP36" i="3"/>
  <c r="JJ36" i="3"/>
  <c r="JI36" i="3"/>
  <c r="JH36" i="3"/>
  <c r="JG36" i="3"/>
  <c r="JF36" i="3"/>
  <c r="JE36" i="3"/>
  <c r="HZ36" i="3"/>
  <c r="HT36" i="3"/>
  <c r="HN36" i="3"/>
  <c r="HM36" i="3"/>
  <c r="HL36" i="3"/>
  <c r="HK36" i="3"/>
  <c r="HJ36" i="3"/>
  <c r="FX36" i="3"/>
  <c r="FR36" i="3"/>
  <c r="FQ36" i="3"/>
  <c r="FP36" i="3"/>
  <c r="FO36" i="3"/>
  <c r="FN36" i="3"/>
  <c r="EH36" i="3"/>
  <c r="EB36" i="3"/>
  <c r="DV36" i="3"/>
  <c r="DU36" i="3"/>
  <c r="DT36" i="3"/>
  <c r="DS36" i="3"/>
  <c r="DR36" i="3"/>
  <c r="DK36" i="3"/>
  <c r="CL36" i="3"/>
  <c r="CF36" i="3"/>
  <c r="BZ36" i="3"/>
  <c r="BY36" i="3"/>
  <c r="BX36" i="3"/>
  <c r="BW36" i="3"/>
  <c r="BV36" i="3"/>
  <c r="AP36" i="3"/>
  <c r="AJ36" i="3"/>
  <c r="W36" i="3"/>
  <c r="A36" i="3"/>
  <c r="JS35" i="3"/>
  <c r="JJ35" i="3"/>
  <c r="JI35" i="3"/>
  <c r="JH35" i="3"/>
  <c r="JG35" i="3"/>
  <c r="JF35" i="3"/>
  <c r="HW35" i="3"/>
  <c r="HN35" i="3"/>
  <c r="HM35" i="3"/>
  <c r="HL35" i="3"/>
  <c r="HK35" i="3"/>
  <c r="HJ35" i="3"/>
  <c r="GA35" i="3"/>
  <c r="FU35" i="3"/>
  <c r="FR35" i="3"/>
  <c r="FQ35" i="3"/>
  <c r="FP35" i="3"/>
  <c r="FO35" i="3"/>
  <c r="FN35" i="3"/>
  <c r="EE35" i="3"/>
  <c r="DV35" i="3"/>
  <c r="DU35" i="3"/>
  <c r="DT35" i="3"/>
  <c r="DS35" i="3"/>
  <c r="DR35" i="3"/>
  <c r="DK35" i="3"/>
  <c r="CI35" i="3"/>
  <c r="BZ35" i="3"/>
  <c r="BY35" i="3"/>
  <c r="BX35" i="3"/>
  <c r="BW35" i="3"/>
  <c r="BV35" i="3"/>
  <c r="AG35" i="3"/>
  <c r="W35" i="3"/>
  <c r="A35" i="3"/>
  <c r="JS34" i="3"/>
  <c r="JP34" i="3"/>
  <c r="IX34" i="3"/>
  <c r="IM34" i="3"/>
  <c r="HW34" i="3"/>
  <c r="HT34" i="3"/>
  <c r="HB34" i="3"/>
  <c r="GQ34" i="3"/>
  <c r="GA34" i="3"/>
  <c r="FX34" i="3"/>
  <c r="FF34" i="3"/>
  <c r="EU34" i="3"/>
  <c r="EE34" i="3"/>
  <c r="EB34" i="3"/>
  <c r="CY34" i="3"/>
  <c r="CI34" i="3"/>
  <c r="CF34" i="3"/>
  <c r="BI34" i="3"/>
  <c r="BC34" i="3"/>
  <c r="AU34" i="3"/>
  <c r="AJ34" i="3"/>
  <c r="AH34" i="3"/>
  <c r="X34" i="3"/>
  <c r="U34" i="3"/>
  <c r="T34" i="3"/>
  <c r="Q34" i="3"/>
  <c r="N34" i="3"/>
  <c r="L34" i="3"/>
  <c r="J34" i="3"/>
  <c r="A34" i="3"/>
  <c r="JW33" i="3"/>
  <c r="IA33" i="3"/>
  <c r="GE33" i="3"/>
  <c r="J35" i="2" s="1"/>
  <c r="EI33" i="3"/>
  <c r="CM33" i="3"/>
  <c r="F35" i="2" s="1"/>
  <c r="A33" i="3"/>
  <c r="IX32" i="3"/>
  <c r="IM32" i="3"/>
  <c r="HB32" i="3"/>
  <c r="IA32" i="3" s="1"/>
  <c r="GQ32" i="3"/>
  <c r="FF32" i="3"/>
  <c r="EU32" i="3"/>
  <c r="CY32" i="3"/>
  <c r="EI32" i="3" s="1"/>
  <c r="H34" i="2" s="1"/>
  <c r="BC32" i="3"/>
  <c r="CM32" i="3" s="1"/>
  <c r="F34" i="2" s="1"/>
  <c r="U32" i="3"/>
  <c r="P32" i="3"/>
  <c r="N32" i="3"/>
  <c r="A32" i="3"/>
  <c r="IX31" i="3"/>
  <c r="IM31" i="3"/>
  <c r="HB31" i="3"/>
  <c r="GQ31" i="3"/>
  <c r="FF31" i="3"/>
  <c r="EU31" i="3"/>
  <c r="CY31" i="3"/>
  <c r="BC31" i="3"/>
  <c r="AU31" i="3"/>
  <c r="U31" i="3"/>
  <c r="N31" i="3"/>
  <c r="I31" i="3"/>
  <c r="A31" i="3"/>
  <c r="IX30" i="3"/>
  <c r="JW30" i="3" s="1"/>
  <c r="N32" i="2" s="1"/>
  <c r="IM30" i="3"/>
  <c r="HB30" i="3"/>
  <c r="GQ30" i="3"/>
  <c r="FF30" i="3"/>
  <c r="EU30" i="3"/>
  <c r="CY30" i="3"/>
  <c r="EI30" i="3" s="1"/>
  <c r="H32" i="2" s="1"/>
  <c r="BC30" i="3"/>
  <c r="CM30" i="3" s="1"/>
  <c r="AH30" i="3"/>
  <c r="U30" i="3"/>
  <c r="N30" i="3"/>
  <c r="A30" i="3"/>
  <c r="IX29" i="3"/>
  <c r="IM29" i="3"/>
  <c r="HB29" i="3"/>
  <c r="GQ29" i="3"/>
  <c r="IA29" i="3" s="1"/>
  <c r="L31" i="2" s="1"/>
  <c r="FF29" i="3"/>
  <c r="EU29" i="3"/>
  <c r="CY29" i="3"/>
  <c r="EI29" i="3" s="1"/>
  <c r="BC29" i="3"/>
  <c r="CM29" i="3" s="1"/>
  <c r="F31" i="2" s="1"/>
  <c r="AH29" i="3"/>
  <c r="U29" i="3"/>
  <c r="AQ29" i="3" s="1"/>
  <c r="N29" i="3"/>
  <c r="A29" i="3"/>
  <c r="JS28" i="3"/>
  <c r="JK28" i="3"/>
  <c r="IX28" i="3"/>
  <c r="IM28" i="3"/>
  <c r="HW28" i="3"/>
  <c r="HO28" i="3"/>
  <c r="HB28" i="3"/>
  <c r="GQ28" i="3"/>
  <c r="GB28" i="3"/>
  <c r="GA28" i="3"/>
  <c r="FS28" i="3"/>
  <c r="FF28" i="3"/>
  <c r="EU28" i="3"/>
  <c r="EE28" i="3"/>
  <c r="CY28" i="3"/>
  <c r="CI28" i="3"/>
  <c r="BC28" i="3"/>
  <c r="U28" i="3"/>
  <c r="N28" i="3"/>
  <c r="A28" i="3"/>
  <c r="A27" i="3"/>
  <c r="JV26" i="3"/>
  <c r="JU26" i="3"/>
  <c r="JU42" i="3" s="1"/>
  <c r="JT26" i="3"/>
  <c r="JT42" i="3" s="1"/>
  <c r="JS26" i="3"/>
  <c r="JR26" i="3"/>
  <c r="JQ26" i="3"/>
  <c r="JP26" i="3"/>
  <c r="JO26" i="3"/>
  <c r="JN26" i="3"/>
  <c r="JN42" i="3" s="1"/>
  <c r="JM26" i="3"/>
  <c r="JM42" i="3" s="1"/>
  <c r="JL26" i="3"/>
  <c r="JJ26" i="3"/>
  <c r="JI26" i="3"/>
  <c r="JH26" i="3"/>
  <c r="JG26" i="3"/>
  <c r="JF26" i="3"/>
  <c r="JE26" i="3"/>
  <c r="JD26" i="3"/>
  <c r="JD42" i="3" s="1"/>
  <c r="JC26" i="3"/>
  <c r="JC42" i="3" s="1"/>
  <c r="JB26" i="3"/>
  <c r="JA26" i="3"/>
  <c r="JA42" i="3" s="1"/>
  <c r="IZ26" i="3"/>
  <c r="IY26" i="3"/>
  <c r="IX26" i="3"/>
  <c r="IW26" i="3"/>
  <c r="IW42" i="3" s="1"/>
  <c r="IV26" i="3"/>
  <c r="IV42" i="3" s="1"/>
  <c r="IU26" i="3"/>
  <c r="IU42" i="3" s="1"/>
  <c r="IT26" i="3"/>
  <c r="IT42" i="3" s="1"/>
  <c r="IS26" i="3"/>
  <c r="IS42" i="3" s="1"/>
  <c r="IR26" i="3"/>
  <c r="IR42" i="3" s="1"/>
  <c r="IQ26" i="3"/>
  <c r="IQ42" i="3" s="1"/>
  <c r="IP26" i="3"/>
  <c r="IP42" i="3" s="1"/>
  <c r="IO26" i="3"/>
  <c r="IO42" i="3" s="1"/>
  <c r="IN26" i="3"/>
  <c r="IN42" i="3" s="1"/>
  <c r="IL26" i="3"/>
  <c r="IL42" i="3" s="1"/>
  <c r="IK26" i="3"/>
  <c r="IK42" i="3" s="1"/>
  <c r="IJ26" i="3"/>
  <c r="IJ42" i="3" s="1"/>
  <c r="II26" i="3"/>
  <c r="II42" i="3" s="1"/>
  <c r="IH26" i="3"/>
  <c r="IH42" i="3" s="1"/>
  <c r="IG26" i="3"/>
  <c r="IF26" i="3"/>
  <c r="IE26" i="3"/>
  <c r="IE42" i="3" s="1"/>
  <c r="ID26" i="3"/>
  <c r="ID42" i="3" s="1"/>
  <c r="IC26" i="3"/>
  <c r="HZ26" i="3"/>
  <c r="HY26" i="3"/>
  <c r="HY42" i="3" s="1"/>
  <c r="HX26" i="3"/>
  <c r="HX42" i="3" s="1"/>
  <c r="HW26" i="3"/>
  <c r="HV26" i="3"/>
  <c r="HU26" i="3"/>
  <c r="HU42" i="3" s="1"/>
  <c r="HT26" i="3"/>
  <c r="HS26" i="3"/>
  <c r="HR26" i="3"/>
  <c r="HR42" i="3" s="1"/>
  <c r="HQ26" i="3"/>
  <c r="HQ42" i="3" s="1"/>
  <c r="HP26" i="3"/>
  <c r="HN26" i="3"/>
  <c r="HM26" i="3"/>
  <c r="HL26" i="3"/>
  <c r="HK26" i="3"/>
  <c r="HJ26" i="3"/>
  <c r="HI26" i="3"/>
  <c r="HH26" i="3"/>
  <c r="HH42" i="3" s="1"/>
  <c r="HG26" i="3"/>
  <c r="HF26" i="3"/>
  <c r="HE26" i="3"/>
  <c r="HE42" i="3" s="1"/>
  <c r="HD26" i="3"/>
  <c r="HC26" i="3"/>
  <c r="HB26" i="3"/>
  <c r="HA26" i="3"/>
  <c r="HA42" i="3" s="1"/>
  <c r="GZ26" i="3"/>
  <c r="GZ42" i="3" s="1"/>
  <c r="GY26" i="3"/>
  <c r="GY42" i="3" s="1"/>
  <c r="GX26" i="3"/>
  <c r="GX42" i="3" s="1"/>
  <c r="GW26" i="3"/>
  <c r="GW42" i="3" s="1"/>
  <c r="GV26" i="3"/>
  <c r="GV42" i="3" s="1"/>
  <c r="GU26" i="3"/>
  <c r="GU42" i="3" s="1"/>
  <c r="GT26" i="3"/>
  <c r="GT42" i="3" s="1"/>
  <c r="GS26" i="3"/>
  <c r="GS42" i="3" s="1"/>
  <c r="GR26" i="3"/>
  <c r="GR42" i="3" s="1"/>
  <c r="GP26" i="3"/>
  <c r="GP42" i="3" s="1"/>
  <c r="GO26" i="3"/>
  <c r="GO42" i="3" s="1"/>
  <c r="GN26" i="3"/>
  <c r="GN42" i="3" s="1"/>
  <c r="GM26" i="3"/>
  <c r="GM42" i="3" s="1"/>
  <c r="GL26" i="3"/>
  <c r="GL42" i="3" s="1"/>
  <c r="GK26" i="3"/>
  <c r="GJ26" i="3"/>
  <c r="GJ42" i="3" s="1"/>
  <c r="GI26" i="3"/>
  <c r="GI42" i="3" s="1"/>
  <c r="GH26" i="3"/>
  <c r="GH42" i="3" s="1"/>
  <c r="GG26" i="3"/>
  <c r="GD26" i="3"/>
  <c r="GC26" i="3"/>
  <c r="GC42" i="3" s="1"/>
  <c r="GB26" i="3"/>
  <c r="GB42" i="3" s="1"/>
  <c r="GA26" i="3"/>
  <c r="FZ26" i="3"/>
  <c r="FY26" i="3"/>
  <c r="FX26" i="3"/>
  <c r="FW26" i="3"/>
  <c r="FV26" i="3"/>
  <c r="FU26" i="3"/>
  <c r="FT26" i="3"/>
  <c r="FR26" i="3"/>
  <c r="FQ26" i="3"/>
  <c r="FP26" i="3"/>
  <c r="FO26" i="3"/>
  <c r="FN26" i="3"/>
  <c r="FM26" i="3"/>
  <c r="FL26" i="3"/>
  <c r="FL42" i="3" s="1"/>
  <c r="FK26" i="3"/>
  <c r="FJ26" i="3"/>
  <c r="FI26" i="3"/>
  <c r="FH26" i="3"/>
  <c r="FG26" i="3"/>
  <c r="FF26" i="3"/>
  <c r="FE26" i="3"/>
  <c r="FE42" i="3" s="1"/>
  <c r="FD26" i="3"/>
  <c r="FD42" i="3" s="1"/>
  <c r="FC26" i="3"/>
  <c r="FC42" i="3" s="1"/>
  <c r="FB26" i="3"/>
  <c r="FB42" i="3" s="1"/>
  <c r="FA26" i="3"/>
  <c r="FA42" i="3" s="1"/>
  <c r="EZ26" i="3"/>
  <c r="EZ42" i="3" s="1"/>
  <c r="EY26" i="3"/>
  <c r="EX26" i="3"/>
  <c r="EX42" i="3" s="1"/>
  <c r="EW26" i="3"/>
  <c r="EW42" i="3" s="1"/>
  <c r="EV26" i="3"/>
  <c r="EV42" i="3" s="1"/>
  <c r="ET26" i="3"/>
  <c r="ET42" i="3" s="1"/>
  <c r="ES26" i="3"/>
  <c r="ES42" i="3" s="1"/>
  <c r="ER26" i="3"/>
  <c r="ER42" i="3" s="1"/>
  <c r="EQ26" i="3"/>
  <c r="EQ42" i="3" s="1"/>
  <c r="EP26" i="3"/>
  <c r="EP42" i="3" s="1"/>
  <c r="EO26" i="3"/>
  <c r="EN26" i="3"/>
  <c r="EN42" i="3" s="1"/>
  <c r="EM26" i="3"/>
  <c r="EM42" i="3" s="1"/>
  <c r="EL26" i="3"/>
  <c r="EL42" i="3" s="1"/>
  <c r="EK26" i="3"/>
  <c r="EH26" i="3"/>
  <c r="EG26" i="3"/>
  <c r="EG42" i="3" s="1"/>
  <c r="EF26" i="3"/>
  <c r="EF42" i="3" s="1"/>
  <c r="EE26" i="3"/>
  <c r="ED26" i="3"/>
  <c r="ED42" i="3" s="1"/>
  <c r="EC26" i="3"/>
  <c r="EC42" i="3" s="1"/>
  <c r="EB26" i="3"/>
  <c r="EA26" i="3"/>
  <c r="DZ26" i="3"/>
  <c r="DZ42" i="3" s="1"/>
  <c r="DY26" i="3"/>
  <c r="DY42" i="3" s="1"/>
  <c r="DX26" i="3"/>
  <c r="DW26" i="3"/>
  <c r="DW42" i="3" s="1"/>
  <c r="DV26" i="3"/>
  <c r="DU26" i="3"/>
  <c r="DT26" i="3"/>
  <c r="DS26" i="3"/>
  <c r="DR26" i="3"/>
  <c r="DQ26" i="3"/>
  <c r="DP26" i="3"/>
  <c r="DP42" i="3" s="1"/>
  <c r="DO26" i="3"/>
  <c r="DO42" i="3" s="1"/>
  <c r="DN26" i="3"/>
  <c r="DM26" i="3"/>
  <c r="DM42" i="3" s="1"/>
  <c r="DL26" i="3"/>
  <c r="DL42" i="3" s="1"/>
  <c r="DK26" i="3"/>
  <c r="DJ26" i="3"/>
  <c r="DJ42" i="3" s="1"/>
  <c r="DI26" i="3"/>
  <c r="DI42" i="3" s="1"/>
  <c r="DH26" i="3"/>
  <c r="DH42" i="3" s="1"/>
  <c r="DG26" i="3"/>
  <c r="DG42" i="3" s="1"/>
  <c r="DF26" i="3"/>
  <c r="DF42" i="3" s="1"/>
  <c r="DE26" i="3"/>
  <c r="DE42" i="3" s="1"/>
  <c r="DD26" i="3"/>
  <c r="DD42" i="3" s="1"/>
  <c r="DC26" i="3"/>
  <c r="DB26" i="3"/>
  <c r="DB42" i="3" s="1"/>
  <c r="DA26" i="3"/>
  <c r="DA42" i="3" s="1"/>
  <c r="CZ26" i="3"/>
  <c r="CZ42" i="3" s="1"/>
  <c r="CX26" i="3"/>
  <c r="CX42" i="3" s="1"/>
  <c r="CW26" i="3"/>
  <c r="CW42" i="3" s="1"/>
  <c r="CV26" i="3"/>
  <c r="CV42" i="3" s="1"/>
  <c r="CU26" i="3"/>
  <c r="CU42" i="3" s="1"/>
  <c r="CT26" i="3"/>
  <c r="CT42" i="3" s="1"/>
  <c r="CS26" i="3"/>
  <c r="CR26" i="3"/>
  <c r="CQ26" i="3"/>
  <c r="CQ42" i="3" s="1"/>
  <c r="CP26" i="3"/>
  <c r="CP42" i="3" s="1"/>
  <c r="CO26" i="3"/>
  <c r="CL26" i="3"/>
  <c r="CK26" i="3"/>
  <c r="CK42" i="3" s="1"/>
  <c r="CJ26" i="3"/>
  <c r="CJ42" i="3" s="1"/>
  <c r="CI26" i="3"/>
  <c r="CH26" i="3"/>
  <c r="CG26" i="3"/>
  <c r="CG42" i="3" s="1"/>
  <c r="CF26" i="3"/>
  <c r="CE26" i="3"/>
  <c r="CD26" i="3"/>
  <c r="CC26" i="3"/>
  <c r="CC42" i="3" s="1"/>
  <c r="CB26" i="3"/>
  <c r="CA26" i="3"/>
  <c r="CA42" i="3" s="1"/>
  <c r="BZ26" i="3"/>
  <c r="BY26" i="3"/>
  <c r="BX26" i="3"/>
  <c r="BW26" i="3"/>
  <c r="BV26" i="3"/>
  <c r="BU26" i="3"/>
  <c r="BT26" i="3"/>
  <c r="BT42" i="3" s="1"/>
  <c r="BS26" i="3"/>
  <c r="BS42" i="3" s="1"/>
  <c r="BR26" i="3"/>
  <c r="BQ26" i="3"/>
  <c r="BP26" i="3"/>
  <c r="BO26" i="3"/>
  <c r="BN26" i="3"/>
  <c r="BM26" i="3"/>
  <c r="BM42" i="3" s="1"/>
  <c r="BL26" i="3"/>
  <c r="BL42" i="3" s="1"/>
  <c r="BK26" i="3"/>
  <c r="BK42" i="3" s="1"/>
  <c r="BJ26" i="3"/>
  <c r="BJ42" i="3" s="1"/>
  <c r="BI26" i="3"/>
  <c r="BH26" i="3"/>
  <c r="BH42" i="3" s="1"/>
  <c r="BG26" i="3"/>
  <c r="BF26" i="3"/>
  <c r="BE26" i="3"/>
  <c r="BE42" i="3" s="1"/>
  <c r="BD26" i="3"/>
  <c r="BD42" i="3" s="1"/>
  <c r="BB26" i="3"/>
  <c r="BB42" i="3" s="1"/>
  <c r="BA26" i="3"/>
  <c r="AZ26" i="3"/>
  <c r="AZ42" i="3" s="1"/>
  <c r="AY26" i="3"/>
  <c r="AY42" i="3" s="1"/>
  <c r="AX26" i="3"/>
  <c r="AX42" i="3" s="1"/>
  <c r="AW26" i="3"/>
  <c r="AV26" i="3"/>
  <c r="AU26" i="3"/>
  <c r="AT26" i="3"/>
  <c r="AT42" i="3" s="1"/>
  <c r="AS26" i="3"/>
  <c r="AP26" i="3"/>
  <c r="AP42" i="3" s="1"/>
  <c r="AO26" i="3"/>
  <c r="AO42" i="3" s="1"/>
  <c r="AN26" i="3"/>
  <c r="AN42" i="3" s="1"/>
  <c r="AM26" i="3"/>
  <c r="AM42" i="3" s="1"/>
  <c r="AL26" i="3"/>
  <c r="AL42" i="3" s="1"/>
  <c r="AK26" i="3"/>
  <c r="AJ26" i="3"/>
  <c r="AI26" i="3"/>
  <c r="AH26" i="3"/>
  <c r="AG26" i="3"/>
  <c r="AF26" i="3"/>
  <c r="AD26" i="3"/>
  <c r="AD42" i="3" s="1"/>
  <c r="AC26" i="3"/>
  <c r="AB26" i="3"/>
  <c r="AB42" i="3" s="1"/>
  <c r="AA26" i="3"/>
  <c r="AA42" i="3" s="1"/>
  <c r="Z26" i="3"/>
  <c r="Z42" i="3" s="1"/>
  <c r="Y26" i="3"/>
  <c r="Y42" i="3" s="1"/>
  <c r="X26" i="3"/>
  <c r="W26" i="3"/>
  <c r="V26" i="3"/>
  <c r="V42" i="3" s="1"/>
  <c r="T26" i="3"/>
  <c r="S26" i="3"/>
  <c r="R26" i="3"/>
  <c r="Q26" i="3"/>
  <c r="P26" i="3"/>
  <c r="O26" i="3"/>
  <c r="M26" i="3"/>
  <c r="L26" i="3"/>
  <c r="L42" i="3" s="1"/>
  <c r="K26" i="3"/>
  <c r="J26" i="3"/>
  <c r="I26" i="3"/>
  <c r="H26" i="3"/>
  <c r="G26" i="3"/>
  <c r="G42" i="3" s="1"/>
  <c r="F26" i="3"/>
  <c r="D26" i="3"/>
  <c r="A26" i="3"/>
  <c r="JW25" i="3"/>
  <c r="N27" i="2" s="1"/>
  <c r="IA25" i="3"/>
  <c r="GE25" i="3"/>
  <c r="EI25" i="3"/>
  <c r="CM25" i="3"/>
  <c r="A25" i="3"/>
  <c r="JK24" i="3"/>
  <c r="JW24" i="3" s="1"/>
  <c r="N26" i="2" s="1"/>
  <c r="HO24" i="3"/>
  <c r="IA24" i="3" s="1"/>
  <c r="L26" i="2" s="1"/>
  <c r="GE24" i="3"/>
  <c r="J26" i="2" s="1"/>
  <c r="FS24" i="3"/>
  <c r="EI24" i="3"/>
  <c r="CM24" i="3"/>
  <c r="AQ24" i="3"/>
  <c r="AR24" i="3" s="1"/>
  <c r="C26" i="3"/>
  <c r="C42" i="3" s="1"/>
  <c r="A24" i="3"/>
  <c r="JK23" i="3"/>
  <c r="IM23" i="3"/>
  <c r="HO23" i="3"/>
  <c r="GQ23" i="3"/>
  <c r="GQ26" i="3" s="1"/>
  <c r="FS23" i="3"/>
  <c r="EU23" i="3"/>
  <c r="CY23" i="3"/>
  <c r="CY26" i="3" s="1"/>
  <c r="BC23" i="3"/>
  <c r="CM23" i="3" s="1"/>
  <c r="F25" i="2" s="1"/>
  <c r="AE23" i="3"/>
  <c r="AE26" i="3" s="1"/>
  <c r="U23" i="3"/>
  <c r="U26" i="3" s="1"/>
  <c r="N23" i="3"/>
  <c r="N26" i="3" s="1"/>
  <c r="A23" i="3"/>
  <c r="JK22" i="3"/>
  <c r="JW22" i="3" s="1"/>
  <c r="N24" i="2" s="1"/>
  <c r="HO22" i="3"/>
  <c r="IA22" i="3" s="1"/>
  <c r="L24" i="2" s="1"/>
  <c r="FS22" i="3"/>
  <c r="FS26" i="3" s="1"/>
  <c r="EI22" i="3"/>
  <c r="CM22" i="3"/>
  <c r="F24" i="2" s="1"/>
  <c r="AQ22" i="3"/>
  <c r="AR22" i="3" s="1"/>
  <c r="A22" i="3"/>
  <c r="A21" i="3"/>
  <c r="A20" i="3"/>
  <c r="A19" i="3"/>
  <c r="A18" i="3"/>
  <c r="JV17" i="3"/>
  <c r="JU17" i="3"/>
  <c r="JT17" i="3"/>
  <c r="JS17" i="3"/>
  <c r="JR17" i="3"/>
  <c r="JQ17" i="3"/>
  <c r="JP17" i="3"/>
  <c r="JO17" i="3"/>
  <c r="JN17" i="3"/>
  <c r="JM17" i="3"/>
  <c r="JM44" i="3" s="1"/>
  <c r="JL17" i="3"/>
  <c r="JJ17" i="3"/>
  <c r="JI17" i="3"/>
  <c r="JH17" i="3"/>
  <c r="JG17" i="3"/>
  <c r="JF17" i="3"/>
  <c r="JE17" i="3"/>
  <c r="JD17" i="3"/>
  <c r="JD44" i="3" s="1"/>
  <c r="JC17" i="3"/>
  <c r="JB17" i="3"/>
  <c r="JA17" i="3"/>
  <c r="IY17" i="3"/>
  <c r="IX17" i="3"/>
  <c r="IW17" i="3"/>
  <c r="IV17" i="3"/>
  <c r="IU17" i="3"/>
  <c r="IT17" i="3"/>
  <c r="IT44" i="3" s="1"/>
  <c r="IS17" i="3"/>
  <c r="IS44" i="3" s="1"/>
  <c r="IR17" i="3"/>
  <c r="IR44" i="3" s="1"/>
  <c r="IQ17" i="3"/>
  <c r="IP17" i="3"/>
  <c r="IO17" i="3"/>
  <c r="IN17" i="3"/>
  <c r="IM17" i="3"/>
  <c r="IL17" i="3"/>
  <c r="IK17" i="3"/>
  <c r="IJ17" i="3"/>
  <c r="II17" i="3"/>
  <c r="II44" i="3" s="1"/>
  <c r="IH17" i="3"/>
  <c r="IG17" i="3"/>
  <c r="IF17" i="3"/>
  <c r="IE17" i="3"/>
  <c r="ID17" i="3"/>
  <c r="HZ17" i="3"/>
  <c r="HY17" i="3"/>
  <c r="HY44" i="3" s="1"/>
  <c r="HX17" i="3"/>
  <c r="HW17" i="3"/>
  <c r="HV17" i="3"/>
  <c r="HU17" i="3"/>
  <c r="HU44" i="3" s="1"/>
  <c r="HT17" i="3"/>
  <c r="HS17" i="3"/>
  <c r="HR17" i="3"/>
  <c r="HQ17" i="3"/>
  <c r="HQ44" i="3" s="1"/>
  <c r="HP17" i="3"/>
  <c r="HN17" i="3"/>
  <c r="HM17" i="3"/>
  <c r="HL17" i="3"/>
  <c r="HK17" i="3"/>
  <c r="HJ17" i="3"/>
  <c r="HI17" i="3"/>
  <c r="HH17" i="3"/>
  <c r="HG17" i="3"/>
  <c r="HF17" i="3"/>
  <c r="HE17" i="3"/>
  <c r="HC17" i="3"/>
  <c r="HB17" i="3"/>
  <c r="HA17" i="3"/>
  <c r="GZ17" i="3"/>
  <c r="GZ44" i="3" s="1"/>
  <c r="GY17" i="3"/>
  <c r="GX17" i="3"/>
  <c r="GX44" i="3" s="1"/>
  <c r="GW17" i="3"/>
  <c r="GV17" i="3"/>
  <c r="GU17" i="3"/>
  <c r="GT17" i="3"/>
  <c r="GS17" i="3"/>
  <c r="GR17" i="3"/>
  <c r="GR44" i="3" s="1"/>
  <c r="GQ17" i="3"/>
  <c r="GP17" i="3"/>
  <c r="GO17" i="3"/>
  <c r="GO44" i="3" s="1"/>
  <c r="GN17" i="3"/>
  <c r="GM17" i="3"/>
  <c r="GM44" i="3" s="1"/>
  <c r="GL17" i="3"/>
  <c r="GK17" i="3"/>
  <c r="GJ17" i="3"/>
  <c r="GI17" i="3"/>
  <c r="GH17" i="3"/>
  <c r="GD17" i="3"/>
  <c r="GC17" i="3"/>
  <c r="GB17" i="3"/>
  <c r="GA17" i="3"/>
  <c r="FZ17" i="3"/>
  <c r="FY17" i="3"/>
  <c r="FX17" i="3"/>
  <c r="FW17" i="3"/>
  <c r="FV17" i="3"/>
  <c r="FU17" i="3"/>
  <c r="FT17" i="3"/>
  <c r="FR17" i="3"/>
  <c r="FQ17" i="3"/>
  <c r="FP17" i="3"/>
  <c r="FO17" i="3"/>
  <c r="FN17" i="3"/>
  <c r="FM17" i="3"/>
  <c r="FL17" i="3"/>
  <c r="FK17" i="3"/>
  <c r="FJ17" i="3"/>
  <c r="FI17" i="3"/>
  <c r="FG17" i="3"/>
  <c r="FF17" i="3"/>
  <c r="FE17" i="3"/>
  <c r="FE44" i="3" s="1"/>
  <c r="FD17" i="3"/>
  <c r="FC17" i="3"/>
  <c r="FB17" i="3"/>
  <c r="FB44" i="3" s="1"/>
  <c r="FA17" i="3"/>
  <c r="FA44" i="3" s="1"/>
  <c r="EZ17" i="3"/>
  <c r="EZ44" i="3" s="1"/>
  <c r="EY17" i="3"/>
  <c r="EX17" i="3"/>
  <c r="EW17" i="3"/>
  <c r="EV17" i="3"/>
  <c r="EU17" i="3"/>
  <c r="ET17" i="3"/>
  <c r="ES17" i="3"/>
  <c r="ES44" i="3" s="1"/>
  <c r="ER17" i="3"/>
  <c r="EQ17" i="3"/>
  <c r="EQ44" i="3" s="1"/>
  <c r="EP17" i="3"/>
  <c r="EO17" i="3"/>
  <c r="EN17" i="3"/>
  <c r="EM17" i="3"/>
  <c r="EL17" i="3"/>
  <c r="EH17" i="3"/>
  <c r="EG17" i="3"/>
  <c r="EG44" i="3" s="1"/>
  <c r="EF17" i="3"/>
  <c r="EF44" i="3" s="1"/>
  <c r="EE17" i="3"/>
  <c r="ED17" i="3"/>
  <c r="ED44" i="3" s="1"/>
  <c r="EC17" i="3"/>
  <c r="EC44" i="3" s="1"/>
  <c r="EB17" i="3"/>
  <c r="EA17" i="3"/>
  <c r="DZ17" i="3"/>
  <c r="DY17" i="3"/>
  <c r="DY44" i="3" s="1"/>
  <c r="DX17" i="3"/>
  <c r="DW17" i="3"/>
  <c r="DV17" i="3"/>
  <c r="DU17" i="3"/>
  <c r="DT17" i="3"/>
  <c r="DS17" i="3"/>
  <c r="DR17" i="3"/>
  <c r="DQ17" i="3"/>
  <c r="DP17" i="3"/>
  <c r="DO17" i="3"/>
  <c r="DN17" i="3"/>
  <c r="DM17" i="3"/>
  <c r="DM44" i="3" s="1"/>
  <c r="DL17" i="3"/>
  <c r="DK17" i="3"/>
  <c r="DJ17" i="3"/>
  <c r="DI17" i="3"/>
  <c r="DI44" i="3" s="1"/>
  <c r="DH17" i="3"/>
  <c r="DH44" i="3" s="1"/>
  <c r="DG17" i="3"/>
  <c r="DF17" i="3"/>
  <c r="DF44" i="3" s="1"/>
  <c r="DE17" i="3"/>
  <c r="DD17" i="3"/>
  <c r="DC17" i="3"/>
  <c r="DB17" i="3"/>
  <c r="DA17" i="3"/>
  <c r="DA44" i="3" s="1"/>
  <c r="CZ17" i="3"/>
  <c r="CZ44" i="3" s="1"/>
  <c r="CY17" i="3"/>
  <c r="CX17" i="3"/>
  <c r="CX44" i="3" s="1"/>
  <c r="CW17" i="3"/>
  <c r="CV17" i="3"/>
  <c r="CV44" i="3" s="1"/>
  <c r="CU17" i="3"/>
  <c r="CT17" i="3"/>
  <c r="CS17" i="3"/>
  <c r="CR17" i="3"/>
  <c r="CQ17" i="3"/>
  <c r="CP17" i="3"/>
  <c r="CP44" i="3" s="1"/>
  <c r="CL17" i="3"/>
  <c r="CK17" i="3"/>
  <c r="CJ17" i="3"/>
  <c r="CI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T44" i="3" s="1"/>
  <c r="BS17" i="3"/>
  <c r="BR17" i="3"/>
  <c r="BQ17" i="3"/>
  <c r="BO17" i="3"/>
  <c r="BN17" i="3"/>
  <c r="BM17" i="3"/>
  <c r="BL17" i="3"/>
  <c r="BK17" i="3"/>
  <c r="BJ17" i="3"/>
  <c r="BJ44" i="3" s="1"/>
  <c r="BI17" i="3"/>
  <c r="BH17" i="3"/>
  <c r="BG17" i="3"/>
  <c r="BF17" i="3"/>
  <c r="BE17" i="3"/>
  <c r="BD17" i="3"/>
  <c r="BD44" i="3" s="1"/>
  <c r="BC17" i="3"/>
  <c r="BB17" i="3"/>
  <c r="BA17" i="3"/>
  <c r="AZ17" i="3"/>
  <c r="AY17" i="3"/>
  <c r="AX17" i="3"/>
  <c r="AW17" i="3"/>
  <c r="AV17" i="3"/>
  <c r="AT17" i="3"/>
  <c r="AP17" i="3"/>
  <c r="AO17" i="3"/>
  <c r="AO44" i="3" s="1"/>
  <c r="AN17" i="3"/>
  <c r="AM17" i="3"/>
  <c r="AL17" i="3"/>
  <c r="AK17" i="3"/>
  <c r="AJ17" i="3"/>
  <c r="AI17" i="3"/>
  <c r="AH17" i="3"/>
  <c r="AG17" i="3"/>
  <c r="AF17" i="3"/>
  <c r="AE17" i="3"/>
  <c r="AD17" i="3"/>
  <c r="AD44" i="3" s="1"/>
  <c r="AC17" i="3"/>
  <c r="AB17" i="3"/>
  <c r="AB44" i="3" s="1"/>
  <c r="AA17" i="3"/>
  <c r="Z17" i="3"/>
  <c r="Y17" i="3"/>
  <c r="Y44" i="3" s="1"/>
  <c r="X17" i="3"/>
  <c r="W17" i="3"/>
  <c r="V17" i="3"/>
  <c r="V44" i="3" s="1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A17" i="3"/>
  <c r="JK16" i="3"/>
  <c r="IZ16" i="3"/>
  <c r="IZ17" i="3" s="1"/>
  <c r="HO16" i="3"/>
  <c r="HD16" i="3"/>
  <c r="HD17" i="3" s="1"/>
  <c r="FS16" i="3"/>
  <c r="FH16" i="3"/>
  <c r="FH17" i="3" s="1"/>
  <c r="EK16" i="3"/>
  <c r="CO16" i="3"/>
  <c r="EI16" i="3" s="1"/>
  <c r="BP16" i="3"/>
  <c r="BP17" i="3" s="1"/>
  <c r="AS16" i="3"/>
  <c r="A16" i="3"/>
  <c r="JK15" i="3"/>
  <c r="JW15" i="3" s="1"/>
  <c r="N17" i="2" s="1"/>
  <c r="HO15" i="3"/>
  <c r="HO17" i="3" s="1"/>
  <c r="FS15" i="3"/>
  <c r="EI15" i="3"/>
  <c r="CM15" i="3"/>
  <c r="F17" i="2" s="1"/>
  <c r="AQ15" i="3"/>
  <c r="AR15" i="3" s="1"/>
  <c r="A15" i="3"/>
  <c r="JW14" i="3"/>
  <c r="IA14" i="3"/>
  <c r="L16" i="2" s="1"/>
  <c r="GE14" i="3"/>
  <c r="J16" i="2" s="1"/>
  <c r="EI14" i="3"/>
  <c r="H16" i="2" s="1"/>
  <c r="AS14" i="3"/>
  <c r="CM14" i="3" s="1"/>
  <c r="F16" i="2" s="1"/>
  <c r="F14" i="3"/>
  <c r="E14" i="3"/>
  <c r="D14" i="3"/>
  <c r="A14" i="3"/>
  <c r="IC13" i="3"/>
  <c r="JW13" i="3" s="1"/>
  <c r="N15" i="2" s="1"/>
  <c r="GG13" i="3"/>
  <c r="IA13" i="3" s="1"/>
  <c r="L15" i="2" s="1"/>
  <c r="EK13" i="3"/>
  <c r="EK17" i="3" s="1"/>
  <c r="CO13" i="3"/>
  <c r="F13" i="3"/>
  <c r="F17" i="3" s="1"/>
  <c r="C17" i="3"/>
  <c r="C44" i="3" s="1"/>
  <c r="A13" i="3"/>
  <c r="A12" i="3"/>
  <c r="DT10" i="3"/>
  <c r="FP10" i="3" s="1"/>
  <c r="HL10" i="3" s="1"/>
  <c r="DR10" i="3"/>
  <c r="FN10" i="3" s="1"/>
  <c r="DP10" i="3"/>
  <c r="FL10" i="3" s="1"/>
  <c r="HH10" i="3" s="1"/>
  <c r="JD10" i="3" s="1"/>
  <c r="CL10" i="3"/>
  <c r="EH10" i="3" s="1"/>
  <c r="GD10" i="3" s="1"/>
  <c r="CJ10" i="3"/>
  <c r="EF10" i="3" s="1"/>
  <c r="CG10" i="3"/>
  <c r="CD10" i="3"/>
  <c r="DZ10" i="3" s="1"/>
  <c r="FV10" i="3" s="1"/>
  <c r="CB10" i="3"/>
  <c r="DX10" i="3" s="1"/>
  <c r="DV10" i="3"/>
  <c r="FR10" i="3" s="1"/>
  <c r="HN10" i="3" s="1"/>
  <c r="JJ10" i="3" s="1"/>
  <c r="DQ10" i="3"/>
  <c r="FM10" i="3" s="1"/>
  <c r="BR10" i="3"/>
  <c r="BO10" i="3"/>
  <c r="BN10" i="3"/>
  <c r="DJ10" i="3" s="1"/>
  <c r="FF10" i="3" s="1"/>
  <c r="DI10" i="3"/>
  <c r="FE10" i="3" s="1"/>
  <c r="HA10" i="3" s="1"/>
  <c r="BJ10" i="3"/>
  <c r="DF10" i="3" s="1"/>
  <c r="FB10" i="3" s="1"/>
  <c r="GX10" i="3" s="1"/>
  <c r="IT10" i="3" s="1"/>
  <c r="BG10" i="3"/>
  <c r="BD10" i="3"/>
  <c r="CZ10" i="3" s="1"/>
  <c r="BA10" i="3"/>
  <c r="AY10" i="3"/>
  <c r="CU10" i="3" s="1"/>
  <c r="EQ10" i="3" s="1"/>
  <c r="GM10" i="3" s="1"/>
  <c r="II10" i="3" s="1"/>
  <c r="AX10" i="3"/>
  <c r="CT10" i="3" s="1"/>
  <c r="EP10" i="3" s="1"/>
  <c r="AV10" i="3"/>
  <c r="CR10" i="3" s="1"/>
  <c r="AT10" i="3"/>
  <c r="CP10" i="3" s="1"/>
  <c r="EL10" i="3" s="1"/>
  <c r="GH10" i="3" s="1"/>
  <c r="CK10" i="3"/>
  <c r="CI10" i="3"/>
  <c r="EE10" i="3" s="1"/>
  <c r="CH10" i="3"/>
  <c r="CF10" i="3"/>
  <c r="EB10" i="3" s="1"/>
  <c r="CE10" i="3"/>
  <c r="CC10" i="3"/>
  <c r="CA10" i="3"/>
  <c r="DW10" i="3" s="1"/>
  <c r="BS10" i="3"/>
  <c r="BQ10" i="3"/>
  <c r="BP10" i="3"/>
  <c r="DL10" i="3" s="1"/>
  <c r="FH10" i="3" s="1"/>
  <c r="HD10" i="3" s="1"/>
  <c r="BL10" i="3"/>
  <c r="DH10" i="3" s="1"/>
  <c r="BK10" i="3"/>
  <c r="DG10" i="3" s="1"/>
  <c r="BI10" i="3"/>
  <c r="BH10" i="3"/>
  <c r="DD10" i="3" s="1"/>
  <c r="EZ10" i="3" s="1"/>
  <c r="GV10" i="3" s="1"/>
  <c r="BF10" i="3"/>
  <c r="DB10" i="3" s="1"/>
  <c r="EX10" i="3" s="1"/>
  <c r="BE10" i="3"/>
  <c r="BC10" i="3"/>
  <c r="BB10" i="3"/>
  <c r="AZ10" i="3"/>
  <c r="CV10" i="3" s="1"/>
  <c r="ER10" i="3" s="1"/>
  <c r="AW10" i="3"/>
  <c r="AU10" i="3"/>
  <c r="AS10" i="3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N56" i="2"/>
  <c r="J56" i="2"/>
  <c r="H56" i="2"/>
  <c r="F56" i="2"/>
  <c r="D56" i="2"/>
  <c r="C56" i="2"/>
  <c r="A56" i="2"/>
  <c r="N55" i="2"/>
  <c r="L55" i="2"/>
  <c r="H55" i="2"/>
  <c r="F55" i="2"/>
  <c r="D55" i="2"/>
  <c r="C55" i="2"/>
  <c r="A55" i="2"/>
  <c r="C54" i="2"/>
  <c r="A54" i="2"/>
  <c r="C53" i="2"/>
  <c r="A53" i="2"/>
  <c r="C52" i="2"/>
  <c r="A52" i="2"/>
  <c r="C51" i="2"/>
  <c r="A51" i="2"/>
  <c r="A50" i="2"/>
  <c r="A49" i="2"/>
  <c r="A48" i="2"/>
  <c r="A47" i="2"/>
  <c r="A46" i="2"/>
  <c r="A45" i="2"/>
  <c r="A44" i="2"/>
  <c r="L43" i="2"/>
  <c r="F43" i="2"/>
  <c r="C43" i="2"/>
  <c r="A43" i="2"/>
  <c r="C42" i="2"/>
  <c r="A42" i="2"/>
  <c r="C41" i="2"/>
  <c r="A41" i="2"/>
  <c r="C40" i="2"/>
  <c r="A40" i="2"/>
  <c r="H39" i="2"/>
  <c r="C39" i="2"/>
  <c r="A39" i="2"/>
  <c r="C38" i="2"/>
  <c r="A38" i="2"/>
  <c r="C37" i="2"/>
  <c r="A37" i="2"/>
  <c r="C36" i="2"/>
  <c r="A36" i="2"/>
  <c r="N35" i="2"/>
  <c r="L35" i="2"/>
  <c r="H35" i="2"/>
  <c r="C35" i="2"/>
  <c r="A35" i="2"/>
  <c r="L34" i="2"/>
  <c r="C34" i="2"/>
  <c r="A34" i="2"/>
  <c r="C33" i="2"/>
  <c r="A33" i="2"/>
  <c r="F32" i="2"/>
  <c r="C32" i="2"/>
  <c r="A32" i="2"/>
  <c r="H31" i="2"/>
  <c r="C31" i="2"/>
  <c r="A31" i="2"/>
  <c r="C30" i="2"/>
  <c r="A30" i="2"/>
  <c r="A29" i="2"/>
  <c r="A28" i="2"/>
  <c r="L27" i="2"/>
  <c r="J27" i="2"/>
  <c r="H27" i="2"/>
  <c r="F27" i="2"/>
  <c r="C27" i="2"/>
  <c r="A27" i="2"/>
  <c r="H26" i="2"/>
  <c r="F26" i="2"/>
  <c r="C26" i="2"/>
  <c r="A26" i="2"/>
  <c r="C25" i="2"/>
  <c r="A25" i="2"/>
  <c r="H24" i="2"/>
  <c r="D24" i="2"/>
  <c r="C24" i="2"/>
  <c r="A24" i="2"/>
  <c r="A23" i="2"/>
  <c r="A22" i="2"/>
  <c r="A21" i="2"/>
  <c r="A20" i="2"/>
  <c r="A19" i="2"/>
  <c r="H18" i="2"/>
  <c r="C18" i="2"/>
  <c r="A18" i="2"/>
  <c r="H17" i="2"/>
  <c r="D17" i="2"/>
  <c r="C17" i="2"/>
  <c r="A17" i="2"/>
  <c r="N16" i="2"/>
  <c r="C16" i="2"/>
  <c r="A16" i="2"/>
  <c r="C15" i="2"/>
  <c r="A15" i="2"/>
  <c r="A14" i="2"/>
  <c r="I45" i="1"/>
  <c r="H45" i="1"/>
  <c r="J45" i="1" s="1"/>
  <c r="J41" i="1"/>
  <c r="J40" i="1"/>
  <c r="CA20" i="4" s="1"/>
  <c r="CB20" i="4" s="1"/>
  <c r="I44" i="1"/>
  <c r="H42" i="1"/>
  <c r="H35" i="1"/>
  <c r="I36" i="1"/>
  <c r="J32" i="1"/>
  <c r="I35" i="1"/>
  <c r="J31" i="1"/>
  <c r="O78" i="2"/>
  <c r="M78" i="2"/>
  <c r="K78" i="2"/>
  <c r="H27" i="1"/>
  <c r="I26" i="1"/>
  <c r="H26" i="1"/>
  <c r="H28" i="1" s="1"/>
  <c r="I27" i="1"/>
  <c r="J27" i="1" s="1"/>
  <c r="J23" i="1"/>
  <c r="H24" i="1"/>
  <c r="I18" i="1"/>
  <c r="H18" i="1"/>
  <c r="J18" i="1" s="1"/>
  <c r="H15" i="1"/>
  <c r="C35" i="5"/>
  <c r="J14" i="1"/>
  <c r="K13" i="1"/>
  <c r="K14" i="1" s="1"/>
  <c r="K15" i="1" s="1"/>
  <c r="K16" i="1" s="1"/>
  <c r="K17" i="1" s="1"/>
  <c r="I17" i="1"/>
  <c r="J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39" i="1" s="1"/>
  <c r="K12" i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A12" i="1"/>
  <c r="E56" i="2" l="1"/>
  <c r="G56" i="2" s="1"/>
  <c r="I56" i="2" s="1"/>
  <c r="K56" i="2" s="1"/>
  <c r="M56" i="2" s="1"/>
  <c r="O56" i="2" s="1"/>
  <c r="BO42" i="3"/>
  <c r="GE22" i="3"/>
  <c r="J24" i="2" s="1"/>
  <c r="CM38" i="3"/>
  <c r="F40" i="2" s="1"/>
  <c r="GE23" i="3"/>
  <c r="J25" i="2" s="1"/>
  <c r="P42" i="3"/>
  <c r="BO44" i="3"/>
  <c r="HZ42" i="3"/>
  <c r="JW38" i="3"/>
  <c r="N40" i="2" s="1"/>
  <c r="FS17" i="3"/>
  <c r="AQ35" i="3"/>
  <c r="E17" i="2"/>
  <c r="G17" i="2" s="1"/>
  <c r="I17" i="2" s="1"/>
  <c r="D26" i="2"/>
  <c r="E26" i="2" s="1"/>
  <c r="G26" i="2" s="1"/>
  <c r="I26" i="2" s="1"/>
  <c r="K26" i="2" s="1"/>
  <c r="M26" i="2" s="1"/>
  <c r="O26" i="2" s="1"/>
  <c r="AN44" i="3"/>
  <c r="AZ44" i="3"/>
  <c r="CG44" i="3"/>
  <c r="ER44" i="3"/>
  <c r="GS44" i="3"/>
  <c r="HA44" i="3"/>
  <c r="CN24" i="3"/>
  <c r="CR42" i="3"/>
  <c r="CR44" i="3" s="1"/>
  <c r="AQ28" i="3"/>
  <c r="D30" i="2" s="1"/>
  <c r="EB57" i="3"/>
  <c r="FK57" i="3"/>
  <c r="GE16" i="3"/>
  <c r="J18" i="2" s="1"/>
  <c r="CM26" i="3"/>
  <c r="EH42" i="3"/>
  <c r="FQ42" i="3"/>
  <c r="EE57" i="3"/>
  <c r="JI57" i="3"/>
  <c r="BQ57" i="3"/>
  <c r="BQ46" i="3" s="1"/>
  <c r="FW57" i="3"/>
  <c r="HV57" i="3"/>
  <c r="HV46" i="3" s="1"/>
  <c r="BB44" i="3"/>
  <c r="JN44" i="3"/>
  <c r="GD57" i="3"/>
  <c r="GD46" i="3" s="1"/>
  <c r="FZ57" i="3"/>
  <c r="FZ46" i="3" s="1"/>
  <c r="AA44" i="3"/>
  <c r="AT44" i="3"/>
  <c r="GN44" i="3"/>
  <c r="HE44" i="3"/>
  <c r="IO44" i="3"/>
  <c r="IW44" i="3"/>
  <c r="CK44" i="3"/>
  <c r="HX57" i="3"/>
  <c r="HX46" i="3" s="1"/>
  <c r="C28" i="2"/>
  <c r="C45" i="2" s="1"/>
  <c r="AQ14" i="3"/>
  <c r="AR14" i="3" s="1"/>
  <c r="CN14" i="3" s="1"/>
  <c r="EJ14" i="3" s="1"/>
  <c r="GF14" i="3" s="1"/>
  <c r="IB14" i="3" s="1"/>
  <c r="JX14" i="3" s="1"/>
  <c r="EN44" i="3"/>
  <c r="FI57" i="3"/>
  <c r="FI46" i="3" s="1"/>
  <c r="FU57" i="3"/>
  <c r="FU46" i="3" s="1"/>
  <c r="GH44" i="3"/>
  <c r="GP44" i="3"/>
  <c r="HX44" i="3"/>
  <c r="IQ44" i="3"/>
  <c r="EI38" i="3"/>
  <c r="H40" i="2" s="1"/>
  <c r="IF42" i="3"/>
  <c r="IF44" i="3" s="1"/>
  <c r="E55" i="2"/>
  <c r="G55" i="2" s="1"/>
  <c r="I55" i="2" s="1"/>
  <c r="K55" i="2" s="1"/>
  <c r="M55" i="2" s="1"/>
  <c r="O55" i="2" s="1"/>
  <c r="IJ44" i="3"/>
  <c r="JA44" i="3"/>
  <c r="HW42" i="3"/>
  <c r="HW44" i="3" s="1"/>
  <c r="GE28" i="3"/>
  <c r="J30" i="2" s="1"/>
  <c r="CM37" i="3"/>
  <c r="F39" i="2" s="1"/>
  <c r="DV57" i="3"/>
  <c r="HK57" i="3"/>
  <c r="CF57" i="3"/>
  <c r="JH57" i="3"/>
  <c r="AQ53" i="3"/>
  <c r="D53" i="2" s="1"/>
  <c r="E53" i="2" s="1"/>
  <c r="AR53" i="3"/>
  <c r="AR29" i="3"/>
  <c r="CN29" i="3" s="1"/>
  <c r="EJ29" i="3" s="1"/>
  <c r="D31" i="2"/>
  <c r="E31" i="2" s="1"/>
  <c r="G31" i="2" s="1"/>
  <c r="I31" i="2" s="1"/>
  <c r="IA15" i="3"/>
  <c r="L17" i="2" s="1"/>
  <c r="DP44" i="3"/>
  <c r="HH44" i="3"/>
  <c r="HO26" i="3"/>
  <c r="JW23" i="3"/>
  <c r="N25" i="2" s="1"/>
  <c r="N28" i="2" s="1"/>
  <c r="BL44" i="3"/>
  <c r="GA42" i="3"/>
  <c r="GA44" i="3" s="1"/>
  <c r="JS42" i="3"/>
  <c r="CM28" i="3"/>
  <c r="F30" i="2" s="1"/>
  <c r="FP57" i="3"/>
  <c r="HH57" i="3"/>
  <c r="DT57" i="3"/>
  <c r="DT46" i="3" s="1"/>
  <c r="HQ57" i="3"/>
  <c r="HQ46" i="3" s="1"/>
  <c r="JC57" i="3"/>
  <c r="JC46" i="3" s="1"/>
  <c r="JP57" i="3"/>
  <c r="C19" i="2"/>
  <c r="C44" i="2"/>
  <c r="GE13" i="3"/>
  <c r="J15" i="2" s="1"/>
  <c r="FQ44" i="3"/>
  <c r="ID44" i="3"/>
  <c r="IL44" i="3"/>
  <c r="JT44" i="3"/>
  <c r="JK26" i="3"/>
  <c r="EI23" i="3"/>
  <c r="H25" i="2" s="1"/>
  <c r="H28" i="2" s="1"/>
  <c r="L44" i="3"/>
  <c r="CL42" i="3"/>
  <c r="GV44" i="3"/>
  <c r="IV44" i="3"/>
  <c r="JU44" i="3"/>
  <c r="EI28" i="3"/>
  <c r="H30" i="2" s="1"/>
  <c r="GE53" i="3"/>
  <c r="J53" i="2" s="1"/>
  <c r="HI57" i="3"/>
  <c r="E24" i="2"/>
  <c r="G24" i="2" s="1"/>
  <c r="CJ44" i="3"/>
  <c r="CU44" i="3"/>
  <c r="CW44" i="3"/>
  <c r="EW44" i="3"/>
  <c r="BT57" i="3"/>
  <c r="BT46" i="3" s="1"/>
  <c r="DY57" i="3"/>
  <c r="DY46" i="3" s="1"/>
  <c r="CM53" i="3"/>
  <c r="F53" i="2" s="1"/>
  <c r="DQ57" i="3"/>
  <c r="DQ46" i="3" s="1"/>
  <c r="F28" i="2"/>
  <c r="DD44" i="3"/>
  <c r="DL44" i="3"/>
  <c r="EL44" i="3"/>
  <c r="ET44" i="3"/>
  <c r="GB44" i="3"/>
  <c r="GU44" i="3"/>
  <c r="IN44" i="3"/>
  <c r="CN22" i="3"/>
  <c r="EJ22" i="3" s="1"/>
  <c r="GF22" i="3" s="1"/>
  <c r="IB22" i="3" s="1"/>
  <c r="JX22" i="3" s="1"/>
  <c r="AY44" i="3"/>
  <c r="EE42" i="3"/>
  <c r="CM52" i="3"/>
  <c r="F52" i="2" s="1"/>
  <c r="HG57" i="3"/>
  <c r="HG46" i="3" s="1"/>
  <c r="BU57" i="3"/>
  <c r="BU46" i="3" s="1"/>
  <c r="CC44" i="3"/>
  <c r="DE44" i="3"/>
  <c r="BQ42" i="3"/>
  <c r="BQ44" i="3" s="1"/>
  <c r="JW28" i="3"/>
  <c r="N30" i="2" s="1"/>
  <c r="JW29" i="3"/>
  <c r="N31" i="2" s="1"/>
  <c r="JW36" i="3"/>
  <c r="N38" i="2" s="1"/>
  <c r="DP57" i="3"/>
  <c r="DP46" i="3" s="1"/>
  <c r="JR57" i="3"/>
  <c r="HL57" i="3"/>
  <c r="HL46" i="3" s="1"/>
  <c r="GE15" i="3"/>
  <c r="J17" i="2" s="1"/>
  <c r="BE44" i="3"/>
  <c r="BM44" i="3"/>
  <c r="EV44" i="3"/>
  <c r="GW44" i="3"/>
  <c r="EJ24" i="3"/>
  <c r="GF24" i="3" s="1"/>
  <c r="IB24" i="3" s="1"/>
  <c r="JX24" i="3" s="1"/>
  <c r="HT57" i="3"/>
  <c r="JE57" i="3"/>
  <c r="JE46" i="3" s="1"/>
  <c r="JS57" i="3"/>
  <c r="JS46" i="3" s="1"/>
  <c r="EA57" i="3"/>
  <c r="CI57" i="3"/>
  <c r="CI46" i="3" s="1"/>
  <c r="GB57" i="3"/>
  <c r="GB46" i="3" s="1"/>
  <c r="AL44" i="3"/>
  <c r="IA23" i="3"/>
  <c r="IA26" i="3" s="1"/>
  <c r="I42" i="3"/>
  <c r="I44" i="3" s="1"/>
  <c r="CI42" i="3"/>
  <c r="GJ44" i="3"/>
  <c r="AQ36" i="3"/>
  <c r="D38" i="2" s="1"/>
  <c r="E38" i="2" s="1"/>
  <c r="BZ57" i="3"/>
  <c r="BZ46" i="3" s="1"/>
  <c r="FO57" i="3"/>
  <c r="FO46" i="3" s="1"/>
  <c r="HW57" i="3"/>
  <c r="BY20" i="4"/>
  <c r="BZ20" i="4" s="1"/>
  <c r="J35" i="1"/>
  <c r="J33" i="1"/>
  <c r="D13" i="1" s="1"/>
  <c r="GN10" i="3"/>
  <c r="ID10" i="3"/>
  <c r="BT20" i="4"/>
  <c r="BS20" i="4"/>
  <c r="BQ20" i="4"/>
  <c r="BU20" i="4"/>
  <c r="BV20" i="4" s="1"/>
  <c r="BR20" i="4"/>
  <c r="J17" i="1"/>
  <c r="J19" i="1" s="1"/>
  <c r="J15" i="1"/>
  <c r="K18" i="1"/>
  <c r="L18" i="1"/>
  <c r="DA10" i="3"/>
  <c r="FT10" i="3"/>
  <c r="AE42" i="3"/>
  <c r="AE44" i="3" s="1"/>
  <c r="M35" i="5"/>
  <c r="HO39" i="3" s="1"/>
  <c r="E35" i="5"/>
  <c r="D35" i="5"/>
  <c r="K35" i="5"/>
  <c r="FS39" i="3" s="1"/>
  <c r="I35" i="5"/>
  <c r="O35" i="5"/>
  <c r="JK39" i="3" s="1"/>
  <c r="G35" i="5"/>
  <c r="CS10" i="3"/>
  <c r="EV10" i="3"/>
  <c r="HR10" i="3"/>
  <c r="FC10" i="3"/>
  <c r="GA10" i="3"/>
  <c r="AR28" i="3"/>
  <c r="CN28" i="3" s="1"/>
  <c r="EJ28" i="3" s="1"/>
  <c r="GF28" i="3" s="1"/>
  <c r="J42" i="1"/>
  <c r="E13" i="1" s="1"/>
  <c r="DN10" i="3"/>
  <c r="HI10" i="3"/>
  <c r="C58" i="4"/>
  <c r="K58" i="4" s="1"/>
  <c r="S37" i="4"/>
  <c r="AI23" i="4"/>
  <c r="AK23" i="4" s="1"/>
  <c r="F34" i="3" s="1"/>
  <c r="H44" i="1"/>
  <c r="H46" i="1" s="1"/>
  <c r="O14" i="1"/>
  <c r="GT10" i="3"/>
  <c r="DY10" i="3"/>
  <c r="EG10" i="3"/>
  <c r="HB10" i="3"/>
  <c r="H36" i="1"/>
  <c r="J36" i="1" s="1"/>
  <c r="DC10" i="3"/>
  <c r="GB10" i="3"/>
  <c r="IZ10" i="3"/>
  <c r="FX10" i="3"/>
  <c r="FD10" i="3"/>
  <c r="J44" i="1"/>
  <c r="J46" i="1" s="1"/>
  <c r="C58" i="2"/>
  <c r="H17" i="1"/>
  <c r="H19" i="1" s="1"/>
  <c r="J22" i="1"/>
  <c r="EA10" i="3"/>
  <c r="HZ10" i="3"/>
  <c r="IR10" i="3"/>
  <c r="N43" i="2"/>
  <c r="CW10" i="3"/>
  <c r="H33" i="1"/>
  <c r="CO10" i="3"/>
  <c r="DE10" i="3"/>
  <c r="DM10" i="3"/>
  <c r="EN10" i="3"/>
  <c r="HJ10" i="3"/>
  <c r="CX10" i="3"/>
  <c r="GL10" i="3"/>
  <c r="DU10" i="3"/>
  <c r="JH10" i="3"/>
  <c r="IW10" i="3"/>
  <c r="DV46" i="3"/>
  <c r="FQ46" i="3"/>
  <c r="C57" i="4"/>
  <c r="S36" i="4"/>
  <c r="AI22" i="4"/>
  <c r="AJ22" i="4" s="1"/>
  <c r="CQ10" i="3"/>
  <c r="DO10" i="3"/>
  <c r="ED10" i="3"/>
  <c r="DK10" i="3"/>
  <c r="CY10" i="3"/>
  <c r="FS10" i="3"/>
  <c r="EI13" i="3"/>
  <c r="CO17" i="3"/>
  <c r="IK44" i="3"/>
  <c r="JW32" i="3"/>
  <c r="IA38" i="3"/>
  <c r="FP46" i="3"/>
  <c r="HH46" i="3"/>
  <c r="HZ46" i="3"/>
  <c r="CF46" i="3"/>
  <c r="EK46" i="3"/>
  <c r="DS10" i="3"/>
  <c r="EC10" i="3"/>
  <c r="AR36" i="3"/>
  <c r="JI46" i="3"/>
  <c r="EB46" i="3"/>
  <c r="FX46" i="3"/>
  <c r="EN57" i="3"/>
  <c r="GE54" i="3"/>
  <c r="E46" i="3"/>
  <c r="M46" i="3"/>
  <c r="U46" i="3"/>
  <c r="DW46" i="3"/>
  <c r="FL44" i="3"/>
  <c r="GC44" i="3"/>
  <c r="IA28" i="3"/>
  <c r="GE32" i="3"/>
  <c r="EE46" i="3"/>
  <c r="GA46" i="3"/>
  <c r="FD44" i="3"/>
  <c r="GE26" i="3"/>
  <c r="BX46" i="3"/>
  <c r="JP46" i="3"/>
  <c r="EJ56" i="3"/>
  <c r="GF56" i="3" s="1"/>
  <c r="IB56" i="3" s="1"/>
  <c r="JX56" i="3" s="1"/>
  <c r="IE46" i="3"/>
  <c r="CN15" i="3"/>
  <c r="AV42" i="3"/>
  <c r="AV44" i="3" s="1"/>
  <c r="AQ30" i="3"/>
  <c r="IA30" i="3"/>
  <c r="BY46" i="3"/>
  <c r="HT46" i="3"/>
  <c r="JA46" i="3"/>
  <c r="GF55" i="3"/>
  <c r="IB55" i="3" s="1"/>
  <c r="JX55" i="3" s="1"/>
  <c r="EJ15" i="3"/>
  <c r="GF15" i="3" s="1"/>
  <c r="IB15" i="3" s="1"/>
  <c r="JX15" i="3" s="1"/>
  <c r="P44" i="3"/>
  <c r="BH44" i="3"/>
  <c r="HW46" i="3"/>
  <c r="JM46" i="3"/>
  <c r="EI53" i="3"/>
  <c r="DM57" i="3"/>
  <c r="FK46" i="3"/>
  <c r="DK42" i="3"/>
  <c r="DK44" i="3" s="1"/>
  <c r="JG42" i="3"/>
  <c r="JG44" i="3" s="1"/>
  <c r="AP46" i="3"/>
  <c r="JJ46" i="3"/>
  <c r="AI46" i="3"/>
  <c r="G44" i="3"/>
  <c r="AM44" i="3"/>
  <c r="BK44" i="3"/>
  <c r="BS44" i="3"/>
  <c r="CA44" i="3"/>
  <c r="CI44" i="3"/>
  <c r="CQ44" i="3"/>
  <c r="DG44" i="3"/>
  <c r="DO44" i="3"/>
  <c r="DW44" i="3"/>
  <c r="EE44" i="3"/>
  <c r="EM44" i="3"/>
  <c r="FC44" i="3"/>
  <c r="GI44" i="3"/>
  <c r="GY44" i="3"/>
  <c r="IE44" i="3"/>
  <c r="IU44" i="3"/>
  <c r="JC44" i="3"/>
  <c r="JK17" i="3"/>
  <c r="JS44" i="3"/>
  <c r="ES46" i="3"/>
  <c r="FA46" i="3"/>
  <c r="IM46" i="3"/>
  <c r="IU46" i="3"/>
  <c r="JH46" i="3"/>
  <c r="CM51" i="3"/>
  <c r="CL46" i="3"/>
  <c r="HK46" i="3"/>
  <c r="IA51" i="3"/>
  <c r="BV46" i="3"/>
  <c r="JF57" i="3"/>
  <c r="DK46" i="3"/>
  <c r="FR46" i="3"/>
  <c r="EA46" i="3"/>
  <c r="CM54" i="3"/>
  <c r="BC26" i="3"/>
  <c r="EU26" i="3"/>
  <c r="IM26" i="3"/>
  <c r="CQ46" i="3"/>
  <c r="C57" i="3"/>
  <c r="BW57" i="3"/>
  <c r="JD46" i="3"/>
  <c r="JV57" i="3"/>
  <c r="CE57" i="3"/>
  <c r="ED57" i="3"/>
  <c r="FW46" i="3"/>
  <c r="HS46" i="3"/>
  <c r="JO57" i="3"/>
  <c r="Z44" i="3"/>
  <c r="AP44" i="3"/>
  <c r="AX44" i="3"/>
  <c r="BN44" i="3"/>
  <c r="CL44" i="3"/>
  <c r="CT44" i="3"/>
  <c r="DB44" i="3"/>
  <c r="DJ44" i="3"/>
  <c r="DZ44" i="3"/>
  <c r="EH44" i="3"/>
  <c r="EP44" i="3"/>
  <c r="EX44" i="3"/>
  <c r="GL44" i="3"/>
  <c r="GT44" i="3"/>
  <c r="HR44" i="3"/>
  <c r="HZ44" i="3"/>
  <c r="IH44" i="3"/>
  <c r="IP44" i="3"/>
  <c r="FY46" i="3"/>
  <c r="V57" i="3"/>
  <c r="EH46" i="3"/>
  <c r="HN46" i="3"/>
  <c r="JG46" i="3"/>
  <c r="CH46" i="3"/>
  <c r="JR46" i="3"/>
  <c r="D46" i="3"/>
  <c r="L46" i="3"/>
  <c r="T46" i="3"/>
  <c r="AE46" i="3"/>
  <c r="AG57" i="3"/>
  <c r="DS46" i="3"/>
  <c r="EI51" i="3"/>
  <c r="HJ57" i="3"/>
  <c r="JV42" i="3"/>
  <c r="JV44" i="3" s="1"/>
  <c r="DU46" i="3"/>
  <c r="FL57" i="3"/>
  <c r="JW52" i="3"/>
  <c r="AD46" i="3"/>
  <c r="JT46" i="3"/>
  <c r="HI46" i="3"/>
  <c r="AV57" i="3"/>
  <c r="EF17" i="4"/>
  <c r="ED19" i="4"/>
  <c r="EY21" i="4"/>
  <c r="EY23" i="4" s="1"/>
  <c r="AZ21" i="4"/>
  <c r="AZ23" i="4" s="1"/>
  <c r="BB16" i="4"/>
  <c r="LL17" i="4"/>
  <c r="LL19" i="4" s="1"/>
  <c r="LN16" i="4"/>
  <c r="OR17" i="4"/>
  <c r="OP18" i="4"/>
  <c r="EG25" i="4"/>
  <c r="EG27" i="4" s="1"/>
  <c r="CF21" i="4"/>
  <c r="CH17" i="4"/>
  <c r="NZ21" i="4"/>
  <c r="NZ36" i="4" s="1"/>
  <c r="OB18" i="4"/>
  <c r="OB21" i="4" s="1"/>
  <c r="OB36" i="4" s="1"/>
  <c r="JC19" i="4"/>
  <c r="BI40" i="3" s="1"/>
  <c r="BI42" i="3" s="1"/>
  <c r="BI44" i="3" s="1"/>
  <c r="IC21" i="4"/>
  <c r="IC22" i="4" s="1"/>
  <c r="OS21" i="4"/>
  <c r="OS20" i="4"/>
  <c r="DN40" i="3" s="1"/>
  <c r="DN42" i="3" s="1"/>
  <c r="DN44" i="3" s="1"/>
  <c r="AN18" i="4"/>
  <c r="AP16" i="4"/>
  <c r="KH22" i="4"/>
  <c r="KJ16" i="4"/>
  <c r="LM21" i="4"/>
  <c r="LW21" i="4"/>
  <c r="IE21" i="4"/>
  <c r="IE22" i="4" s="1"/>
  <c r="KH17" i="4"/>
  <c r="KJ17" i="4" s="1"/>
  <c r="KL17" i="4" s="1"/>
  <c r="KN17" i="4" s="1"/>
  <c r="KP17" i="4" s="1"/>
  <c r="KR17" i="4" s="1"/>
  <c r="OO20" i="4"/>
  <c r="AC40" i="3" s="1"/>
  <c r="AC42" i="3" s="1"/>
  <c r="AC44" i="3" s="1"/>
  <c r="OO21" i="4"/>
  <c r="MY18" i="4"/>
  <c r="PL18" i="4"/>
  <c r="PN18" i="4" s="1"/>
  <c r="PP18" i="4" s="1"/>
  <c r="QM18" i="4"/>
  <c r="BU35" i="3" s="1"/>
  <c r="CM35" i="3" s="1"/>
  <c r="IZ20" i="4"/>
  <c r="LC33" i="4"/>
  <c r="LC28" i="4"/>
  <c r="LC30" i="4" s="1"/>
  <c r="JG20" i="4"/>
  <c r="RS24" i="4"/>
  <c r="BW40" i="3" s="1"/>
  <c r="BW42" i="3" s="1"/>
  <c r="BW44" i="3" s="1"/>
  <c r="RS26" i="4"/>
  <c r="LS21" i="4"/>
  <c r="OQ20" i="4"/>
  <c r="BR40" i="3" s="1"/>
  <c r="BR42" i="3" s="1"/>
  <c r="BR44" i="3" s="1"/>
  <c r="QL21" i="4"/>
  <c r="QL25" i="4" s="1"/>
  <c r="QL27" i="4" s="1"/>
  <c r="QL31" i="4" s="1"/>
  <c r="ET16" i="4"/>
  <c r="ES18" i="4"/>
  <c r="ES20" i="4" s="1"/>
  <c r="HD20" i="4"/>
  <c r="HF16" i="4"/>
  <c r="JI19" i="4"/>
  <c r="JI20" i="4" s="1"/>
  <c r="LO21" i="4"/>
  <c r="RT20" i="4"/>
  <c r="RT22" i="4" s="1"/>
  <c r="RV16" i="4"/>
  <c r="RV20" i="4" s="1"/>
  <c r="RV22" i="4" s="1"/>
  <c r="FM30" i="4"/>
  <c r="CY40" i="3" s="1"/>
  <c r="CY42" i="3" s="1"/>
  <c r="CY44" i="3" s="1"/>
  <c r="FM31" i="4"/>
  <c r="HT22" i="4"/>
  <c r="HT21" i="4"/>
  <c r="DU21" i="4"/>
  <c r="DU22" i="4"/>
  <c r="ER18" i="4"/>
  <c r="ER20" i="4" s="1"/>
  <c r="OU20" i="4"/>
  <c r="FJ40" i="3" s="1"/>
  <c r="FJ42" i="3" s="1"/>
  <c r="FJ44" i="3" s="1"/>
  <c r="OU21" i="4"/>
  <c r="DM21" i="4"/>
  <c r="K40" i="3" s="1"/>
  <c r="K42" i="3" s="1"/>
  <c r="K44" i="3" s="1"/>
  <c r="RC28" i="4"/>
  <c r="BV40" i="3" s="1"/>
  <c r="BV42" i="3" s="1"/>
  <c r="BV44" i="3" s="1"/>
  <c r="RC30" i="4"/>
  <c r="HE23" i="4"/>
  <c r="HE22" i="4"/>
  <c r="Q40" i="3" s="1"/>
  <c r="Q42" i="3" s="1"/>
  <c r="Q44" i="3" s="1"/>
  <c r="JK19" i="4"/>
  <c r="JK20" i="4" s="1"/>
  <c r="FO31" i="4"/>
  <c r="FO30" i="4"/>
  <c r="EU40" i="3" s="1"/>
  <c r="HL17" i="4"/>
  <c r="HN17" i="4" s="1"/>
  <c r="HP17" i="4" s="1"/>
  <c r="HU21" i="4"/>
  <c r="R40" i="3" s="1"/>
  <c r="R42" i="3" s="1"/>
  <c r="R44" i="3" s="1"/>
  <c r="JR25" i="4"/>
  <c r="JR28" i="4" s="1"/>
  <c r="JR30" i="4" s="1"/>
  <c r="RX17" i="4"/>
  <c r="RZ17" i="4" s="1"/>
  <c r="SB17" i="4" s="1"/>
  <c r="ND21" i="4"/>
  <c r="ND29" i="4" s="1"/>
  <c r="NC18" i="4"/>
  <c r="RJ18" i="4"/>
  <c r="RL18" i="4" s="1"/>
  <c r="RZ18" i="4"/>
  <c r="SB18" i="4" s="1"/>
  <c r="QO19" i="4"/>
  <c r="DQ36" i="3" s="1"/>
  <c r="EI36" i="3" s="1"/>
  <c r="QM19" i="4"/>
  <c r="BU36" i="3" s="1"/>
  <c r="CM36" i="3" s="1"/>
  <c r="HM22" i="4"/>
  <c r="HM23" i="4" s="1"/>
  <c r="KW20" i="4"/>
  <c r="KW24" i="4" s="1"/>
  <c r="KW26" i="4" s="1"/>
  <c r="KX16" i="4"/>
  <c r="RE20" i="4"/>
  <c r="RE24" i="4" s="1"/>
  <c r="RE26" i="4" s="1"/>
  <c r="RF16" i="4"/>
  <c r="RF20" i="4" s="1"/>
  <c r="HW21" i="4"/>
  <c r="BG40" i="3" s="1"/>
  <c r="BG42" i="3" s="1"/>
  <c r="BG44" i="3" s="1"/>
  <c r="OW20" i="4"/>
  <c r="HF40" i="3" s="1"/>
  <c r="HF42" i="3" s="1"/>
  <c r="HF44" i="3" s="1"/>
  <c r="OW21" i="4"/>
  <c r="PK23" i="4"/>
  <c r="HZ18" i="4"/>
  <c r="IB18" i="4" s="1"/>
  <c r="ID18" i="4" s="1"/>
  <c r="IF18" i="4" s="1"/>
  <c r="IQ18" i="4"/>
  <c r="IQ20" i="4" s="1"/>
  <c r="IQ22" i="4" s="1"/>
  <c r="DP16" i="4"/>
  <c r="HI22" i="4"/>
  <c r="HI23" i="4" s="1"/>
  <c r="IJ22" i="4"/>
  <c r="IJ23" i="4" s="1"/>
  <c r="RG20" i="4"/>
  <c r="RG24" i="4" s="1"/>
  <c r="RG26" i="4" s="1"/>
  <c r="JV17" i="4"/>
  <c r="OY20" i="4"/>
  <c r="JB40" i="3" s="1"/>
  <c r="JB42" i="3" s="1"/>
  <c r="JB44" i="3" s="1"/>
  <c r="OY21" i="4"/>
  <c r="QR21" i="4"/>
  <c r="QR25" i="4" s="1"/>
  <c r="QR27" i="4" s="1"/>
  <c r="QR31" i="4" s="1"/>
  <c r="QQ17" i="4"/>
  <c r="IS18" i="4"/>
  <c r="IS20" i="4" s="1"/>
  <c r="IS22" i="4" s="1"/>
  <c r="MM32" i="4"/>
  <c r="IX40" i="3" s="1"/>
  <c r="IX42" i="3" s="1"/>
  <c r="IX44" i="3" s="1"/>
  <c r="NH21" i="4"/>
  <c r="NJ18" i="4"/>
  <c r="NS21" i="4"/>
  <c r="QU18" i="4"/>
  <c r="JE35" i="3" s="1"/>
  <c r="JW35" i="3" s="1"/>
  <c r="MY19" i="4"/>
  <c r="FG52" i="3" s="1"/>
  <c r="NA19" i="4"/>
  <c r="HC52" i="3" s="1"/>
  <c r="IA52" i="3" s="1"/>
  <c r="BD20" i="4"/>
  <c r="BF20" i="4" s="1"/>
  <c r="BH20" i="4" s="1"/>
  <c r="BJ20" i="4" s="1"/>
  <c r="BL20" i="4" s="1"/>
  <c r="JA17" i="4"/>
  <c r="JB16" i="4"/>
  <c r="LU21" i="4"/>
  <c r="V61" i="4"/>
  <c r="V38" i="4"/>
  <c r="V37" i="4"/>
  <c r="V36" i="4"/>
  <c r="X17" i="4"/>
  <c r="IA19" i="4"/>
  <c r="QT21" i="4"/>
  <c r="QT25" i="4" s="1"/>
  <c r="QT27" i="4" s="1"/>
  <c r="QT31" i="4" s="1"/>
  <c r="QS17" i="4"/>
  <c r="HY21" i="4"/>
  <c r="DC40" i="3" s="1"/>
  <c r="DC42" i="3" s="1"/>
  <c r="DC44" i="3" s="1"/>
  <c r="FL19" i="4"/>
  <c r="FN19" i="4" s="1"/>
  <c r="FP19" i="4" s="1"/>
  <c r="FR19" i="4" s="1"/>
  <c r="FT19" i="4" s="1"/>
  <c r="AK22" i="4"/>
  <c r="BC21" i="4"/>
  <c r="BC23" i="4" s="1"/>
  <c r="BK21" i="4"/>
  <c r="BK23" i="4" s="1"/>
  <c r="GP16" i="4"/>
  <c r="IL16" i="4"/>
  <c r="RU20" i="4"/>
  <c r="RU22" i="4" s="1"/>
  <c r="FH25" i="4"/>
  <c r="FH28" i="4" s="1"/>
  <c r="HV17" i="4"/>
  <c r="JU25" i="4"/>
  <c r="JU28" i="4" s="1"/>
  <c r="JU30" i="4" s="1"/>
  <c r="PD23" i="4"/>
  <c r="FA21" i="4"/>
  <c r="FA23" i="4" s="1"/>
  <c r="NI21" i="4"/>
  <c r="NQ21" i="4"/>
  <c r="ON18" i="4"/>
  <c r="QS19" i="4"/>
  <c r="HI36" i="3" s="1"/>
  <c r="IA36" i="3" s="1"/>
  <c r="QQ19" i="4"/>
  <c r="FM36" i="3" s="1"/>
  <c r="FJ20" i="4"/>
  <c r="FL20" i="4" s="1"/>
  <c r="FN20" i="4" s="1"/>
  <c r="FP20" i="4" s="1"/>
  <c r="FR20" i="4" s="1"/>
  <c r="FT20" i="4" s="1"/>
  <c r="BJ26" i="4"/>
  <c r="BL26" i="4" s="1"/>
  <c r="SA26" i="4"/>
  <c r="RI20" i="4"/>
  <c r="RI24" i="4" s="1"/>
  <c r="RI26" i="4" s="1"/>
  <c r="E32" i="4"/>
  <c r="FI25" i="4"/>
  <c r="FI28" i="4" s="1"/>
  <c r="FQ25" i="4"/>
  <c r="FQ28" i="4" s="1"/>
  <c r="PE23" i="4"/>
  <c r="PM23" i="4"/>
  <c r="QN21" i="4"/>
  <c r="QN25" i="4" s="1"/>
  <c r="QN27" i="4" s="1"/>
  <c r="QN31" i="4" s="1"/>
  <c r="QV21" i="4"/>
  <c r="QV25" i="4" s="1"/>
  <c r="QV27" i="4" s="1"/>
  <c r="QV31" i="4" s="1"/>
  <c r="G32" i="4"/>
  <c r="MZ21" i="4"/>
  <c r="PJ19" i="4"/>
  <c r="PL19" i="4" s="1"/>
  <c r="PN19" i="4" s="1"/>
  <c r="PP19" i="4" s="1"/>
  <c r="RX19" i="4"/>
  <c r="RZ19" i="4" s="1"/>
  <c r="NH27" i="4"/>
  <c r="NJ24" i="4"/>
  <c r="MH33" i="4"/>
  <c r="MH32" i="4"/>
  <c r="BE21" i="4"/>
  <c r="BE23" i="4" s="1"/>
  <c r="HG20" i="4"/>
  <c r="HO20" i="4"/>
  <c r="RW24" i="4"/>
  <c r="FO40" i="3" s="1"/>
  <c r="FO42" i="3" s="1"/>
  <c r="FO44" i="3" s="1"/>
  <c r="RW26" i="4"/>
  <c r="FJ25" i="4"/>
  <c r="FJ28" i="4" s="1"/>
  <c r="JE20" i="4"/>
  <c r="CV24" i="4"/>
  <c r="DS21" i="4"/>
  <c r="DS22" i="4" s="1"/>
  <c r="EU21" i="4"/>
  <c r="EU23" i="4" s="1"/>
  <c r="FC23" i="4"/>
  <c r="FC21" i="4"/>
  <c r="V62" i="4"/>
  <c r="X20" i="4"/>
  <c r="AT20" i="4"/>
  <c r="KY33" i="4"/>
  <c r="KY28" i="4"/>
  <c r="KY30" i="4"/>
  <c r="LU20" i="4"/>
  <c r="LM20" i="4"/>
  <c r="X40" i="3" s="1"/>
  <c r="X42" i="3" s="1"/>
  <c r="X44" i="3" s="1"/>
  <c r="LL20" i="4"/>
  <c r="LN20" i="4" s="1"/>
  <c r="LP20" i="4" s="1"/>
  <c r="LQ20" i="4"/>
  <c r="LQ21" i="4" s="1"/>
  <c r="MI32" i="4"/>
  <c r="FF40" i="3" s="1"/>
  <c r="FF42" i="3" s="1"/>
  <c r="FF44" i="3" s="1"/>
  <c r="MI33" i="4"/>
  <c r="AL20" i="4"/>
  <c r="KF22" i="4"/>
  <c r="RX16" i="4"/>
  <c r="T61" i="4"/>
  <c r="T33" i="4"/>
  <c r="FK25" i="4"/>
  <c r="FK28" i="4" s="1"/>
  <c r="FS25" i="4"/>
  <c r="FS28" i="4" s="1"/>
  <c r="JP25" i="4"/>
  <c r="JP28" i="4" s="1"/>
  <c r="JP30" i="4" s="1"/>
  <c r="PO23" i="4"/>
  <c r="CW24" i="4"/>
  <c r="J40" i="3" s="1"/>
  <c r="J42" i="3" s="1"/>
  <c r="J44" i="3" s="1"/>
  <c r="DL18" i="4"/>
  <c r="DL20" i="4" s="1"/>
  <c r="PZ19" i="4"/>
  <c r="PX21" i="4"/>
  <c r="LO20" i="4"/>
  <c r="BI28" i="4"/>
  <c r="GE35" i="4"/>
  <c r="GE37" i="4" s="1"/>
  <c r="BG21" i="4"/>
  <c r="BG23" i="4" s="1"/>
  <c r="KG22" i="4"/>
  <c r="KV20" i="4"/>
  <c r="KV24" i="4" s="1"/>
  <c r="KV26" i="4" s="1"/>
  <c r="RD20" i="4"/>
  <c r="RD24" i="4" s="1"/>
  <c r="RD26" i="4" s="1"/>
  <c r="RY20" i="4"/>
  <c r="RY22" i="4" s="1"/>
  <c r="U61" i="4"/>
  <c r="FL17" i="4"/>
  <c r="JQ25" i="4"/>
  <c r="JQ28" i="4" s="1"/>
  <c r="JQ30" i="4" s="1"/>
  <c r="PH17" i="4"/>
  <c r="CX18" i="4"/>
  <c r="EW21" i="4"/>
  <c r="EW23" i="4" s="1"/>
  <c r="MK26" i="4"/>
  <c r="MK28" i="4" s="1"/>
  <c r="MK31" i="4" s="1"/>
  <c r="SB19" i="4"/>
  <c r="LS20" i="4"/>
  <c r="PL20" i="4"/>
  <c r="PN20" i="4" s="1"/>
  <c r="PP20" i="4" s="1"/>
  <c r="AM20" i="4"/>
  <c r="HK20" i="4"/>
  <c r="CG21" i="4"/>
  <c r="JS31" i="4"/>
  <c r="JS32" i="4" s="1"/>
  <c r="DO21" i="4"/>
  <c r="DO22" i="4" s="1"/>
  <c r="DW22" i="4"/>
  <c r="DW21" i="4"/>
  <c r="CH20" i="4"/>
  <c r="CJ20" i="4" s="1"/>
  <c r="CL20" i="4" s="1"/>
  <c r="CN20" i="4" s="1"/>
  <c r="CP20" i="4" s="1"/>
  <c r="CR20" i="4" s="1"/>
  <c r="DQ22" i="4"/>
  <c r="DQ21" i="4"/>
  <c r="LE33" i="4"/>
  <c r="LE28" i="4"/>
  <c r="LE30" i="4"/>
  <c r="RK28" i="4"/>
  <c r="JF40" i="3" s="1"/>
  <c r="JF42" i="3" s="1"/>
  <c r="JF44" i="3" s="1"/>
  <c r="EI25" i="4"/>
  <c r="EI27" i="4" s="1"/>
  <c r="RB28" i="4"/>
  <c r="RB30" i="4"/>
  <c r="PK30" i="4"/>
  <c r="FK40" i="3" s="1"/>
  <c r="FK42" i="3" s="1"/>
  <c r="FK44" i="3" s="1"/>
  <c r="AS30" i="4"/>
  <c r="AS29" i="4"/>
  <c r="PE30" i="4"/>
  <c r="PE31" i="4" s="1"/>
  <c r="LG33" i="4"/>
  <c r="LG28" i="4"/>
  <c r="LG30" i="4"/>
  <c r="RF23" i="4"/>
  <c r="RH23" i="4" s="1"/>
  <c r="RJ23" i="4" s="1"/>
  <c r="RL23" i="4" s="1"/>
  <c r="MC32" i="4"/>
  <c r="MC33" i="4" s="1"/>
  <c r="AH33" i="4"/>
  <c r="AH32" i="4"/>
  <c r="RL21" i="4"/>
  <c r="JT22" i="4"/>
  <c r="JV22" i="4" s="1"/>
  <c r="JX22" i="4" s="1"/>
  <c r="JZ22" i="4" s="1"/>
  <c r="KB22" i="4" s="1"/>
  <c r="QQ22" i="4"/>
  <c r="QO23" i="4"/>
  <c r="DQ35" i="3" s="1"/>
  <c r="EI35" i="3" s="1"/>
  <c r="FL24" i="4"/>
  <c r="FN24" i="4" s="1"/>
  <c r="FP24" i="4" s="1"/>
  <c r="FR24" i="4" s="1"/>
  <c r="FT24" i="4" s="1"/>
  <c r="MY27" i="4"/>
  <c r="OB34" i="4"/>
  <c r="S26" i="4"/>
  <c r="LA28" i="4"/>
  <c r="LA30" i="4"/>
  <c r="LA33" i="4"/>
  <c r="EB25" i="4"/>
  <c r="EB27" i="4" s="1"/>
  <c r="NX36" i="4"/>
  <c r="FL23" i="4"/>
  <c r="FN23" i="4" s="1"/>
  <c r="FP23" i="4" s="1"/>
  <c r="FR23" i="4" s="1"/>
  <c r="FT23" i="4" s="1"/>
  <c r="T63" i="4"/>
  <c r="U24" i="4"/>
  <c r="FX27" i="4"/>
  <c r="FX29" i="4" s="1"/>
  <c r="FX31" i="4" s="1"/>
  <c r="FX33" i="4" s="1"/>
  <c r="FZ24" i="4"/>
  <c r="JY31" i="4"/>
  <c r="JY32" i="4" s="1"/>
  <c r="EC27" i="4"/>
  <c r="EK27" i="4"/>
  <c r="FY27" i="4"/>
  <c r="AQ30" i="4"/>
  <c r="AQ29" i="4"/>
  <c r="PF28" i="4"/>
  <c r="PH26" i="4"/>
  <c r="ED21" i="4"/>
  <c r="PJ22" i="4"/>
  <c r="PL22" i="4" s="1"/>
  <c r="PN22" i="4" s="1"/>
  <c r="PP22" i="4" s="1"/>
  <c r="QS23" i="4"/>
  <c r="ML32" i="4"/>
  <c r="ML33" i="4"/>
  <c r="PG30" i="4"/>
  <c r="PG31" i="4"/>
  <c r="MZ35" i="4"/>
  <c r="MZ37" i="4" s="1"/>
  <c r="NA33" i="4"/>
  <c r="NA35" i="4" s="1"/>
  <c r="NA37" i="4" s="1"/>
  <c r="MY33" i="4"/>
  <c r="MY35" i="4" s="1"/>
  <c r="MY37" i="4" s="1"/>
  <c r="EE23" i="4"/>
  <c r="EM25" i="4"/>
  <c r="EM27" i="4" s="1"/>
  <c r="RL22" i="4"/>
  <c r="KX23" i="4"/>
  <c r="KZ23" i="4" s="1"/>
  <c r="LB23" i="4" s="1"/>
  <c r="LD23" i="4" s="1"/>
  <c r="LF23" i="4" s="1"/>
  <c r="LH23" i="4" s="1"/>
  <c r="ND27" i="4"/>
  <c r="BE28" i="4"/>
  <c r="CR54" i="3" s="1"/>
  <c r="NX34" i="4"/>
  <c r="NZ25" i="4"/>
  <c r="OB25" i="4" s="1"/>
  <c r="OD25" i="4" s="1"/>
  <c r="MD32" i="4"/>
  <c r="MD33" i="4" s="1"/>
  <c r="NI27" i="4"/>
  <c r="AA52" i="3" s="1"/>
  <c r="NQ27" i="4"/>
  <c r="BK28" i="4"/>
  <c r="IF54" i="3" s="1"/>
  <c r="NY34" i="4"/>
  <c r="NY36" i="4" s="1"/>
  <c r="MB32" i="4"/>
  <c r="MB33" i="4" s="1"/>
  <c r="MJ32" i="4"/>
  <c r="MJ33" i="4" s="1"/>
  <c r="NA26" i="4"/>
  <c r="KA31" i="4"/>
  <c r="KA32" i="4" s="1"/>
  <c r="PM31" i="4"/>
  <c r="PM30" i="4"/>
  <c r="HG40" i="3" s="1"/>
  <c r="HG42" i="3" s="1"/>
  <c r="HG44" i="3" s="1"/>
  <c r="GA35" i="4"/>
  <c r="GA37" i="4"/>
  <c r="V72" i="4"/>
  <c r="X53" i="4"/>
  <c r="MZ27" i="4"/>
  <c r="PI31" i="4"/>
  <c r="SB100" i="4"/>
  <c r="SB31" i="4"/>
  <c r="GC37" i="4"/>
  <c r="GC35" i="4"/>
  <c r="GI35" i="4"/>
  <c r="GI37" i="4"/>
  <c r="BF25" i="4"/>
  <c r="ME32" i="4"/>
  <c r="ME33" i="4" s="1"/>
  <c r="I48" i="4"/>
  <c r="GG35" i="4"/>
  <c r="GG37" i="4"/>
  <c r="NC27" i="4"/>
  <c r="NM27" i="4"/>
  <c r="DL52" i="3" s="1"/>
  <c r="AO29" i="4"/>
  <c r="AO30" i="4" s="1"/>
  <c r="MF32" i="4"/>
  <c r="MF33" i="4"/>
  <c r="PD30" i="4"/>
  <c r="PD31" i="4" s="1"/>
  <c r="K57" i="4"/>
  <c r="PO31" i="4"/>
  <c r="QP34" i="4"/>
  <c r="NZ34" i="4"/>
  <c r="MG32" i="4"/>
  <c r="MG33" i="4" s="1"/>
  <c r="JW32" i="4"/>
  <c r="JW31" i="4"/>
  <c r="PI30" i="4"/>
  <c r="SB36" i="4"/>
  <c r="OC48" i="4"/>
  <c r="OC49" i="4" s="1"/>
  <c r="W56" i="4"/>
  <c r="RL34" i="4"/>
  <c r="RL35" i="4" s="1"/>
  <c r="RZ35" i="4"/>
  <c r="SB35" i="4" s="1"/>
  <c r="NN39" i="4"/>
  <c r="NL41" i="4"/>
  <c r="NL43" i="4" s="1"/>
  <c r="OB44" i="4"/>
  <c r="OB46" i="4" s="1"/>
  <c r="OD39" i="4"/>
  <c r="NH46" i="4"/>
  <c r="NH45" i="4"/>
  <c r="RU60" i="4"/>
  <c r="DU40" i="3" s="1"/>
  <c r="DU42" i="3" s="1"/>
  <c r="DU44" i="3" s="1"/>
  <c r="RV102" i="4"/>
  <c r="RU102" i="4" s="1"/>
  <c r="RS38" i="4"/>
  <c r="RS40" i="4" s="1"/>
  <c r="RT34" i="4"/>
  <c r="RT38" i="4" s="1"/>
  <c r="RT40" i="4" s="1"/>
  <c r="OE48" i="4"/>
  <c r="FI40" i="3" s="1"/>
  <c r="FI42" i="3" s="1"/>
  <c r="FI44" i="3" s="1"/>
  <c r="ND40" i="4"/>
  <c r="S44" i="4"/>
  <c r="RZ49" i="4"/>
  <c r="RZ100" i="4"/>
  <c r="RY56" i="4"/>
  <c r="RY58" i="4" s="1"/>
  <c r="AQ29" i="5"/>
  <c r="AQ28" i="5"/>
  <c r="FU41" i="3" s="1"/>
  <c r="GE41" i="3" s="1"/>
  <c r="RU38" i="4"/>
  <c r="RU40" i="4" s="1"/>
  <c r="QN35" i="4"/>
  <c r="QP35" i="4" s="1"/>
  <c r="QR35" i="4" s="1"/>
  <c r="QT35" i="4" s="1"/>
  <c r="QV35" i="4" s="1"/>
  <c r="QL36" i="4"/>
  <c r="OG48" i="4"/>
  <c r="OG49" i="4" s="1"/>
  <c r="U45" i="4"/>
  <c r="V45" i="4" s="1"/>
  <c r="X45" i="4" s="1"/>
  <c r="Z45" i="4" s="1"/>
  <c r="AB45" i="4" s="1"/>
  <c r="AD45" i="4" s="1"/>
  <c r="AF45" i="4" s="1"/>
  <c r="S45" i="4"/>
  <c r="U67" i="4"/>
  <c r="E25" i="3" s="1"/>
  <c r="AQ25" i="3" s="1"/>
  <c r="V46" i="4"/>
  <c r="NC33" i="4"/>
  <c r="NC35" i="4" s="1"/>
  <c r="NC37" i="4" s="1"/>
  <c r="RE33" i="4"/>
  <c r="RW38" i="4"/>
  <c r="RW40" i="4" s="1"/>
  <c r="O47" i="4"/>
  <c r="IC16" i="3" s="1"/>
  <c r="AA68" i="4"/>
  <c r="AA39" i="4"/>
  <c r="AA56" i="4" s="1"/>
  <c r="RV37" i="4"/>
  <c r="OI49" i="4"/>
  <c r="OI48" i="4"/>
  <c r="NM46" i="4"/>
  <c r="NM45" i="4"/>
  <c r="NX49" i="4"/>
  <c r="RH35" i="4"/>
  <c r="RX37" i="4"/>
  <c r="RZ37" i="4" s="1"/>
  <c r="SB37" i="4" s="1"/>
  <c r="RY38" i="4"/>
  <c r="RY40" i="4" s="1"/>
  <c r="NZ44" i="4"/>
  <c r="NZ46" i="4" s="1"/>
  <c r="V52" i="4"/>
  <c r="U66" i="4"/>
  <c r="AE56" i="4"/>
  <c r="MN33" i="4"/>
  <c r="NB40" i="4"/>
  <c r="NQ45" i="4"/>
  <c r="HD40" i="3" s="1"/>
  <c r="HD42" i="3" s="1"/>
  <c r="HD44" i="3" s="1"/>
  <c r="NS45" i="4"/>
  <c r="IZ39" i="3" s="1"/>
  <c r="IZ42" i="3" s="1"/>
  <c r="IZ44" i="3" s="1"/>
  <c r="NO45" i="4"/>
  <c r="FH40" i="3" s="1"/>
  <c r="FH42" i="3" s="1"/>
  <c r="FH44" i="3" s="1"/>
  <c r="SB102" i="4"/>
  <c r="AZ22" i="5"/>
  <c r="AZ26" i="5" s="1"/>
  <c r="BB17" i="5"/>
  <c r="BB22" i="5" s="1"/>
  <c r="BB26" i="5" s="1"/>
  <c r="NH30" i="4"/>
  <c r="SA38" i="4"/>
  <c r="SA40" i="4" s="1"/>
  <c r="RF35" i="4"/>
  <c r="RX35" i="4"/>
  <c r="OA49" i="4"/>
  <c r="NY48" i="4"/>
  <c r="NZ48" i="4" s="1"/>
  <c r="OB48" i="4" s="1"/>
  <c r="OD48" i="4" s="1"/>
  <c r="OF48" i="4" s="1"/>
  <c r="OH48" i="4" s="1"/>
  <c r="OJ48" i="4" s="1"/>
  <c r="NY49" i="4"/>
  <c r="NK45" i="4"/>
  <c r="BP40" i="3" s="1"/>
  <c r="BP42" i="3" s="1"/>
  <c r="BP44" i="3" s="1"/>
  <c r="U50" i="4"/>
  <c r="U72" i="4"/>
  <c r="E38" i="3" s="1"/>
  <c r="AQ38" i="3" s="1"/>
  <c r="RU89" i="4"/>
  <c r="BJ19" i="5"/>
  <c r="BG19" i="5"/>
  <c r="E47" i="4"/>
  <c r="D16" i="3" s="1"/>
  <c r="Y39" i="4"/>
  <c r="Y56" i="4" s="1"/>
  <c r="U70" i="4"/>
  <c r="E33" i="3" s="1"/>
  <c r="AQ33" i="3" s="1"/>
  <c r="RV101" i="4"/>
  <c r="W64" i="4"/>
  <c r="RZ67" i="4"/>
  <c r="BA28" i="5"/>
  <c r="AH40" i="3" s="1"/>
  <c r="AH42" i="3" s="1"/>
  <c r="AH44" i="3" s="1"/>
  <c r="SA56" i="4"/>
  <c r="SA58" i="4" s="1"/>
  <c r="RT85" i="4"/>
  <c r="RT100" i="4"/>
  <c r="RY101" i="4"/>
  <c r="W23" i="5"/>
  <c r="CB40" i="3" s="1"/>
  <c r="CB42" i="3" s="1"/>
  <c r="CB44" i="3" s="1"/>
  <c r="X42" i="4"/>
  <c r="S48" i="4"/>
  <c r="T69" i="4"/>
  <c r="RU91" i="4"/>
  <c r="RW62" i="4"/>
  <c r="RS90" i="4"/>
  <c r="RT90" i="4" s="1"/>
  <c r="RZ101" i="4"/>
  <c r="RS56" i="4"/>
  <c r="RS58" i="4" s="1"/>
  <c r="RT52" i="4"/>
  <c r="RT56" i="4" s="1"/>
  <c r="RT58" i="4" s="1"/>
  <c r="SB54" i="4"/>
  <c r="RW91" i="4"/>
  <c r="RW101" i="4"/>
  <c r="RS88" i="4"/>
  <c r="RV100" i="4"/>
  <c r="RV85" i="4"/>
  <c r="RS101" i="4"/>
  <c r="SA101" i="4"/>
  <c r="SA85" i="4"/>
  <c r="RX102" i="4"/>
  <c r="RW102" i="4" s="1"/>
  <c r="RW90" i="4"/>
  <c r="Y23" i="5"/>
  <c r="DX40" i="3" s="1"/>
  <c r="DX42" i="3" s="1"/>
  <c r="DX44" i="3" s="1"/>
  <c r="Y24" i="5"/>
  <c r="CF21" i="5"/>
  <c r="CH18" i="5"/>
  <c r="BJ20" i="5"/>
  <c r="BG20" i="5"/>
  <c r="RG33" i="4"/>
  <c r="M47" i="4"/>
  <c r="GG16" i="3" s="1"/>
  <c r="AC39" i="4"/>
  <c r="AC56" i="4" s="1"/>
  <c r="V49" i="4"/>
  <c r="RV53" i="4"/>
  <c r="RX67" i="4"/>
  <c r="V70" i="4"/>
  <c r="RU90" i="4"/>
  <c r="AA23" i="5"/>
  <c r="FT40" i="3" s="1"/>
  <c r="FT42" i="3" s="1"/>
  <c r="FT44" i="3" s="1"/>
  <c r="BC22" i="5"/>
  <c r="BC26" i="5" s="1"/>
  <c r="BD18" i="5"/>
  <c r="CG21" i="5"/>
  <c r="RX49" i="4"/>
  <c r="S52" i="4"/>
  <c r="RX53" i="4"/>
  <c r="RZ53" i="4" s="1"/>
  <c r="SB53" i="4" s="1"/>
  <c r="RT71" i="4"/>
  <c r="RV71" i="4" s="1"/>
  <c r="RX71" i="4" s="1"/>
  <c r="RZ71" i="4" s="1"/>
  <c r="SB71" i="4" s="1"/>
  <c r="RS89" i="4"/>
  <c r="RT89" i="4" s="1"/>
  <c r="AC24" i="5"/>
  <c r="AC23" i="5"/>
  <c r="HP40" i="3" s="1"/>
  <c r="HP42" i="3" s="1"/>
  <c r="HP44" i="3" s="1"/>
  <c r="BF18" i="5"/>
  <c r="BG18" i="5" s="1"/>
  <c r="FV30" i="3" s="1"/>
  <c r="GE30" i="3" s="1"/>
  <c r="AO21" i="5"/>
  <c r="BT19" i="5"/>
  <c r="BV19" i="5" s="1"/>
  <c r="BX19" i="5" s="1"/>
  <c r="BZ19" i="5" s="1"/>
  <c r="CB19" i="5" s="1"/>
  <c r="CH20" i="5"/>
  <c r="CJ20" i="5" s="1"/>
  <c r="CL20" i="5" s="1"/>
  <c r="CN20" i="5" s="1"/>
  <c r="CP20" i="5" s="1"/>
  <c r="CR20" i="5" s="1"/>
  <c r="EL20" i="5"/>
  <c r="EN20" i="5" s="1"/>
  <c r="FZ24" i="5"/>
  <c r="GB21" i="5"/>
  <c r="BX22" i="5"/>
  <c r="BZ22" i="5" s="1"/>
  <c r="CB22" i="5" s="1"/>
  <c r="AO28" i="5"/>
  <c r="AO29" i="5" s="1"/>
  <c r="CG28" i="5"/>
  <c r="AJ40" i="3" s="1"/>
  <c r="AJ42" i="3" s="1"/>
  <c r="AJ44" i="3" s="1"/>
  <c r="CG29" i="5"/>
  <c r="EF25" i="5"/>
  <c r="EH25" i="5" s="1"/>
  <c r="EJ25" i="5" s="1"/>
  <c r="EL25" i="5" s="1"/>
  <c r="EN25" i="5" s="1"/>
  <c r="ED26" i="5"/>
  <c r="CZ28" i="5"/>
  <c r="CZ30" i="5"/>
  <c r="RU74" i="4"/>
  <c r="RU76" i="4" s="1"/>
  <c r="RV70" i="4"/>
  <c r="RW89" i="4"/>
  <c r="RY91" i="4"/>
  <c r="EI21" i="5"/>
  <c r="E26" i="5"/>
  <c r="E33" i="5" s="1"/>
  <c r="DH28" i="5"/>
  <c r="DH30" i="5"/>
  <c r="DG26" i="5"/>
  <c r="DG28" i="5" s="1"/>
  <c r="JQ40" i="3" s="1"/>
  <c r="JQ42" i="3" s="1"/>
  <c r="JQ44" i="3" s="1"/>
  <c r="RT101" i="4"/>
  <c r="SB101" i="4"/>
  <c r="RW88" i="4"/>
  <c r="RY89" i="4"/>
  <c r="RY90" i="4"/>
  <c r="SA91" i="4"/>
  <c r="RW74" i="4"/>
  <c r="RW76" i="4" s="1"/>
  <c r="RX100" i="4"/>
  <c r="RU101" i="4"/>
  <c r="RZ102" i="4"/>
  <c r="EK21" i="5"/>
  <c r="T23" i="5"/>
  <c r="V23" i="5" s="1"/>
  <c r="T24" i="5"/>
  <c r="AE24" i="5"/>
  <c r="AE23" i="5"/>
  <c r="JL40" i="3" s="1"/>
  <c r="JL42" i="3" s="1"/>
  <c r="JL44" i="3" s="1"/>
  <c r="EM52" i="5"/>
  <c r="S46" i="4"/>
  <c r="T54" i="4"/>
  <c r="RV55" i="4"/>
  <c r="RX55" i="4" s="1"/>
  <c r="RZ55" i="4" s="1"/>
  <c r="SB55" i="4" s="1"/>
  <c r="RY88" i="4"/>
  <c r="RY85" i="4"/>
  <c r="AJ21" i="5"/>
  <c r="AL18" i="5"/>
  <c r="AU28" i="5"/>
  <c r="AU29" i="5"/>
  <c r="S42" i="4"/>
  <c r="RV52" i="4"/>
  <c r="SA90" i="4"/>
  <c r="SA89" i="4"/>
  <c r="BH22" i="5"/>
  <c r="BH26" i="5" s="1"/>
  <c r="EB21" i="5"/>
  <c r="I26" i="5"/>
  <c r="I33" i="5" s="1"/>
  <c r="I36" i="5" s="1"/>
  <c r="FH22" i="5"/>
  <c r="FH24" i="5" s="1"/>
  <c r="FJ18" i="5"/>
  <c r="CF28" i="5"/>
  <c r="CF29" i="5"/>
  <c r="U51" i="4"/>
  <c r="SA88" i="4"/>
  <c r="RS91" i="4"/>
  <c r="RT91" i="4" s="1"/>
  <c r="RT73" i="4"/>
  <c r="RV73" i="4" s="1"/>
  <c r="RX73" i="4" s="1"/>
  <c r="RZ73" i="4" s="1"/>
  <c r="SB73" i="4" s="1"/>
  <c r="RX85" i="4"/>
  <c r="RX101" i="4"/>
  <c r="RU88" i="4"/>
  <c r="J23" i="5"/>
  <c r="L23" i="5" s="1"/>
  <c r="N23" i="5" s="1"/>
  <c r="P23" i="5" s="1"/>
  <c r="U23" i="5"/>
  <c r="AF40" i="3" s="1"/>
  <c r="AF42" i="3" s="1"/>
  <c r="AF44" i="3" s="1"/>
  <c r="RY74" i="4"/>
  <c r="RY76" i="4" s="1"/>
  <c r="BW38" i="5"/>
  <c r="DQ30" i="5"/>
  <c r="CI28" i="5"/>
  <c r="CF40" i="3" s="1"/>
  <c r="CF42" i="3" s="1"/>
  <c r="CF44" i="3" s="1"/>
  <c r="CV28" i="5"/>
  <c r="CV30" i="5" s="1"/>
  <c r="DP28" i="5"/>
  <c r="DP30" i="5" s="1"/>
  <c r="DR25" i="5"/>
  <c r="BJ22" i="5"/>
  <c r="BJ26" i="5" s="1"/>
  <c r="K26" i="5"/>
  <c r="K33" i="5" s="1"/>
  <c r="K36" i="5" s="1"/>
  <c r="AS28" i="5"/>
  <c r="AS29" i="5"/>
  <c r="CX28" i="5"/>
  <c r="CX30" i="5"/>
  <c r="ET28" i="5"/>
  <c r="GB30" i="5"/>
  <c r="ED34" i="5"/>
  <c r="EF28" i="5"/>
  <c r="BU55" i="5"/>
  <c r="BV44" i="5"/>
  <c r="RS74" i="4"/>
  <c r="RS76" i="4" s="1"/>
  <c r="SA74" i="4"/>
  <c r="SA76" i="4" s="1"/>
  <c r="BK17" i="5"/>
  <c r="D33" i="5"/>
  <c r="V18" i="5"/>
  <c r="BP38" i="5"/>
  <c r="BY38" i="5"/>
  <c r="CK28" i="5"/>
  <c r="EB40" i="3" s="1"/>
  <c r="EB42" i="3" s="1"/>
  <c r="EB44" i="3" s="1"/>
  <c r="CK29" i="5"/>
  <c r="CY28" i="5"/>
  <c r="CY30" i="5"/>
  <c r="EV25" i="5"/>
  <c r="EV28" i="5" s="1"/>
  <c r="EV27" i="5"/>
  <c r="EX24" i="5"/>
  <c r="CO28" i="5"/>
  <c r="HT40" i="3" s="1"/>
  <c r="HT42" i="3" s="1"/>
  <c r="HT44" i="3" s="1"/>
  <c r="CO29" i="5"/>
  <c r="EU28" i="5"/>
  <c r="EE52" i="5"/>
  <c r="RV72" i="4"/>
  <c r="RX72" i="4" s="1"/>
  <c r="RZ72" i="4" s="1"/>
  <c r="SB72" i="4" s="1"/>
  <c r="ED17" i="5"/>
  <c r="BR38" i="5"/>
  <c r="FM22" i="5"/>
  <c r="FM24" i="5" s="1"/>
  <c r="EH23" i="5"/>
  <c r="AJ26" i="5"/>
  <c r="AL24" i="5"/>
  <c r="CM28" i="5"/>
  <c r="FX40" i="3" s="1"/>
  <c r="FX42" i="3" s="1"/>
  <c r="FX44" i="3" s="1"/>
  <c r="DB26" i="5"/>
  <c r="DA24" i="5"/>
  <c r="DU46" i="5"/>
  <c r="DU44" i="5"/>
  <c r="BE22" i="5"/>
  <c r="BE26" i="5" s="1"/>
  <c r="F18" i="5"/>
  <c r="BS38" i="5"/>
  <c r="CA38" i="5"/>
  <c r="AK28" i="5"/>
  <c r="AG41" i="3" s="1"/>
  <c r="AQ41" i="3" s="1"/>
  <c r="AK29" i="5"/>
  <c r="DC26" i="5"/>
  <c r="DD28" i="5"/>
  <c r="DD30" i="5"/>
  <c r="G26" i="5"/>
  <c r="G33" i="5" s="1"/>
  <c r="G36" i="5" s="1"/>
  <c r="O26" i="5"/>
  <c r="O33" i="5" s="1"/>
  <c r="O36" i="5" s="1"/>
  <c r="BT18" i="5"/>
  <c r="FO22" i="5"/>
  <c r="FO24" i="5" s="1"/>
  <c r="FX24" i="5"/>
  <c r="FX32" i="5" s="1"/>
  <c r="CQ28" i="5"/>
  <c r="JP40" i="3" s="1"/>
  <c r="JP42" i="3" s="1"/>
  <c r="JP44" i="3" s="1"/>
  <c r="DE26" i="5"/>
  <c r="DE28" i="5" s="1"/>
  <c r="DF28" i="5"/>
  <c r="DF30" i="5" s="1"/>
  <c r="DE30" i="5" s="1"/>
  <c r="CH25" i="5"/>
  <c r="CJ25" i="5" s="1"/>
  <c r="CL25" i="5" s="1"/>
  <c r="CN25" i="5" s="1"/>
  <c r="CP25" i="5" s="1"/>
  <c r="CR25" i="5" s="1"/>
  <c r="AM28" i="5"/>
  <c r="AM29" i="5"/>
  <c r="ET27" i="5"/>
  <c r="DS48" i="5"/>
  <c r="FZ40" i="3" s="1"/>
  <c r="FZ42" i="3" s="1"/>
  <c r="FZ44" i="3" s="1"/>
  <c r="EK52" i="5"/>
  <c r="GC45" i="5"/>
  <c r="DC24" i="5"/>
  <c r="GD27" i="5"/>
  <c r="DL46" i="5"/>
  <c r="DN33" i="5"/>
  <c r="DL34" i="5"/>
  <c r="GB35" i="5"/>
  <c r="FZ38" i="5"/>
  <c r="FZ42" i="5" s="1"/>
  <c r="EH36" i="5"/>
  <c r="EF38" i="5"/>
  <c r="DW46" i="5"/>
  <c r="DW44" i="5"/>
  <c r="GA45" i="5"/>
  <c r="BW57" i="5"/>
  <c r="FW40" i="3" s="1"/>
  <c r="FW42" i="3" s="1"/>
  <c r="FW44" i="3" s="1"/>
  <c r="EI62" i="5"/>
  <c r="DM48" i="5"/>
  <c r="DM49" i="5" s="1"/>
  <c r="BY57" i="5"/>
  <c r="HS40" i="3" s="1"/>
  <c r="HS42" i="3" s="1"/>
  <c r="HS44" i="3" s="1"/>
  <c r="BY59" i="5"/>
  <c r="CW24" i="5"/>
  <c r="CW26" i="5" s="1"/>
  <c r="DE24" i="5"/>
  <c r="EG34" i="5"/>
  <c r="EC45" i="5"/>
  <c r="EC52" i="5" s="1"/>
  <c r="ED40" i="5"/>
  <c r="CA57" i="5"/>
  <c r="JO40" i="3" s="1"/>
  <c r="JO42" i="3" s="1"/>
  <c r="JO44" i="3" s="1"/>
  <c r="CA59" i="5"/>
  <c r="EB62" i="5"/>
  <c r="EM62" i="5"/>
  <c r="DR37" i="5"/>
  <c r="DP42" i="5"/>
  <c r="DP44" i="5" s="1"/>
  <c r="BT50" i="5"/>
  <c r="BV50" i="5" s="1"/>
  <c r="BX50" i="5" s="1"/>
  <c r="BZ50" i="5" s="1"/>
  <c r="CB50" i="5" s="1"/>
  <c r="BQ50" i="5"/>
  <c r="EC62" i="5"/>
  <c r="FZ30" i="5"/>
  <c r="EI34" i="5"/>
  <c r="EI52" i="5" s="1"/>
  <c r="BZ31" i="5"/>
  <c r="CB31" i="5" s="1"/>
  <c r="DT40" i="5"/>
  <c r="DV40" i="5" s="1"/>
  <c r="DX40" i="5" s="1"/>
  <c r="EG45" i="5"/>
  <c r="EG52" i="5" s="1"/>
  <c r="GI45" i="5"/>
  <c r="BR55" i="5"/>
  <c r="DS44" i="5"/>
  <c r="BP55" i="5"/>
  <c r="CH24" i="5"/>
  <c r="EB34" i="5"/>
  <c r="GE38" i="5"/>
  <c r="GD36" i="3" s="1"/>
  <c r="GD42" i="3" s="1"/>
  <c r="GD44" i="3" s="1"/>
  <c r="ED38" i="5"/>
  <c r="DV38" i="5"/>
  <c r="DX38" i="5" s="1"/>
  <c r="BS57" i="5"/>
  <c r="CE40" i="3" s="1"/>
  <c r="CE42" i="3" s="1"/>
  <c r="CE44" i="3" s="1"/>
  <c r="BS59" i="5"/>
  <c r="EN56" i="5"/>
  <c r="EJ57" i="5"/>
  <c r="EL57" i="5" s="1"/>
  <c r="EN57" i="5" s="1"/>
  <c r="DL42" i="5"/>
  <c r="DL44" i="5" s="1"/>
  <c r="DQ46" i="5"/>
  <c r="DO42" i="5"/>
  <c r="DO44" i="5" s="1"/>
  <c r="GE45" i="5"/>
  <c r="FX38" i="5"/>
  <c r="FX45" i="5"/>
  <c r="BQ48" i="5"/>
  <c r="BQ55" i="5" s="1"/>
  <c r="EB60" i="5"/>
  <c r="FY45" i="5"/>
  <c r="GG45" i="5"/>
  <c r="EC60" i="5"/>
  <c r="BT71" i="5"/>
  <c r="EB38" i="5"/>
  <c r="EB52" i="5" s="1"/>
  <c r="ED60" i="5"/>
  <c r="EF60" i="5" s="1"/>
  <c r="EH60" i="5" s="1"/>
  <c r="EJ60" i="5" s="1"/>
  <c r="EL60" i="5" s="1"/>
  <c r="EN60" i="5" s="1"/>
  <c r="EF54" i="5"/>
  <c r="J28" i="2" l="1"/>
  <c r="AR35" i="3"/>
  <c r="D37" i="2"/>
  <c r="E37" i="2" s="1"/>
  <c r="JW26" i="3"/>
  <c r="K17" i="2"/>
  <c r="M17" i="2" s="1"/>
  <c r="O17" i="2" s="1"/>
  <c r="KF23" i="4"/>
  <c r="C47" i="2"/>
  <c r="C49" i="2" s="1"/>
  <c r="G53" i="2"/>
  <c r="GE17" i="3"/>
  <c r="D16" i="2"/>
  <c r="E16" i="2" s="1"/>
  <c r="G16" i="2" s="1"/>
  <c r="I16" i="2" s="1"/>
  <c r="K16" i="2" s="1"/>
  <c r="M16" i="2" s="1"/>
  <c r="O16" i="2" s="1"/>
  <c r="CN53" i="3"/>
  <c r="DQ42" i="3"/>
  <c r="DQ44" i="3" s="1"/>
  <c r="EI26" i="3"/>
  <c r="J19" i="2"/>
  <c r="J44" i="2" s="1"/>
  <c r="L25" i="2"/>
  <c r="L28" i="2" s="1"/>
  <c r="M36" i="5"/>
  <c r="AJ23" i="4"/>
  <c r="D36" i="5"/>
  <c r="F35" i="5"/>
  <c r="E36" i="5"/>
  <c r="L38" i="2"/>
  <c r="AA57" i="4"/>
  <c r="AA58" i="4" s="1"/>
  <c r="H37" i="2"/>
  <c r="H38" i="2"/>
  <c r="Y58" i="4"/>
  <c r="Y57" i="4"/>
  <c r="AC57" i="4"/>
  <c r="J32" i="2"/>
  <c r="BQ57" i="5"/>
  <c r="AI40" i="3" s="1"/>
  <c r="BQ59" i="5"/>
  <c r="AI37" i="3"/>
  <c r="EF17" i="5"/>
  <c r="ED21" i="5"/>
  <c r="V69" i="4"/>
  <c r="X49" i="4"/>
  <c r="EI54" i="3"/>
  <c r="CR57" i="3"/>
  <c r="JO46" i="3"/>
  <c r="GZ10" i="3"/>
  <c r="OF39" i="4"/>
  <c r="OD44" i="4"/>
  <c r="OD46" i="4" s="1"/>
  <c r="OD49" i="4" s="1"/>
  <c r="EU10" i="3"/>
  <c r="ED62" i="5"/>
  <c r="RY78" i="4"/>
  <c r="HN40" i="3" s="1"/>
  <c r="HN42" i="3" s="1"/>
  <c r="HN44" i="3" s="1"/>
  <c r="RY80" i="4"/>
  <c r="DG30" i="5"/>
  <c r="RZ103" i="4"/>
  <c r="RY100" i="4"/>
  <c r="DC28" i="5"/>
  <c r="FY40" i="3" s="1"/>
  <c r="FY37" i="3"/>
  <c r="SA92" i="4"/>
  <c r="SA94" i="4" s="1"/>
  <c r="RV74" i="4"/>
  <c r="RV76" i="4" s="1"/>
  <c r="AR41" i="3"/>
  <c r="CN41" i="3" s="1"/>
  <c r="EJ41" i="3" s="1"/>
  <c r="GF41" i="3" s="1"/>
  <c r="IB41" i="3" s="1"/>
  <c r="JX41" i="3" s="1"/>
  <c r="D43" i="2"/>
  <c r="E43" i="2" s="1"/>
  <c r="G43" i="2" s="1"/>
  <c r="I43" i="2" s="1"/>
  <c r="FZ45" i="5"/>
  <c r="FZ44" i="5"/>
  <c r="BT55" i="5"/>
  <c r="O38" i="5"/>
  <c r="JK40" i="3" s="1"/>
  <c r="JK42" i="3" s="1"/>
  <c r="JK44" i="3" s="1"/>
  <c r="CM29" i="5"/>
  <c r="EF34" i="5"/>
  <c r="EH28" i="5"/>
  <c r="CI29" i="5"/>
  <c r="FJ22" i="5"/>
  <c r="FJ24" i="5" s="1"/>
  <c r="FL18" i="5"/>
  <c r="U24" i="5"/>
  <c r="RW78" i="4"/>
  <c r="FR40" i="3" s="1"/>
  <c r="FR42" i="3" s="1"/>
  <c r="FR44" i="3" s="1"/>
  <c r="FZ32" i="5"/>
  <c r="U69" i="4"/>
  <c r="E32" i="3" s="1"/>
  <c r="AQ32" i="3" s="1"/>
  <c r="X70" i="4"/>
  <c r="Z42" i="4"/>
  <c r="V54" i="4"/>
  <c r="AR33" i="3"/>
  <c r="CN33" i="3" s="1"/>
  <c r="EJ33" i="3" s="1"/>
  <c r="GF33" i="3" s="1"/>
  <c r="IB33" i="3" s="1"/>
  <c r="JX33" i="3" s="1"/>
  <c r="D35" i="2"/>
  <c r="E35" i="2" s="1"/>
  <c r="G35" i="2" s="1"/>
  <c r="I35" i="2" s="1"/>
  <c r="K35" i="2" s="1"/>
  <c r="M35" i="2" s="1"/>
  <c r="O35" i="2" s="1"/>
  <c r="RY42" i="4"/>
  <c r="HL40" i="3" s="1"/>
  <c r="HL42" i="3" s="1"/>
  <c r="HL44" i="3" s="1"/>
  <c r="NC39" i="4"/>
  <c r="IY40" i="3" s="1"/>
  <c r="IY37" i="3"/>
  <c r="SB103" i="4"/>
  <c r="SA100" i="4"/>
  <c r="EE27" i="4"/>
  <c r="EE25" i="4"/>
  <c r="BA40" i="3" s="1"/>
  <c r="BA34" i="3"/>
  <c r="GB24" i="4"/>
  <c r="FZ27" i="4"/>
  <c r="FZ29" i="4" s="1"/>
  <c r="LA35" i="4"/>
  <c r="LA34" i="4"/>
  <c r="RK30" i="4"/>
  <c r="AM27" i="4"/>
  <c r="AU13" i="3"/>
  <c r="AU17" i="3" s="1"/>
  <c r="CX22" i="4"/>
  <c r="CZ18" i="4"/>
  <c r="RD30" i="4"/>
  <c r="RD28" i="4"/>
  <c r="FS30" i="4"/>
  <c r="IM40" i="3" s="1"/>
  <c r="FS31" i="4"/>
  <c r="AL23" i="4"/>
  <c r="AN22" i="4" s="1"/>
  <c r="QO21" i="4"/>
  <c r="QO25" i="4" s="1"/>
  <c r="QO27" i="4" s="1"/>
  <c r="QO31" i="4" s="1"/>
  <c r="G48" i="4"/>
  <c r="AS13" i="3"/>
  <c r="RI28" i="4"/>
  <c r="HJ40" i="3" s="1"/>
  <c r="HJ42" i="3" s="1"/>
  <c r="HJ44" i="3" s="1"/>
  <c r="NQ35" i="4"/>
  <c r="HD53" i="3"/>
  <c r="RU26" i="4"/>
  <c r="RU24" i="4"/>
  <c r="DS40" i="3" s="1"/>
  <c r="DS42" i="3" s="1"/>
  <c r="DS44" i="3" s="1"/>
  <c r="V68" i="4"/>
  <c r="V39" i="4"/>
  <c r="RH16" i="4"/>
  <c r="KX20" i="4"/>
  <c r="KX24" i="4" s="1"/>
  <c r="KX26" i="4" s="1"/>
  <c r="KZ16" i="4"/>
  <c r="NC21" i="4"/>
  <c r="NC29" i="4" s="1"/>
  <c r="IY51" i="3"/>
  <c r="LC34" i="4"/>
  <c r="LC35" i="4" s="1"/>
  <c r="JC20" i="4"/>
  <c r="OP20" i="4"/>
  <c r="OP21" i="4" s="1"/>
  <c r="JV46" i="3"/>
  <c r="EU42" i="3"/>
  <c r="EU44" i="3" s="1"/>
  <c r="CM57" i="3"/>
  <c r="F51" i="2"/>
  <c r="BU42" i="3"/>
  <c r="BU44" i="3" s="1"/>
  <c r="FK10" i="3"/>
  <c r="FA10" i="3"/>
  <c r="EY10" i="3"/>
  <c r="IX10" i="3"/>
  <c r="U37" i="4"/>
  <c r="U71" i="4" s="1"/>
  <c r="E34" i="3" s="1"/>
  <c r="T37" i="4"/>
  <c r="T71" i="4" s="1"/>
  <c r="N60" i="2"/>
  <c r="O60" i="2" s="1"/>
  <c r="JN10" i="3"/>
  <c r="DR42" i="5"/>
  <c r="DR44" i="5" s="1"/>
  <c r="DT37" i="5"/>
  <c r="FX37" i="4"/>
  <c r="FX35" i="4"/>
  <c r="NI35" i="4"/>
  <c r="AA51" i="3"/>
  <c r="HJ46" i="3"/>
  <c r="F26" i="5"/>
  <c r="F33" i="5" s="1"/>
  <c r="F36" i="5" s="1"/>
  <c r="H18" i="5"/>
  <c r="W24" i="5"/>
  <c r="NA39" i="4"/>
  <c r="HC40" i="3" s="1"/>
  <c r="HC37" i="3"/>
  <c r="FO10" i="3"/>
  <c r="EK10" i="3"/>
  <c r="HT10" i="3"/>
  <c r="GC10" i="3"/>
  <c r="GR10" i="3"/>
  <c r="K19" i="1"/>
  <c r="K20" i="1" s="1"/>
  <c r="G38" i="5"/>
  <c r="G39" i="5" s="1"/>
  <c r="V19" i="5"/>
  <c r="V21" i="5" s="1"/>
  <c r="V24" i="5" s="1"/>
  <c r="X18" i="5"/>
  <c r="CW28" i="5"/>
  <c r="AK40" i="3" s="1"/>
  <c r="AK37" i="3"/>
  <c r="BJ28" i="5"/>
  <c r="BJ30" i="5" s="1"/>
  <c r="SA42" i="4"/>
  <c r="JH40" i="3" s="1"/>
  <c r="JH42" i="3" s="1"/>
  <c r="JH44" i="3" s="1"/>
  <c r="RS42" i="4"/>
  <c r="BX40" i="3" s="1"/>
  <c r="BX42" i="3" s="1"/>
  <c r="BX44" i="3" s="1"/>
  <c r="PH23" i="4"/>
  <c r="PJ17" i="4"/>
  <c r="F37" i="2"/>
  <c r="G37" i="2" s="1"/>
  <c r="CN35" i="3"/>
  <c r="EJ35" i="3" s="1"/>
  <c r="EM10" i="3"/>
  <c r="DN46" i="5"/>
  <c r="DP33" i="5"/>
  <c r="DO33" i="5"/>
  <c r="DN34" i="5"/>
  <c r="AJ29" i="5"/>
  <c r="AJ28" i="5"/>
  <c r="X23" i="5"/>
  <c r="Z23" i="5" s="1"/>
  <c r="AB23" i="5" s="1"/>
  <c r="AD23" i="5" s="1"/>
  <c r="AF23" i="5" s="1"/>
  <c r="IA16" i="3"/>
  <c r="GG17" i="3"/>
  <c r="MZ39" i="4"/>
  <c r="MZ40" i="4" s="1"/>
  <c r="ED23" i="4"/>
  <c r="EF21" i="4"/>
  <c r="PK31" i="4"/>
  <c r="JQ31" i="4"/>
  <c r="U40" i="3" s="1"/>
  <c r="U42" i="3" s="1"/>
  <c r="U44" i="3" s="1"/>
  <c r="DN20" i="4"/>
  <c r="DL21" i="4"/>
  <c r="DL22" i="4" s="1"/>
  <c r="T64" i="4"/>
  <c r="KY34" i="4"/>
  <c r="KY35" i="4"/>
  <c r="HY22" i="4"/>
  <c r="N37" i="2"/>
  <c r="JR31" i="4"/>
  <c r="JR32" i="4" s="1"/>
  <c r="ER23" i="4"/>
  <c r="ER21" i="4"/>
  <c r="ET21" i="4" s="1"/>
  <c r="EV21" i="4" s="1"/>
  <c r="EX21" i="4" s="1"/>
  <c r="EZ21" i="4" s="1"/>
  <c r="FB21" i="4" s="1"/>
  <c r="FD21" i="4" s="1"/>
  <c r="ET20" i="4"/>
  <c r="RV26" i="4"/>
  <c r="RV24" i="4"/>
  <c r="ES21" i="4"/>
  <c r="M40" i="3" s="1"/>
  <c r="M34" i="3"/>
  <c r="CH21" i="4"/>
  <c r="CJ17" i="4"/>
  <c r="LL21" i="4"/>
  <c r="LN21" i="4" s="1"/>
  <c r="LP21" i="4" s="1"/>
  <c r="LR21" i="4" s="1"/>
  <c r="LT21" i="4" s="1"/>
  <c r="LV21" i="4" s="1"/>
  <c r="LX21" i="4" s="1"/>
  <c r="LN19" i="4"/>
  <c r="LP19" i="4" s="1"/>
  <c r="LR19" i="4" s="1"/>
  <c r="LT19" i="4" s="1"/>
  <c r="LV19" i="4" s="1"/>
  <c r="LX19" i="4" s="1"/>
  <c r="V46" i="3"/>
  <c r="BW46" i="3"/>
  <c r="L51" i="2"/>
  <c r="J34" i="2"/>
  <c r="L40" i="2"/>
  <c r="JF10" i="3"/>
  <c r="FU42" i="3"/>
  <c r="FU44" i="3" s="1"/>
  <c r="BW20" i="4"/>
  <c r="BX20" i="4" s="1"/>
  <c r="J26" i="1"/>
  <c r="J28" i="1" s="1"/>
  <c r="J24" i="1"/>
  <c r="IJ10" i="3"/>
  <c r="K38" i="5"/>
  <c r="FS40" i="3" s="1"/>
  <c r="FS42" i="3" s="1"/>
  <c r="FS44" i="3" s="1"/>
  <c r="W58" i="4"/>
  <c r="W57" i="4"/>
  <c r="BF28" i="4"/>
  <c r="BH25" i="4"/>
  <c r="L52" i="2"/>
  <c r="KW33" i="4"/>
  <c r="KW28" i="4"/>
  <c r="W40" i="3" s="1"/>
  <c r="W42" i="3" s="1"/>
  <c r="W44" i="3" s="1"/>
  <c r="KW30" i="4"/>
  <c r="HH16" i="4"/>
  <c r="HF20" i="4"/>
  <c r="AP18" i="4"/>
  <c r="AO18" i="4" s="1"/>
  <c r="AR16" i="4"/>
  <c r="V50" i="4"/>
  <c r="DL57" i="3"/>
  <c r="U63" i="4"/>
  <c r="E16" i="3" s="1"/>
  <c r="V24" i="4"/>
  <c r="PZ21" i="4"/>
  <c r="QB19" i="4"/>
  <c r="QQ21" i="4"/>
  <c r="QQ25" i="4" s="1"/>
  <c r="QQ27" i="4" s="1"/>
  <c r="QQ31" i="4" s="1"/>
  <c r="FM35" i="3"/>
  <c r="DS49" i="5"/>
  <c r="AA24" i="5"/>
  <c r="RT103" i="4"/>
  <c r="RS100" i="4"/>
  <c r="RS103" i="4" s="1"/>
  <c r="BL19" i="5"/>
  <c r="BI19" i="5"/>
  <c r="NH33" i="4"/>
  <c r="NJ30" i="4"/>
  <c r="NS46" i="4"/>
  <c r="AE58" i="4"/>
  <c r="AE57" i="4"/>
  <c r="JW16" i="3"/>
  <c r="IC17" i="3"/>
  <c r="AR25" i="3"/>
  <c r="CN25" i="3" s="1"/>
  <c r="EJ25" i="3" s="1"/>
  <c r="GF25" i="3" s="1"/>
  <c r="IB25" i="3" s="1"/>
  <c r="JX25" i="3" s="1"/>
  <c r="D27" i="2"/>
  <c r="E27" i="2" s="1"/>
  <c r="G27" i="2" s="1"/>
  <c r="I27" i="2" s="1"/>
  <c r="K27" i="2" s="1"/>
  <c r="M27" i="2" s="1"/>
  <c r="O27" i="2" s="1"/>
  <c r="RV34" i="4"/>
  <c r="NA27" i="4"/>
  <c r="HC54" i="3"/>
  <c r="HC57" i="3" s="1"/>
  <c r="O48" i="4"/>
  <c r="LE35" i="4"/>
  <c r="LE34" i="4"/>
  <c r="NM35" i="4"/>
  <c r="FL25" i="4"/>
  <c r="FL28" i="4" s="1"/>
  <c r="FN17" i="4"/>
  <c r="RX20" i="4"/>
  <c r="RX22" i="4" s="1"/>
  <c r="RZ16" i="4"/>
  <c r="AV20" i="4"/>
  <c r="QS21" i="4"/>
  <c r="QS25" i="4" s="1"/>
  <c r="QS27" i="4" s="1"/>
  <c r="QS31" i="4" s="1"/>
  <c r="HI35" i="3"/>
  <c r="NS35" i="4"/>
  <c r="IZ53" i="3"/>
  <c r="CN36" i="3"/>
  <c r="EJ36" i="3" s="1"/>
  <c r="F38" i="2"/>
  <c r="G38" i="2" s="1"/>
  <c r="RT26" i="4"/>
  <c r="RT24" i="4"/>
  <c r="ET18" i="4"/>
  <c r="EV16" i="4"/>
  <c r="MY21" i="4"/>
  <c r="MY29" i="4" s="1"/>
  <c r="FG51" i="3"/>
  <c r="BB21" i="4"/>
  <c r="BB23" i="4" s="1"/>
  <c r="BD16" i="4"/>
  <c r="H51" i="2"/>
  <c r="C46" i="3"/>
  <c r="DM46" i="3"/>
  <c r="L32" i="2"/>
  <c r="J54" i="2"/>
  <c r="FG10" i="3"/>
  <c r="IH10" i="3"/>
  <c r="FU10" i="3"/>
  <c r="JE10" i="3"/>
  <c r="E30" i="2"/>
  <c r="HW10" i="3"/>
  <c r="EO10" i="3"/>
  <c r="HP10" i="3"/>
  <c r="L60" i="2"/>
  <c r="M60" i="2" s="1"/>
  <c r="EK34" i="3"/>
  <c r="GE34" i="3" s="1"/>
  <c r="MY39" i="4"/>
  <c r="FG40" i="3" s="1"/>
  <c r="FG37" i="3"/>
  <c r="BP57" i="5"/>
  <c r="BP59" i="5" s="1"/>
  <c r="D38" i="5"/>
  <c r="D39" i="5" s="1"/>
  <c r="BA30" i="5"/>
  <c r="N52" i="2"/>
  <c r="V67" i="4"/>
  <c r="X46" i="4"/>
  <c r="BT73" i="5"/>
  <c r="BV71" i="5"/>
  <c r="CQ29" i="5"/>
  <c r="EF26" i="5"/>
  <c r="SA78" i="4"/>
  <c r="JJ40" i="3" s="1"/>
  <c r="JJ42" i="3" s="1"/>
  <c r="JJ44" i="3" s="1"/>
  <c r="BH28" i="5"/>
  <c r="BH30" i="5" s="1"/>
  <c r="DU49" i="5"/>
  <c r="DU48" i="5"/>
  <c r="HV40" i="3" s="1"/>
  <c r="HV42" i="3" s="1"/>
  <c r="HV44" i="3" s="1"/>
  <c r="EJ23" i="5"/>
  <c r="EH26" i="5"/>
  <c r="RS78" i="4"/>
  <c r="BZ40" i="3" s="1"/>
  <c r="BZ42" i="3" s="1"/>
  <c r="BZ44" i="3" s="1"/>
  <c r="V51" i="4"/>
  <c r="RY102" i="4"/>
  <c r="RW92" i="4"/>
  <c r="RW94" i="4" s="1"/>
  <c r="E38" i="5"/>
  <c r="E39" i="5" s="1"/>
  <c r="RU80" i="4"/>
  <c r="RU78" i="4"/>
  <c r="DV40" i="3" s="1"/>
  <c r="DV42" i="3" s="1"/>
  <c r="DV44" i="3" s="1"/>
  <c r="M38" i="5"/>
  <c r="HO40" i="3" s="1"/>
  <c r="HO42" i="3" s="1"/>
  <c r="HO44" i="3" s="1"/>
  <c r="RT74" i="4"/>
  <c r="RT76" i="4" s="1"/>
  <c r="RV91" i="4"/>
  <c r="RX91" i="4" s="1"/>
  <c r="RZ91" i="4" s="1"/>
  <c r="SB91" i="4" s="1"/>
  <c r="RV89" i="4"/>
  <c r="RX89" i="4" s="1"/>
  <c r="RZ89" i="4" s="1"/>
  <c r="SB89" i="4" s="1"/>
  <c r="BB30" i="5"/>
  <c r="BB28" i="5"/>
  <c r="NQ46" i="4"/>
  <c r="E23" i="3"/>
  <c r="RU42" i="4"/>
  <c r="DT40" i="3" s="1"/>
  <c r="DT42" i="3" s="1"/>
  <c r="DT44" i="3" s="1"/>
  <c r="NN41" i="4"/>
  <c r="NN43" i="4" s="1"/>
  <c r="NP39" i="4"/>
  <c r="QR34" i="4"/>
  <c r="QP36" i="4"/>
  <c r="NL45" i="4"/>
  <c r="NN45" i="4" s="1"/>
  <c r="NP45" i="4" s="1"/>
  <c r="NR45" i="4" s="1"/>
  <c r="NT45" i="4" s="1"/>
  <c r="PJ26" i="4"/>
  <c r="PH28" i="4"/>
  <c r="LG34" i="4"/>
  <c r="LG35" i="4"/>
  <c r="MK32" i="4"/>
  <c r="HB40" i="3" s="1"/>
  <c r="HB42" i="3" s="1"/>
  <c r="HB44" i="3" s="1"/>
  <c r="U33" i="4"/>
  <c r="CW25" i="4"/>
  <c r="HO22" i="4"/>
  <c r="HO23" i="4"/>
  <c r="FQ30" i="4"/>
  <c r="GQ40" i="3" s="1"/>
  <c r="GQ42" i="3" s="1"/>
  <c r="GQ44" i="3" s="1"/>
  <c r="GE36" i="3"/>
  <c r="JU31" i="4"/>
  <c r="JU32" i="4" s="1"/>
  <c r="NJ21" i="4"/>
  <c r="NL18" i="4"/>
  <c r="HW22" i="4"/>
  <c r="HU22" i="4"/>
  <c r="NA21" i="4"/>
  <c r="NA29" i="4" s="1"/>
  <c r="KJ22" i="4"/>
  <c r="KL16" i="4"/>
  <c r="AV46" i="3"/>
  <c r="FL46" i="3"/>
  <c r="EJ53" i="3"/>
  <c r="GF53" i="3" s="1"/>
  <c r="H53" i="2"/>
  <c r="AR30" i="3"/>
  <c r="CN30" i="3" s="1"/>
  <c r="EJ30" i="3" s="1"/>
  <c r="GF30" i="3" s="1"/>
  <c r="IB30" i="3" s="1"/>
  <c r="JX30" i="3" s="1"/>
  <c r="D32" i="2"/>
  <c r="E32" i="2" s="1"/>
  <c r="G32" i="2" s="1"/>
  <c r="I32" i="2" s="1"/>
  <c r="EN46" i="3"/>
  <c r="I24" i="2"/>
  <c r="GJ10" i="3"/>
  <c r="JV10" i="3"/>
  <c r="C59" i="4"/>
  <c r="K59" i="4" s="1"/>
  <c r="K60" i="4" s="1"/>
  <c r="K62" i="4" s="1"/>
  <c r="S38" i="4"/>
  <c r="AI24" i="4"/>
  <c r="O16" i="1"/>
  <c r="O18" i="1" s="1"/>
  <c r="O20" i="1" s="1"/>
  <c r="L14" i="1"/>
  <c r="GY10" i="3"/>
  <c r="J37" i="1"/>
  <c r="EF62" i="5"/>
  <c r="EH54" i="5"/>
  <c r="CH26" i="5"/>
  <c r="CJ24" i="5"/>
  <c r="GB38" i="5"/>
  <c r="GB42" i="5" s="1"/>
  <c r="GD35" i="5"/>
  <c r="RV103" i="4"/>
  <c r="RU100" i="4"/>
  <c r="RU103" i="4" s="1"/>
  <c r="RT42" i="4"/>
  <c r="RT44" i="4" s="1"/>
  <c r="KV30" i="4"/>
  <c r="KV33" i="4"/>
  <c r="KV28" i="4"/>
  <c r="IN16" i="4"/>
  <c r="IL18" i="4"/>
  <c r="RG28" i="4"/>
  <c r="FN40" i="3" s="1"/>
  <c r="FN42" i="3" s="1"/>
  <c r="FN44" i="3" s="1"/>
  <c r="OR18" i="4"/>
  <c r="OT17" i="4"/>
  <c r="FY10" i="3"/>
  <c r="BW59" i="5"/>
  <c r="AN24" i="5"/>
  <c r="AL26" i="5"/>
  <c r="AQ16" i="3"/>
  <c r="NO46" i="4"/>
  <c r="RY60" i="4"/>
  <c r="HM40" i="3" s="1"/>
  <c r="HM42" i="3" s="1"/>
  <c r="HM44" i="3" s="1"/>
  <c r="EK31" i="3"/>
  <c r="NJ27" i="4"/>
  <c r="NL24" i="4"/>
  <c r="GP18" i="4"/>
  <c r="GR16" i="4"/>
  <c r="LN17" i="4"/>
  <c r="LP16" i="4"/>
  <c r="DL49" i="5"/>
  <c r="DL48" i="5"/>
  <c r="RG35" i="4"/>
  <c r="FN52" i="3"/>
  <c r="FN57" i="3" s="1"/>
  <c r="DW49" i="5"/>
  <c r="DW48" i="5"/>
  <c r="JR40" i="3" s="1"/>
  <c r="JR42" i="3" s="1"/>
  <c r="JR44" i="3" s="1"/>
  <c r="BV55" i="5"/>
  <c r="BX44" i="5"/>
  <c r="AL21" i="5"/>
  <c r="AN18" i="5"/>
  <c r="RX70" i="4"/>
  <c r="BI20" i="5"/>
  <c r="BL20" i="5"/>
  <c r="BK20" i="5" s="1"/>
  <c r="RT62" i="4"/>
  <c r="RT60" i="4"/>
  <c r="AZ30" i="5"/>
  <c r="AZ28" i="5"/>
  <c r="X52" i="4"/>
  <c r="V66" i="4"/>
  <c r="RW44" i="4"/>
  <c r="RW42" i="4"/>
  <c r="FP40" i="3" s="1"/>
  <c r="FP42" i="3" s="1"/>
  <c r="FP44" i="3" s="1"/>
  <c r="QN36" i="4"/>
  <c r="I57" i="4"/>
  <c r="I59" i="4"/>
  <c r="I58" i="4"/>
  <c r="PF30" i="4"/>
  <c r="PF31" i="4" s="1"/>
  <c r="U64" i="4"/>
  <c r="E13" i="3"/>
  <c r="E17" i="3" s="1"/>
  <c r="GJ54" i="3"/>
  <c r="AL18" i="4"/>
  <c r="LR20" i="4"/>
  <c r="LT20" i="4" s="1"/>
  <c r="LV20" i="4" s="1"/>
  <c r="LX20" i="4" s="1"/>
  <c r="X62" i="4"/>
  <c r="Z20" i="4"/>
  <c r="CX24" i="4"/>
  <c r="CZ24" i="4" s="1"/>
  <c r="DB24" i="4" s="1"/>
  <c r="DD24" i="4" s="1"/>
  <c r="DF24" i="4" s="1"/>
  <c r="DH24" i="4" s="1"/>
  <c r="HG22" i="4"/>
  <c r="BF40" i="3" s="1"/>
  <c r="BF34" i="3"/>
  <c r="FI30" i="4"/>
  <c r="N40" i="3" s="1"/>
  <c r="N42" i="3" s="1"/>
  <c r="N44" i="3" s="1"/>
  <c r="HV19" i="4"/>
  <c r="HX17" i="4"/>
  <c r="IA21" i="4"/>
  <c r="EY40" i="3" s="1"/>
  <c r="IA22" i="4"/>
  <c r="EY38" i="3"/>
  <c r="JD16" i="4"/>
  <c r="JB17" i="4"/>
  <c r="NH35" i="4"/>
  <c r="JV25" i="4"/>
  <c r="JV28" i="4" s="1"/>
  <c r="JV30" i="4" s="1"/>
  <c r="JX17" i="4"/>
  <c r="DR16" i="4"/>
  <c r="DP18" i="4"/>
  <c r="RF24" i="4"/>
  <c r="RF26" i="4" s="1"/>
  <c r="QM21" i="4"/>
  <c r="QM25" i="4" s="1"/>
  <c r="QM27" i="4" s="1"/>
  <c r="QM31" i="4" s="1"/>
  <c r="ED46" i="3"/>
  <c r="F54" i="2"/>
  <c r="IB28" i="3"/>
  <c r="JX28" i="3" s="1"/>
  <c r="L30" i="2"/>
  <c r="N34" i="2"/>
  <c r="EI17" i="3"/>
  <c r="H15" i="2"/>
  <c r="H19" i="2" s="1"/>
  <c r="FZ10" i="3"/>
  <c r="ET10" i="3"/>
  <c r="ES10" i="3"/>
  <c r="FW10" i="3"/>
  <c r="HX10" i="3"/>
  <c r="IP10" i="3"/>
  <c r="H35" i="5"/>
  <c r="J35" i="5" s="1"/>
  <c r="L35" i="5" s="1"/>
  <c r="N35" i="5" s="1"/>
  <c r="P35" i="5" s="1"/>
  <c r="EW10" i="3"/>
  <c r="RV56" i="4"/>
  <c r="RV58" i="4" s="1"/>
  <c r="RX52" i="4"/>
  <c r="BC28" i="5"/>
  <c r="CD40" i="3" s="1"/>
  <c r="CD42" i="3" s="1"/>
  <c r="CD44" i="3" s="1"/>
  <c r="FK30" i="4"/>
  <c r="BC40" i="3" s="1"/>
  <c r="BC42" i="3" s="1"/>
  <c r="BC44" i="3" s="1"/>
  <c r="FK31" i="4"/>
  <c r="EF19" i="4"/>
  <c r="EH17" i="4"/>
  <c r="FQ10" i="3"/>
  <c r="I38" i="5"/>
  <c r="I39" i="5" s="1"/>
  <c r="RT88" i="4"/>
  <c r="RT92" i="4" s="1"/>
  <c r="RT94" i="4" s="1"/>
  <c r="RS92" i="4"/>
  <c r="RS94" i="4" s="1"/>
  <c r="JW54" i="3"/>
  <c r="IF57" i="3"/>
  <c r="FJ30" i="4"/>
  <c r="FJ31" i="4"/>
  <c r="HD23" i="4"/>
  <c r="HD22" i="4"/>
  <c r="BE28" i="5"/>
  <c r="BE30" i="5"/>
  <c r="DR28" i="5"/>
  <c r="DR30" i="5" s="1"/>
  <c r="DT25" i="5"/>
  <c r="RY92" i="4"/>
  <c r="RY94" i="4" s="1"/>
  <c r="OB49" i="4"/>
  <c r="Z53" i="4"/>
  <c r="X72" i="4"/>
  <c r="RV90" i="4"/>
  <c r="RX90" i="4" s="1"/>
  <c r="RZ90" i="4" s="1"/>
  <c r="SB90" i="4" s="1"/>
  <c r="BR57" i="5"/>
  <c r="BR59" i="5"/>
  <c r="GD30" i="5"/>
  <c r="GF27" i="5"/>
  <c r="DQ48" i="5"/>
  <c r="DQ49" i="5" s="1"/>
  <c r="EF40" i="5"/>
  <c r="ED45" i="5"/>
  <c r="ED52" i="5" s="1"/>
  <c r="EJ36" i="5"/>
  <c r="EH38" i="5"/>
  <c r="BT38" i="5"/>
  <c r="BV18" i="5"/>
  <c r="DA26" i="5"/>
  <c r="DA28" i="5" s="1"/>
  <c r="DB28" i="5"/>
  <c r="DB30" i="5" s="1"/>
  <c r="EX25" i="5"/>
  <c r="EX27" i="5"/>
  <c r="EZ24" i="5"/>
  <c r="BU59" i="5"/>
  <c r="BU57" i="5"/>
  <c r="EA40" i="3" s="1"/>
  <c r="EA42" i="3" s="1"/>
  <c r="EA44" i="3" s="1"/>
  <c r="RU92" i="4"/>
  <c r="RU94" i="4" s="1"/>
  <c r="RV88" i="4"/>
  <c r="RX88" i="4" s="1"/>
  <c r="RW100" i="4"/>
  <c r="RW103" i="4" s="1"/>
  <c r="RX103" i="4"/>
  <c r="BD17" i="5"/>
  <c r="GD21" i="5"/>
  <c r="GB24" i="5"/>
  <c r="GB32" i="5" s="1"/>
  <c r="CJ18" i="5"/>
  <c r="CH21" i="5"/>
  <c r="RS60" i="4"/>
  <c r="BY40" i="3" s="1"/>
  <c r="BY42" i="3" s="1"/>
  <c r="BY44" i="3" s="1"/>
  <c r="RS62" i="4"/>
  <c r="SA60" i="4"/>
  <c r="JI40" i="3" s="1"/>
  <c r="JI42" i="3" s="1"/>
  <c r="JI44" i="3" s="1"/>
  <c r="SA62" i="4"/>
  <c r="U54" i="4"/>
  <c r="AR38" i="3"/>
  <c r="CN38" i="3" s="1"/>
  <c r="EJ38" i="3" s="1"/>
  <c r="D40" i="2"/>
  <c r="E40" i="2" s="1"/>
  <c r="G40" i="2" s="1"/>
  <c r="I40" i="2" s="1"/>
  <c r="SA102" i="4"/>
  <c r="NZ49" i="4"/>
  <c r="RE35" i="4"/>
  <c r="DR52" i="3"/>
  <c r="DR57" i="3" s="1"/>
  <c r="NK46" i="4"/>
  <c r="J43" i="2"/>
  <c r="OE49" i="4"/>
  <c r="RU62" i="4"/>
  <c r="M48" i="4"/>
  <c r="OD34" i="4"/>
  <c r="OD36" i="4" s="1"/>
  <c r="OF25" i="4"/>
  <c r="HK22" i="4"/>
  <c r="HK23" i="4" s="1"/>
  <c r="RY26" i="4"/>
  <c r="RY24" i="4"/>
  <c r="HK40" i="3" s="1"/>
  <c r="HK42" i="3" s="1"/>
  <c r="HK44" i="3" s="1"/>
  <c r="JP32" i="4"/>
  <c r="JP31" i="4"/>
  <c r="AL22" i="4"/>
  <c r="CV25" i="4"/>
  <c r="MZ29" i="4"/>
  <c r="E48" i="4"/>
  <c r="D13" i="3"/>
  <c r="ON20" i="4"/>
  <c r="ON21" i="4"/>
  <c r="FH30" i="4"/>
  <c r="FH31" i="4" s="1"/>
  <c r="F31" i="3"/>
  <c r="X61" i="4"/>
  <c r="X38" i="4"/>
  <c r="X37" i="4"/>
  <c r="X36" i="4"/>
  <c r="Z17" i="4"/>
  <c r="JA19" i="4"/>
  <c r="T40" i="3" s="1"/>
  <c r="T42" i="3" s="1"/>
  <c r="T44" i="3" s="1"/>
  <c r="MM33" i="4"/>
  <c r="JT25" i="4"/>
  <c r="JT28" i="4" s="1"/>
  <c r="JT30" i="4" s="1"/>
  <c r="RE28" i="4"/>
  <c r="DR40" i="3" s="1"/>
  <c r="DR42" i="3" s="1"/>
  <c r="DR44" i="3" s="1"/>
  <c r="RE30" i="4"/>
  <c r="DM22" i="4"/>
  <c r="OQ21" i="4"/>
  <c r="QU21" i="4"/>
  <c r="QU25" i="4" s="1"/>
  <c r="QU27" i="4" s="1"/>
  <c r="QU31" i="4" s="1"/>
  <c r="AG46" i="3"/>
  <c r="CE46" i="3"/>
  <c r="IM42" i="3"/>
  <c r="IM44" i="3" s="1"/>
  <c r="JF46" i="3"/>
  <c r="JE42" i="3"/>
  <c r="JE44" i="3" s="1"/>
  <c r="HO10" i="3"/>
  <c r="U36" i="4"/>
  <c r="T36" i="4"/>
  <c r="FI10" i="3"/>
  <c r="FJ10" i="3"/>
  <c r="H37" i="1"/>
  <c r="BA42" i="3" l="1"/>
  <c r="BA44" i="3" s="1"/>
  <c r="I53" i="2"/>
  <c r="K53" i="2" s="1"/>
  <c r="I37" i="2"/>
  <c r="I38" i="2"/>
  <c r="K32" i="2"/>
  <c r="M32" i="2" s="1"/>
  <c r="O32" i="2" s="1"/>
  <c r="M42" i="3"/>
  <c r="M44" i="3" s="1"/>
  <c r="EI52" i="3"/>
  <c r="EI57" i="3" s="1"/>
  <c r="DA30" i="5"/>
  <c r="DC30" i="5"/>
  <c r="RX92" i="4"/>
  <c r="RX94" i="4" s="1"/>
  <c r="RZ88" i="4"/>
  <c r="X54" i="4"/>
  <c r="OR20" i="4"/>
  <c r="OR21" i="4" s="1"/>
  <c r="KL22" i="4"/>
  <c r="KN16" i="4"/>
  <c r="J36" i="2"/>
  <c r="JK10" i="3"/>
  <c r="E58" i="4"/>
  <c r="E59" i="4"/>
  <c r="E57" i="4"/>
  <c r="CL18" i="5"/>
  <c r="CJ21" i="5"/>
  <c r="BV38" i="5"/>
  <c r="BX18" i="5"/>
  <c r="N54" i="2"/>
  <c r="JV32" i="4"/>
  <c r="JV31" i="4"/>
  <c r="HV21" i="4"/>
  <c r="HV22" i="4" s="1"/>
  <c r="OT18" i="4"/>
  <c r="OV17" i="4"/>
  <c r="KV34" i="4"/>
  <c r="KV35" i="4" s="1"/>
  <c r="CJ26" i="5"/>
  <c r="CL24" i="5"/>
  <c r="C20" i="1"/>
  <c r="D20" i="1" s="1"/>
  <c r="E20" i="1" s="1"/>
  <c r="C63" i="2"/>
  <c r="D63" i="2" s="1"/>
  <c r="E63" i="2" s="1"/>
  <c r="F63" i="2" s="1"/>
  <c r="G63" i="2" s="1"/>
  <c r="H63" i="2" s="1"/>
  <c r="I63" i="2" s="1"/>
  <c r="J63" i="2" s="1"/>
  <c r="K63" i="2" s="1"/>
  <c r="L63" i="2" s="1"/>
  <c r="M63" i="2" s="1"/>
  <c r="N63" i="2" s="1"/>
  <c r="O63" i="2" s="1"/>
  <c r="IF10" i="3"/>
  <c r="GF36" i="3"/>
  <c r="IB36" i="3" s="1"/>
  <c r="JX36" i="3" s="1"/>
  <c r="J38" i="2"/>
  <c r="QR36" i="4"/>
  <c r="QT34" i="4"/>
  <c r="GK10" i="3"/>
  <c r="HQ10" i="3"/>
  <c r="C48" i="3"/>
  <c r="HC46" i="3"/>
  <c r="BI22" i="5"/>
  <c r="BI26" i="5" s="1"/>
  <c r="DL46" i="3"/>
  <c r="K39" i="5"/>
  <c r="EF23" i="4"/>
  <c r="EH21" i="4"/>
  <c r="CW30" i="5"/>
  <c r="L20" i="1"/>
  <c r="HG10" i="3"/>
  <c r="KX33" i="4"/>
  <c r="KX28" i="4"/>
  <c r="KX30" i="4"/>
  <c r="RI30" i="4"/>
  <c r="RW80" i="4"/>
  <c r="IV10" i="3"/>
  <c r="AC74" i="4"/>
  <c r="AC75" i="4" s="1"/>
  <c r="FN46" i="3"/>
  <c r="K24" i="2"/>
  <c r="IZ57" i="3"/>
  <c r="JW53" i="3"/>
  <c r="RH20" i="4"/>
  <c r="RH24" i="4" s="1"/>
  <c r="RH26" i="4" s="1"/>
  <c r="RJ16" i="4"/>
  <c r="FZ31" i="4"/>
  <c r="FZ33" i="4" s="1"/>
  <c r="FY29" i="4"/>
  <c r="FY31" i="4" s="1"/>
  <c r="FY33" i="4" s="1"/>
  <c r="JW37" i="3"/>
  <c r="IY42" i="3"/>
  <c r="IY44" i="3" s="1"/>
  <c r="K43" i="2"/>
  <c r="M43" i="2" s="1"/>
  <c r="O43" i="2" s="1"/>
  <c r="GQ10" i="3"/>
  <c r="EF21" i="5"/>
  <c r="EH17" i="5"/>
  <c r="HF10" i="3"/>
  <c r="JA20" i="4"/>
  <c r="GF21" i="5"/>
  <c r="GD24" i="5"/>
  <c r="GD32" i="5" s="1"/>
  <c r="EZ27" i="5"/>
  <c r="FB24" i="5"/>
  <c r="EZ25" i="5"/>
  <c r="EZ28" i="5" s="1"/>
  <c r="RT98" i="4"/>
  <c r="RT96" i="4"/>
  <c r="RV60" i="4"/>
  <c r="RV62" i="4" s="1"/>
  <c r="JB20" i="4"/>
  <c r="JB19" i="4"/>
  <c r="FI31" i="4"/>
  <c r="CO34" i="3"/>
  <c r="EI34" i="3" s="1"/>
  <c r="RZ70" i="4"/>
  <c r="RX74" i="4"/>
  <c r="RX76" i="4" s="1"/>
  <c r="LP17" i="4"/>
  <c r="LR16" i="4"/>
  <c r="AL28" i="5"/>
  <c r="AG40" i="3" s="1"/>
  <c r="AG42" i="3" s="1"/>
  <c r="AG44" i="3" s="1"/>
  <c r="EH62" i="5"/>
  <c r="EJ54" i="5"/>
  <c r="U38" i="4"/>
  <c r="U73" i="4" s="1"/>
  <c r="E39" i="3" s="1"/>
  <c r="T38" i="4"/>
  <c r="T73" i="4" s="1"/>
  <c r="NL21" i="4"/>
  <c r="NN18" i="4"/>
  <c r="FQ31" i="4"/>
  <c r="NN46" i="4"/>
  <c r="RS80" i="4"/>
  <c r="JS10" i="3"/>
  <c r="O58" i="4"/>
  <c r="O59" i="4"/>
  <c r="O57" i="4"/>
  <c r="N18" i="2"/>
  <c r="N19" i="2" s="1"/>
  <c r="JW17" i="3"/>
  <c r="GE35" i="3"/>
  <c r="FM42" i="3"/>
  <c r="FM44" i="3" s="1"/>
  <c r="V71" i="4"/>
  <c r="X50" i="4"/>
  <c r="BH28" i="4"/>
  <c r="BJ25" i="4"/>
  <c r="ET23" i="4"/>
  <c r="EV20" i="4"/>
  <c r="DN21" i="4"/>
  <c r="DN22" i="4"/>
  <c r="DP20" i="4"/>
  <c r="DO46" i="5"/>
  <c r="DO34" i="5"/>
  <c r="CH16" i="3"/>
  <c r="SA44" i="4"/>
  <c r="H26" i="5"/>
  <c r="H33" i="5" s="1"/>
  <c r="H36" i="5" s="1"/>
  <c r="J18" i="5"/>
  <c r="DT42" i="5"/>
  <c r="DT44" i="5" s="1"/>
  <c r="DV37" i="5"/>
  <c r="CM13" i="3"/>
  <c r="AS17" i="3"/>
  <c r="CZ22" i="4"/>
  <c r="CZ25" i="4" s="1"/>
  <c r="DB18" i="4"/>
  <c r="GB27" i="4"/>
  <c r="GB29" i="4" s="1"/>
  <c r="GB31" i="4" s="1"/>
  <c r="GB33" i="4" s="1"/>
  <c r="GD24" i="4"/>
  <c r="NC40" i="4"/>
  <c r="Z70" i="4"/>
  <c r="AB42" i="4"/>
  <c r="O39" i="5"/>
  <c r="RY103" i="4"/>
  <c r="AQ37" i="3"/>
  <c r="AI42" i="3"/>
  <c r="AI44" i="3" s="1"/>
  <c r="RY98" i="4"/>
  <c r="RY96" i="4"/>
  <c r="RX56" i="4"/>
  <c r="RX58" i="4" s="1"/>
  <c r="RZ52" i="4"/>
  <c r="AR16" i="3"/>
  <c r="D18" i="2"/>
  <c r="E18" i="2" s="1"/>
  <c r="NP41" i="4"/>
  <c r="NP43" i="4" s="1"/>
  <c r="NP46" i="4" s="1"/>
  <c r="NR39" i="4"/>
  <c r="F38" i="5"/>
  <c r="H38" i="5" s="1"/>
  <c r="J38" i="5" s="1"/>
  <c r="L38" i="5" s="1"/>
  <c r="N38" i="5" s="1"/>
  <c r="P38" i="5" s="1"/>
  <c r="BK19" i="5"/>
  <c r="BK22" i="5" s="1"/>
  <c r="BK26" i="5" s="1"/>
  <c r="BL22" i="5"/>
  <c r="BL26" i="5" s="1"/>
  <c r="ED25" i="4"/>
  <c r="ED27" i="4" s="1"/>
  <c r="HE10" i="3"/>
  <c r="Z61" i="4"/>
  <c r="Z36" i="4"/>
  <c r="Z38" i="4"/>
  <c r="Z37" i="4"/>
  <c r="AB17" i="4"/>
  <c r="BF17" i="5"/>
  <c r="BD22" i="5"/>
  <c r="BD26" i="5" s="1"/>
  <c r="EL36" i="5"/>
  <c r="EJ38" i="5"/>
  <c r="DV25" i="5"/>
  <c r="DT28" i="5"/>
  <c r="DT30" i="5" s="1"/>
  <c r="EH19" i="4"/>
  <c r="EJ17" i="4"/>
  <c r="JT10" i="3"/>
  <c r="JF16" i="4"/>
  <c r="JD17" i="4"/>
  <c r="BF42" i="3"/>
  <c r="BF44" i="3" s="1"/>
  <c r="CO39" i="3"/>
  <c r="EI39" i="3" s="1"/>
  <c r="Z52" i="4"/>
  <c r="X66" i="4"/>
  <c r="AN21" i="5"/>
  <c r="AP18" i="5"/>
  <c r="GE31" i="3"/>
  <c r="AP24" i="5"/>
  <c r="AN26" i="5"/>
  <c r="EK39" i="3"/>
  <c r="GE39" i="3" s="1"/>
  <c r="BD21" i="4"/>
  <c r="BD23" i="4" s="1"/>
  <c r="BF16" i="4"/>
  <c r="RZ20" i="4"/>
  <c r="RZ22" i="4" s="1"/>
  <c r="SB16" i="4"/>
  <c r="SB20" i="4" s="1"/>
  <c r="SB22" i="4" s="1"/>
  <c r="AE74" i="4"/>
  <c r="AE75" i="4" s="1"/>
  <c r="HF23" i="4"/>
  <c r="HF22" i="4"/>
  <c r="CJ21" i="4"/>
  <c r="CL17" i="4"/>
  <c r="DP46" i="5"/>
  <c r="DR33" i="5"/>
  <c r="DP34" i="5"/>
  <c r="IN10" i="3"/>
  <c r="HK10" i="3"/>
  <c r="F58" i="2"/>
  <c r="BS16" i="4" s="1"/>
  <c r="G58" i="4"/>
  <c r="G59" i="4"/>
  <c r="G57" i="4"/>
  <c r="CX25" i="4"/>
  <c r="FN18" i="5"/>
  <c r="FL22" i="5"/>
  <c r="FL24" i="5" s="1"/>
  <c r="BT59" i="5"/>
  <c r="BT57" i="5"/>
  <c r="RV78" i="4"/>
  <c r="RV80" i="4" s="1"/>
  <c r="RS96" i="4"/>
  <c r="RS98" i="4" s="1"/>
  <c r="AJ24" i="4"/>
  <c r="AK24" i="4"/>
  <c r="AT16" i="4"/>
  <c r="AR18" i="4"/>
  <c r="AQ18" i="4" s="1"/>
  <c r="OF34" i="4"/>
  <c r="OF36" i="4" s="1"/>
  <c r="OH25" i="4"/>
  <c r="DR46" i="3"/>
  <c r="EX28" i="5"/>
  <c r="GE52" i="3"/>
  <c r="HV10" i="3"/>
  <c r="RF28" i="4"/>
  <c r="RF30" i="4" s="1"/>
  <c r="GE38" i="3"/>
  <c r="EY42" i="3"/>
  <c r="EY44" i="3" s="1"/>
  <c r="HG23" i="4"/>
  <c r="I60" i="4"/>
  <c r="I62" i="4" s="1"/>
  <c r="CO31" i="3"/>
  <c r="RG30" i="4"/>
  <c r="PH31" i="4"/>
  <c r="PH30" i="4"/>
  <c r="RU44" i="4"/>
  <c r="RT78" i="4"/>
  <c r="RT80" i="4" s="1"/>
  <c r="RW96" i="4"/>
  <c r="RW98" i="4"/>
  <c r="SA80" i="4"/>
  <c r="G30" i="2"/>
  <c r="IA35" i="3"/>
  <c r="HI42" i="3"/>
  <c r="HI44" i="3" s="1"/>
  <c r="RX24" i="4"/>
  <c r="RX26" i="4" s="1"/>
  <c r="QB21" i="4"/>
  <c r="QD19" i="4"/>
  <c r="HH20" i="4"/>
  <c r="HJ16" i="4"/>
  <c r="W74" i="4"/>
  <c r="W75" i="4" s="1"/>
  <c r="C60" i="2"/>
  <c r="DN49" i="5"/>
  <c r="DN48" i="5"/>
  <c r="X19" i="5"/>
  <c r="X21" i="5" s="1"/>
  <c r="X24" i="5" s="1"/>
  <c r="Z18" i="5"/>
  <c r="SA98" i="4"/>
  <c r="SA96" i="4"/>
  <c r="CR46" i="3"/>
  <c r="GP10" i="3"/>
  <c r="X67" i="4"/>
  <c r="Z46" i="4"/>
  <c r="EV18" i="4"/>
  <c r="EX16" i="4"/>
  <c r="T68" i="4"/>
  <c r="HS10" i="3"/>
  <c r="GJ57" i="3"/>
  <c r="IA54" i="3"/>
  <c r="BZ44" i="5"/>
  <c r="BX55" i="5"/>
  <c r="GT16" i="4"/>
  <c r="GR18" i="4"/>
  <c r="K64" i="4"/>
  <c r="EK40" i="3" s="1"/>
  <c r="IL20" i="4"/>
  <c r="IK18" i="4"/>
  <c r="IK20" i="4" s="1"/>
  <c r="PL26" i="4"/>
  <c r="PJ28" i="4"/>
  <c r="AQ23" i="3"/>
  <c r="E26" i="3"/>
  <c r="EJ26" i="5"/>
  <c r="EL23" i="5"/>
  <c r="FN25" i="4"/>
  <c r="FN28" i="4" s="1"/>
  <c r="FP17" i="4"/>
  <c r="NL46" i="4"/>
  <c r="L18" i="2"/>
  <c r="L19" i="2" s="1"/>
  <c r="IA17" i="3"/>
  <c r="GI10" i="3"/>
  <c r="PJ23" i="4"/>
  <c r="PL17" i="4"/>
  <c r="HY10" i="3"/>
  <c r="GU10" i="3"/>
  <c r="CM46" i="3"/>
  <c r="IY57" i="3"/>
  <c r="JW51" i="3"/>
  <c r="AP22" i="4"/>
  <c r="AM29" i="4"/>
  <c r="AU40" i="3" s="1"/>
  <c r="AU42" i="3" s="1"/>
  <c r="AU44" i="3" s="1"/>
  <c r="D34" i="2"/>
  <c r="E34" i="2" s="1"/>
  <c r="G34" i="2" s="1"/>
  <c r="I34" i="2" s="1"/>
  <c r="K34" i="2" s="1"/>
  <c r="M34" i="2" s="1"/>
  <c r="O34" i="2" s="1"/>
  <c r="AR32" i="3"/>
  <c r="CN32" i="3" s="1"/>
  <c r="EJ32" i="3" s="1"/>
  <c r="GF32" i="3" s="1"/>
  <c r="IB32" i="3" s="1"/>
  <c r="JX32" i="3" s="1"/>
  <c r="OH39" i="4"/>
  <c r="OF44" i="4"/>
  <c r="OF46" i="4" s="1"/>
  <c r="OF49" i="4" s="1"/>
  <c r="H54" i="2"/>
  <c r="AA74" i="4"/>
  <c r="AA75" i="4" s="1"/>
  <c r="GH27" i="5"/>
  <c r="GF30" i="5"/>
  <c r="CH28" i="5"/>
  <c r="CH29" i="5"/>
  <c r="GG10" i="3"/>
  <c r="U68" i="4"/>
  <c r="M58" i="4"/>
  <c r="M59" i="4"/>
  <c r="M57" i="4"/>
  <c r="RV92" i="4"/>
  <c r="RV94" i="4" s="1"/>
  <c r="EH40" i="5"/>
  <c r="EF45" i="5"/>
  <c r="EF52" i="5" s="1"/>
  <c r="GS10" i="3"/>
  <c r="DR18" i="4"/>
  <c r="DT16" i="4"/>
  <c r="BV57" i="5"/>
  <c r="BV59" i="5" s="1"/>
  <c r="RY62" i="4"/>
  <c r="HU10" i="3"/>
  <c r="IP16" i="4"/>
  <c r="IN18" i="4"/>
  <c r="IN20" i="4" s="1"/>
  <c r="GF35" i="5"/>
  <c r="GD38" i="5"/>
  <c r="GD42" i="5" s="1"/>
  <c r="IU10" i="3"/>
  <c r="M39" i="5"/>
  <c r="GE37" i="3"/>
  <c r="FG42" i="3"/>
  <c r="FG44" i="3" s="1"/>
  <c r="FL31" i="4"/>
  <c r="FL30" i="4"/>
  <c r="RV38" i="4"/>
  <c r="RV40" i="4" s="1"/>
  <c r="RX34" i="4"/>
  <c r="NJ33" i="4"/>
  <c r="NJ35" i="4" s="1"/>
  <c r="NL30" i="4"/>
  <c r="V63" i="4"/>
  <c r="V64" i="4" s="1"/>
  <c r="X24" i="4"/>
  <c r="V33" i="4"/>
  <c r="JQ32" i="4"/>
  <c r="IA37" i="3"/>
  <c r="HC42" i="3"/>
  <c r="HC44" i="3" s="1"/>
  <c r="AA57" i="3"/>
  <c r="AQ51" i="3"/>
  <c r="GW10" i="3"/>
  <c r="HD57" i="3"/>
  <c r="IA53" i="3"/>
  <c r="SA103" i="4"/>
  <c r="RY44" i="4"/>
  <c r="EH34" i="5"/>
  <c r="EJ28" i="5"/>
  <c r="X69" i="4"/>
  <c r="Z49" i="4"/>
  <c r="X68" i="4"/>
  <c r="X39" i="4"/>
  <c r="JT31" i="4"/>
  <c r="JT32" i="4"/>
  <c r="D17" i="3"/>
  <c r="AQ13" i="3"/>
  <c r="RU96" i="4"/>
  <c r="RU98" i="4"/>
  <c r="Z72" i="4"/>
  <c r="AB53" i="4"/>
  <c r="IF46" i="3"/>
  <c r="HM10" i="3"/>
  <c r="BC30" i="5"/>
  <c r="GO10" i="3"/>
  <c r="JX25" i="4"/>
  <c r="JX28" i="4" s="1"/>
  <c r="JX30" i="4" s="1"/>
  <c r="JZ17" i="4"/>
  <c r="HZ17" i="4"/>
  <c r="HX19" i="4"/>
  <c r="Z62" i="4"/>
  <c r="AB20" i="4"/>
  <c r="NL27" i="4"/>
  <c r="NN24" i="4"/>
  <c r="GB44" i="5"/>
  <c r="GB45" i="5" s="1"/>
  <c r="MK33" i="4"/>
  <c r="V73" i="4"/>
  <c r="X51" i="4"/>
  <c r="BX71" i="5"/>
  <c r="BV73" i="5"/>
  <c r="MY40" i="4"/>
  <c r="JL10" i="3"/>
  <c r="HC10" i="3"/>
  <c r="FG57" i="3"/>
  <c r="GE51" i="3"/>
  <c r="KW35" i="4"/>
  <c r="KW34" i="4"/>
  <c r="W54" i="3" s="1"/>
  <c r="AQ54" i="3" s="1"/>
  <c r="W52" i="3"/>
  <c r="ES23" i="4"/>
  <c r="RS44" i="4"/>
  <c r="AK42" i="3"/>
  <c r="AK44" i="3" s="1"/>
  <c r="JP10" i="3"/>
  <c r="NA40" i="4"/>
  <c r="KZ20" i="4"/>
  <c r="KZ24" i="4" s="1"/>
  <c r="KZ26" i="4" s="1"/>
  <c r="LB16" i="4"/>
  <c r="FY42" i="3"/>
  <c r="FY44" i="3" s="1"/>
  <c r="AC58" i="4"/>
  <c r="Y74" i="4"/>
  <c r="Y75" i="4" s="1"/>
  <c r="U39" i="4" l="1"/>
  <c r="U56" i="4" s="1"/>
  <c r="K38" i="2"/>
  <c r="M38" i="2" s="1"/>
  <c r="O38" i="2" s="1"/>
  <c r="H52" i="2"/>
  <c r="H58" i="2" s="1"/>
  <c r="BU16" i="4" s="1"/>
  <c r="K65" i="4"/>
  <c r="IY46" i="3"/>
  <c r="RX78" i="4"/>
  <c r="RX80" i="4"/>
  <c r="N53" i="2"/>
  <c r="IG10" i="3"/>
  <c r="J39" i="2"/>
  <c r="JA10" i="3"/>
  <c r="AR54" i="3"/>
  <c r="CN54" i="3" s="1"/>
  <c r="EJ54" i="3" s="1"/>
  <c r="GF54" i="3" s="1"/>
  <c r="D54" i="2"/>
  <c r="E54" i="2" s="1"/>
  <c r="G54" i="2" s="1"/>
  <c r="I54" i="2" s="1"/>
  <c r="K54" i="2" s="1"/>
  <c r="X73" i="4"/>
  <c r="Z51" i="4"/>
  <c r="HX22" i="4"/>
  <c r="HX21" i="4"/>
  <c r="IK10" i="3"/>
  <c r="AB72" i="4"/>
  <c r="AD53" i="4"/>
  <c r="Z69" i="4"/>
  <c r="AB49" i="4"/>
  <c r="IP18" i="4"/>
  <c r="IP20" i="4" s="1"/>
  <c r="IR16" i="4"/>
  <c r="DT18" i="4"/>
  <c r="DV16" i="4"/>
  <c r="JW57" i="3"/>
  <c r="N51" i="2"/>
  <c r="GF38" i="3"/>
  <c r="IB38" i="3" s="1"/>
  <c r="JX38" i="3" s="1"/>
  <c r="J40" i="2"/>
  <c r="K40" i="2" s="1"/>
  <c r="M40" i="2" s="1"/>
  <c r="O40" i="2" s="1"/>
  <c r="F39" i="3"/>
  <c r="AK25" i="4"/>
  <c r="AK27" i="4" s="1"/>
  <c r="G60" i="4"/>
  <c r="G62" i="4" s="1"/>
  <c r="AS31" i="3"/>
  <c r="AP21" i="5"/>
  <c r="AR18" i="5"/>
  <c r="JH16" i="4"/>
  <c r="JF17" i="4"/>
  <c r="EL38" i="5"/>
  <c r="EN36" i="5"/>
  <c r="EN38" i="5" s="1"/>
  <c r="AD42" i="4"/>
  <c r="AB70" i="4"/>
  <c r="F15" i="2"/>
  <c r="H39" i="5"/>
  <c r="EV23" i="4"/>
  <c r="EX20" i="4"/>
  <c r="IC39" i="3"/>
  <c r="JW39" i="3" s="1"/>
  <c r="JM10" i="3"/>
  <c r="OT20" i="4"/>
  <c r="OT21" i="4" s="1"/>
  <c r="F59" i="4"/>
  <c r="H59" i="4" s="1"/>
  <c r="J59" i="4" s="1"/>
  <c r="L59" i="4" s="1"/>
  <c r="N59" i="4" s="1"/>
  <c r="P59" i="4" s="1"/>
  <c r="D39" i="3"/>
  <c r="KN22" i="4"/>
  <c r="KP16" i="4"/>
  <c r="IB17" i="4"/>
  <c r="HZ19" i="4"/>
  <c r="U57" i="4"/>
  <c r="U58" i="4" s="1"/>
  <c r="BD28" i="5"/>
  <c r="BD30" i="5"/>
  <c r="GF24" i="5"/>
  <c r="GF32" i="5" s="1"/>
  <c r="GH21" i="5"/>
  <c r="F58" i="4"/>
  <c r="D34" i="3"/>
  <c r="GE57" i="3"/>
  <c r="J51" i="2"/>
  <c r="JZ25" i="4"/>
  <c r="JZ28" i="4" s="1"/>
  <c r="JZ30" i="4" s="1"/>
  <c r="KB17" i="4"/>
  <c r="KB25" i="4" s="1"/>
  <c r="KB28" i="4" s="1"/>
  <c r="KB30" i="4" s="1"/>
  <c r="HJ20" i="4"/>
  <c r="HL16" i="4"/>
  <c r="AS39" i="3"/>
  <c r="CM39" i="3" s="1"/>
  <c r="BF22" i="5"/>
  <c r="BF26" i="5" s="1"/>
  <c r="BG17" i="5"/>
  <c r="FG46" i="3"/>
  <c r="JX31" i="4"/>
  <c r="JX32" i="4" s="1"/>
  <c r="JI10" i="3"/>
  <c r="IB53" i="3"/>
  <c r="JX53" i="3" s="1"/>
  <c r="L53" i="2"/>
  <c r="IA57" i="3"/>
  <c r="AR51" i="3"/>
  <c r="D51" i="2"/>
  <c r="JQ10" i="3"/>
  <c r="IO10" i="3"/>
  <c r="M60" i="4"/>
  <c r="M62" i="4" s="1"/>
  <c r="GG31" i="3"/>
  <c r="E31" i="3"/>
  <c r="JU10" i="3"/>
  <c r="PJ30" i="4"/>
  <c r="PJ31" i="4" s="1"/>
  <c r="GV16" i="4"/>
  <c r="GT18" i="4"/>
  <c r="HH22" i="4"/>
  <c r="HH23" i="4"/>
  <c r="I30" i="2"/>
  <c r="EI31" i="3"/>
  <c r="FN22" i="5"/>
  <c r="FN24" i="5" s="1"/>
  <c r="FP18" i="5"/>
  <c r="H58" i="4"/>
  <c r="J58" i="4" s="1"/>
  <c r="L58" i="4" s="1"/>
  <c r="N58" i="4" s="1"/>
  <c r="P58" i="4" s="1"/>
  <c r="AS34" i="3"/>
  <c r="CM34" i="3" s="1"/>
  <c r="DP49" i="5"/>
  <c r="DP48" i="5"/>
  <c r="AB52" i="4"/>
  <c r="Z66" i="4"/>
  <c r="EL17" i="4"/>
  <c r="EJ19" i="4"/>
  <c r="AB61" i="4"/>
  <c r="AB36" i="4"/>
  <c r="AB38" i="4"/>
  <c r="AB37" i="4"/>
  <c r="AD17" i="4"/>
  <c r="AR37" i="3"/>
  <c r="CN37" i="3" s="1"/>
  <c r="EJ37" i="3" s="1"/>
  <c r="GF37" i="3" s="1"/>
  <c r="IB37" i="3" s="1"/>
  <c r="JX37" i="3" s="1"/>
  <c r="D39" i="2"/>
  <c r="E39" i="2" s="1"/>
  <c r="G39" i="2" s="1"/>
  <c r="I39" i="2" s="1"/>
  <c r="GD27" i="4"/>
  <c r="GD29" i="4" s="1"/>
  <c r="GD31" i="4" s="1"/>
  <c r="GD33" i="4" s="1"/>
  <c r="GF24" i="4"/>
  <c r="EJ62" i="5"/>
  <c r="EL54" i="5"/>
  <c r="N39" i="2"/>
  <c r="EF27" i="4"/>
  <c r="EF25" i="4"/>
  <c r="CL26" i="5"/>
  <c r="CN24" i="5"/>
  <c r="BX38" i="5"/>
  <c r="BZ18" i="5"/>
  <c r="RZ92" i="4"/>
  <c r="RZ94" i="4" s="1"/>
  <c r="SB88" i="4"/>
  <c r="SB92" i="4" s="1"/>
  <c r="SB94" i="4" s="1"/>
  <c r="RZ34" i="4"/>
  <c r="RX38" i="4"/>
  <c r="RX40" i="4" s="1"/>
  <c r="IC34" i="3"/>
  <c r="JW34" i="3" s="1"/>
  <c r="RV42" i="4"/>
  <c r="RV44" i="4" s="1"/>
  <c r="AR23" i="3"/>
  <c r="AQ26" i="3"/>
  <c r="D25" i="2"/>
  <c r="NT39" i="4"/>
  <c r="NT41" i="4" s="1"/>
  <c r="NT43" i="4" s="1"/>
  <c r="NT46" i="4" s="1"/>
  <c r="NR41" i="4"/>
  <c r="NR43" i="4" s="1"/>
  <c r="NR46" i="4" s="1"/>
  <c r="CM16" i="3"/>
  <c r="CM17" i="3" s="1"/>
  <c r="CH17" i="3"/>
  <c r="EH21" i="5"/>
  <c r="EJ17" i="5"/>
  <c r="QT36" i="4"/>
  <c r="QV34" i="4"/>
  <c r="QV36" i="4" s="1"/>
  <c r="LB20" i="4"/>
  <c r="LB24" i="4" s="1"/>
  <c r="LB26" i="4" s="1"/>
  <c r="LD16" i="4"/>
  <c r="EI46" i="3"/>
  <c r="NN27" i="4"/>
  <c r="NP24" i="4"/>
  <c r="AQ17" i="3"/>
  <c r="AR13" i="3"/>
  <c r="AR17" i="3" s="1"/>
  <c r="D15" i="2"/>
  <c r="HD46" i="3"/>
  <c r="AA46" i="3"/>
  <c r="V56" i="4"/>
  <c r="AM30" i="4"/>
  <c r="IQ10" i="3"/>
  <c r="FP25" i="4"/>
  <c r="FP28" i="4" s="1"/>
  <c r="FR17" i="4"/>
  <c r="EN23" i="5"/>
  <c r="EN26" i="5" s="1"/>
  <c r="EL26" i="5"/>
  <c r="PL28" i="4"/>
  <c r="PN26" i="4"/>
  <c r="BX57" i="5"/>
  <c r="BX59" i="5" s="1"/>
  <c r="JO10" i="3"/>
  <c r="IL10" i="3"/>
  <c r="Z19" i="5"/>
  <c r="Z21" i="5" s="1"/>
  <c r="Z24" i="5" s="1"/>
  <c r="AB18" i="5"/>
  <c r="QD21" i="4"/>
  <c r="QF19" i="4"/>
  <c r="QF21" i="4" s="1"/>
  <c r="F39" i="5"/>
  <c r="CL21" i="4"/>
  <c r="CN17" i="4"/>
  <c r="SB24" i="4"/>
  <c r="SB26" i="4" s="1"/>
  <c r="AN28" i="5"/>
  <c r="AN29" i="5"/>
  <c r="H41" i="2"/>
  <c r="GB35" i="4"/>
  <c r="GB37" i="4" s="1"/>
  <c r="DO48" i="5"/>
  <c r="CH40" i="3" s="1"/>
  <c r="CH42" i="3" s="1"/>
  <c r="H36" i="2"/>
  <c r="IM10" i="3"/>
  <c r="FY35" i="4"/>
  <c r="O40" i="3" s="1"/>
  <c r="FY37" i="4"/>
  <c r="O34" i="3"/>
  <c r="KX34" i="4"/>
  <c r="KX35" i="4"/>
  <c r="CJ28" i="5"/>
  <c r="CJ29" i="5" s="1"/>
  <c r="RX96" i="4"/>
  <c r="RX98" i="4" s="1"/>
  <c r="BI30" i="5"/>
  <c r="BI28" i="5"/>
  <c r="DT33" i="5"/>
  <c r="DR34" i="5"/>
  <c r="DR46" i="5"/>
  <c r="EJ34" i="5"/>
  <c r="EL28" i="5"/>
  <c r="X63" i="4"/>
  <c r="X64" i="4" s="1"/>
  <c r="Z24" i="4"/>
  <c r="X33" i="4"/>
  <c r="GD44" i="5"/>
  <c r="GD45" i="5"/>
  <c r="GG39" i="3"/>
  <c r="IA39" i="3" s="1"/>
  <c r="IC10" i="3"/>
  <c r="GH30" i="5"/>
  <c r="GJ27" i="5"/>
  <c r="GJ30" i="5" s="1"/>
  <c r="PL23" i="4"/>
  <c r="PN17" i="4"/>
  <c r="FN31" i="4"/>
  <c r="FN30" i="4"/>
  <c r="IK22" i="4"/>
  <c r="S40" i="3" s="1"/>
  <c r="S34" i="3"/>
  <c r="BZ55" i="5"/>
  <c r="CB44" i="5"/>
  <c r="CB55" i="5" s="1"/>
  <c r="I64" i="4"/>
  <c r="CO40" i="3" s="1"/>
  <c r="CO42" i="3" s="1"/>
  <c r="CO44" i="3" s="1"/>
  <c r="JR10" i="3"/>
  <c r="OH34" i="4"/>
  <c r="OH36" i="4" s="1"/>
  <c r="OJ25" i="4"/>
  <c r="OJ34" i="4" s="1"/>
  <c r="OJ36" i="4" s="1"/>
  <c r="AV16" i="4"/>
  <c r="AV18" i="4" s="1"/>
  <c r="AT18" i="4"/>
  <c r="AS18" i="4" s="1"/>
  <c r="JG10" i="3"/>
  <c r="RZ26" i="4"/>
  <c r="RZ24" i="4"/>
  <c r="AP26" i="5"/>
  <c r="AR24" i="5"/>
  <c r="DB22" i="4"/>
  <c r="DB25" i="4" s="1"/>
  <c r="DD18" i="4"/>
  <c r="DV42" i="5"/>
  <c r="DV44" i="5" s="1"/>
  <c r="DX37" i="5"/>
  <c r="DX42" i="5" s="1"/>
  <c r="DX44" i="5" s="1"/>
  <c r="DP22" i="4"/>
  <c r="DP21" i="4"/>
  <c r="DR20" i="4"/>
  <c r="BJ28" i="4"/>
  <c r="BL25" i="4"/>
  <c r="BL28" i="4" s="1"/>
  <c r="AL29" i="5"/>
  <c r="JB10" i="3"/>
  <c r="FZ37" i="4"/>
  <c r="FZ35" i="4"/>
  <c r="IY10" i="3"/>
  <c r="AB62" i="4"/>
  <c r="AD20" i="4"/>
  <c r="GH35" i="5"/>
  <c r="GF38" i="5"/>
  <c r="GF42" i="5" s="1"/>
  <c r="EH45" i="5"/>
  <c r="EH52" i="5" s="1"/>
  <c r="EJ40" i="5"/>
  <c r="GG34" i="3"/>
  <c r="IA34" i="3" s="1"/>
  <c r="OH44" i="4"/>
  <c r="OH46" i="4" s="1"/>
  <c r="OH49" i="4" s="1"/>
  <c r="OJ39" i="4"/>
  <c r="OJ44" i="4" s="1"/>
  <c r="OJ46" i="4" s="1"/>
  <c r="OJ49" i="4" s="1"/>
  <c r="IL22" i="4"/>
  <c r="IL23" i="4" s="1"/>
  <c r="IK23" i="4" s="1"/>
  <c r="IB54" i="3"/>
  <c r="JX54" i="3" s="1"/>
  <c r="L54" i="2"/>
  <c r="T39" i="4"/>
  <c r="T56" i="4" s="1"/>
  <c r="Z67" i="4"/>
  <c r="AB46" i="4"/>
  <c r="J52" i="2"/>
  <c r="BF21" i="4"/>
  <c r="BF23" i="4" s="1"/>
  <c r="BH16" i="4"/>
  <c r="EK42" i="3"/>
  <c r="EK44" i="3" s="1"/>
  <c r="DV28" i="5"/>
  <c r="DV30" i="5" s="1"/>
  <c r="DX25" i="5"/>
  <c r="DX28" i="5" s="1"/>
  <c r="DX30" i="5" s="1"/>
  <c r="BL28" i="5"/>
  <c r="BL30" i="5" s="1"/>
  <c r="RZ56" i="4"/>
  <c r="RZ58" i="4" s="1"/>
  <c r="SB52" i="4"/>
  <c r="SB56" i="4" s="1"/>
  <c r="SB58" i="4" s="1"/>
  <c r="FD24" i="5"/>
  <c r="FB25" i="5"/>
  <c r="FB27" i="5"/>
  <c r="RJ20" i="4"/>
  <c r="RJ24" i="4" s="1"/>
  <c r="RJ26" i="4" s="1"/>
  <c r="RL16" i="4"/>
  <c r="RL20" i="4" s="1"/>
  <c r="RL24" i="4" s="1"/>
  <c r="RL26" i="4" s="1"/>
  <c r="M24" i="2"/>
  <c r="E60" i="4"/>
  <c r="E62" i="4" s="1"/>
  <c r="F57" i="4"/>
  <c r="H57" i="4" s="1"/>
  <c r="J57" i="4" s="1"/>
  <c r="D31" i="3"/>
  <c r="L37" i="2"/>
  <c r="AL24" i="4"/>
  <c r="AJ25" i="4"/>
  <c r="AJ27" i="4" s="1"/>
  <c r="CL21" i="5"/>
  <c r="CN18" i="5"/>
  <c r="EZ16" i="4"/>
  <c r="EX18" i="4"/>
  <c r="GF35" i="3"/>
  <c r="IB35" i="3" s="1"/>
  <c r="JX35" i="3" s="1"/>
  <c r="J37" i="2"/>
  <c r="K37" i="2" s="1"/>
  <c r="RZ74" i="4"/>
  <c r="RZ76" i="4" s="1"/>
  <c r="SB70" i="4"/>
  <c r="SB74" i="4" s="1"/>
  <c r="SB76" i="4" s="1"/>
  <c r="IZ46" i="3"/>
  <c r="EH23" i="4"/>
  <c r="EJ21" i="4"/>
  <c r="KZ33" i="4"/>
  <c r="KZ28" i="4"/>
  <c r="KZ30" i="4" s="1"/>
  <c r="L39" i="2"/>
  <c r="AQ52" i="3"/>
  <c r="AQ57" i="3" s="1"/>
  <c r="W57" i="3"/>
  <c r="BX73" i="5"/>
  <c r="BZ71" i="5"/>
  <c r="IS10" i="3"/>
  <c r="NN30" i="4"/>
  <c r="NL33" i="4"/>
  <c r="NL35" i="4" s="1"/>
  <c r="IN23" i="4"/>
  <c r="IN22" i="4"/>
  <c r="RV96" i="4"/>
  <c r="RV98" i="4"/>
  <c r="AR22" i="4"/>
  <c r="IE10" i="3"/>
  <c r="GJ46" i="3"/>
  <c r="D60" i="2"/>
  <c r="E60" i="2" s="1"/>
  <c r="F60" i="2" s="1"/>
  <c r="G60" i="2" s="1"/>
  <c r="C62" i="2"/>
  <c r="J41" i="2"/>
  <c r="J33" i="2"/>
  <c r="JD19" i="4"/>
  <c r="JD20" i="4"/>
  <c r="Z68" i="4"/>
  <c r="Z39" i="4"/>
  <c r="BK28" i="5"/>
  <c r="BK30" i="5" s="1"/>
  <c r="RX60" i="4"/>
  <c r="RX62" i="4"/>
  <c r="J26" i="5"/>
  <c r="J33" i="5" s="1"/>
  <c r="J36" i="5" s="1"/>
  <c r="J39" i="5" s="1"/>
  <c r="L18" i="5"/>
  <c r="X71" i="4"/>
  <c r="Z50" i="4"/>
  <c r="Z54" i="4" s="1"/>
  <c r="O60" i="4"/>
  <c r="O62" i="4" s="1"/>
  <c r="IC31" i="3"/>
  <c r="NN21" i="4"/>
  <c r="NP18" i="4"/>
  <c r="LR17" i="4"/>
  <c r="LT16" i="4"/>
  <c r="RH28" i="4"/>
  <c r="RH30" i="4"/>
  <c r="JC10" i="3"/>
  <c r="OX17" i="4"/>
  <c r="OV18" i="4"/>
  <c r="K39" i="2" l="1"/>
  <c r="M39" i="2" s="1"/>
  <c r="O39" i="2" s="1"/>
  <c r="AQ39" i="3"/>
  <c r="M37" i="2"/>
  <c r="O37" i="2" s="1"/>
  <c r="N58" i="2"/>
  <c r="CA16" i="4" s="1"/>
  <c r="O42" i="3"/>
  <c r="O44" i="3" s="1"/>
  <c r="I65" i="4"/>
  <c r="AQ46" i="3"/>
  <c r="AB54" i="4"/>
  <c r="J60" i="4"/>
  <c r="J62" i="4" s="1"/>
  <c r="L57" i="4"/>
  <c r="PN23" i="4"/>
  <c r="PP17" i="4"/>
  <c r="PP23" i="4" s="1"/>
  <c r="FP30" i="4"/>
  <c r="FP31" i="4" s="1"/>
  <c r="NP21" i="4"/>
  <c r="NR18" i="4"/>
  <c r="C13" i="1"/>
  <c r="H60" i="2"/>
  <c r="I60" i="2" s="1"/>
  <c r="J60" i="2" s="1"/>
  <c r="K60" i="2" s="1"/>
  <c r="NN33" i="4"/>
  <c r="NP30" i="4"/>
  <c r="EJ23" i="4"/>
  <c r="EL21" i="4"/>
  <c r="AQ31" i="3"/>
  <c r="RL28" i="4"/>
  <c r="RL30" i="4" s="1"/>
  <c r="T57" i="4"/>
  <c r="T58" i="4" s="1"/>
  <c r="L36" i="2"/>
  <c r="DD22" i="4"/>
  <c r="DD25" i="4" s="1"/>
  <c r="DF18" i="4"/>
  <c r="FR25" i="4"/>
  <c r="FR28" i="4" s="1"/>
  <c r="FT17" i="4"/>
  <c r="FT25" i="4" s="1"/>
  <c r="FT28" i="4" s="1"/>
  <c r="D19" i="2"/>
  <c r="E15" i="2"/>
  <c r="LD20" i="4"/>
  <c r="LD24" i="4" s="1"/>
  <c r="LD26" i="4" s="1"/>
  <c r="LF16" i="4"/>
  <c r="FP22" i="5"/>
  <c r="FP24" i="5" s="1"/>
  <c r="FR18" i="5"/>
  <c r="AR39" i="3"/>
  <c r="CN39" i="3" s="1"/>
  <c r="EJ39" i="3" s="1"/>
  <c r="GF39" i="3" s="1"/>
  <c r="IB39" i="3" s="1"/>
  <c r="JX39" i="3" s="1"/>
  <c r="D41" i="2"/>
  <c r="E41" i="2" s="1"/>
  <c r="JF19" i="4"/>
  <c r="JF20" i="4" s="1"/>
  <c r="G64" i="4"/>
  <c r="AS40" i="3" s="1"/>
  <c r="AS42" i="3" s="1"/>
  <c r="AS44" i="3" s="1"/>
  <c r="BZ38" i="5"/>
  <c r="CB18" i="5"/>
  <c r="CB38" i="5" s="1"/>
  <c r="GE46" i="3"/>
  <c r="AK29" i="4"/>
  <c r="F40" i="3" s="1"/>
  <c r="F42" i="3" s="1"/>
  <c r="F44" i="3" s="1"/>
  <c r="FB16" i="4"/>
  <c r="EZ18" i="4"/>
  <c r="E64" i="4"/>
  <c r="D40" i="3" s="1"/>
  <c r="SB60" i="4"/>
  <c r="SB62" i="4" s="1"/>
  <c r="EJ45" i="5"/>
  <c r="EL40" i="5"/>
  <c r="AR26" i="5"/>
  <c r="AT24" i="5"/>
  <c r="AU18" i="4"/>
  <c r="EL34" i="5"/>
  <c r="EN28" i="5"/>
  <c r="EN34" i="5" s="1"/>
  <c r="DO49" i="5"/>
  <c r="E25" i="2"/>
  <c r="D28" i="2"/>
  <c r="AD61" i="4"/>
  <c r="AD38" i="4"/>
  <c r="AD37" i="4"/>
  <c r="AD36" i="4"/>
  <c r="AF17" i="4"/>
  <c r="GV18" i="4"/>
  <c r="GX16" i="4"/>
  <c r="IA31" i="3"/>
  <c r="CN51" i="3"/>
  <c r="BG22" i="5"/>
  <c r="BG26" i="5" s="1"/>
  <c r="FV29" i="3"/>
  <c r="AQ34" i="3"/>
  <c r="U74" i="4"/>
  <c r="AD70" i="4"/>
  <c r="AF42" i="4"/>
  <c r="AR21" i="5"/>
  <c r="AT18" i="5"/>
  <c r="JW46" i="3"/>
  <c r="AD49" i="4"/>
  <c r="AB69" i="4"/>
  <c r="Z73" i="4"/>
  <c r="AB51" i="4"/>
  <c r="NN35" i="4"/>
  <c r="EH25" i="4"/>
  <c r="EH27" i="4"/>
  <c r="LB33" i="4"/>
  <c r="LB28" i="4"/>
  <c r="LB30" i="4" s="1"/>
  <c r="EL62" i="5"/>
  <c r="EN54" i="5"/>
  <c r="EN62" i="5" s="1"/>
  <c r="E51" i="2"/>
  <c r="N41" i="2"/>
  <c r="JJ16" i="4"/>
  <c r="JH17" i="4"/>
  <c r="JW31" i="3"/>
  <c r="CN21" i="5"/>
  <c r="CP18" i="5"/>
  <c r="RZ60" i="4"/>
  <c r="RZ62" i="4" s="1"/>
  <c r="DT20" i="4"/>
  <c r="DR21" i="4"/>
  <c r="DR22" i="4" s="1"/>
  <c r="AP29" i="5"/>
  <c r="AP28" i="5"/>
  <c r="CB57" i="5"/>
  <c r="CB59" i="5" s="1"/>
  <c r="X56" i="4"/>
  <c r="DT46" i="5"/>
  <c r="DT34" i="5"/>
  <c r="DV33" i="5"/>
  <c r="AB19" i="5"/>
  <c r="AB21" i="5" s="1"/>
  <c r="AB24" i="5" s="1"/>
  <c r="AD18" i="5"/>
  <c r="NP27" i="4"/>
  <c r="NR24" i="4"/>
  <c r="RX44" i="4"/>
  <c r="RX42" i="4"/>
  <c r="CN26" i="5"/>
  <c r="CP24" i="5"/>
  <c r="AB66" i="4"/>
  <c r="AD52" i="4"/>
  <c r="H33" i="2"/>
  <c r="M64" i="4"/>
  <c r="GG40" i="3" s="1"/>
  <c r="BF28" i="5"/>
  <c r="BF30" i="5" s="1"/>
  <c r="HZ22" i="4"/>
  <c r="HZ21" i="4"/>
  <c r="EX23" i="4"/>
  <c r="EZ20" i="4"/>
  <c r="N36" i="2"/>
  <c r="EL19" i="4"/>
  <c r="EN17" i="4"/>
  <c r="EN19" i="4" s="1"/>
  <c r="OV20" i="4"/>
  <c r="OV21" i="4" s="1"/>
  <c r="O64" i="4"/>
  <c r="IC40" i="3" s="1"/>
  <c r="IC42" i="3" s="1"/>
  <c r="IC44" i="3" s="1"/>
  <c r="BZ73" i="5"/>
  <c r="CB71" i="5"/>
  <c r="CB73" i="5" s="1"/>
  <c r="FB28" i="5"/>
  <c r="GF44" i="5"/>
  <c r="GF45" i="5"/>
  <c r="BZ57" i="5"/>
  <c r="BZ59" i="5" s="1"/>
  <c r="Z63" i="4"/>
  <c r="Z64" i="4" s="1"/>
  <c r="AB24" i="4"/>
  <c r="Z33" i="4"/>
  <c r="PN28" i="4"/>
  <c r="PP26" i="4"/>
  <c r="PP28" i="4" s="1"/>
  <c r="EJ21" i="5"/>
  <c r="EL17" i="5"/>
  <c r="CN23" i="3"/>
  <c r="AR26" i="3"/>
  <c r="RZ38" i="4"/>
  <c r="RZ40" i="4" s="1"/>
  <c r="SB34" i="4"/>
  <c r="SB38" i="4" s="1"/>
  <c r="SB40" i="4" s="1"/>
  <c r="CL28" i="5"/>
  <c r="CL29" i="5"/>
  <c r="K30" i="2"/>
  <c r="IA46" i="3"/>
  <c r="F41" i="2"/>
  <c r="GH24" i="5"/>
  <c r="GH32" i="5" s="1"/>
  <c r="GJ21" i="5"/>
  <c r="GJ24" i="5" s="1"/>
  <c r="GJ32" i="5" s="1"/>
  <c r="IB19" i="4"/>
  <c r="ID17" i="4"/>
  <c r="DX16" i="4"/>
  <c r="DX18" i="4" s="1"/>
  <c r="DV18" i="4"/>
  <c r="AD72" i="4"/>
  <c r="AF53" i="4"/>
  <c r="AF72" i="4" s="1"/>
  <c r="M54" i="2"/>
  <c r="O54" i="2" s="1"/>
  <c r="AT22" i="4"/>
  <c r="OZ17" i="4"/>
  <c r="OZ18" i="4" s="1"/>
  <c r="OX18" i="4"/>
  <c r="Z71" i="4"/>
  <c r="AB50" i="4"/>
  <c r="FD25" i="5"/>
  <c r="FD27" i="5"/>
  <c r="BH21" i="4"/>
  <c r="BH23" i="4" s="1"/>
  <c r="BJ16" i="4"/>
  <c r="GJ35" i="5"/>
  <c r="GJ38" i="5" s="1"/>
  <c r="GJ42" i="5" s="1"/>
  <c r="GH38" i="5"/>
  <c r="GH42" i="5" s="1"/>
  <c r="S42" i="3"/>
  <c r="S44" i="3" s="1"/>
  <c r="CN21" i="4"/>
  <c r="CP17" i="4"/>
  <c r="PL31" i="4"/>
  <c r="PL30" i="4"/>
  <c r="GF27" i="4"/>
  <c r="GF29" i="4" s="1"/>
  <c r="GF31" i="4" s="1"/>
  <c r="GF33" i="4" s="1"/>
  <c r="GH24" i="4"/>
  <c r="M53" i="2"/>
  <c r="O53" i="2" s="1"/>
  <c r="L58" i="2"/>
  <c r="BY16" i="4" s="1"/>
  <c r="KB31" i="4"/>
  <c r="KB32" i="4"/>
  <c r="LT17" i="4"/>
  <c r="LV16" i="4"/>
  <c r="KZ34" i="4"/>
  <c r="KZ35" i="4"/>
  <c r="AJ29" i="4"/>
  <c r="AJ30" i="4" s="1"/>
  <c r="AD62" i="4"/>
  <c r="AF20" i="4"/>
  <c r="AF62" i="4" s="1"/>
  <c r="V57" i="4"/>
  <c r="V58" i="4"/>
  <c r="CH44" i="3"/>
  <c r="SB96" i="4"/>
  <c r="SB98" i="4" s="1"/>
  <c r="GD37" i="4"/>
  <c r="GD35" i="4"/>
  <c r="AB68" i="4"/>
  <c r="AB39" i="4"/>
  <c r="F36" i="2"/>
  <c r="HL20" i="4"/>
  <c r="HN16" i="4"/>
  <c r="JZ32" i="4"/>
  <c r="JZ31" i="4"/>
  <c r="KP22" i="4"/>
  <c r="KR16" i="4"/>
  <c r="KR22" i="4" s="1"/>
  <c r="CM31" i="3"/>
  <c r="IR18" i="4"/>
  <c r="IR20" i="4" s="1"/>
  <c r="IT16" i="4"/>
  <c r="RJ28" i="4"/>
  <c r="RJ30" i="4"/>
  <c r="DR48" i="5"/>
  <c r="DR49" i="5"/>
  <c r="W46" i="3"/>
  <c r="SB78" i="4"/>
  <c r="SB80" i="4" s="1"/>
  <c r="AB67" i="4"/>
  <c r="AD46" i="4"/>
  <c r="L26" i="5"/>
  <c r="L33" i="5" s="1"/>
  <c r="L36" i="5" s="1"/>
  <c r="L39" i="5" s="1"/>
  <c r="N18" i="5"/>
  <c r="C65" i="2"/>
  <c r="AR52" i="3"/>
  <c r="CN52" i="3" s="1"/>
  <c r="EJ52" i="3" s="1"/>
  <c r="GF52" i="3" s="1"/>
  <c r="IB52" i="3" s="1"/>
  <c r="JX52" i="3" s="1"/>
  <c r="D52" i="2"/>
  <c r="E52" i="2" s="1"/>
  <c r="G52" i="2" s="1"/>
  <c r="I52" i="2" s="1"/>
  <c r="K52" i="2" s="1"/>
  <c r="M52" i="2" s="1"/>
  <c r="O52" i="2" s="1"/>
  <c r="RZ78" i="4"/>
  <c r="RZ80" i="4"/>
  <c r="AN23" i="4"/>
  <c r="AL25" i="4"/>
  <c r="O24" i="2"/>
  <c r="L41" i="2"/>
  <c r="CN16" i="3"/>
  <c r="EJ16" i="3" s="1"/>
  <c r="GF16" i="3" s="1"/>
  <c r="IB16" i="3" s="1"/>
  <c r="JX16" i="3" s="1"/>
  <c r="F18" i="2"/>
  <c r="G18" i="2" s="1"/>
  <c r="I18" i="2" s="1"/>
  <c r="K18" i="2" s="1"/>
  <c r="M18" i="2" s="1"/>
  <c r="O18" i="2" s="1"/>
  <c r="RZ98" i="4"/>
  <c r="RZ96" i="4"/>
  <c r="HJ23" i="4"/>
  <c r="HJ22" i="4"/>
  <c r="J58" i="2"/>
  <c r="BW16" i="4" s="1"/>
  <c r="CN13" i="3"/>
  <c r="IP22" i="4"/>
  <c r="IP23" i="4" s="1"/>
  <c r="F19" i="2" l="1"/>
  <c r="O65" i="4"/>
  <c r="E65" i="4"/>
  <c r="DV46" i="5"/>
  <c r="DV34" i="5"/>
  <c r="DX33" i="5"/>
  <c r="GX18" i="4"/>
  <c r="GZ16" i="4"/>
  <c r="GZ18" i="4" s="1"/>
  <c r="FT30" i="4"/>
  <c r="FT31" i="4" s="1"/>
  <c r="EN21" i="4"/>
  <c r="EN23" i="4" s="1"/>
  <c r="EL23" i="4"/>
  <c r="CR18" i="5"/>
  <c r="CR21" i="5" s="1"/>
  <c r="CP21" i="5"/>
  <c r="G51" i="2"/>
  <c r="E58" i="2"/>
  <c r="AR34" i="3"/>
  <c r="CN34" i="3" s="1"/>
  <c r="EJ34" i="3" s="1"/>
  <c r="GF34" i="3" s="1"/>
  <c r="IB34" i="3" s="1"/>
  <c r="JX34" i="3" s="1"/>
  <c r="D36" i="2"/>
  <c r="E36" i="2" s="1"/>
  <c r="G36" i="2" s="1"/>
  <c r="I36" i="2" s="1"/>
  <c r="K36" i="2" s="1"/>
  <c r="M36" i="2" s="1"/>
  <c r="O36" i="2" s="1"/>
  <c r="FR22" i="5"/>
  <c r="FR24" i="5" s="1"/>
  <c r="FT18" i="5"/>
  <c r="FT22" i="5" s="1"/>
  <c r="FT24" i="5" s="1"/>
  <c r="GF35" i="4"/>
  <c r="GF37" i="4"/>
  <c r="GJ44" i="5"/>
  <c r="GJ45" i="5"/>
  <c r="OZ21" i="4"/>
  <c r="OZ20" i="4"/>
  <c r="ID19" i="4"/>
  <c r="IF17" i="4"/>
  <c r="IF19" i="4" s="1"/>
  <c r="DT49" i="5"/>
  <c r="DT48" i="5"/>
  <c r="DV20" i="4"/>
  <c r="DT21" i="4"/>
  <c r="DT22" i="4" s="1"/>
  <c r="D58" i="2"/>
  <c r="AT21" i="5"/>
  <c r="AV18" i="5"/>
  <c r="AV21" i="5" s="1"/>
  <c r="GE29" i="3"/>
  <c r="G25" i="2"/>
  <c r="E28" i="2"/>
  <c r="AV24" i="5"/>
  <c r="AV26" i="5" s="1"/>
  <c r="AT26" i="5"/>
  <c r="NP33" i="4"/>
  <c r="NR30" i="4"/>
  <c r="GH45" i="5"/>
  <c r="GH44" i="5"/>
  <c r="EZ23" i="4"/>
  <c r="FB20" i="4"/>
  <c r="FR30" i="4"/>
  <c r="FR31" i="4" s="1"/>
  <c r="EJ25" i="4"/>
  <c r="EJ27" i="4" s="1"/>
  <c r="LV17" i="4"/>
  <c r="LX16" i="4"/>
  <c r="LX17" i="4" s="1"/>
  <c r="V74" i="4"/>
  <c r="V75" i="4" s="1"/>
  <c r="BJ21" i="4"/>
  <c r="BJ23" i="4" s="1"/>
  <c r="BL16" i="4"/>
  <c r="BL21" i="4" s="1"/>
  <c r="BL23" i="4" s="1"/>
  <c r="AV22" i="4"/>
  <c r="IB21" i="4"/>
  <c r="IB22" i="4" s="1"/>
  <c r="CN26" i="3"/>
  <c r="EJ23" i="3"/>
  <c r="NR27" i="4"/>
  <c r="NT24" i="4"/>
  <c r="NT27" i="4" s="1"/>
  <c r="AB73" i="4"/>
  <c r="AD51" i="4"/>
  <c r="BG28" i="5"/>
  <c r="FV40" i="3" s="1"/>
  <c r="FV42" i="3" s="1"/>
  <c r="FV44" i="3" s="1"/>
  <c r="AF61" i="4"/>
  <c r="AF38" i="4"/>
  <c r="AF37" i="4"/>
  <c r="AF36" i="4"/>
  <c r="AR28" i="5"/>
  <c r="AR29" i="5" s="1"/>
  <c r="G65" i="4"/>
  <c r="T74" i="4"/>
  <c r="T75" i="4" s="1"/>
  <c r="Z56" i="4"/>
  <c r="GH27" i="4"/>
  <c r="GH29" i="4" s="1"/>
  <c r="GH31" i="4" s="1"/>
  <c r="GH33" i="4" s="1"/>
  <c r="GJ24" i="4"/>
  <c r="GJ27" i="4" s="1"/>
  <c r="GJ29" i="4" s="1"/>
  <c r="GJ31" i="4" s="1"/>
  <c r="GJ33" i="4" s="1"/>
  <c r="SB42" i="4"/>
  <c r="SB44" i="4" s="1"/>
  <c r="E40" i="3"/>
  <c r="E42" i="3" s="1"/>
  <c r="E44" i="3" s="1"/>
  <c r="U75" i="4"/>
  <c r="OX20" i="4"/>
  <c r="OX21" i="4"/>
  <c r="RZ42" i="4"/>
  <c r="RZ44" i="4" s="1"/>
  <c r="IV16" i="4"/>
  <c r="IV18" i="4" s="1"/>
  <c r="IV20" i="4" s="1"/>
  <c r="IT18" i="4"/>
  <c r="IT20" i="4" s="1"/>
  <c r="X57" i="4"/>
  <c r="N33" i="2"/>
  <c r="AF70" i="4"/>
  <c r="CN57" i="3"/>
  <c r="EJ51" i="3"/>
  <c r="EN40" i="5"/>
  <c r="EN45" i="5" s="1"/>
  <c r="EL45" i="5"/>
  <c r="HP16" i="4"/>
  <c r="HP20" i="4" s="1"/>
  <c r="HN20" i="4"/>
  <c r="CP21" i="4"/>
  <c r="CR17" i="4"/>
  <c r="CR21" i="4" s="1"/>
  <c r="M30" i="2"/>
  <c r="JH19" i="4"/>
  <c r="JH20" i="4" s="1"/>
  <c r="AR57" i="3"/>
  <c r="EJ52" i="5"/>
  <c r="LD33" i="4"/>
  <c r="LD28" i="4"/>
  <c r="LD30" i="4" s="1"/>
  <c r="AF46" i="4"/>
  <c r="AF67" i="4" s="1"/>
  <c r="AD67" i="4"/>
  <c r="AB63" i="4"/>
  <c r="AB64" i="4" s="1"/>
  <c r="AD24" i="4"/>
  <c r="AB33" i="4"/>
  <c r="AD68" i="4"/>
  <c r="AD39" i="4"/>
  <c r="FD16" i="4"/>
  <c r="FD18" i="4" s="1"/>
  <c r="FB18" i="4"/>
  <c r="LH16" i="4"/>
  <c r="LH20" i="4" s="1"/>
  <c r="LH24" i="4" s="1"/>
  <c r="LH26" i="4" s="1"/>
  <c r="LF20" i="4"/>
  <c r="LF24" i="4" s="1"/>
  <c r="LF26" i="4" s="1"/>
  <c r="CN17" i="3"/>
  <c r="EJ13" i="3"/>
  <c r="IR23" i="4"/>
  <c r="IR22" i="4"/>
  <c r="AN24" i="4"/>
  <c r="AP24" i="4" s="1"/>
  <c r="AR24" i="4" s="1"/>
  <c r="AT24" i="4" s="1"/>
  <c r="AV24" i="4" s="1"/>
  <c r="AL27" i="4"/>
  <c r="N26" i="5"/>
  <c r="N33" i="5" s="1"/>
  <c r="N36" i="5" s="1"/>
  <c r="N39" i="5" s="1"/>
  <c r="P18" i="5"/>
  <c r="P26" i="5" s="1"/>
  <c r="P33" i="5" s="1"/>
  <c r="P36" i="5" s="1"/>
  <c r="P39" i="5" s="1"/>
  <c r="HL23" i="4"/>
  <c r="HL22" i="4"/>
  <c r="FD28" i="5"/>
  <c r="PP30" i="4"/>
  <c r="PP31" i="4" s="1"/>
  <c r="CP26" i="5"/>
  <c r="CR24" i="5"/>
  <c r="CR26" i="5" s="1"/>
  <c r="AD19" i="5"/>
  <c r="AD21" i="5" s="1"/>
  <c r="AD24" i="5" s="1"/>
  <c r="AF18" i="5"/>
  <c r="AF19" i="5" s="1"/>
  <c r="AF21" i="5" s="1"/>
  <c r="AF24" i="5" s="1"/>
  <c r="JL16" i="4"/>
  <c r="JL17" i="4" s="1"/>
  <c r="JJ17" i="4"/>
  <c r="LB34" i="4"/>
  <c r="LB35" i="4" s="1"/>
  <c r="AF49" i="4"/>
  <c r="AF69" i="4" s="1"/>
  <c r="AD69" i="4"/>
  <c r="GG42" i="3"/>
  <c r="GG44" i="3" s="1"/>
  <c r="AK30" i="4"/>
  <c r="E19" i="2"/>
  <c r="G15" i="2"/>
  <c r="DF22" i="4"/>
  <c r="DF25" i="4" s="1"/>
  <c r="DH18" i="4"/>
  <c r="DH22" i="4" s="1"/>
  <c r="DH25" i="4" s="1"/>
  <c r="D42" i="3"/>
  <c r="D44" i="3" s="1"/>
  <c r="NR21" i="4"/>
  <c r="NT18" i="4"/>
  <c r="NT21" i="4" s="1"/>
  <c r="L60" i="4"/>
  <c r="L62" i="4" s="1"/>
  <c r="N57" i="4"/>
  <c r="EN17" i="5"/>
  <c r="EN21" i="5" s="1"/>
  <c r="EL21" i="5"/>
  <c r="AD66" i="4"/>
  <c r="AF52" i="4"/>
  <c r="AF66" i="4" s="1"/>
  <c r="AP23" i="4"/>
  <c r="F33" i="2"/>
  <c r="AB71" i="4"/>
  <c r="AD50" i="4"/>
  <c r="AD54" i="4" s="1"/>
  <c r="PN30" i="4"/>
  <c r="PN31" i="4"/>
  <c r="M65" i="4"/>
  <c r="CN28" i="5"/>
  <c r="CN29" i="5"/>
  <c r="L33" i="2"/>
  <c r="G41" i="2"/>
  <c r="I41" i="2" s="1"/>
  <c r="K41" i="2" s="1"/>
  <c r="M41" i="2" s="1"/>
  <c r="O41" i="2" s="1"/>
  <c r="AR31" i="3"/>
  <c r="D33" i="2"/>
  <c r="NP35" i="4"/>
  <c r="J64" i="4"/>
  <c r="J65" i="4" s="1"/>
  <c r="AN25" i="4" l="1"/>
  <c r="AN27" i="4" s="1"/>
  <c r="CR29" i="5"/>
  <c r="CR28" i="5"/>
  <c r="AR46" i="3"/>
  <c r="EJ26" i="3"/>
  <c r="GF23" i="3"/>
  <c r="GF29" i="3"/>
  <c r="IB29" i="3" s="1"/>
  <c r="JX29" i="3" s="1"/>
  <c r="J31" i="2"/>
  <c r="EN25" i="4"/>
  <c r="EN27" i="4" s="1"/>
  <c r="HP22" i="4"/>
  <c r="HP23" i="4"/>
  <c r="CN31" i="3"/>
  <c r="EJ31" i="3" s="1"/>
  <c r="GF31" i="3" s="1"/>
  <c r="IB31" i="3" s="1"/>
  <c r="JX31" i="3" s="1"/>
  <c r="AB56" i="4"/>
  <c r="EL52" i="5"/>
  <c r="GJ35" i="4"/>
  <c r="GJ37" i="4"/>
  <c r="BG30" i="5"/>
  <c r="BQ16" i="4"/>
  <c r="BR16" i="4" s="1"/>
  <c r="AD71" i="4"/>
  <c r="AF50" i="4"/>
  <c r="AF71" i="4" s="1"/>
  <c r="I15" i="2"/>
  <c r="G19" i="2"/>
  <c r="AD63" i="4"/>
  <c r="AD64" i="4" s="1"/>
  <c r="AF24" i="4"/>
  <c r="AD33" i="4"/>
  <c r="EN52" i="5"/>
  <c r="X74" i="4"/>
  <c r="X75" i="4" s="1"/>
  <c r="GH37" i="4"/>
  <c r="GH35" i="4"/>
  <c r="AD73" i="4"/>
  <c r="AF51" i="4"/>
  <c r="AF73" i="4" s="1"/>
  <c r="AT28" i="5"/>
  <c r="AT29" i="5" s="1"/>
  <c r="G58" i="2"/>
  <c r="I51" i="2"/>
  <c r="CP28" i="5"/>
  <c r="CP29" i="5"/>
  <c r="AN29" i="4"/>
  <c r="AN30" i="4" s="1"/>
  <c r="N60" i="4"/>
  <c r="N62" i="4" s="1"/>
  <c r="P57" i="4"/>
  <c r="P60" i="4" s="1"/>
  <c r="P62" i="4" s="1"/>
  <c r="JJ20" i="4"/>
  <c r="JJ19" i="4"/>
  <c r="AL29" i="4"/>
  <c r="AL30" i="4" s="1"/>
  <c r="LF33" i="4"/>
  <c r="LF28" i="4"/>
  <c r="LF30" i="4" s="1"/>
  <c r="LD34" i="4"/>
  <c r="LD35" i="4" s="1"/>
  <c r="EJ57" i="3"/>
  <c r="GF51" i="3"/>
  <c r="X58" i="4"/>
  <c r="FB23" i="4"/>
  <c r="FD20" i="4"/>
  <c r="FD23" i="4" s="1"/>
  <c r="AV28" i="5"/>
  <c r="AV29" i="5"/>
  <c r="DX46" i="5"/>
  <c r="DX34" i="5"/>
  <c r="HN22" i="4"/>
  <c r="HN23" i="4" s="1"/>
  <c r="EJ17" i="3"/>
  <c r="GF13" i="3"/>
  <c r="AR23" i="4"/>
  <c r="AP25" i="4"/>
  <c r="AP27" i="4" s="1"/>
  <c r="L64" i="4"/>
  <c r="L65" i="4" s="1"/>
  <c r="JL19" i="4"/>
  <c r="JL20" i="4"/>
  <c r="LH30" i="4"/>
  <c r="LH33" i="4"/>
  <c r="LH28" i="4"/>
  <c r="O30" i="2"/>
  <c r="CN46" i="3"/>
  <c r="IT22" i="4"/>
  <c r="IT23" i="4"/>
  <c r="AF68" i="4"/>
  <c r="AF39" i="4"/>
  <c r="DV21" i="4"/>
  <c r="DV22" i="4"/>
  <c r="DX20" i="4"/>
  <c r="IF21" i="4"/>
  <c r="IF22" i="4" s="1"/>
  <c r="NR33" i="4"/>
  <c r="NR35" i="4" s="1"/>
  <c r="NT30" i="4"/>
  <c r="NT33" i="4" s="1"/>
  <c r="E33" i="2"/>
  <c r="NT35" i="4"/>
  <c r="AF54" i="4"/>
  <c r="IV23" i="4"/>
  <c r="IV22" i="4"/>
  <c r="Z57" i="4"/>
  <c r="Z58" i="4"/>
  <c r="I25" i="2"/>
  <c r="G28" i="2"/>
  <c r="ID21" i="4"/>
  <c r="ID22" i="4" s="1"/>
  <c r="EL27" i="4"/>
  <c r="EL25" i="4"/>
  <c r="DV48" i="5"/>
  <c r="DV49" i="5" s="1"/>
  <c r="LF34" i="4" l="1"/>
  <c r="LF35" i="4"/>
  <c r="DX21" i="4"/>
  <c r="DX22" i="4" s="1"/>
  <c r="DX49" i="5"/>
  <c r="DX48" i="5"/>
  <c r="N64" i="4"/>
  <c r="N65" i="4" s="1"/>
  <c r="AF63" i="4"/>
  <c r="AF64" i="4" s="1"/>
  <c r="AF33" i="4"/>
  <c r="IB23" i="3"/>
  <c r="GF26" i="3"/>
  <c r="K51" i="2"/>
  <c r="I58" i="2"/>
  <c r="GF57" i="3"/>
  <c r="IB51" i="3"/>
  <c r="EJ46" i="3"/>
  <c r="I19" i="2"/>
  <c r="K15" i="2"/>
  <c r="BR21" i="4"/>
  <c r="BQ21" i="4" s="1"/>
  <c r="BQ23" i="4" s="1"/>
  <c r="BT16" i="4"/>
  <c r="AB57" i="4"/>
  <c r="AB58" i="4"/>
  <c r="G33" i="2"/>
  <c r="K25" i="2"/>
  <c r="I28" i="2"/>
  <c r="AP29" i="4"/>
  <c r="AP30" i="4" s="1"/>
  <c r="AT23" i="4"/>
  <c r="AR25" i="4"/>
  <c r="AR27" i="4" s="1"/>
  <c r="Z74" i="4"/>
  <c r="Z75" i="4" s="1"/>
  <c r="LH34" i="4"/>
  <c r="LH35" i="4"/>
  <c r="GF17" i="3"/>
  <c r="IB13" i="3"/>
  <c r="P64" i="4"/>
  <c r="P65" i="4"/>
  <c r="AD56" i="4"/>
  <c r="K31" i="2"/>
  <c r="BT21" i="4" l="1"/>
  <c r="BS21" i="4" s="1"/>
  <c r="BS23" i="4" s="1"/>
  <c r="BV16" i="4"/>
  <c r="M25" i="2"/>
  <c r="K28" i="2"/>
  <c r="BQ24" i="4"/>
  <c r="H40" i="3"/>
  <c r="BR23" i="4"/>
  <c r="AD57" i="4"/>
  <c r="AD58" i="4"/>
  <c r="GF46" i="3"/>
  <c r="M15" i="2"/>
  <c r="K19" i="2"/>
  <c r="IB17" i="3"/>
  <c r="JX13" i="3"/>
  <c r="AV23" i="4"/>
  <c r="AV25" i="4" s="1"/>
  <c r="AV27" i="4" s="1"/>
  <c r="AT25" i="4"/>
  <c r="AT27" i="4" s="1"/>
  <c r="M31" i="2"/>
  <c r="IB57" i="3"/>
  <c r="JX51" i="3"/>
  <c r="JX57" i="3" s="1"/>
  <c r="AB74" i="4"/>
  <c r="AB75" i="4" s="1"/>
  <c r="AF56" i="4"/>
  <c r="I33" i="2"/>
  <c r="JX23" i="3"/>
  <c r="JX26" i="3" s="1"/>
  <c r="IB26" i="3"/>
  <c r="AR29" i="4"/>
  <c r="AR30" i="4" s="1"/>
  <c r="M51" i="2"/>
  <c r="K58" i="2"/>
  <c r="M19" i="2" l="1"/>
  <c r="O15" i="2"/>
  <c r="O19" i="2" s="1"/>
  <c r="O31" i="2"/>
  <c r="AF57" i="4"/>
  <c r="AF58" i="4" s="1"/>
  <c r="AV29" i="4"/>
  <c r="AV30" i="4" s="1"/>
  <c r="BV21" i="4"/>
  <c r="BU21" i="4" s="1"/>
  <c r="BU23" i="4" s="1"/>
  <c r="BX16" i="4"/>
  <c r="K33" i="2"/>
  <c r="BS24" i="4"/>
  <c r="AW40" i="3"/>
  <c r="O25" i="2"/>
  <c r="O28" i="2" s="1"/>
  <c r="M28" i="2"/>
  <c r="C12" i="1"/>
  <c r="C15" i="1" s="1"/>
  <c r="JX46" i="3"/>
  <c r="BT23" i="4"/>
  <c r="BR24" i="4"/>
  <c r="AT29" i="4"/>
  <c r="AT30" i="4" s="1"/>
  <c r="JX17" i="3"/>
  <c r="AD74" i="4"/>
  <c r="AD75" i="4" s="1"/>
  <c r="O51" i="2"/>
  <c r="O58" i="2" s="1"/>
  <c r="M58" i="2"/>
  <c r="IB46" i="3"/>
  <c r="H42" i="3"/>
  <c r="H44" i="3" s="1"/>
  <c r="AQ40" i="3"/>
  <c r="D12" i="1" l="1"/>
  <c r="D15" i="1" s="1"/>
  <c r="E12" i="1"/>
  <c r="E15" i="1" s="1"/>
  <c r="M33" i="2"/>
  <c r="BT24" i="4"/>
  <c r="BV23" i="4"/>
  <c r="BX21" i="4"/>
  <c r="BW21" i="4" s="1"/>
  <c r="BW23" i="4" s="1"/>
  <c r="BZ16" i="4"/>
  <c r="BU24" i="4"/>
  <c r="CS40" i="3"/>
  <c r="AF74" i="4"/>
  <c r="AF75" i="4" s="1"/>
  <c r="AR40" i="3"/>
  <c r="AR42" i="3" s="1"/>
  <c r="AR44" i="3" s="1"/>
  <c r="D42" i="2"/>
  <c r="AQ42" i="3"/>
  <c r="AQ44" i="3" s="1"/>
  <c r="AW42" i="3"/>
  <c r="AW44" i="3" s="1"/>
  <c r="CM40" i="3"/>
  <c r="BW24" i="4" l="1"/>
  <c r="EO40" i="3"/>
  <c r="CN40" i="3"/>
  <c r="CN42" i="3" s="1"/>
  <c r="CN44" i="3" s="1"/>
  <c r="F42" i="2"/>
  <c r="CM42" i="3"/>
  <c r="CM44" i="3" s="1"/>
  <c r="E42" i="2"/>
  <c r="D44" i="2"/>
  <c r="D45" i="2"/>
  <c r="D47" i="2" s="1"/>
  <c r="D62" i="2" s="1"/>
  <c r="BX23" i="4"/>
  <c r="BV24" i="4"/>
  <c r="AR48" i="3"/>
  <c r="CS42" i="3"/>
  <c r="CS44" i="3" s="1"/>
  <c r="EI40" i="3"/>
  <c r="BZ21" i="4"/>
  <c r="BY21" i="4" s="1"/>
  <c r="BY23" i="4" s="1"/>
  <c r="CB16" i="4"/>
  <c r="CB21" i="4" s="1"/>
  <c r="CA21" i="4" s="1"/>
  <c r="CA23" i="4" s="1"/>
  <c r="O33" i="2"/>
  <c r="CA24" i="4" l="1"/>
  <c r="IG40" i="3"/>
  <c r="BY24" i="4"/>
  <c r="GK40" i="3"/>
  <c r="EJ40" i="3"/>
  <c r="EJ42" i="3" s="1"/>
  <c r="EJ44" i="3" s="1"/>
  <c r="H42" i="2"/>
  <c r="EI42" i="3"/>
  <c r="EI44" i="3" s="1"/>
  <c r="D65" i="2"/>
  <c r="E65" i="2" s="1"/>
  <c r="E62" i="2"/>
  <c r="G42" i="2"/>
  <c r="E45" i="2"/>
  <c r="E47" i="2" s="1"/>
  <c r="E44" i="2"/>
  <c r="BX24" i="4"/>
  <c r="BZ23" i="4"/>
  <c r="EO42" i="3"/>
  <c r="EO44" i="3" s="1"/>
  <c r="GE40" i="3"/>
  <c r="F45" i="2"/>
  <c r="F47" i="2" s="1"/>
  <c r="F62" i="2" s="1"/>
  <c r="F65" i="2" s="1"/>
  <c r="F44" i="2"/>
  <c r="CN48" i="3"/>
  <c r="H45" i="2" l="1"/>
  <c r="H47" i="2" s="1"/>
  <c r="H62" i="2" s="1"/>
  <c r="H65" i="2" s="1"/>
  <c r="H44" i="2"/>
  <c r="GK42" i="3"/>
  <c r="GK44" i="3" s="1"/>
  <c r="IA40" i="3"/>
  <c r="CB23" i="4"/>
  <c r="CB24" i="4" s="1"/>
  <c r="BZ24" i="4"/>
  <c r="EJ48" i="3"/>
  <c r="G62" i="2"/>
  <c r="IG42" i="3"/>
  <c r="IG44" i="3" s="1"/>
  <c r="JW40" i="3"/>
  <c r="E49" i="2"/>
  <c r="I42" i="2"/>
  <c r="G45" i="2"/>
  <c r="G47" i="2" s="1"/>
  <c r="G44" i="2"/>
  <c r="GF40" i="3"/>
  <c r="GF42" i="3" s="1"/>
  <c r="GF44" i="3" s="1"/>
  <c r="J42" i="2"/>
  <c r="J45" i="2" s="1"/>
  <c r="J47" i="2" s="1"/>
  <c r="J62" i="2" s="1"/>
  <c r="J65" i="2" s="1"/>
  <c r="GE42" i="3"/>
  <c r="GE44" i="3" s="1"/>
  <c r="G65" i="2"/>
  <c r="I62" i="2" l="1"/>
  <c r="K62" i="2" s="1"/>
  <c r="N42" i="2"/>
  <c r="JW42" i="3"/>
  <c r="JW44" i="3" s="1"/>
  <c r="IB40" i="3"/>
  <c r="IB42" i="3" s="1"/>
  <c r="IB44" i="3" s="1"/>
  <c r="L42" i="2"/>
  <c r="IA42" i="3"/>
  <c r="IA44" i="3" s="1"/>
  <c r="G49" i="2"/>
  <c r="K42" i="2"/>
  <c r="I45" i="2"/>
  <c r="I47" i="2" s="1"/>
  <c r="I44" i="2"/>
  <c r="GF48" i="3"/>
  <c r="K73" i="2"/>
  <c r="I65" i="2"/>
  <c r="K65" i="2" s="1"/>
  <c r="L45" i="2" l="1"/>
  <c r="L47" i="2" s="1"/>
  <c r="L62" i="2" s="1"/>
  <c r="L65" i="2" s="1"/>
  <c r="L44" i="2"/>
  <c r="N44" i="2"/>
  <c r="N45" i="2"/>
  <c r="N47" i="2" s="1"/>
  <c r="N62" i="2" s="1"/>
  <c r="N65" i="2" s="1"/>
  <c r="JX40" i="3"/>
  <c r="JX42" i="3" s="1"/>
  <c r="JX44" i="3" s="1"/>
  <c r="I49" i="2"/>
  <c r="IB48" i="3"/>
  <c r="K74" i="2"/>
  <c r="K71" i="2"/>
  <c r="K76" i="2" s="1"/>
  <c r="M42" i="2"/>
  <c r="K45" i="2"/>
  <c r="K47" i="2" s="1"/>
  <c r="K44" i="2"/>
  <c r="JX48" i="3" l="1"/>
  <c r="O42" i="2"/>
  <c r="M45" i="2"/>
  <c r="M47" i="2" s="1"/>
  <c r="M44" i="2"/>
  <c r="K49" i="2"/>
  <c r="C17" i="1"/>
  <c r="C18" i="1" s="1"/>
  <c r="C21" i="1" s="1"/>
  <c r="C23" i="1" l="1"/>
  <c r="M49" i="2"/>
  <c r="M62" i="2"/>
  <c r="M65" i="2" s="1"/>
  <c r="D17" i="1"/>
  <c r="D18" i="1" s="1"/>
  <c r="D21" i="1" s="1"/>
  <c r="D23" i="1" s="1"/>
  <c r="O45" i="2"/>
  <c r="O47" i="2" s="1"/>
  <c r="O44" i="2"/>
  <c r="D34" i="1" l="1"/>
  <c r="M79" i="2" s="1"/>
  <c r="M71" i="2"/>
  <c r="O49" i="2"/>
  <c r="O62" i="2"/>
  <c r="O65" i="2" s="1"/>
  <c r="E17" i="1"/>
  <c r="E18" i="1" s="1"/>
  <c r="E21" i="1" s="1"/>
  <c r="E23" i="1" s="1"/>
  <c r="C34" i="1"/>
  <c r="O71" i="2" l="1"/>
  <c r="M74" i="2"/>
  <c r="M76" i="2"/>
  <c r="K79" i="2"/>
  <c r="K81" i="2" s="1"/>
  <c r="E34" i="1"/>
  <c r="O79" i="2" s="1"/>
  <c r="C36" i="1"/>
  <c r="D36" i="1"/>
  <c r="E36" i="1" l="1"/>
  <c r="M81" i="2"/>
  <c r="D38" i="1"/>
  <c r="C38" i="1"/>
  <c r="O76" i="2"/>
  <c r="O74" i="2"/>
  <c r="O81" i="2" l="1"/>
  <c r="E38" i="1"/>
</calcChain>
</file>

<file path=xl/comments1.xml><?xml version="1.0" encoding="utf-8"?>
<comments xmlns="http://schemas.openxmlformats.org/spreadsheetml/2006/main">
  <authors>
    <author>hlee</author>
    <author>Susan Free</author>
  </authors>
  <commentList>
    <comment ref="C36" authorId="0" shapeId="0">
      <text>
        <r>
          <rPr>
            <b/>
            <sz val="8"/>
            <color indexed="81"/>
            <rFont val="Tahoma"/>
            <family val="2"/>
          </rPr>
          <t>UPDATE:</t>
        </r>
        <r>
          <rPr>
            <sz val="8"/>
            <color indexed="81"/>
            <rFont val="Tahoma"/>
            <family val="2"/>
          </rPr>
          <t xml:space="preserve"> "AFUDC_WUTC"  schedule I</t>
        </r>
      </text>
    </comment>
    <comment ref="B89" authorId="1" shapeId="0">
      <text>
        <r>
          <rPr>
            <b/>
            <sz val="8"/>
            <color indexed="81"/>
            <rFont val="Tahoma"/>
            <family val="2"/>
          </rPr>
          <t>Susan Free:</t>
        </r>
        <r>
          <rPr>
            <sz val="8"/>
            <color indexed="81"/>
            <rFont val="Tahoma"/>
            <family val="2"/>
          </rPr>
          <t xml:space="preserve">
Accounts 18230181 and 22100691 were added to SAP in July 2003.  Previously, the AMA balance was determined  for Rate Base purposes from a schedule provided by Treasury.  Because there is not enough history in SAP to calculate a proper AMA balance, the old method of determination will be used through July 2004 at which time 13 months will have been recognized in SAP.</t>
        </r>
      </text>
    </comment>
  </commentList>
</comments>
</file>

<file path=xl/sharedStrings.xml><?xml version="1.0" encoding="utf-8"?>
<sst xmlns="http://schemas.openxmlformats.org/spreadsheetml/2006/main" count="4849" uniqueCount="1203">
  <si>
    <t>EXH. SEF-3 page 1 of 3</t>
  </si>
  <si>
    <t>EXH. SEF-3 page 2 of 3</t>
  </si>
  <si>
    <t>EXH. SEF-3 page 3 of 3</t>
  </si>
  <si>
    <t>ELECTRIC RESULTS OF OPERATIONS</t>
  </si>
  <si>
    <t>GENERAL RATE INCREASE</t>
  </si>
  <si>
    <t>REQUESTED COST OF CAPITAL</t>
  </si>
  <si>
    <t>CONVERSION FACTOR</t>
  </si>
  <si>
    <t>LINE</t>
  </si>
  <si>
    <t>CAPITAL</t>
  </si>
  <si>
    <t>WEIGHTED</t>
  </si>
  <si>
    <t>NO.</t>
  </si>
  <si>
    <t>DESCRIPTION</t>
  </si>
  <si>
    <t>RATE YEAR 1</t>
  </si>
  <si>
    <t>RATE YEAR 2</t>
  </si>
  <si>
    <t>RATE YEAR 3</t>
  </si>
  <si>
    <t>STRUCTURE</t>
  </si>
  <si>
    <t>COST</t>
  </si>
  <si>
    <t>RATE BASE</t>
  </si>
  <si>
    <t>Restating through December 2022</t>
  </si>
  <si>
    <t>BAD DEBTS</t>
  </si>
  <si>
    <t>RATE OF RETURN</t>
  </si>
  <si>
    <t>SHORT AND LONG TERM DEBT</t>
  </si>
  <si>
    <t>ANNUAL FILING FEE</t>
  </si>
  <si>
    <t>EQUITY</t>
  </si>
  <si>
    <t>OPERATING INCOME REQUIREMENT</t>
  </si>
  <si>
    <t>TOTAL</t>
  </si>
  <si>
    <t>SUM OF TAXES OTHER</t>
  </si>
  <si>
    <t>PRO FORMA OPERATING INCOME</t>
  </si>
  <si>
    <t>AFTER TAX SHORT TERM DEBT ( (LINE 1)* 79%)</t>
  </si>
  <si>
    <t>OPERATING INCOME DEFICIENCY</t>
  </si>
  <si>
    <t>TOTAL AFTER TAX COST OF CAPITAL</t>
  </si>
  <si>
    <t>CUMULATIVE REVENUE CHANGE</t>
  </si>
  <si>
    <t>NET REVENUE CHANGE BY RATE YEAR</t>
  </si>
  <si>
    <t>CHANGES TO OTHER PRICE SCHEDULES FROM EXH. BDJ-7:</t>
  </si>
  <si>
    <t>`</t>
  </si>
  <si>
    <t>SET TO ZERO:</t>
  </si>
  <si>
    <t>SCHEDULE 95 - 2020 PCORC</t>
  </si>
  <si>
    <t>SCHEDULE 139</t>
  </si>
  <si>
    <t>NEW TARIFF RATES:</t>
  </si>
  <si>
    <t>SCHEDULE 139 - UPDATE RESOURCE COST TO 2023 AND UPDATE CREDIT</t>
  </si>
  <si>
    <t>SCHEDULE 141C - COLSTRIP TRACKER</t>
  </si>
  <si>
    <t>IMPACT OF CHANGES IN LOAD</t>
  </si>
  <si>
    <t>SUBTOTAL CHANGES TO OTHER PRICE SCHEDULES</t>
  </si>
  <si>
    <t>NET REVENUE CHANGE AFTER TRACKERS AND RIDERS</t>
  </si>
  <si>
    <t>PERCENTAGE CHANGE</t>
  </si>
  <si>
    <t>REVENUES PER EXH. BDJ-7 BILL IMPACTS</t>
  </si>
  <si>
    <t xml:space="preserve">PUGET SOUND ENERGY </t>
  </si>
  <si>
    <t>ELECTRIC STATEMENT OF OPERATING INCOME</t>
  </si>
  <si>
    <t>AND ADJUSTMENTS</t>
  </si>
  <si>
    <t>2022 GENERAL RATE CASE</t>
  </si>
  <si>
    <t>12 MONTHS ENDED JUNE 30, 2021</t>
  </si>
  <si>
    <t>AMA JUN 2021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</si>
  <si>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</si>
  <si>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</si>
  <si>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</si>
  <si>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</si>
  <si>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</si>
  <si>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</si>
  <si>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</si>
  <si>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</si>
  <si>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</si>
  <si>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DEC 2021</t>
  </si>
  <si>
    <t>ADJUSTED</t>
  </si>
  <si>
    <t>12ME JUNE 2021</t>
  </si>
  <si>
    <t>RESTATED</t>
  </si>
  <si>
    <t>TRADITIONAL</t>
  </si>
  <si>
    <t>GAP YEAR</t>
  </si>
  <si>
    <t>RESULTS</t>
  </si>
  <si>
    <t>TEST</t>
  </si>
  <si>
    <t>RESTATING</t>
  </si>
  <si>
    <t>RESULTS OF</t>
  </si>
  <si>
    <t>PROFORMA</t>
  </si>
  <si>
    <t>PROVISIONAL</t>
  </si>
  <si>
    <t>START OF</t>
  </si>
  <si>
    <t>END OF</t>
  </si>
  <si>
    <t>YEAR</t>
  </si>
  <si>
    <t>ADJUSTMENTS</t>
  </si>
  <si>
    <t>OPERATIONS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</si>
  <si>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</si>
  <si>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</si>
  <si>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</si>
  <si>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</si>
  <si>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</si>
  <si>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</si>
  <si>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</si>
  <si>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</si>
  <si>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</si>
  <si>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</si>
  <si>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</si>
  <si>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</si>
  <si>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</si>
  <si>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</si>
  <si>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</si>
  <si>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</si>
  <si>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</si>
  <si>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</si>
  <si>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</si>
  <si>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</si>
  <si>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</si>
  <si>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</si>
  <si>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</si>
  <si>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</si>
  <si>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</si>
  <si>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</si>
  <si>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</si>
  <si>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EXPENSES</t>
  </si>
  <si>
    <t>TOTAL OPERATING REV. DEDUCT.</t>
  </si>
  <si>
    <t>NET OPERATING INCOME</t>
  </si>
  <si>
    <t>ACTUAL RATE OF RETURN</t>
  </si>
  <si>
    <t>GROSS UTILITY PLANT IN SERVICE</t>
  </si>
  <si>
    <t>ACCUM DEPR AND AMORT</t>
  </si>
  <si>
    <t>DEFERRED DEBITS AND CREDITS</t>
  </si>
  <si>
    <t>DEFERRED TAXES</t>
  </si>
  <si>
    <t>ALLOWANCE FOR WORKING CAPITAL</t>
  </si>
  <si>
    <t>OTHER</t>
  </si>
  <si>
    <t>TOTAL RATE BASE</t>
  </si>
  <si>
    <t>REQUESTED RATE OF RETURN</t>
  </si>
  <si>
    <t>OPERATING INCOME (DEFICIENCY) SURPLUS</t>
  </si>
  <si>
    <t>NET CHANGE TO BE MADE AT:</t>
  </si>
  <si>
    <t>BEG OF RY 1 →</t>
  </si>
  <si>
    <t>BEG OF RY 2 →</t>
  </si>
  <si>
    <t>BEG OF RY 3 →</t>
  </si>
  <si>
    <t>BASE RATES</t>
  </si>
  <si>
    <t>NOT SUBJECT TO REFUND (SCH. 141N)</t>
  </si>
  <si>
    <t>SUBJECT TO REFUND (SCH. 141R)</t>
  </si>
  <si>
    <t>REVENUE CHANGE BEFORE RIDERS</t>
  </si>
  <si>
    <t>CHANGES TO 141C</t>
  </si>
  <si>
    <t>CHANGES TO OTHER PRICE SCHEDULES</t>
  </si>
  <si>
    <t>NET REVENUE CHANGE</t>
  </si>
  <si>
    <t>COMMON</t>
  </si>
  <si>
    <t>ELECTRIC</t>
  </si>
  <si>
    <t>reversing</t>
  </si>
  <si>
    <t>DEC 21</t>
  </si>
  <si>
    <t>12ME JUNE 2021 TEST YEAR</t>
  </si>
  <si>
    <t>TOTAL RESTATING ADJUSTMENTS</t>
  </si>
  <si>
    <t>RESTATED RESULTS OF OPERATIONS</t>
  </si>
  <si>
    <t xml:space="preserve"> PROFORMA PERIOD ADJUSTMENTS</t>
  </si>
  <si>
    <t>ADJUSTED RESULTS OF OPERATIONS</t>
  </si>
  <si>
    <t>GAP YEAR PROVISIONAL ADJUSTMENTS</t>
  </si>
  <si>
    <t>ADJUSTED RESULTS START OF RATE YEAR 1</t>
  </si>
  <si>
    <t>RATE YEAR 1 PROVISIONAL ADJUSTMENTS</t>
  </si>
  <si>
    <t>ADJUSTED RESULTS END OF RATE YEAR 1</t>
  </si>
  <si>
    <t>RATE YEAR 2 PROVISIONAL ADJUSTMENTS</t>
  </si>
  <si>
    <t>ADJUSTED RESULTS END OF RATE YEAR 2</t>
  </si>
  <si>
    <t>RATE YEAR 3 PROVISIONAL ADJUSTMENTS</t>
  </si>
  <si>
    <t>ADJUSTED RESULTS END OF RATE YEAR 3</t>
  </si>
  <si>
    <t>f</t>
  </si>
  <si>
    <t xml:space="preserve">RATE BASE </t>
  </si>
  <si>
    <t>RATE BASE: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</si>
  <si>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</si>
  <si>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</si>
  <si>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</si>
  <si>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</si>
  <si>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RATEBASE</t>
  </si>
  <si>
    <t>Adj.</t>
  </si>
  <si>
    <t>Adjs.</t>
  </si>
  <si>
    <t>6.31, 6.32, 6.33, 6.34</t>
  </si>
  <si>
    <t>PROVISIONAL PROFORMA ADDITIONS</t>
  </si>
  <si>
    <t>AMA</t>
  </si>
  <si>
    <t>EOP</t>
  </si>
  <si>
    <t>PERIOD</t>
  </si>
  <si>
    <t>%'s</t>
  </si>
  <si>
    <t>ADJUSTMENT</t>
  </si>
  <si>
    <t>from EOP Adj</t>
  </si>
  <si>
    <t>from EOP Adj.</t>
  </si>
  <si>
    <t>PROGRAMMATC (ADJUSTMENT 6.31)</t>
  </si>
  <si>
    <t>REMOVE REVENUES ASSOCIATED WITH RIDERS:</t>
  </si>
  <si>
    <t>GPI IN KWH</t>
  </si>
  <si>
    <t>INCREASE(DECREASE) FIT</t>
  </si>
  <si>
    <t>EXPENSES TO BE NORMALIZED:</t>
  </si>
  <si>
    <t>EXCISE TAXES</t>
  </si>
  <si>
    <t>BENEFIT CONTRIBUTION:</t>
  </si>
  <si>
    <t>INJURIES &amp; DAMAGES ACCRUALS</t>
  </si>
  <si>
    <t>INCENTIVE / MERIT PAY:</t>
  </si>
  <si>
    <t>INTEREST EXPENSE AT MOST CURRENT INTEREST RATE</t>
  </si>
  <si>
    <t>PROPERTY INSURANCE EXPENSE</t>
  </si>
  <si>
    <t xml:space="preserve">AMORTIZATION OF NET DEFERRED GAIN </t>
  </si>
  <si>
    <t>D &amp; O INS. CHG  EXPENSE</t>
  </si>
  <si>
    <t>QUALIFIED RETIREMENT FUND</t>
  </si>
  <si>
    <t>WAGES:</t>
  </si>
  <si>
    <t>403 ELEC. DEPRECIATION EXPENSE</t>
  </si>
  <si>
    <t>WUTC FILING FEE</t>
  </si>
  <si>
    <t>RATEBASE:</t>
  </si>
  <si>
    <t>From EOP Adj.</t>
  </si>
  <si>
    <t>RATEBASE (AMA) UTILITY PLANT RATEBASE</t>
  </si>
  <si>
    <t>REGULATORY ASSET/LIABILITY</t>
  </si>
  <si>
    <t>REMOVE SCHEDULE 95A - FEDERAL INCENTIVE TRACKER (NOTE 2)</t>
  </si>
  <si>
    <t>REMOVE CONSERVATION RIDER - SCHEDULE 120</t>
  </si>
  <si>
    <t>DFIT ALL OTHER</t>
  </si>
  <si>
    <t xml:space="preserve"> </t>
  </si>
  <si>
    <t>INCREASE (DECREASE) EXPENSE IN UNCOLLECTIBLES</t>
  </si>
  <si>
    <t>EXPENSES OF LAST 2 COMPLETED GRCS</t>
  </si>
  <si>
    <t>NON-UNION EMPLOYEES</t>
  </si>
  <si>
    <t>INJURIES &amp; DAMAGES PAYMENTS IN EXCESS OF ACCRUALS</t>
  </si>
  <si>
    <t>PURCHASED POWER</t>
  </si>
  <si>
    <t>NON-UNION (INC. EXECUTIVES)</t>
  </si>
  <si>
    <t>COLSTRIP PROPERTY INSURANCE</t>
  </si>
  <si>
    <r>
      <t>APPROVED &amp; PENDING IN  UE-190530 DEF. GAIN/LOSS (</t>
    </r>
    <r>
      <rPr>
        <b/>
        <sz val="8"/>
        <color rgb="FF0000FF"/>
        <rFont val="Times New Roman"/>
        <family val="1"/>
      </rPr>
      <t>3 yr amort</t>
    </r>
    <r>
      <rPr>
        <sz val="10"/>
        <color theme="1"/>
        <rFont val="Times New Roman"/>
        <family val="1"/>
      </rPr>
      <t>.)</t>
    </r>
  </si>
  <si>
    <t>INCREASE(DECREASE) EXPENSE</t>
  </si>
  <si>
    <t>403 ELEC. PORTION OF COMMON</t>
  </si>
  <si>
    <t>INCREASE(DECREASE)  WUTC FILING FEE</t>
  </si>
  <si>
    <t>O&amp;M TOTAL ESCALATIONS:</t>
  </si>
  <si>
    <t>PLANT:</t>
  </si>
  <si>
    <t>UTILITY PLANT</t>
  </si>
  <si>
    <t>AMORTIZATION OF DEFERRED ENVIRONMENTAL REMEDIATION COSTS AND RECOVERIES</t>
  </si>
  <si>
    <t>COVID-19 DEFERRAL- DIRECT COSTS &amp; FOREGONE REVENUE</t>
  </si>
  <si>
    <t>REMOVE SCHEDULE 139 RESOURCE CHARGE</t>
  </si>
  <si>
    <t>REMOVE PROPERTY TAX TRACKER - SCHEDULE 140</t>
  </si>
  <si>
    <t>AVERAGE PRICING PER KWH</t>
  </si>
  <si>
    <t>DFIT TREASURY GRANT AMORTIZATION</t>
  </si>
  <si>
    <t xml:space="preserve">      2019 AND 2017 GRC EXPENSES TO BE NORMALIZED</t>
  </si>
  <si>
    <t>INCREASE(DECREASE) EXCISE TAX</t>
  </si>
  <si>
    <t>UNION EMPLOYEES</t>
  </si>
  <si>
    <t>INCREASE/(DECREASE) IN EXPENSE</t>
  </si>
  <si>
    <t>OTHER POWER SUPPLY</t>
  </si>
  <si>
    <t>INVESTMENT PLAN APPLICABLE TO MANAGEMENT</t>
  </si>
  <si>
    <t>INCREASE (DECREASE) NOI</t>
  </si>
  <si>
    <t>LIABILITY INSURANCE EXPENSE</t>
  </si>
  <si>
    <r>
      <t>APPROVED  IN UE-190530 SHUFFLETON GAIN (</t>
    </r>
    <r>
      <rPr>
        <b/>
        <sz val="8"/>
        <color rgb="FF0000FF"/>
        <rFont val="Times New Roman"/>
        <family val="1"/>
      </rPr>
      <t>2 yr amort</t>
    </r>
    <r>
      <rPr>
        <sz val="10"/>
        <color theme="1"/>
        <rFont val="Times New Roman"/>
        <family val="1"/>
      </rPr>
      <t>.)</t>
    </r>
  </si>
  <si>
    <t>INCREASE (DECREASE) IN EXPENSE</t>
  </si>
  <si>
    <t>404 ELEC. AMORTIZATION EXPENSE</t>
  </si>
  <si>
    <t>ELECTRIC AMR PLANT IN SERVICE</t>
  </si>
  <si>
    <t>ELECTRIC AMI</t>
  </si>
  <si>
    <t xml:space="preserve">PLANT ADDITIONS </t>
  </si>
  <si>
    <t>TOTAL INCREASE (DECREASE) OPERATING EXPENSE</t>
  </si>
  <si>
    <t>COVID-19 DEFERRED ACCUM AMORT</t>
  </si>
  <si>
    <t>ADJUSTMENT TO RATE BASE:</t>
  </si>
  <si>
    <t>REMOVE SCHEDULE 139 CREDIT</t>
  </si>
  <si>
    <t>REMOVE MUNICIPAL TAXES - SCHEDULE 81 - RETAIL CUSTOMERS</t>
  </si>
  <si>
    <t>DFIT EDIT REVERSALS</t>
  </si>
  <si>
    <t>TOTAL INSURANCE COSTS</t>
  </si>
  <si>
    <t>TRANSMISSION</t>
  </si>
  <si>
    <t>COLSTRIP LIABILITY INSURANCE</t>
  </si>
  <si>
    <t>INCREASE (DECREASE) EXPENSE  (LINE 2)</t>
  </si>
  <si>
    <t>INCREASE (DECREASE) FIT</t>
  </si>
  <si>
    <t>404 ELEC. PORTION OF COMMON</t>
  </si>
  <si>
    <t xml:space="preserve">INCREASE(DECREASE) OPERATING EXPENSE </t>
  </si>
  <si>
    <t>ACCUMULATED DEPRECIATION FOR ELECTRIC AMR</t>
  </si>
  <si>
    <t>ELECTRIC PORTION OF COMMON AMI</t>
  </si>
  <si>
    <t>ACCUM DEPRECIATION</t>
  </si>
  <si>
    <t xml:space="preserve">COVID-19 DEFERRED ACCUM DFIT </t>
  </si>
  <si>
    <t>GROSS PLANT</t>
  </si>
  <si>
    <t>SCHEDULE 141</t>
  </si>
  <si>
    <t>REMOVE MUNICIPAL TAXES - SCHEDULE 81 - WHOLESALE CUSTOMERS</t>
  </si>
  <si>
    <t>TEMPERATURE NORMALIZATION ADJUSTMENT</t>
  </si>
  <si>
    <t>DFIT FLOW-THROUGH REVERSALS</t>
  </si>
  <si>
    <t>WEIGHTED COST OF DEBT</t>
  </si>
  <si>
    <t xml:space="preserve">EXPENSES OF LAST 2 COMPLETED PCORCS </t>
  </si>
  <si>
    <t>DISTRIBUTION</t>
  </si>
  <si>
    <t>IBEW</t>
  </si>
  <si>
    <t>INCREASE(DECREASE) OPERATING EXPENSE (LINE 3)</t>
  </si>
  <si>
    <t>SUBTOTAL DEPRECIATION EXPENSE 403</t>
  </si>
  <si>
    <t>INCREASE(DECREASE) FIT @</t>
  </si>
  <si>
    <t>ACCUMULATED DEFERRED INCOME TAXES (NOTE 1)</t>
  </si>
  <si>
    <t>DEFERRED INCOME TAX LIABILITY</t>
  </si>
  <si>
    <t xml:space="preserve">INCREASE (DECREASE) FIT @ 21% </t>
  </si>
  <si>
    <t>COVID-19 DEFERRAL- SAVINGS</t>
  </si>
  <si>
    <t>ACCUM. DEPRECIATION &amp; AMORTIZATION</t>
  </si>
  <si>
    <t>TOTAL DEPRECIATION AND AMORTIZATION EXPENSE</t>
  </si>
  <si>
    <t>SCHEDULE 141X</t>
  </si>
  <si>
    <t>REMOVE LOW INCOME RIDER - SCHEDULE 129</t>
  </si>
  <si>
    <t xml:space="preserve">INCREASE (DECREASE) FIT </t>
  </si>
  <si>
    <t>PROFORMA INTEREST</t>
  </si>
  <si>
    <t xml:space="preserve">     2020 AND 2014 PCORC EXPENSES TO BE NORMALIZED</t>
  </si>
  <si>
    <t>APPLICABLE TO OPERATIONS @</t>
  </si>
  <si>
    <t>INCREASE (DECREASE) FIT @</t>
  </si>
  <si>
    <t>CUSTOMER ACCTS</t>
  </si>
  <si>
    <t>INVESTMENT PLAN APPLICABLE TO IBEW</t>
  </si>
  <si>
    <t>403.1 ELEC. ASSET RETIREMENT COST DEPRECIATION</t>
  </si>
  <si>
    <t>INCREASE(DECREASE) NOI</t>
  </si>
  <si>
    <t>NET ELECTRIC AMR PLANT</t>
  </si>
  <si>
    <t>TOTAL ELECTRIC AMI PLANT</t>
  </si>
  <si>
    <t>TOTAL UTILITY PLANT</t>
  </si>
  <si>
    <t>TOTAL ADJUSTMENT TO RATEBASE</t>
  </si>
  <si>
    <t>SCHEDULE 141Y</t>
  </si>
  <si>
    <t>REMOVE RESIDENTIAL EXCHANGE - SCH 194</t>
  </si>
  <si>
    <t>UNCOLLECTIBLES @</t>
  </si>
  <si>
    <t/>
  </si>
  <si>
    <t>TOTAL INCREASE (DECREASE) EXPENSE</t>
  </si>
  <si>
    <t>CHARGED TO EXPENSE</t>
  </si>
  <si>
    <t>CUSTOMER SERVICE</t>
  </si>
  <si>
    <t>403.1 ELEC. PORTION OF COMMON</t>
  </si>
  <si>
    <t>INCREASE (DECREASE) EXPENSE</t>
  </si>
  <si>
    <t>SCHEDULE 141Z (NOTE 2)</t>
  </si>
  <si>
    <t>REMOVE REC PROCEEDS - SCH 137</t>
  </si>
  <si>
    <t>ANNUAL FILING FEE @</t>
  </si>
  <si>
    <t xml:space="preserve">INCREASE(DECREASE) NOI </t>
  </si>
  <si>
    <t xml:space="preserve">INCREASE (DECREASE) FIT @ </t>
  </si>
  <si>
    <t>INCREASE (DECREASE ) EXPENSE</t>
  </si>
  <si>
    <t>SALES</t>
  </si>
  <si>
    <t>UA</t>
  </si>
  <si>
    <t>check</t>
  </si>
  <si>
    <t>411.10 ELEC. ASSET RETIREMENT OBLIGATION ACCRETION</t>
  </si>
  <si>
    <t>REGULATORY ASSET:</t>
  </si>
  <si>
    <t>ACCUMULATED DEPRECIATION:</t>
  </si>
  <si>
    <t>DEFERRALS</t>
  </si>
  <si>
    <t xml:space="preserve">TOTAL COVID-19 RELATED DEFERRAL RB </t>
  </si>
  <si>
    <t>ANNUALIZE GENERAL RATE CASE RATES EFF 10-15-2020</t>
  </si>
  <si>
    <t>REMOVE AMORTIZATION ASSOCIATED WITH SCH 137 REC PROCEEDS</t>
  </si>
  <si>
    <t>STATE UTILITY TAX @</t>
  </si>
  <si>
    <t>INCREASE(DECREASE) FIT @ 21%</t>
  </si>
  <si>
    <t>ADMIN. &amp; GENERAL</t>
  </si>
  <si>
    <t>INVESTMENT PLAN APPLICABLE TO UA</t>
  </si>
  <si>
    <t>TOTAL DEPRECIATION AND ACCRETION</t>
  </si>
  <si>
    <t>ELECTRIC AMR REGULATORY ASSET</t>
  </si>
  <si>
    <t>DEPRECIATION DEFERRAL</t>
  </si>
  <si>
    <t>ANNUALIZE GENERAL RATE CASE PLR RATES EFF 10-1-2021</t>
  </si>
  <si>
    <t>REMOVE DECOUPLING SCH 142 REVENUE</t>
  </si>
  <si>
    <t>PRODUCTION</t>
  </si>
  <si>
    <t>TOTAL INCENTIVE / MERIT PAY</t>
  </si>
  <si>
    <t>TOTAL WAGE INCREASE</t>
  </si>
  <si>
    <t>ACCUMULATED AMORTIZATION OF REG ASSET</t>
  </si>
  <si>
    <t>T1 DEPRECIATION DEFERRAL</t>
  </si>
  <si>
    <t>OPERATING EXPENSE</t>
  </si>
  <si>
    <t>RECLASSIFY TRANSPORTATION REVENUES FROM OTHER OPERATING</t>
  </si>
  <si>
    <t>REMOVE DECOUPLING SCH 142 SURCHARGE AMORT EXPENSE</t>
  </si>
  <si>
    <t>NON-PRODUCTION</t>
  </si>
  <si>
    <t>SUBTOTAL</t>
  </si>
  <si>
    <t>ACCUMULATED DEFERRED INCOME TAXES</t>
  </si>
  <si>
    <t>T1 ACCUM AMORT ON DEPRECIATION DEFERRAL</t>
  </si>
  <si>
    <t>AMORTIZATION EXPENSE- DIRECT COSTS &amp; FOREGONE REVENUE</t>
  </si>
  <si>
    <t>SCHEDULE 40 ADJUSTMENT</t>
  </si>
  <si>
    <t>GREEN POWER - SCH 135/136</t>
  </si>
  <si>
    <t>INCREASE (DECREASE) OPERATING INCOME BEFORE INCOME TAXES</t>
  </si>
  <si>
    <t>COLSTRIP</t>
  </si>
  <si>
    <t>PAYROLL TAXES ASSOCI WITH MERIT PAY</t>
  </si>
  <si>
    <t>TOTAL PROFORMA COSTS</t>
  </si>
  <si>
    <t>PAYROLL TAXES</t>
  </si>
  <si>
    <t>NET ELECTRIC AMR REGULATORY ASSET</t>
  </si>
  <si>
    <t>TOTAL ELECTRIC AMI ACCUM DEPRECIATION</t>
  </si>
  <si>
    <t xml:space="preserve">T1 DFIT ON DEPRECIATION DEFERRAL </t>
  </si>
  <si>
    <t>AMORTIZATION EXPENSE - SAVINGS</t>
  </si>
  <si>
    <t>UNBILLED REVENUE CHANGE</t>
  </si>
  <si>
    <t>GREEN POWER - SCH 135/136 ELIMINATE OVER EXPENSED</t>
  </si>
  <si>
    <t>EDIT ELECTRIC RATEBASE</t>
  </si>
  <si>
    <t>INCREASE (DECREASE ) IN EXPENSE</t>
  </si>
  <si>
    <t>TOTAL WAGES &amp; TAXES</t>
  </si>
  <si>
    <t>TOTAL INCREASE (DECREASE) IN COSTS</t>
  </si>
  <si>
    <t>T2 DEPRECIATION DEFERRAL ADDITIONS</t>
  </si>
  <si>
    <t>INCREASE(DECREASE) IN OPERATING EXPENSE</t>
  </si>
  <si>
    <t>INCREASE TO GROSS PLANT</t>
  </si>
  <si>
    <t>ADJUST RATE YEAR REVENUES</t>
  </si>
  <si>
    <t>COSTS APPLICABLE TO OPERATIONS</t>
  </si>
  <si>
    <t>NET RATEBASE</t>
  </si>
  <si>
    <t>ADIT:</t>
  </si>
  <si>
    <t xml:space="preserve">T2 ACCUMULATED DEPRECIATION DEFERRAL </t>
  </si>
  <si>
    <t>DFIT REVERSAL TO FIT</t>
  </si>
  <si>
    <t>INCREASE TO ACCUM. DEPRECIATION &amp; AMORTIZATION</t>
  </si>
  <si>
    <t>OTHER - SALES</t>
  </si>
  <si>
    <t>NOTE: ADJUSTMENTS TO ADIT ARE MADE IN ALL OTHER ADJUSTMENTS WITH RATE BASE COMPONENTS</t>
  </si>
  <si>
    <t>INCREASE (DECREASE) OPERATING EXPENSE</t>
  </si>
  <si>
    <t>T2 DEFERRED INCOME TAX LIABILITY</t>
  </si>
  <si>
    <t>INCREASE TO ACCUMULATED DEFERRED INCOME TAXES</t>
  </si>
  <si>
    <t>OTHER- RESALE</t>
  </si>
  <si>
    <t xml:space="preserve">REMOVE PCA AMORTIZATION OF CUSTOMER RECEIVALBE UE200893 </t>
  </si>
  <si>
    <t>INCREASE (DECREASE) OPERATING INCOME</t>
  </si>
  <si>
    <t>OPERATING INCOME/EXPENSE:</t>
  </si>
  <si>
    <t>TOTAL ADJUSTMENT TO RATE BASE</t>
  </si>
  <si>
    <t>ADJUSTMENTS TO SALES TO CUSTOMERS</t>
  </si>
  <si>
    <t>TOTAL (INCREASE) DECREASE REVENUES</t>
  </si>
  <si>
    <t>ADJUSTMENT TO ACCUM. DEPREC. AT 100% DEPREC. EXP. LINE 9</t>
  </si>
  <si>
    <t>AMORTIZATION OF ELECTRIC AMR REGULATORY ASSET</t>
  </si>
  <si>
    <t>TOTAL ELECTRIC AMI ADIT</t>
  </si>
  <si>
    <t>ADJUSTMENT TO ACCUM. DEPREC.</t>
  </si>
  <si>
    <t>CUSTOMER DRIVEN PROGRAMMATIC PROVISIONAL PROFORMA (ADJUSTMENT 6.32)</t>
  </si>
  <si>
    <t xml:space="preserve">TOTAL </t>
  </si>
  <si>
    <t>DFIT</t>
  </si>
  <si>
    <t>TOTAL DEPRECIATION DEFERRALS</t>
  </si>
  <si>
    <t>ADJUSTMENT TO ADIT IS IN ADJ 6.29 AND TO EDIT IS IN 6.04</t>
  </si>
  <si>
    <t>ADJUST PROGRAM REVENUES FOR COMMUNITY SOLAR</t>
  </si>
  <si>
    <t>DECREASE REVENUE SENSITIVE ITEMS FOR DECREASE IN REVENUES:</t>
  </si>
  <si>
    <t>ADJUST PROGRAM REVENUES FOR UP &amp; GO EVSE</t>
  </si>
  <si>
    <t>ADJUST PROGRAM REVENUES FOR TRANSP ELEC PLAN TEP</t>
  </si>
  <si>
    <t>INCLUDE RATE YEAR SCHEDULE 139 NET CREDIT</t>
  </si>
  <si>
    <t>STATE UTILITY TAX</t>
  </si>
  <si>
    <t>REMOVE CURRENT PERIOD DECOUPLING DEFERRALS</t>
  </si>
  <si>
    <t>REMOVE DEFERRED RETURN ON AMI ELECTRIC PLANT</t>
  </si>
  <si>
    <t>T1 REMOVE TY DEPRECIATION DEFERRAL</t>
  </si>
  <si>
    <t>REMOVE REVENUE DEFERRALS FOR TAX REFORM</t>
  </si>
  <si>
    <t>AMORTIZATION OF DEFERRED RETURN ON AMI ELECTRIC</t>
  </si>
  <si>
    <t>T1 AMORTIZATION OF DEPRECIATION DEFERRAL</t>
  </si>
  <si>
    <t>RECLASSIFY TRANPORTATION REVENUES TO SALES TO CUSTOMERS</t>
  </si>
  <si>
    <t>REMOVE EXPENSES ASSOCIATED WITH RIDERS</t>
  </si>
  <si>
    <t>T1 AMORTIZATION OF CARRYING CHARGES DEFERRAL</t>
  </si>
  <si>
    <t>REMOVE PLR REVENUE ACCRUAL - FULL YEAR RESTATED ON LINES 20 AND 24</t>
  </si>
  <si>
    <t>REMOVE CONSERVATION AMORTIZATON - SCHEDULE 120</t>
  </si>
  <si>
    <t>(NOTE 1) THE TURN AROUND OF ACCUMULATED DEFERRED INCOME TAXES FOR AMR RETIREMENTS IS INCLUDED IN ADJUSTMENT 6.30 TEST YEAR PLANT RETIREMENTS.</t>
  </si>
  <si>
    <t>T2 AMORTIZATION OF AMORTIZATION DEFERRAL</t>
  </si>
  <si>
    <t>REMOVE 24 M GAAP</t>
  </si>
  <si>
    <t>REMOVE PROPERTY TAX AMORTIZATION EXP - SCHEDULE 140</t>
  </si>
  <si>
    <t>T2 AMORTIZATION OF CARRYING CHARGES DEFERRAL</t>
  </si>
  <si>
    <t>REMOVE RESERVE ON DEFERRED LATE PAY FEES</t>
  </si>
  <si>
    <t>REMOVE MUNICIPAL TAXES - SCHEDULE 81</t>
  </si>
  <si>
    <t>REMOVE GREEN DIRECT LIQ DMGS AMORT - REV REMOVAL PART OF LINE 19</t>
  </si>
  <si>
    <t>REMOVE LOW INCOME AMORTIZATION - SCHEDULE 129</t>
  </si>
  <si>
    <t>FOUR FACTOR ALLOCATOR</t>
  </si>
  <si>
    <t xml:space="preserve">INCLUDE TRANSMISSION OATT REVENUE </t>
  </si>
  <si>
    <t>ADJUSTMENTS TO OTHER OPERATING REVENUES</t>
  </si>
  <si>
    <t>REMOVE AMORT ON INTEREST ON REC PROCEEDS SCH 137</t>
  </si>
  <si>
    <t>TOTAL INCREASE (DECREASE) RETAIL REVENUES</t>
  </si>
  <si>
    <t>GREEN POWER - SCH 135/136 TAGS CHARGED TO 557</t>
  </si>
  <si>
    <t>GREEN POWER - SCH 135/136 CHARGED TO C.99999.03.37.01</t>
  </si>
  <si>
    <t>GREEN POWER - SCH 135/136 BENEFITS PORTION OF ADMIN</t>
  </si>
  <si>
    <t>GREEN POWER - SCH 135/136 TAXES PORTION OF ADMIN</t>
  </si>
  <si>
    <t>SPECIFIC (ADJUSTMENT 6.33)</t>
  </si>
  <si>
    <t>REMOVE PCA CUSTOMER RECEIVABLE UE200893 (BOOKED TO 55700138)</t>
  </si>
  <si>
    <t>REMOVE SCHEDULE 95A TREASURY GRANTS AMORTIZATION OF INTEREST AND GRANTS</t>
  </si>
  <si>
    <t>REMOVE TRANSITION OF MICROSOFT LOAD TO SPECIAL CONTRACT</t>
  </si>
  <si>
    <t>TOTAL INCREASE (DECREASE) EXPENSES</t>
  </si>
  <si>
    <t>INCREASE (DECREASE) OPERATING INCOME BEFORE FIT</t>
  </si>
  <si>
    <t xml:space="preserve">STATE UTILITY TAX </t>
  </si>
  <si>
    <t>TOTAL INCREASE (DECREASE) RSI</t>
  </si>
  <si>
    <t>INCREASE (DECREASE) INCOME</t>
  </si>
  <si>
    <t>FIRM RESALE</t>
  </si>
  <si>
    <t>TOTAL ADJUSTMENTS TO REVENUES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</si>
  <si>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</si>
  <si>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</si>
  <si>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>PROJECTED (ADJUSTMENT 6.34)</t>
  </si>
  <si>
    <t>NOTE 2 - THE TAX AMOUNTS FOR SCHEDULE 95A WIND GRANTS AND THE AMORTIZATION OF SCHEDULE 141Z UNPROTECTED EDIT ARE REMOVED IN THE FEDERAL INCOME TAX ADJUSTMENT.</t>
  </si>
  <si>
    <t>TOTAL ALL PROVISIONAL PROFORMAS</t>
  </si>
  <si>
    <t>TEST YEAR</t>
  </si>
  <si>
    <t>VARIABLE ENERGY COSTS FROM POWER COST WITNESS</t>
  </si>
  <si>
    <t>WILD HORSE SOLAR RATEBASE (AMA)</t>
  </si>
  <si>
    <t>STORM DAMAGE EXPENSE - DISTRIBUTION</t>
  </si>
  <si>
    <t>AMA OF REGULATORY ASSET/LIABILITY NET OF ACCUM AMORT AND DFIT</t>
  </si>
  <si>
    <t>GREEN DIRECT RATEBASE (AMA)</t>
  </si>
  <si>
    <t>108-TGRANT RCW 80.84</t>
  </si>
  <si>
    <t>REGULATORY LIABILITIES</t>
  </si>
  <si>
    <t>a</t>
  </si>
  <si>
    <t>b</t>
  </si>
  <si>
    <t>c = a + b</t>
  </si>
  <si>
    <t>d</t>
  </si>
  <si>
    <t>e = c + d</t>
  </si>
  <si>
    <t>g = e + f</t>
  </si>
  <si>
    <t>h</t>
  </si>
  <si>
    <t>i = g + h</t>
  </si>
  <si>
    <t>j</t>
  </si>
  <si>
    <t>k = i + j</t>
  </si>
  <si>
    <t>l</t>
  </si>
  <si>
    <t>m = k + l</t>
  </si>
  <si>
    <t>COAL FUEL (501)</t>
  </si>
  <si>
    <t>MONTANA TAX EXPENSE</t>
  </si>
  <si>
    <t>PLANT BALANCE</t>
  </si>
  <si>
    <t>STORM DAMAGE EXPENSE - TRANSMISSION</t>
  </si>
  <si>
    <t>WESTCOAST PIPELINE CAPACITY - UE-082013 (FB ENERGY)</t>
  </si>
  <si>
    <t>COLSTRIP ARC &amp; ARO ACTIVTY OFFSET 1&amp;2</t>
  </si>
  <si>
    <t>MONETIZED PTCs</t>
  </si>
  <si>
    <t>UTILITY PLANT RATEBASE</t>
  </si>
  <si>
    <t>NATURAL GAS FUEL (547)</t>
  </si>
  <si>
    <t xml:space="preserve">ACCUM DEPRECIATION </t>
  </si>
  <si>
    <t>STORM DAMAGE EXPENSE - BENEFITS</t>
  </si>
  <si>
    <t>WESTCOAST PIPELINE CAPACITY - UE-100503 (BNP PARIBUS)</t>
  </si>
  <si>
    <t>PLANT IN SERVICE</t>
  </si>
  <si>
    <t>REMEDIATION EXPENDITURES 1&amp;2</t>
  </si>
  <si>
    <t>PTC ACCURED INTEREST</t>
  </si>
  <si>
    <t>PURCHASED POWER (555)</t>
  </si>
  <si>
    <t>PRODUCTION FACTOR ON RATE YEAR</t>
  </si>
  <si>
    <t>STORM DAMAGE EXPENSE - PAYROLL TAX</t>
  </si>
  <si>
    <t>MINT FARM DEFFRED - UE-090704 (FERC 407.3)</t>
  </si>
  <si>
    <t>DECOMMISSIONING EXPENDITURES 1&amp;2</t>
  </si>
  <si>
    <t>TRANSITION FUND OFFSET</t>
  </si>
  <si>
    <t>OTHER POWER EXPENSE (557)</t>
  </si>
  <si>
    <t>INCREASE(DECREASE) PRODUCTION FACTORED EXPENSE</t>
  </si>
  <si>
    <t>NET WH SOLAR PLANT RATEBASE</t>
  </si>
  <si>
    <t>CHELAN PUD</t>
  </si>
  <si>
    <t>TOTAL 1&amp;2 D&amp;R</t>
  </si>
  <si>
    <t>TOTAL INCREASE (DECREASE)</t>
  </si>
  <si>
    <t>DFIT ON MONETIZED PTCs</t>
  </si>
  <si>
    <t xml:space="preserve">    ENCONGEN PLANT IN SERVICE</t>
  </si>
  <si>
    <t>BROKERAGE FEES (557 VARIABLE)</t>
  </si>
  <si>
    <t>SUBTOTAL RESTATING</t>
  </si>
  <si>
    <t xml:space="preserve">CHELAN - ROCK ISLAND SECURITY DEPOSIT </t>
  </si>
  <si>
    <t xml:space="preserve">    MINT FARM PLANT IN SERVICE</t>
  </si>
  <si>
    <t>WHEELING  (565)</t>
  </si>
  <si>
    <t>WILD HORSE SOLAR OPERATING EXPENSE</t>
  </si>
  <si>
    <t>LOWER SNAKE RIVER PP TRANSM PRINCIPAL $99.8M</t>
  </si>
  <si>
    <t>GREEN DIRECT OPERATING EXPENSE</t>
  </si>
  <si>
    <t>ARO-ELECTRIC COLSTRIP 1 &amp; 2 ASH POND CA</t>
  </si>
  <si>
    <t>EXPENSE</t>
  </si>
  <si>
    <t xml:space="preserve">    FERNDALE PLANT IN SERVICE</t>
  </si>
  <si>
    <t>SALES TO OTHER UTILITIES (447)</t>
  </si>
  <si>
    <t>DEPRECIATION EXPENSE</t>
  </si>
  <si>
    <t>CARRYING CHARGES ON LSR PP TRANSM $99.8M (FERC 407.3)</t>
  </si>
  <si>
    <t>DEFERRED STORM DAMAGE AMORTIZATION EXPENSE</t>
  </si>
  <si>
    <t>ARO-ELECTRIC COLSTRIP 3 &amp; 4 ASH POND CA</t>
  </si>
  <si>
    <t>TOTAL PLANT IN RATEBASE</t>
  </si>
  <si>
    <t>PURCHASES / (SALES) OF NON -CORE GAS (456)</t>
  </si>
  <si>
    <t>BAKER LICENSE UPGRADE DEFERRAL (2013 PCORC) (FERC 407.3)</t>
  </si>
  <si>
    <t>ADMIN AND GENERAL</t>
  </si>
  <si>
    <t>NET EV PROGRAM COSTS DEFERRAL</t>
  </si>
  <si>
    <t>DFIT COLSTRIP ARO</t>
  </si>
  <si>
    <t>TOTAL EXPENSE</t>
  </si>
  <si>
    <t>INCREASE / (DECREASE) EXPENSE</t>
  </si>
  <si>
    <t>SNOQUALMIE LICENSE UPGRADE DEFERRAL (2013 PCORC) (FERC 407.3)</t>
  </si>
  <si>
    <t xml:space="preserve">    ACCUM AMORT ON NET EV PROGRAM COSTS DEFERRAL</t>
  </si>
  <si>
    <t>Total ARO</t>
  </si>
  <si>
    <t>ACCUMULATED DEPRECIATION</t>
  </si>
  <si>
    <t>FERNDALE DEFERRAL (2013 PCORC) (FERC 407.3)</t>
  </si>
  <si>
    <t xml:space="preserve">    DFIT ON NET EV PROGRAM COSTS DEFERRAL </t>
  </si>
  <si>
    <t xml:space="preserve">    ENCONGEN ACCUM DEPR</t>
  </si>
  <si>
    <t>OTHER PRODUCTION COSTS</t>
  </si>
  <si>
    <t>BAKER TREASURY GRANT DEFERRAL (2014 PCORC) (FERC 407.4)</t>
  </si>
  <si>
    <t xml:space="preserve">    MINT FARM ACCUM DEPR</t>
  </si>
  <si>
    <t>PRODUCTION O&amp;M</t>
  </si>
  <si>
    <t>SNOQUALMIE TREASURY GRANT DEFERRAL (2014 PCORC) (FERC 407.4)</t>
  </si>
  <si>
    <t>RECOVERED PLANT (A/D)</t>
  </si>
  <si>
    <t xml:space="preserve">    FERNDALE ACCUM DEPR</t>
  </si>
  <si>
    <t>500KV TRANSMISSION EXPENSE</t>
  </si>
  <si>
    <t>ELECTRON UNRECOVERED COST (2014 PCORC) (FERC 407.3)</t>
  </si>
  <si>
    <t>NET RATEBASE (TOTAL UTILITY PLANT + TOTAL DEFERRALS)</t>
  </si>
  <si>
    <t>GROSS PLANT (NEW ADDS)</t>
  </si>
  <si>
    <t>TOTAL ACCUMULATED DEPRECIATION</t>
  </si>
  <si>
    <t>TRANSMISSION REVENUE - COLSTRIP, 3RD AC &amp; NI</t>
  </si>
  <si>
    <t>WHITE RIVER PLANT COSTS (2004 GRC)</t>
  </si>
  <si>
    <t>RECOVERED PLANT (A/D NEW ADDS)</t>
  </si>
  <si>
    <t>EQUITY RETURN ON CENTRALIA COAL TRANSITION PPA</t>
  </si>
  <si>
    <t>SPI BIOMASS PPA (FERC 407.3)</t>
  </si>
  <si>
    <t>OTHER REVENUES</t>
  </si>
  <si>
    <t>DFIT (INCLUDING EDIT)</t>
  </si>
  <si>
    <t xml:space="preserve">PRODUCTION UNPROTECTED EDIT </t>
  </si>
  <si>
    <t>REMOVE SCHEDULE 551 REVENUE DEFERRAL</t>
  </si>
  <si>
    <t>DFIT (NEW ADDS)</t>
  </si>
  <si>
    <t xml:space="preserve">UNPROTECTED EDIT </t>
  </si>
  <si>
    <t>TOTAL OTHER REVENUES</t>
  </si>
  <si>
    <t>TOTAL PLANT</t>
  </si>
  <si>
    <t>STATE UTILITY TAX INCREASE ON HIGHER TRANSM REV</t>
  </si>
  <si>
    <t>AMI- DEPRECIATION</t>
  </si>
  <si>
    <t>AMORTIZATION OF ENCONGEN</t>
  </si>
  <si>
    <t xml:space="preserve">NET INCREASE / (DECREASE) PRODUCTION EXPENSE </t>
  </si>
  <si>
    <t>GTZ- DEPRECIATION</t>
  </si>
  <si>
    <t>COLSTRIP 1&amp;2 REGULATORY ASSET</t>
  </si>
  <si>
    <t>AMORTIZATION OF MINT FARM</t>
  </si>
  <si>
    <t>REMOVE NET COST DEFERRAL</t>
  </si>
  <si>
    <t>DFIT ON 1&amp;2 REGULATORY ASSET</t>
  </si>
  <si>
    <t>AMORTIZATION OF FERNDALE</t>
  </si>
  <si>
    <t>INCREASE / (DECREASE) FIT @ 21%</t>
  </si>
  <si>
    <t>TOTAL REGULATORY ASSETS</t>
  </si>
  <si>
    <t>AMORTIZATION OF NET EV PROGRAM COSTS DEFERRAL</t>
  </si>
  <si>
    <t>INCREASE / (DECREASE) NOI</t>
  </si>
  <si>
    <t>AMORTIZATION OF RETURN ON INVESTMENT OF PLANT IN SERVICE DEFERRAL</t>
  </si>
  <si>
    <t>AMORTIZATION OF EV INCENTIVE RATE OF RETURN</t>
  </si>
  <si>
    <t>MONTEIZED PTCS</t>
  </si>
  <si>
    <t>AMORTIZATION OF REGULATORY ASSET/LIABILITY</t>
  </si>
  <si>
    <t>AMORTIZATION OF DEFERRED CARRYING CHARGES ON NET DEFERRED COSTS</t>
  </si>
  <si>
    <t>PTC ACCRUED INTEREST</t>
  </si>
  <si>
    <t>|------------  (Note 1)  ------------|</t>
  </si>
  <si>
    <t>MONTANA TRANSITION FUND</t>
  </si>
  <si>
    <t>DFIT MONETIZED PTCS</t>
  </si>
  <si>
    <t>DFIT MONETIZED PTC INTEREST ACCRUAL</t>
  </si>
  <si>
    <t>TOTAL PTCS</t>
  </si>
  <si>
    <t>COLSTRIP 1&amp;2 (WECo) PREPAYMENT</t>
  </si>
  <si>
    <t>(INCREASE) DECREASE NOI</t>
  </si>
  <si>
    <t>WHITE RIVER PLANT COSTS</t>
  </si>
  <si>
    <t>EDIT (PRODUCTION AND NON-PRODUCTION)</t>
  </si>
  <si>
    <t>|------------  (Note 2)  ------------|</t>
  </si>
  <si>
    <t>NET RATE BASE</t>
  </si>
  <si>
    <t>GTZ- CARRYING CHARGES</t>
  </si>
  <si>
    <t>TOTAL AMORTIZATION OF REG ASSETS/LIABS</t>
  </si>
  <si>
    <t>PROPERTY AND LIABILITY INSURANCE</t>
  </si>
  <si>
    <t>MONTANA ENERGY TAX</t>
  </si>
  <si>
    <t>EDIT REVERSALS/FLOW-THROUGH ITEMS</t>
  </si>
  <si>
    <t>TAX BENEFIT OF TREASURY GRANT AMORTIZATION</t>
  </si>
  <si>
    <t>(Note 1) The adjustments for amortization of power cost related regulatory assets and liabilities</t>
  </si>
  <si>
    <t>are performed in the Power Cost Adjustment (Adjustment No. 9.01) and therefore are not adjusted here.</t>
  </si>
  <si>
    <t xml:space="preserve">(Note 2) The adjustments for amortization of unprotected EDIT related regulatory assets and liabilities is </t>
  </si>
  <si>
    <t>handled through annual filings and not a part of this general rate case and is removed in the FIT adjustment.</t>
  </si>
  <si>
    <t>(Note 3) The Components of the Adjustment are as Follows:</t>
  </si>
  <si>
    <t>Balance of Regulatory Asset or Liability</t>
  </si>
  <si>
    <t>Accumulated Deferred Income Taxes</t>
  </si>
  <si>
    <t>Total Adjustment</t>
  </si>
  <si>
    <t>PUGET SOUND ENERGY - ELECTRIC</t>
  </si>
  <si>
    <t>FIT</t>
  </si>
  <si>
    <t>c</t>
  </si>
  <si>
    <t>n</t>
  </si>
  <si>
    <t>o = m + n</t>
  </si>
  <si>
    <t>e</t>
  </si>
  <si>
    <t>g</t>
  </si>
  <si>
    <t>i</t>
  </si>
  <si>
    <t>k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</si>
  <si>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</si>
  <si>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</si>
  <si>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</si>
  <si>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</si>
  <si>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</si>
  <si>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</si>
  <si>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</si>
  <si>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</si>
  <si>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</si>
  <si>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</si>
  <si>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</si>
  <si>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</si>
  <si>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</si>
  <si>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</si>
  <si>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</si>
  <si>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</si>
  <si>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</si>
  <si>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</si>
  <si>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</si>
  <si>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</si>
  <si>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</si>
  <si>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</si>
  <si>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</si>
  <si>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</si>
  <si>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</si>
  <si>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</si>
  <si>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</si>
  <si>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</si>
  <si>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</si>
  <si>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 = ∑ d thru ap</t>
  </si>
  <si>
    <t>ar = c + aq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</si>
  <si>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</si>
  <si>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</si>
  <si>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</si>
  <si>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</si>
  <si>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</si>
  <si>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</si>
  <si>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</si>
  <si>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</si>
  <si>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</si>
  <si>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</si>
  <si>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</si>
  <si>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</si>
  <si>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</si>
  <si>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</si>
  <si>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</si>
  <si>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</si>
  <si>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</si>
  <si>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</si>
  <si>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</si>
  <si>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</si>
  <si>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</si>
  <si>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</si>
  <si>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</si>
  <si>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</si>
  <si>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</si>
  <si>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</si>
  <si>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</si>
  <si>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</si>
  <si>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</si>
  <si>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</si>
  <si>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</si>
  <si>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</si>
  <si>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</si>
  <si>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</si>
  <si>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</si>
  <si>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</si>
  <si>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</si>
  <si>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</si>
  <si>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</si>
  <si>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</si>
  <si>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</si>
  <si>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</si>
  <si>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</si>
  <si>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</si>
  <si>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</si>
  <si>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</si>
  <si>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 = ∑ as thru cl</t>
  </si>
  <si>
    <t>cn = ar + cm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</si>
  <si>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</si>
  <si>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</si>
  <si>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</si>
  <si>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</si>
  <si>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</si>
  <si>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</si>
  <si>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</si>
  <si>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</si>
  <si>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</si>
  <si>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</si>
  <si>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</si>
  <si>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</si>
  <si>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</si>
  <si>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</si>
  <si>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</si>
  <si>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</si>
  <si>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</si>
  <si>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</si>
  <si>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</si>
  <si>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</si>
  <si>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</si>
  <si>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</si>
  <si>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</si>
  <si>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</si>
  <si>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</si>
  <si>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</si>
  <si>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</si>
  <si>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</si>
  <si>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</si>
  <si>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</si>
  <si>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</si>
  <si>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</si>
  <si>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</si>
  <si>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</si>
  <si>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</si>
  <si>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</si>
  <si>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</si>
  <si>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</si>
  <si>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</si>
  <si>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</si>
  <si>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</si>
  <si>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</si>
  <si>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</si>
  <si>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</si>
  <si>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</si>
  <si>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</si>
  <si>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 = ∑ co thru eh</t>
  </si>
  <si>
    <t>ej = cn + ei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</si>
  <si>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</si>
  <si>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</si>
  <si>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</si>
  <si>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</si>
  <si>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</si>
  <si>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</si>
  <si>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</si>
  <si>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</si>
  <si>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</si>
  <si>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</si>
  <si>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</si>
  <si>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</si>
  <si>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</si>
  <si>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</si>
  <si>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</si>
  <si>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</si>
  <si>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</si>
  <si>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</si>
  <si>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</si>
  <si>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</si>
  <si>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</si>
  <si>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</si>
  <si>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</si>
  <si>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</si>
  <si>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</si>
  <si>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</si>
  <si>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</si>
  <si>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</si>
  <si>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</si>
  <si>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</si>
  <si>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</si>
  <si>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</si>
  <si>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</si>
  <si>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</si>
  <si>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</si>
  <si>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</si>
  <si>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</si>
  <si>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</si>
  <si>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</si>
  <si>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</si>
  <si>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</si>
  <si>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</si>
  <si>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</si>
  <si>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</si>
  <si>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</si>
  <si>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</si>
  <si>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 = ∑ ek thru gd</t>
  </si>
  <si>
    <t>gf = ej + ge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</si>
  <si>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</si>
  <si>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</si>
  <si>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</si>
  <si>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</si>
  <si>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</si>
  <si>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</si>
  <si>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</si>
  <si>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</si>
  <si>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</si>
  <si>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</si>
  <si>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</si>
  <si>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</si>
  <si>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</si>
  <si>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</si>
  <si>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</si>
  <si>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</si>
  <si>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</si>
  <si>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</si>
  <si>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</si>
  <si>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</si>
  <si>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</si>
  <si>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</si>
  <si>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</si>
  <si>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</si>
  <si>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</si>
  <si>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</si>
  <si>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</si>
  <si>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</si>
  <si>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</si>
  <si>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</si>
  <si>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</si>
  <si>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</si>
  <si>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</si>
  <si>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</si>
  <si>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</si>
  <si>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</si>
  <si>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</si>
  <si>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</si>
  <si>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</si>
  <si>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</si>
  <si>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</si>
  <si>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</si>
  <si>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</si>
  <si>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</si>
  <si>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</si>
  <si>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</si>
  <si>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 = ∑ gg thru hz</t>
  </si>
  <si>
    <t>ib = gf + ia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</si>
  <si>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</si>
  <si>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</si>
  <si>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</si>
  <si>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</si>
  <si>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</si>
  <si>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</si>
  <si>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</si>
  <si>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</si>
  <si>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</si>
  <si>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</si>
  <si>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</si>
  <si>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</si>
  <si>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</si>
  <si>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</si>
  <si>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</si>
  <si>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</si>
  <si>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</si>
  <si>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</si>
  <si>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</si>
  <si>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</si>
  <si>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</si>
  <si>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</si>
  <si>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</si>
  <si>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</si>
  <si>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</si>
  <si>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</si>
  <si>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</si>
  <si>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</si>
  <si>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</si>
  <si>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</si>
  <si>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</si>
  <si>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</si>
  <si>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</si>
  <si>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</si>
  <si>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</si>
  <si>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</si>
  <si>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</si>
  <si>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</si>
  <si>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</si>
  <si>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</si>
  <si>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</si>
  <si>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</si>
  <si>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</si>
  <si>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</si>
  <si>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</si>
  <si>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</si>
  <si>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 = ∑ ic thru jv</t>
  </si>
  <si>
    <t>jx = ib + jw</t>
  </si>
  <si>
    <t>REVENUES AND EXPENSES</t>
  </si>
  <si>
    <t>PASS-THROUGH REVENUE &amp; EXPENSE</t>
  </si>
  <si>
    <t>TEMPERATURE NORMALIZATION</t>
  </si>
  <si>
    <t>FEDERAL INCOME TAX</t>
  </si>
  <si>
    <t>TAX BENEFIT OF INTEREST</t>
  </si>
  <si>
    <t>BAD DEBT EXPENSE</t>
  </si>
  <si>
    <t>RATE CASE EXPENSE</t>
  </si>
  <si>
    <t xml:space="preserve">EXCISE TAX </t>
  </si>
  <si>
    <t>EMPLOYEE INSURANCE</t>
  </si>
  <si>
    <t>INJURIES &amp; DAMAGES</t>
  </si>
  <si>
    <t>INCENTIVE PAY</t>
  </si>
  <si>
    <t>INVESTMENT PLAN</t>
  </si>
  <si>
    <t>INTEREST ON  CUSTOMER DEPOSITS</t>
  </si>
  <si>
    <t>PROPERTY AND LIAB INSURANCE</t>
  </si>
  <si>
    <t>DEFERRED GAINS AND LOSSES ON PROPERTY SALES</t>
  </si>
  <si>
    <t>D&amp;O INSURANCE</t>
  </si>
  <si>
    <t>PENSION PLAN</t>
  </si>
  <si>
    <t>WAGE INCREASE</t>
  </si>
  <si>
    <t>AMA TO EOP RATE BASE</t>
  </si>
  <si>
    <t>AMA TO EOP DEPRECIATION</t>
  </si>
  <si>
    <t>PRO FORMA O&amp;M</t>
  </si>
  <si>
    <t>AMR REGULATORY ASSET</t>
  </si>
  <si>
    <t>AMI PLANT AND DEFERRAL</t>
  </si>
  <si>
    <t>GTZ DEFERRAL</t>
  </si>
  <si>
    <t>ENVIRONMENTAL REMEDIATION</t>
  </si>
  <si>
    <t>COVID DEFERRAL</t>
  </si>
  <si>
    <t>POWER COSTS</t>
  </si>
  <si>
    <t>MONTANA TAX</t>
  </si>
  <si>
    <t>WILD HORSE SOLAR</t>
  </si>
  <si>
    <t>STORM EXPENSE NORMALIZATION</t>
  </si>
  <si>
    <t>REGULATORY  ASSETS &amp; LIAB</t>
  </si>
  <si>
    <t>GREEN DIRECT</t>
  </si>
  <si>
    <t>STORM DEFERRAL AMORTIZATION</t>
  </si>
  <si>
    <t>ELECTRIC VEHICLES</t>
  </si>
  <si>
    <t>COLSTRIP D&amp;R TRACKER</t>
  </si>
  <si>
    <t>OPEN 3</t>
  </si>
  <si>
    <t>MONETIZE PTCS FOR COLSTRIP</t>
  </si>
  <si>
    <t>ACQUISITION ADJUSTMENT</t>
  </si>
  <si>
    <t>ESTIMATED PLANT RETIREMENTS RATE BASE</t>
  </si>
  <si>
    <t>TEST YEAR PLANT ROLL FORWARD</t>
  </si>
  <si>
    <t>PROVISIONAL PROFORMA RETIREMENTS DEPRECIATION</t>
  </si>
  <si>
    <t>PROGRAMMATIC PROVISIONAL PROFORMA</t>
  </si>
  <si>
    <t>CUSTOMER DRIVEN PROGRAMMATIC PROVISIONAL PROFORMA</t>
  </si>
  <si>
    <t>SPECIFIC PROVISIONAL PROFORMA</t>
  </si>
  <si>
    <t>PROJECTED PROVISIONAL PROFORMA</t>
  </si>
  <si>
    <t>*</t>
  </si>
  <si>
    <t>UE-__________</t>
  </si>
  <si>
    <t>Exh. SEF-6 page 1 of 42</t>
  </si>
  <si>
    <t>Exh. SEF-6 page 2 of 42</t>
  </si>
  <si>
    <t>Exh. SEF-6 page 3 of 42</t>
  </si>
  <si>
    <t>Exh. SEF-6 page 4 of 42</t>
  </si>
  <si>
    <t>Exh. SEF-6 page 5 of 42</t>
  </si>
  <si>
    <t>Exh. SEF-6 page 6 of 42</t>
  </si>
  <si>
    <t>Exh. SEF-6 page 7 of 42</t>
  </si>
  <si>
    <t>Exh. SEF-6 page 8 of 42</t>
  </si>
  <si>
    <t>Exh. SEF-6 page 9 of 42</t>
  </si>
  <si>
    <t>Exh. SEF-6 page 10 of 42</t>
  </si>
  <si>
    <t>Exh. SEF-6 page 11 of 42</t>
  </si>
  <si>
    <t>Exh. SEF-6 page 12 of 42</t>
  </si>
  <si>
    <t>Exh. SEF-6 page 13 of 42</t>
  </si>
  <si>
    <t>Exh. SEF-6 page 14 of 42</t>
  </si>
  <si>
    <t>Exh. SEF-6 page 15 of 42</t>
  </si>
  <si>
    <t>Exh. SEF-6 page 16 of 42</t>
  </si>
  <si>
    <t>Exh. SEF-6 page 17 of 42</t>
  </si>
  <si>
    <t>Exh. SEF-6 page 18 of 42</t>
  </si>
  <si>
    <t>Exh. SEF-6 page 19 of 42</t>
  </si>
  <si>
    <t>Exh. SEF-6 page 20 of 42</t>
  </si>
  <si>
    <t>Exh. SEF-6 page 21 of 42</t>
  </si>
  <si>
    <t>Exh. SEF-6 page 22 of 42</t>
  </si>
  <si>
    <t>Exh. SEF-6 page 23 of 42</t>
  </si>
  <si>
    <t>Exh. SEF-6 page 24 of 42</t>
  </si>
  <si>
    <t>Exh. SEF-6 page 25 of 42</t>
  </si>
  <si>
    <t>Exh. SEF-6 page 26 of 42</t>
  </si>
  <si>
    <t>Exh. SEF-6 page 27 of 42</t>
  </si>
  <si>
    <t>Exh. SEF-6 page 28 of 42</t>
  </si>
  <si>
    <t>Exh. SEF-6 page 29 of 42</t>
  </si>
  <si>
    <t>Exh. SEF-6 page 30 of 42</t>
  </si>
  <si>
    <t>Exh. SEF-6 page 31 of 42</t>
  </si>
  <si>
    <t>Exh. SEF-6 page 32 of 42</t>
  </si>
  <si>
    <t>Exh. SEF-6 page 33 of 42</t>
  </si>
  <si>
    <t>Exh. SEF-6 page 34 of 42</t>
  </si>
  <si>
    <t>Exh. SEF-6 page 35 of 42</t>
  </si>
  <si>
    <t>Exh. SEF-6 page 36 of 42</t>
  </si>
  <si>
    <t>Exh. SEF-6 page 37 of 42</t>
  </si>
  <si>
    <t>Exh. SEF-6 page 38 of 42</t>
  </si>
  <si>
    <t>Exh. SEF-6 page 39 of 42</t>
  </si>
  <si>
    <t>Exh. SEF-6 page 40 of 42</t>
  </si>
  <si>
    <t>Exh. SEF-6 page xx of 42</t>
  </si>
  <si>
    <t>Exh. SEF-6 page 41 of 42</t>
  </si>
  <si>
    <t>Exh. SEF-6 page 42 of 42</t>
  </si>
  <si>
    <t>PUGET SOUND ENERGY-ELECTRIC &amp; GAS</t>
  </si>
  <si>
    <t>FOR THE TWELVE MONTHS ENDED JUNE 30, 2021</t>
  </si>
  <si>
    <t>ALLOCATION METHODS</t>
  </si>
  <si>
    <t>Method</t>
  </si>
  <si>
    <t>Description</t>
  </si>
  <si>
    <t>Electric</t>
  </si>
  <si>
    <t>Gas</t>
  </si>
  <si>
    <t>Total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</si>
  <si>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</si>
  <si>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</si>
  <si>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</si>
  <si>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</si>
  <si>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</si>
  <si>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</si>
  <si>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</si>
  <si>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</si>
  <si>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</si>
  <si>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</si>
  <si>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</si>
  <si>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</si>
  <si>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</si>
  <si>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</si>
  <si>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</si>
  <si>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</si>
  <si>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</si>
  <si>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</si>
  <si>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</si>
  <si>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</si>
  <si>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</si>
  <si>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</si>
  <si>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</si>
  <si>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Summary Working Capital</t>
  </si>
  <si>
    <t>New Format From 2017 GRC</t>
  </si>
  <si>
    <t>Line No.</t>
  </si>
  <si>
    <t>With New Accounts and Coding</t>
  </si>
  <si>
    <t>Average Invested Capital</t>
  </si>
  <si>
    <t>Total Average Invested Capital</t>
  </si>
  <si>
    <t>3 subcategories Investments:</t>
  </si>
  <si>
    <t>Total Electric Rate Base and Operating</t>
  </si>
  <si>
    <t>Total Gas Rate Base and Operating</t>
  </si>
  <si>
    <r>
      <t>Total Electric and Gas Rate Base (</t>
    </r>
    <r>
      <rPr>
        <sz val="8"/>
        <rFont val="Arial"/>
        <family val="2"/>
      </rPr>
      <t>lines 7 + 9</t>
    </r>
    <r>
      <rPr>
        <b/>
        <sz val="10"/>
        <rFont val="Arial"/>
        <family val="2"/>
      </rPr>
      <t>)</t>
    </r>
  </si>
  <si>
    <t>(a)</t>
  </si>
  <si>
    <t>Total Non Operating Investments</t>
  </si>
  <si>
    <t>(b)</t>
  </si>
  <si>
    <r>
      <t xml:space="preserve">Total Rate Base &amp; Non Operating </t>
    </r>
    <r>
      <rPr>
        <sz val="10"/>
        <rFont val="Arial"/>
        <family val="2"/>
      </rPr>
      <t>(</t>
    </r>
    <r>
      <rPr>
        <sz val="8"/>
        <rFont val="Arial"/>
        <family val="2"/>
      </rPr>
      <t>Lines 11+13</t>
    </r>
    <r>
      <rPr>
        <sz val="10"/>
        <rFont val="Arial"/>
        <family val="2"/>
      </rPr>
      <t>)</t>
    </r>
  </si>
  <si>
    <r>
      <t xml:space="preserve">Investor Supplied Working Capital </t>
    </r>
    <r>
      <rPr>
        <sz val="10"/>
        <rFont val="Arial"/>
        <family val="2"/>
      </rPr>
      <t>(</t>
    </r>
    <r>
      <rPr>
        <sz val="8"/>
        <rFont val="Arial"/>
        <family val="2"/>
      </rPr>
      <t>line 3 - line 15</t>
    </r>
    <r>
      <rPr>
        <sz val="10"/>
        <rFont val="Arial"/>
        <family val="2"/>
      </rPr>
      <t>)</t>
    </r>
  </si>
  <si>
    <t>( c)</t>
  </si>
  <si>
    <t>Working Capital Spread</t>
  </si>
  <si>
    <t>(lines 7 / line 15) Total Elec RB / Total Average Investments</t>
  </si>
  <si>
    <t>(lines 9 / line 15) Total Gas RB / Total Average Investments</t>
  </si>
  <si>
    <t>(lines 13 / line 15) Total Non-Oper / Total Average Investments</t>
  </si>
  <si>
    <t>Total Working Capital</t>
  </si>
  <si>
    <t>Puget Sound Energy</t>
  </si>
  <si>
    <t>Electric Rate Base</t>
  </si>
  <si>
    <t>4-Factor (JUNE 21 GRC)</t>
  </si>
  <si>
    <t>Account</t>
  </si>
  <si>
    <t>Rate Base</t>
  </si>
  <si>
    <t>101 / 102 / 230XXXX1</t>
  </si>
  <si>
    <t>Electric Plant in Service</t>
  </si>
  <si>
    <t>101 / 253XXXX3</t>
  </si>
  <si>
    <t>Common Plant-Allocation to Electric</t>
  </si>
  <si>
    <t>114XXXX1</t>
  </si>
  <si>
    <t>Electric Plant Aquisition Adjustment</t>
  </si>
  <si>
    <t>6a</t>
  </si>
  <si>
    <t>18603033 / 03043</t>
  </si>
  <si>
    <t>GTZ Deprec Exp (Tranche 1)</t>
  </si>
  <si>
    <t>6b</t>
  </si>
  <si>
    <t>18239481 / 9491</t>
  </si>
  <si>
    <t>GTZ Deprec Exp and Carrying Charges(Tranche 1)</t>
  </si>
  <si>
    <t>6c</t>
  </si>
  <si>
    <t>1822XXX1</t>
  </si>
  <si>
    <t>White River Deferred Plant Costs</t>
  </si>
  <si>
    <t>6d</t>
  </si>
  <si>
    <t>1823XXX1</t>
  </si>
  <si>
    <t>White River Deferred Relicensing &amp; CWIP</t>
  </si>
  <si>
    <t>6e</t>
  </si>
  <si>
    <t>16599011 &amp;18232321</t>
  </si>
  <si>
    <t>Prepaid Colstrip 1&amp;2 WECo Coal Resrv Ded.</t>
  </si>
  <si>
    <t>6f</t>
  </si>
  <si>
    <t>18600531 / 671/ 691/791</t>
  </si>
  <si>
    <t>Ferndale Deferral - UE-12843</t>
  </si>
  <si>
    <t>6g</t>
  </si>
  <si>
    <t>Hopkins II Wake Effect Settlement</t>
  </si>
  <si>
    <t>6h</t>
  </si>
  <si>
    <t>18230381/18230391</t>
  </si>
  <si>
    <t>Goldendale Deferral -UE-070533</t>
  </si>
  <si>
    <t>6i</t>
  </si>
  <si>
    <t>Mint Farm Deferral</t>
  </si>
  <si>
    <t>6j</t>
  </si>
  <si>
    <t>1340xxxx</t>
  </si>
  <si>
    <t>BPA Deposits</t>
  </si>
  <si>
    <t>6k</t>
  </si>
  <si>
    <t>18606XX</t>
  </si>
  <si>
    <t>WHE Deferred Costs-UE-090704</t>
  </si>
  <si>
    <t>6l</t>
  </si>
  <si>
    <t>Prepaid Major Maint Sumas</t>
  </si>
  <si>
    <t>6m</t>
  </si>
  <si>
    <t>Chelan PUD Contract Initiation</t>
  </si>
  <si>
    <t>6n</t>
  </si>
  <si>
    <t>Upper Baker - Unrecovered Plant &amp; Reg. Study Costs</t>
  </si>
  <si>
    <t>6o</t>
  </si>
  <si>
    <t>18232301 &amp; 311 &amp; 331</t>
  </si>
  <si>
    <t>LSR Deposit Carry Charge &amp; Deferral UE-100882</t>
  </si>
  <si>
    <t>6p</t>
  </si>
  <si>
    <t>Electron Unrecovered Loss</t>
  </si>
  <si>
    <t>6q</t>
  </si>
  <si>
    <t>AMI Depreciation Expense Deferral - Ele</t>
  </si>
  <si>
    <t>6r</t>
  </si>
  <si>
    <t>Colstrip 1&amp;2–PTC offset unrecovered pla</t>
  </si>
  <si>
    <t>Colstrip Common FERC Adj - Reg Asset</t>
  </si>
  <si>
    <t>Accum Amortization Colstrip-Common FERC</t>
  </si>
  <si>
    <t>Colstrip Def Depr FERC Adj - Reg</t>
  </si>
  <si>
    <t>BPA Power Exch Invstmt - Reg Asset</t>
  </si>
  <si>
    <t>BPA Power Exch Inv Amortization - Reg Asset</t>
  </si>
  <si>
    <t>Electric - Def AFUDC - Regulatory Asset</t>
  </si>
  <si>
    <t>Capitalized OH</t>
  </si>
  <si>
    <t>Electric - Plant Held for Future Use</t>
  </si>
  <si>
    <t>Common Plant Held for Fut Use-Alloc to Electric</t>
  </si>
  <si>
    <t>Electric - Const Completed Non Classified</t>
  </si>
  <si>
    <t>16a</t>
  </si>
  <si>
    <t>Common - Const Completed Non Classified</t>
  </si>
  <si>
    <t>108XXXX1</t>
  </si>
  <si>
    <t>Elec-Accum Depreciation</t>
  </si>
  <si>
    <t>108XXXX3</t>
  </si>
  <si>
    <t>Common Accum Depr-Allocation to Electric</t>
  </si>
  <si>
    <t>111XXXX1</t>
  </si>
  <si>
    <t>Elec-Accum Amortization</t>
  </si>
  <si>
    <t>Common Accum Amort-Allocation to Electric</t>
  </si>
  <si>
    <t>115XXXX1</t>
  </si>
  <si>
    <t>Accum Amort Acq Adj - Electric</t>
  </si>
  <si>
    <t>22840331,341, 19003011,25400491</t>
  </si>
  <si>
    <t>Snoqualmie &amp; Baker Treasury Grants</t>
  </si>
  <si>
    <t>22a</t>
  </si>
  <si>
    <t>108XX999</t>
  </si>
  <si>
    <t>Treasury Grant Accounts 1700033 GRC</t>
  </si>
  <si>
    <t>DFIT FAS109 Gross-Up</t>
  </si>
  <si>
    <t>CIAC - 1986 Changes - Accum Def Income Tax</t>
  </si>
  <si>
    <t>CIAC - 7/1/87 - Accum Def Income Tax</t>
  </si>
  <si>
    <t>Vacation Pay - Accum Def Inc Taxes</t>
  </si>
  <si>
    <t>26a</t>
  </si>
  <si>
    <t>Cabot Gas Contract - Accum Def Inc Taxe</t>
  </si>
  <si>
    <t>26b</t>
  </si>
  <si>
    <t>DFIT - Westcoast Capacity Assignment - Electric</t>
  </si>
  <si>
    <t>26c</t>
  </si>
  <si>
    <t>DFIT- BNP Electric</t>
  </si>
  <si>
    <t>RB-Consv Pre91 Tax Settlmt - Accum Def Inc Tax</t>
  </si>
  <si>
    <t>DFFIT SSCM INT - ELEC</t>
  </si>
  <si>
    <t>235XXXX1</t>
  </si>
  <si>
    <t>Customer Deposits - Electric</t>
  </si>
  <si>
    <t>28a</t>
  </si>
  <si>
    <t>Customer Deposits - Common</t>
  </si>
  <si>
    <t>Residential Exchange</t>
  </si>
  <si>
    <t>25401101/ 0191/ 201</t>
  </si>
  <si>
    <t>FAS 109 EDIT Unprotected</t>
  </si>
  <si>
    <t>252XXXX1</t>
  </si>
  <si>
    <t>Cust Advances for Construction</t>
  </si>
  <si>
    <t>Major Projects - Property Tax Expense</t>
  </si>
  <si>
    <t>Def Inc Tax - Pre 1981 Additions</t>
  </si>
  <si>
    <t>28200121, 161/28300341</t>
  </si>
  <si>
    <t>Def Inc Tax - Post 1980 Additions</t>
  </si>
  <si>
    <t>Colstrip 3 &amp; 4 Deferred Inc Tax</t>
  </si>
  <si>
    <t>Excess Def Taxes - Centralia Sale</t>
  </si>
  <si>
    <t>35-1</t>
  </si>
  <si>
    <t>28302161 / 28302171</t>
  </si>
  <si>
    <t>DFIT  GTZ Carrying Charge Deferal Tr1</t>
  </si>
  <si>
    <t>35a</t>
  </si>
  <si>
    <t>283XXXXX</t>
  </si>
  <si>
    <t>Electric Portion of Common Deferred Taxes</t>
  </si>
  <si>
    <t>35a2</t>
  </si>
  <si>
    <t>19000991 &amp; 19000433</t>
  </si>
  <si>
    <t xml:space="preserve">DFIT ARO/ARC Electric Production &amp; NOL </t>
  </si>
  <si>
    <t>35a3</t>
  </si>
  <si>
    <t>28300131</t>
  </si>
  <si>
    <t>DFIT AMI Electric</t>
  </si>
  <si>
    <t>28302033 / 02153 / 02143</t>
  </si>
  <si>
    <t xml:space="preserve">DFIT-GTZ Depreciation Deferral </t>
  </si>
  <si>
    <t>DFIT EDIT Unprotectied</t>
  </si>
  <si>
    <t>37a</t>
  </si>
  <si>
    <t>Accum Def Inc Tax - Snoqualmie</t>
  </si>
  <si>
    <t>37b</t>
  </si>
  <si>
    <t>Accum Def Inc Tax - Baker</t>
  </si>
  <si>
    <t>37c</t>
  </si>
  <si>
    <t>Def FIT - White River Water Right</t>
  </si>
  <si>
    <t>37d</t>
  </si>
  <si>
    <t>Accum Def Inc Tax - Ferndale</t>
  </si>
  <si>
    <t>37e</t>
  </si>
  <si>
    <t>Deferred Taxes WNP#3</t>
  </si>
  <si>
    <t>37f</t>
  </si>
  <si>
    <t>Deferred FIT FAS 143 Whitehorn 2 &amp;3</t>
  </si>
  <si>
    <t>37g</t>
  </si>
  <si>
    <t>Common DFIT Summit Purchase Opt Buyout - Elec</t>
  </si>
  <si>
    <t>37h</t>
  </si>
  <si>
    <t>37i</t>
  </si>
  <si>
    <t>DFIT - Electron Unrecovered Loss</t>
  </si>
  <si>
    <t>37j</t>
  </si>
  <si>
    <t>28300601\28300611\28300661</t>
  </si>
  <si>
    <t>DFIT Mint Fam Costs-UE-090704</t>
  </si>
  <si>
    <t>37k</t>
  </si>
  <si>
    <t>28300631\28300641\28300671</t>
  </si>
  <si>
    <t>DFIT  Wild Horse  Costs-UE-090704</t>
  </si>
  <si>
    <t>37l</t>
  </si>
  <si>
    <t>DFIT - Interest Chelan PUD Reg Asset</t>
  </si>
  <si>
    <t>37m</t>
  </si>
  <si>
    <t xml:space="preserve">28300081 &amp; 28300721  </t>
  </si>
  <si>
    <t>DFIT BPA Prepayment &amp; LSR</t>
  </si>
  <si>
    <t>37n</t>
  </si>
  <si>
    <t>DFIT – Colstrip 1&amp;2 Retirement</t>
  </si>
  <si>
    <t>124001X1</t>
  </si>
  <si>
    <t>Conservation Rate Base</t>
  </si>
  <si>
    <t>39</t>
  </si>
  <si>
    <t>1995 Conservation Trust Rate Base</t>
  </si>
  <si>
    <t>Working Capital- Rate Base</t>
  </si>
  <si>
    <t>Electric Rate Base Change</t>
  </si>
  <si>
    <t>Gross Utility Plant in Service</t>
  </si>
  <si>
    <t>Lines 4-6 &amp; 14-16a</t>
  </si>
  <si>
    <t>Less Accum Dep and Amort</t>
  </si>
  <si>
    <t>Lines 17-21 &amp; 22a</t>
  </si>
  <si>
    <t>Deferred Debits and Credits</t>
  </si>
  <si>
    <t>Lines 6a-13, 22 &amp; 29.1</t>
  </si>
  <si>
    <t>Deferred Taxes</t>
  </si>
  <si>
    <t>Lines 23-27.1 &amp; 31-37m</t>
  </si>
  <si>
    <t>Allowance for Working Capital</t>
  </si>
  <si>
    <t>Line 41</t>
  </si>
  <si>
    <t>Customer Deposits/Advances</t>
  </si>
  <si>
    <t>Lines 28 &amp; 28a, 30</t>
  </si>
  <si>
    <t>Total Rate Base</t>
  </si>
  <si>
    <t>EXH. SEF-5 page 1&amp;2 of 4</t>
  </si>
  <si>
    <t>EXH. SEF-5 page 3 of 4</t>
  </si>
  <si>
    <t>EXH. SEF-04 page 2 of 33</t>
  </si>
  <si>
    <t>EXH. SEF-04 page 3 of 33</t>
  </si>
  <si>
    <t>EXH. SEF-04 page 4 of 33</t>
  </si>
  <si>
    <t>EXH. SEF-04 page 5 of 33</t>
  </si>
  <si>
    <t>EXH. SEF-04 page 6 of 33</t>
  </si>
  <si>
    <t>EXH. SEF-04 page 7 of 33</t>
  </si>
  <si>
    <t>EXH. SEF-04 page 8 of 33</t>
  </si>
  <si>
    <t>EXH. SEF-04 page 9 of 33</t>
  </si>
  <si>
    <t>EXH. SEF-04 page 10 of 33</t>
  </si>
  <si>
    <t>EXH. SEF-04 page 11 of 33</t>
  </si>
  <si>
    <t>EXH. SEF-04 page 12 of 33</t>
  </si>
  <si>
    <t>EXH. SEF-04 page 13 of 33</t>
  </si>
  <si>
    <t>EXH. SEF-04 page 14 of 33</t>
  </si>
  <si>
    <t>EXH. SEF-04 page 15 of 33</t>
  </si>
  <si>
    <t>EXH. SEF-04 page 16 of 33</t>
  </si>
  <si>
    <t>EXH. SEF-04 page 17 of 33</t>
  </si>
  <si>
    <t>EXH. SEF-04 page 18 of 33</t>
  </si>
  <si>
    <t>EXH. SEF-04 page 19 of 33</t>
  </si>
  <si>
    <t>EXH. SEF-04 page 20 of 33</t>
  </si>
  <si>
    <t>EXH. SEF-04 page 21 of 33</t>
  </si>
  <si>
    <t>EXH. SEF-04 page 22 of 33</t>
  </si>
  <si>
    <t>EXH. SEF-04 page 23 of 33</t>
  </si>
  <si>
    <t>EXH. SEF-04 page 24 of 33</t>
  </si>
  <si>
    <t>EXH. SEF-04 page 25 of 33</t>
  </si>
  <si>
    <t>EXH. SEF-04 page 26 of 33</t>
  </si>
  <si>
    <t>EXH. SEF-04 page 27 of 33</t>
  </si>
  <si>
    <t>EXH. SEF-04 page 28 of 33</t>
  </si>
  <si>
    <t>EXH. SEF-04 page 29 of 33</t>
  </si>
  <si>
    <t>EXH. SEF-04 page 30 of 33</t>
  </si>
  <si>
    <t>EXH. SEF-04 page 31 of 33</t>
  </si>
  <si>
    <t>EXH. SEF-04 page 32 of 33</t>
  </si>
  <si>
    <t>EXH. SEF-04 page 33 of 33</t>
  </si>
  <si>
    <t>EXH. SEF-5 page 4 of 4</t>
  </si>
  <si>
    <t>Note:  Amounts in bold and italics are different from January 31, 2022 original filing.</t>
  </si>
  <si>
    <t xml:space="preserve"> SCHEDULE 141A ENERGY CHARGE CREDIT IN SCH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</si>
</sst>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_(* #,##0_);_(* \(#,##0\);_(* &quot;-&quot;??_);_(@_)"/>
    <numFmt numFmtId="167" formatCode="_(* #,##0.000000_);_(* \(#,##0.000000\);_(* &quot;-&quot;??????_);_(@_)"/>
    <numFmt numFmtId="168" formatCode="_(&quot;$&quot;* #,##0_);_(&quot;$&quot;* \(#,##0\);_(&quot;$&quot;* &quot;-&quot;??_);_(@_)"/>
    <numFmt numFmtId="169" formatCode="_(* #,##0.000000_);_(* \(#,##0.000000\);_(* &quot;-&quot;??_);_(@_)"/>
    <numFmt numFmtId="170" formatCode="0.00\ &quot;R&quot;"/>
    <numFmt numFmtId="171" formatCode="0.00\ &quot;P&quot;"/>
    <numFmt numFmtId="172" formatCode="0.00\ &quot;PP&quot;"/>
    <numFmt numFmtId="173" formatCode="&quot;$&quot;#,##0"/>
    <numFmt numFmtId="174" formatCode="_(&quot;$&quot;* #,##0_);[Red]_(&quot;$&quot;* \(#,##0\);_(&quot;$&quot;* &quot;-&quot;_);_(@_)"/>
    <numFmt numFmtId="175" formatCode="&quot;$&quot;#,##0.00"/>
    <numFmt numFmtId="176" formatCode="&quot;ADJ&quot;\ 0.00\ &quot;ER&quot;"/>
    <numFmt numFmtId="177" formatCode="yyyy"/>
    <numFmt numFmtId="178" formatCode="#,##0;\(#,##0\)"/>
    <numFmt numFmtId="179" formatCode="_(&quot;$&quot;* #,##0.000000_);_(&quot;$&quot;* \(#,##0.000000\);_(&quot;$&quot;* &quot;-&quot;??????_);_(@_)"/>
    <numFmt numFmtId="180" formatCode="#,##0.0000"/>
    <numFmt numFmtId="181" formatCode="0.0000000"/>
    <numFmt numFmtId="182" formatCode="0.00000%"/>
    <numFmt numFmtId="183" formatCode="0.0000"/>
    <numFmt numFmtId="184" formatCode="mmmm\-yy"/>
    <numFmt numFmtId="185" formatCode="mm/dd/yy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0"/>
      <color rgb="FFFF0000"/>
      <name val="Times New Roman"/>
      <family val="1"/>
    </font>
    <font>
      <sz val="10"/>
      <color theme="2" tint="-0.249977111117893"/>
      <name val="Times New Roman"/>
      <family val="1"/>
    </font>
    <font>
      <sz val="11"/>
      <color theme="2" tint="-0.249977111117893"/>
      <name val="Calibri"/>
      <family val="2"/>
      <scheme val="minor"/>
    </font>
    <font>
      <b/>
      <sz val="10"/>
      <color theme="0"/>
      <name val="Times New Roman"/>
      <family val="1"/>
    </font>
    <font>
      <b/>
      <sz val="10"/>
      <color rgb="FF0070C0"/>
      <name val="Times New Roman"/>
      <family val="1"/>
    </font>
    <font>
      <sz val="10"/>
      <color theme="0" tint="-0.34998626667073579"/>
      <name val="Times New Roman"/>
      <family val="1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10"/>
      <color rgb="FFFF66FF"/>
      <name val="Times New Roman"/>
      <family val="1"/>
    </font>
    <font>
      <b/>
      <sz val="10"/>
      <color rgb="FF33CC33"/>
      <name val="Times New Roman"/>
      <family val="1"/>
    </font>
    <font>
      <b/>
      <sz val="10"/>
      <name val="Times New Roman"/>
      <family val="1"/>
    </font>
    <font>
      <sz val="10"/>
      <color rgb="FF00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sz val="11"/>
      <name val="Times New Roman"/>
      <family val="1"/>
    </font>
    <font>
      <u/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rgb="FF0000FF"/>
      <name val="Calibri"/>
      <family val="2"/>
      <scheme val="minor"/>
    </font>
    <font>
      <b/>
      <u/>
      <sz val="10"/>
      <name val="Times New Roman"/>
      <family val="1"/>
    </font>
    <font>
      <b/>
      <sz val="8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Helv"/>
    </font>
    <font>
      <b/>
      <sz val="10"/>
      <name val="Arial"/>
      <family val="2"/>
    </font>
    <font>
      <u/>
      <sz val="10"/>
      <name val="Times New Roman"/>
      <family val="1"/>
    </font>
    <font>
      <sz val="10"/>
      <color rgb="FF00B0F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0"/>
      <color theme="1"/>
      <name val="Times New Roman"/>
      <family val="1"/>
    </font>
    <font>
      <sz val="8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FFFFFF"/>
      <name val="Times New Roman"/>
      <family val="1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u/>
      <sz val="9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8"/>
      <color rgb="FF0000CC"/>
      <name val="Arial"/>
      <family val="2"/>
    </font>
    <font>
      <b/>
      <sz val="10"/>
      <color rgb="FF0000CC"/>
      <name val="Arial"/>
      <family val="2"/>
    </font>
    <font>
      <b/>
      <sz val="10"/>
      <color rgb="FFFF0000"/>
      <name val="Arial"/>
      <family val="2"/>
    </font>
    <font>
      <sz val="10"/>
      <color rgb="FF0000CC"/>
      <name val="Arial"/>
      <family val="2"/>
    </font>
    <font>
      <b/>
      <u/>
      <sz val="10"/>
      <color rgb="FF0000CC"/>
      <name val="Arial"/>
      <family val="2"/>
    </font>
    <font>
      <sz val="10"/>
      <color indexed="56"/>
      <name val="Arial"/>
      <family val="2"/>
    </font>
    <font>
      <b/>
      <u val="doubleAccounting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0"/>
      <color rgb="FF0000FF"/>
      <name val="Times New Roman"/>
      <family val="1"/>
    </font>
    <font>
      <b/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32" fillId="0" borderId="0">
      <alignment horizontal="left" wrapText="1"/>
    </xf>
    <xf numFmtId="0" fontId="48" fillId="0" borderId="0"/>
    <xf numFmtId="43" fontId="1" fillId="0" borderId="0" applyFont="0" applyFill="0" applyBorder="0" applyAlignment="0" applyProtection="0"/>
  </cellStyleXfs>
  <cellXfs count="943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0" fillId="0" borderId="0" xfId="0" applyFont="1" applyFill="1"/>
    <xf numFmtId="0" fontId="0" fillId="0" borderId="0" xfId="0" applyFill="1"/>
    <xf numFmtId="0" fontId="2" fillId="0" borderId="0" xfId="0" applyFont="1" applyFill="1" applyBorder="1"/>
    <xf numFmtId="42" fontId="2" fillId="0" borderId="0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42" fontId="2" fillId="0" borderId="0" xfId="0" applyNumberFormat="1" applyFont="1" applyFill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/>
    <xf numFmtId="0" fontId="2" fillId="0" borderId="8" xfId="0" applyNumberFormat="1" applyFont="1" applyFill="1" applyBorder="1" applyAlignment="1"/>
    <xf numFmtId="10" fontId="2" fillId="0" borderId="0" xfId="0" applyNumberFormat="1" applyFont="1" applyFill="1" applyBorder="1"/>
    <xf numFmtId="10" fontId="2" fillId="0" borderId="9" xfId="0" applyNumberFormat="1" applyFont="1" applyFill="1" applyBorder="1"/>
    <xf numFmtId="165" fontId="2" fillId="0" borderId="0" xfId="0" applyNumberFormat="1" applyFont="1" applyFill="1" applyAlignment="1"/>
    <xf numFmtId="164" fontId="2" fillId="0" borderId="4" xfId="0" applyNumberFormat="1" applyFont="1" applyFill="1" applyBorder="1" applyAlignment="1"/>
    <xf numFmtId="166" fontId="2" fillId="0" borderId="0" xfId="0" applyNumberFormat="1" applyFont="1" applyFill="1"/>
    <xf numFmtId="9" fontId="2" fillId="0" borderId="6" xfId="0" applyNumberFormat="1" applyFont="1" applyFill="1" applyBorder="1"/>
    <xf numFmtId="10" fontId="4" fillId="0" borderId="7" xfId="0" applyNumberFormat="1" applyFont="1" applyFill="1" applyBorder="1"/>
    <xf numFmtId="164" fontId="2" fillId="0" borderId="0" xfId="0" applyNumberFormat="1" applyFont="1" applyFill="1" applyBorder="1" applyAlignment="1"/>
    <xf numFmtId="166" fontId="2" fillId="0" borderId="0" xfId="0" applyNumberFormat="1" applyFont="1" applyFill="1" applyBorder="1"/>
    <xf numFmtId="0" fontId="2" fillId="0" borderId="9" xfId="0" applyFont="1" applyFill="1" applyBorder="1"/>
    <xf numFmtId="166" fontId="2" fillId="0" borderId="6" xfId="0" applyNumberFormat="1" applyFont="1" applyFill="1" applyBorder="1"/>
    <xf numFmtId="41" fontId="2" fillId="0" borderId="0" xfId="0" applyNumberFormat="1" applyFont="1" applyFill="1"/>
    <xf numFmtId="0" fontId="2" fillId="0" borderId="10" xfId="0" applyNumberFormat="1" applyFont="1" applyFill="1" applyBorder="1" applyAlignment="1"/>
    <xf numFmtId="9" fontId="2" fillId="0" borderId="3" xfId="0" applyNumberFormat="1" applyFont="1" applyFill="1" applyBorder="1"/>
    <xf numFmtId="0" fontId="2" fillId="0" borderId="3" xfId="0" applyFont="1" applyFill="1" applyBorder="1"/>
    <xf numFmtId="10" fontId="2" fillId="0" borderId="2" xfId="0" applyNumberFormat="1" applyFont="1" applyFill="1" applyBorder="1"/>
    <xf numFmtId="9" fontId="2" fillId="0" borderId="0" xfId="0" applyNumberFormat="1" applyFont="1" applyFill="1" applyAlignment="1"/>
    <xf numFmtId="167" fontId="2" fillId="0" borderId="4" xfId="0" applyNumberFormat="1" applyFont="1" applyFill="1" applyBorder="1"/>
    <xf numFmtId="164" fontId="2" fillId="0" borderId="11" xfId="0" applyNumberFormat="1" applyFont="1" applyFill="1" applyBorder="1" applyAlignment="1" applyProtection="1">
      <protection locked="0"/>
    </xf>
    <xf numFmtId="167" fontId="2" fillId="0" borderId="0" xfId="0" applyNumberFormat="1" applyFont="1" applyFill="1" applyBorder="1"/>
    <xf numFmtId="168" fontId="2" fillId="0" borderId="11" xfId="0" applyNumberFormat="1" applyFont="1" applyFill="1" applyBorder="1" applyAlignment="1"/>
    <xf numFmtId="41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41" fontId="2" fillId="0" borderId="6" xfId="0" applyNumberFormat="1" applyFont="1" applyFill="1" applyBorder="1" applyAlignment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43" fontId="2" fillId="0" borderId="0" xfId="0" applyNumberFormat="1" applyFont="1" applyFill="1"/>
    <xf numFmtId="41" fontId="2" fillId="0" borderId="0" xfId="0" applyNumberFormat="1" applyFont="1" applyFill="1" applyBorder="1"/>
    <xf numFmtId="0" fontId="6" fillId="0" borderId="0" xfId="0" applyFont="1" applyFill="1"/>
    <xf numFmtId="42" fontId="2" fillId="0" borderId="12" xfId="0" applyNumberFormat="1" applyFont="1" applyFill="1" applyBorder="1"/>
    <xf numFmtId="0" fontId="0" fillId="0" borderId="0" xfId="0" applyFont="1" applyFill="1" applyBorder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/>
    <xf numFmtId="1" fontId="8" fillId="0" borderId="0" xfId="0" applyNumberFormat="1" applyFont="1"/>
    <xf numFmtId="0" fontId="0" fillId="0" borderId="0" xfId="0" applyFill="1" applyBorder="1"/>
    <xf numFmtId="10" fontId="7" fillId="0" borderId="0" xfId="1" applyNumberFormat="1" applyFont="1" applyFill="1"/>
    <xf numFmtId="0" fontId="4" fillId="0" borderId="0" xfId="0" applyFont="1" applyAlignment="1"/>
    <xf numFmtId="0" fontId="2" fillId="0" borderId="0" xfId="0" applyFont="1"/>
    <xf numFmtId="0" fontId="10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4" fillId="0" borderId="5" xfId="0" applyFont="1" applyBorder="1" applyAlignment="1"/>
    <xf numFmtId="0" fontId="2" fillId="0" borderId="7" xfId="0" applyFont="1" applyBorder="1"/>
    <xf numFmtId="0" fontId="4" fillId="3" borderId="1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4" fillId="0" borderId="8" xfId="0" applyFont="1" applyBorder="1" applyAlignment="1"/>
    <xf numFmtId="0" fontId="2" fillId="0" borderId="9" xfId="0" applyFont="1" applyBorder="1"/>
    <xf numFmtId="0" fontId="2" fillId="3" borderId="13" xfId="0" applyFont="1" applyFill="1" applyBorder="1"/>
    <xf numFmtId="0" fontId="2" fillId="0" borderId="14" xfId="0" applyFont="1" applyBorder="1"/>
    <xf numFmtId="0" fontId="2" fillId="3" borderId="14" xfId="0" applyFont="1" applyFill="1" applyBorder="1"/>
    <xf numFmtId="17" fontId="4" fillId="0" borderId="14" xfId="0" applyNumberFormat="1" applyFont="1" applyBorder="1" applyAlignment="1">
      <alignment horizontal="center"/>
    </xf>
    <xf numFmtId="0" fontId="4" fillId="3" borderId="7" xfId="0" quotePrefix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5" xfId="0" applyFont="1" applyFill="1" applyBorder="1" applyAlignment="1">
      <alignment horizontal="center"/>
    </xf>
    <xf numFmtId="0" fontId="4" fillId="0" borderId="16" xfId="0" applyFont="1" applyBorder="1"/>
    <xf numFmtId="0" fontId="4" fillId="3" borderId="16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3" borderId="15" xfId="0" applyFont="1" applyFill="1" applyBorder="1"/>
    <xf numFmtId="0" fontId="2" fillId="0" borderId="16" xfId="0" applyFont="1" applyBorder="1"/>
    <xf numFmtId="0" fontId="2" fillId="3" borderId="16" xfId="0" applyFont="1" applyFill="1" applyBorder="1"/>
    <xf numFmtId="0" fontId="2" fillId="3" borderId="9" xfId="0" applyFont="1" applyFill="1" applyBorder="1"/>
    <xf numFmtId="0" fontId="2" fillId="0" borderId="15" xfId="0" applyFont="1" applyBorder="1"/>
    <xf numFmtId="42" fontId="2" fillId="3" borderId="15" xfId="0" applyNumberFormat="1" applyFont="1" applyFill="1" applyBorder="1"/>
    <xf numFmtId="168" fontId="2" fillId="0" borderId="16" xfId="0" applyNumberFormat="1" applyFont="1" applyBorder="1"/>
    <xf numFmtId="168" fontId="2" fillId="3" borderId="16" xfId="0" applyNumberFormat="1" applyFont="1" applyFill="1" applyBorder="1"/>
    <xf numFmtId="168" fontId="2" fillId="3" borderId="9" xfId="0" applyNumberFormat="1" applyFont="1" applyFill="1" applyBorder="1"/>
    <xf numFmtId="168" fontId="2" fillId="0" borderId="15" xfId="0" applyNumberFormat="1" applyFont="1" applyBorder="1"/>
    <xf numFmtId="42" fontId="2" fillId="0" borderId="16" xfId="0" applyNumberFormat="1" applyFont="1" applyBorder="1"/>
    <xf numFmtId="42" fontId="2" fillId="3" borderId="9" xfId="0" applyNumberFormat="1" applyFont="1" applyFill="1" applyBorder="1"/>
    <xf numFmtId="41" fontId="2" fillId="3" borderId="15" xfId="0" applyNumberFormat="1" applyFont="1" applyFill="1" applyBorder="1" applyAlignment="1" applyProtection="1">
      <protection locked="0"/>
    </xf>
    <xf numFmtId="166" fontId="2" fillId="0" borderId="16" xfId="0" applyNumberFormat="1" applyFont="1" applyBorder="1"/>
    <xf numFmtId="166" fontId="2" fillId="3" borderId="16" xfId="0" applyNumberFormat="1" applyFont="1" applyFill="1" applyBorder="1"/>
    <xf numFmtId="166" fontId="2" fillId="3" borderId="9" xfId="0" applyNumberFormat="1" applyFont="1" applyFill="1" applyBorder="1"/>
    <xf numFmtId="166" fontId="2" fillId="0" borderId="15" xfId="0" applyNumberFormat="1" applyFont="1" applyBorder="1"/>
    <xf numFmtId="41" fontId="2" fillId="3" borderId="9" xfId="0" applyNumberFormat="1" applyFont="1" applyFill="1" applyBorder="1"/>
    <xf numFmtId="0" fontId="2" fillId="0" borderId="9" xfId="0" applyNumberFormat="1" applyFont="1" applyFill="1" applyBorder="1" applyAlignment="1">
      <alignment horizontal="left"/>
    </xf>
    <xf numFmtId="42" fontId="2" fillId="3" borderId="13" xfId="0" applyNumberFormat="1" applyFont="1" applyFill="1" applyBorder="1"/>
    <xf numFmtId="42" fontId="2" fillId="0" borderId="14" xfId="0" applyNumberFormat="1" applyFont="1" applyFill="1" applyBorder="1"/>
    <xf numFmtId="42" fontId="2" fillId="3" borderId="14" xfId="0" applyNumberFormat="1" applyFont="1" applyFill="1" applyBorder="1"/>
    <xf numFmtId="42" fontId="2" fillId="3" borderId="7" xfId="0" applyNumberFormat="1" applyFont="1" applyFill="1" applyBorder="1"/>
    <xf numFmtId="42" fontId="2" fillId="0" borderId="13" xfId="0" applyNumberFormat="1" applyFont="1" applyFill="1" applyBorder="1"/>
    <xf numFmtId="41" fontId="2" fillId="3" borderId="13" xfId="0" applyNumberFormat="1" applyFont="1" applyFill="1" applyBorder="1" applyAlignment="1" applyProtection="1">
      <protection locked="0"/>
    </xf>
    <xf numFmtId="41" fontId="2" fillId="0" borderId="14" xfId="0" applyNumberFormat="1" applyFont="1" applyFill="1" applyBorder="1" applyAlignment="1" applyProtection="1">
      <protection locked="0"/>
    </xf>
    <xf numFmtId="41" fontId="2" fillId="3" borderId="14" xfId="0" applyNumberFormat="1" applyFont="1" applyFill="1" applyBorder="1" applyAlignment="1" applyProtection="1">
      <protection locked="0"/>
    </xf>
    <xf numFmtId="41" fontId="2" fillId="3" borderId="20" xfId="0" applyNumberFormat="1" applyFont="1" applyFill="1" applyBorder="1" applyAlignment="1" applyProtection="1">
      <protection locked="0"/>
    </xf>
    <xf numFmtId="166" fontId="2" fillId="0" borderId="13" xfId="0" applyNumberFormat="1" applyFont="1" applyFill="1" applyBorder="1" applyAlignment="1" applyProtection="1">
      <protection locked="0"/>
    </xf>
    <xf numFmtId="166" fontId="2" fillId="3" borderId="14" xfId="0" applyNumberFormat="1" applyFont="1" applyFill="1" applyBorder="1" applyAlignment="1" applyProtection="1">
      <protection locked="0"/>
    </xf>
    <xf numFmtId="166" fontId="2" fillId="0" borderId="14" xfId="0" applyNumberFormat="1" applyFont="1" applyFill="1" applyBorder="1" applyAlignment="1" applyProtection="1">
      <protection locked="0"/>
    </xf>
    <xf numFmtId="166" fontId="2" fillId="3" borderId="7" xfId="0" applyNumberFormat="1" applyFont="1" applyFill="1" applyBorder="1" applyAlignment="1" applyProtection="1">
      <protection locked="0"/>
    </xf>
    <xf numFmtId="41" fontId="2" fillId="0" borderId="16" xfId="0" applyNumberFormat="1" applyFont="1" applyFill="1" applyBorder="1" applyAlignment="1" applyProtection="1">
      <protection locked="0"/>
    </xf>
    <xf numFmtId="41" fontId="2" fillId="3" borderId="16" xfId="0" applyNumberFormat="1" applyFont="1" applyFill="1" applyBorder="1" applyAlignment="1" applyProtection="1">
      <protection locked="0"/>
    </xf>
    <xf numFmtId="41" fontId="2" fillId="3" borderId="9" xfId="0" applyNumberFormat="1" applyFont="1" applyFill="1" applyBorder="1" applyAlignment="1" applyProtection="1">
      <protection locked="0"/>
    </xf>
    <xf numFmtId="166" fontId="2" fillId="0" borderId="15" xfId="0" applyNumberFormat="1" applyFont="1" applyFill="1" applyBorder="1" applyAlignment="1" applyProtection="1">
      <protection locked="0"/>
    </xf>
    <xf numFmtId="166" fontId="2" fillId="3" borderId="16" xfId="0" applyNumberFormat="1" applyFont="1" applyFill="1" applyBorder="1" applyAlignment="1" applyProtection="1">
      <protection locked="0"/>
    </xf>
    <xf numFmtId="166" fontId="2" fillId="0" borderId="16" xfId="0" applyNumberFormat="1" applyFont="1" applyFill="1" applyBorder="1" applyAlignment="1" applyProtection="1">
      <protection locked="0"/>
    </xf>
    <xf numFmtId="166" fontId="2" fillId="3" borderId="9" xfId="0" applyNumberFormat="1" applyFont="1" applyFill="1" applyBorder="1" applyAlignment="1" applyProtection="1">
      <protection locked="0"/>
    </xf>
    <xf numFmtId="41" fontId="2" fillId="3" borderId="21" xfId="0" applyNumberFormat="1" applyFont="1" applyFill="1" applyBorder="1" applyAlignment="1" applyProtection="1">
      <protection locked="0"/>
    </xf>
    <xf numFmtId="41" fontId="2" fillId="0" borderId="22" xfId="0" applyNumberFormat="1" applyFont="1" applyFill="1" applyBorder="1" applyAlignment="1" applyProtection="1">
      <protection locked="0"/>
    </xf>
    <xf numFmtId="41" fontId="2" fillId="3" borderId="22" xfId="0" applyNumberFormat="1" applyFont="1" applyFill="1" applyBorder="1" applyAlignment="1" applyProtection="1">
      <protection locked="0"/>
    </xf>
    <xf numFmtId="41" fontId="2" fillId="3" borderId="2" xfId="0" applyNumberFormat="1" applyFont="1" applyFill="1" applyBorder="1" applyAlignment="1" applyProtection="1">
      <protection locked="0"/>
    </xf>
    <xf numFmtId="41" fontId="2" fillId="0" borderId="21" xfId="0" applyNumberFormat="1" applyFont="1" applyFill="1" applyBorder="1" applyAlignment="1" applyProtection="1">
      <protection locked="0"/>
    </xf>
    <xf numFmtId="0" fontId="2" fillId="0" borderId="14" xfId="0" applyFont="1" applyFill="1" applyBorder="1"/>
    <xf numFmtId="41" fontId="2" fillId="3" borderId="14" xfId="0" applyNumberFormat="1" applyFont="1" applyFill="1" applyBorder="1"/>
    <xf numFmtId="0" fontId="2" fillId="0" borderId="13" xfId="0" applyFont="1" applyFill="1" applyBorder="1"/>
    <xf numFmtId="41" fontId="2" fillId="3" borderId="20" xfId="0" applyNumberFormat="1" applyFont="1" applyFill="1" applyBorder="1"/>
    <xf numFmtId="0" fontId="2" fillId="0" borderId="9" xfId="0" applyNumberFormat="1" applyFont="1" applyFill="1" applyBorder="1" applyAlignment="1">
      <alignment horizontal="left" indent="1"/>
    </xf>
    <xf numFmtId="42" fontId="2" fillId="3" borderId="23" xfId="0" applyNumberFormat="1" applyFont="1" applyFill="1" applyBorder="1" applyAlignment="1" applyProtection="1">
      <protection locked="0"/>
    </xf>
    <xf numFmtId="42" fontId="2" fillId="0" borderId="24" xfId="0" applyNumberFormat="1" applyFont="1" applyFill="1" applyBorder="1" applyAlignment="1" applyProtection="1">
      <protection locked="0"/>
    </xf>
    <xf numFmtId="42" fontId="2" fillId="3" borderId="24" xfId="0" applyNumberFormat="1" applyFont="1" applyFill="1" applyBorder="1" applyAlignment="1" applyProtection="1">
      <protection locked="0"/>
    </xf>
    <xf numFmtId="42" fontId="2" fillId="3" borderId="25" xfId="0" applyNumberFormat="1" applyFont="1" applyFill="1" applyBorder="1" applyAlignment="1" applyProtection="1">
      <protection locked="0"/>
    </xf>
    <xf numFmtId="42" fontId="2" fillId="0" borderId="23" xfId="0" applyNumberFormat="1" applyFont="1" applyFill="1" applyBorder="1" applyAlignment="1" applyProtection="1">
      <protection locked="0"/>
    </xf>
    <xf numFmtId="42" fontId="2" fillId="0" borderId="0" xfId="0" applyNumberFormat="1" applyFont="1"/>
    <xf numFmtId="10" fontId="4" fillId="3" borderId="15" xfId="0" applyNumberFormat="1" applyFont="1" applyFill="1" applyBorder="1"/>
    <xf numFmtId="10" fontId="2" fillId="0" borderId="16" xfId="0" applyNumberFormat="1" applyFont="1" applyBorder="1"/>
    <xf numFmtId="10" fontId="4" fillId="3" borderId="16" xfId="0" applyNumberFormat="1" applyFont="1" applyFill="1" applyBorder="1"/>
    <xf numFmtId="10" fontId="4" fillId="3" borderId="9" xfId="0" applyNumberFormat="1" applyFont="1" applyFill="1" applyBorder="1"/>
    <xf numFmtId="10" fontId="2" fillId="0" borderId="15" xfId="0" applyNumberFormat="1" applyFont="1" applyBorder="1"/>
    <xf numFmtId="42" fontId="2" fillId="3" borderId="16" xfId="0" applyNumberFormat="1" applyFont="1" applyFill="1" applyBorder="1"/>
    <xf numFmtId="42" fontId="2" fillId="0" borderId="15" xfId="0" applyNumberFormat="1" applyFont="1" applyBorder="1"/>
    <xf numFmtId="41" fontId="2" fillId="0" borderId="15" xfId="0" applyNumberFormat="1" applyFont="1" applyFill="1" applyBorder="1" applyAlignment="1" applyProtection="1">
      <protection locked="0"/>
    </xf>
    <xf numFmtId="0" fontId="2" fillId="3" borderId="7" xfId="0" applyFont="1" applyFill="1" applyBorder="1"/>
    <xf numFmtId="10" fontId="2" fillId="3" borderId="15" xfId="0" applyNumberFormat="1" applyFont="1" applyFill="1" applyBorder="1"/>
    <xf numFmtId="10" fontId="2" fillId="3" borderId="16" xfId="0" applyNumberFormat="1" applyFont="1" applyFill="1" applyBorder="1"/>
    <xf numFmtId="10" fontId="2" fillId="3" borderId="9" xfId="0" applyNumberFormat="1" applyFont="1" applyFill="1" applyBorder="1"/>
    <xf numFmtId="166" fontId="2" fillId="3" borderId="15" xfId="0" applyNumberFormat="1" applyFont="1" applyFill="1" applyBorder="1"/>
    <xf numFmtId="166" fontId="2" fillId="0" borderId="16" xfId="0" applyNumberFormat="1" applyFont="1" applyFill="1" applyBorder="1"/>
    <xf numFmtId="166" fontId="2" fillId="0" borderId="15" xfId="0" applyNumberFormat="1" applyFont="1" applyFill="1" applyBorder="1"/>
    <xf numFmtId="166" fontId="2" fillId="3" borderId="26" xfId="0" applyNumberFormat="1" applyFont="1" applyFill="1" applyBorder="1"/>
    <xf numFmtId="166" fontId="2" fillId="0" borderId="0" xfId="0" applyNumberFormat="1" applyFont="1"/>
    <xf numFmtId="169" fontId="2" fillId="3" borderId="15" xfId="0" applyNumberFormat="1" applyFont="1" applyFill="1" applyBorder="1"/>
    <xf numFmtId="169" fontId="2" fillId="0" borderId="16" xfId="0" applyNumberFormat="1" applyFont="1" applyBorder="1"/>
    <xf numFmtId="169" fontId="2" fillId="3" borderId="16" xfId="0" applyNumberFormat="1" applyFont="1" applyFill="1" applyBorder="1"/>
    <xf numFmtId="169" fontId="2" fillId="3" borderId="9" xfId="0" applyNumberFormat="1" applyFont="1" applyFill="1" applyBorder="1"/>
    <xf numFmtId="169" fontId="2" fillId="0" borderId="15" xfId="0" applyNumberFormat="1" applyFont="1" applyBorder="1"/>
    <xf numFmtId="169" fontId="2" fillId="3" borderId="26" xfId="0" applyNumberFormat="1" applyFont="1" applyFill="1" applyBorder="1"/>
    <xf numFmtId="169" fontId="2" fillId="0" borderId="0" xfId="0" applyNumberFormat="1" applyFont="1"/>
    <xf numFmtId="0" fontId="2" fillId="3" borderId="20" xfId="0" applyFont="1" applyFill="1" applyBorder="1"/>
    <xf numFmtId="0" fontId="2" fillId="0" borderId="9" xfId="0" applyFont="1" applyBorder="1" applyAlignment="1">
      <alignment horizontal="left" indent="1"/>
    </xf>
    <xf numFmtId="42" fontId="2" fillId="3" borderId="9" xfId="0" applyNumberFormat="1" applyFont="1" applyFill="1" applyBorder="1" applyAlignment="1" applyProtection="1">
      <protection locked="0"/>
    </xf>
    <xf numFmtId="42" fontId="2" fillId="3" borderId="16" xfId="0" applyNumberFormat="1" applyFont="1" applyFill="1" applyBorder="1" applyAlignment="1" applyProtection="1">
      <protection locked="0"/>
    </xf>
    <xf numFmtId="42" fontId="2" fillId="3" borderId="26" xfId="0" applyNumberFormat="1" applyFont="1" applyFill="1" applyBorder="1" applyAlignment="1" applyProtection="1">
      <protection locked="0"/>
    </xf>
    <xf numFmtId="0" fontId="2" fillId="3" borderId="26" xfId="0" applyFont="1" applyFill="1" applyBorder="1"/>
    <xf numFmtId="43" fontId="2" fillId="0" borderId="16" xfId="0" applyNumberFormat="1" applyFont="1" applyBorder="1"/>
    <xf numFmtId="0" fontId="2" fillId="0" borderId="16" xfId="0" quotePrefix="1" applyFont="1" applyBorder="1" applyAlignment="1">
      <alignment horizontal="center"/>
    </xf>
    <xf numFmtId="0" fontId="2" fillId="0" borderId="27" xfId="0" quotePrefix="1" applyFont="1" applyBorder="1" applyAlignment="1">
      <alignment horizontal="center"/>
    </xf>
    <xf numFmtId="0" fontId="2" fillId="0" borderId="0" xfId="0" applyFont="1" applyBorder="1"/>
    <xf numFmtId="0" fontId="2" fillId="0" borderId="27" xfId="0" quotePrefix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42" fontId="2" fillId="3" borderId="26" xfId="0" applyNumberFormat="1" applyFont="1" applyFill="1" applyBorder="1"/>
    <xf numFmtId="41" fontId="2" fillId="0" borderId="0" xfId="0" applyNumberFormat="1" applyFont="1" applyBorder="1" applyAlignment="1">
      <alignment horizontal="right"/>
    </xf>
    <xf numFmtId="168" fontId="2" fillId="3" borderId="16" xfId="0" applyNumberFormat="1" applyFont="1" applyFill="1" applyBorder="1" applyAlignment="1" applyProtection="1">
      <protection locked="0"/>
    </xf>
    <xf numFmtId="41" fontId="2" fillId="0" borderId="16" xfId="0" applyNumberFormat="1" applyFont="1" applyBorder="1" applyAlignment="1">
      <alignment horizontal="left" indent="1"/>
    </xf>
    <xf numFmtId="168" fontId="2" fillId="3" borderId="26" xfId="0" applyNumberFormat="1" applyFont="1" applyFill="1" applyBorder="1" applyAlignment="1" applyProtection="1">
      <protection locked="0"/>
    </xf>
    <xf numFmtId="166" fontId="2" fillId="0" borderId="0" xfId="0" applyNumberFormat="1" applyFont="1" applyBorder="1" applyAlignment="1">
      <alignment horizontal="right"/>
    </xf>
    <xf numFmtId="41" fontId="2" fillId="3" borderId="26" xfId="0" applyNumberFormat="1" applyFont="1" applyFill="1" applyBorder="1" applyAlignment="1" applyProtection="1">
      <protection locked="0"/>
    </xf>
    <xf numFmtId="0" fontId="2" fillId="0" borderId="9" xfId="0" applyFont="1" applyBorder="1" applyAlignment="1"/>
    <xf numFmtId="41" fontId="2" fillId="0" borderId="0" xfId="0" applyNumberFormat="1" applyFont="1" applyBorder="1" applyAlignment="1">
      <alignment horizontal="left" indent="1"/>
    </xf>
    <xf numFmtId="42" fontId="2" fillId="3" borderId="0" xfId="0" applyNumberFormat="1" applyFont="1" applyFill="1" applyBorder="1" applyAlignment="1" applyProtection="1">
      <protection locked="0"/>
    </xf>
    <xf numFmtId="42" fontId="2" fillId="3" borderId="14" xfId="0" applyNumberFormat="1" applyFont="1" applyFill="1" applyBorder="1" applyAlignment="1" applyProtection="1">
      <protection locked="0"/>
    </xf>
    <xf numFmtId="42" fontId="2" fillId="3" borderId="20" xfId="0" applyNumberFormat="1" applyFont="1" applyFill="1" applyBorder="1" applyAlignment="1" applyProtection="1">
      <protection locked="0"/>
    </xf>
    <xf numFmtId="0" fontId="2" fillId="0" borderId="10" xfId="0" applyFont="1" applyBorder="1" applyAlignment="1">
      <alignment horizontal="left"/>
    </xf>
    <xf numFmtId="0" fontId="2" fillId="0" borderId="17" xfId="0" applyFont="1" applyBorder="1"/>
    <xf numFmtId="0" fontId="2" fillId="3" borderId="18" xfId="0" applyFont="1" applyFill="1" applyBorder="1"/>
    <xf numFmtId="0" fontId="2" fillId="0" borderId="19" xfId="0" applyFont="1" applyBorder="1"/>
    <xf numFmtId="0" fontId="2" fillId="3" borderId="19" xfId="0" applyFont="1" applyFill="1" applyBorder="1"/>
    <xf numFmtId="0" fontId="2" fillId="3" borderId="17" xfId="0" applyFont="1" applyFill="1" applyBorder="1"/>
    <xf numFmtId="0" fontId="2" fillId="0" borderId="18" xfId="0" applyFont="1" applyBorder="1"/>
    <xf numFmtId="0" fontId="2" fillId="0" borderId="28" xfId="0" quotePrefix="1" applyFont="1" applyBorder="1" applyAlignment="1">
      <alignment horizontal="center"/>
    </xf>
    <xf numFmtId="42" fontId="2" fillId="3" borderId="19" xfId="0" applyNumberFormat="1" applyFont="1" applyFill="1" applyBorder="1"/>
    <xf numFmtId="0" fontId="2" fillId="0" borderId="4" xfId="0" quotePrefix="1" applyFont="1" applyBorder="1" applyAlignment="1">
      <alignment horizontal="center"/>
    </xf>
    <xf numFmtId="42" fontId="2" fillId="3" borderId="29" xfId="0" applyNumberFormat="1" applyFont="1" applyFill="1" applyBorder="1"/>
    <xf numFmtId="0" fontId="2" fillId="0" borderId="0" xfId="0" applyFont="1" applyAlignment="1">
      <alignment horizontal="left" indent="1"/>
    </xf>
    <xf numFmtId="0" fontId="11" fillId="0" borderId="0" xfId="0" applyFont="1"/>
    <xf numFmtId="3" fontId="11" fillId="0" borderId="0" xfId="0" applyNumberFormat="1" applyFont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166" fontId="4" fillId="0" borderId="0" xfId="0" applyNumberFormat="1" applyFont="1" applyFill="1"/>
    <xf numFmtId="3" fontId="2" fillId="0" borderId="0" xfId="0" applyNumberFormat="1" applyFont="1" applyFill="1"/>
    <xf numFmtId="17" fontId="1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4" fillId="4" borderId="30" xfId="0" applyNumberFormat="1" applyFont="1" applyFill="1" applyBorder="1" applyAlignment="1">
      <alignment horizontal="center"/>
    </xf>
    <xf numFmtId="170" fontId="4" fillId="0" borderId="0" xfId="0" applyNumberFormat="1" applyFont="1" applyFill="1" applyAlignment="1" applyProtection="1">
      <alignment horizontal="center"/>
      <protection locked="0"/>
    </xf>
    <xf numFmtId="171" fontId="4" fillId="0" borderId="0" xfId="0" applyNumberFormat="1" applyFont="1" applyFill="1" applyAlignment="1" applyProtection="1">
      <alignment horizontal="center"/>
      <protection locked="0"/>
    </xf>
    <xf numFmtId="17" fontId="4" fillId="4" borderId="30" xfId="0" quotePrefix="1" applyNumberFormat="1" applyFont="1" applyFill="1" applyBorder="1" applyAlignment="1">
      <alignment horizontal="center"/>
    </xf>
    <xf numFmtId="172" fontId="4" fillId="0" borderId="0" xfId="0" applyNumberFormat="1" applyFont="1" applyFill="1" applyAlignment="1" applyProtection="1">
      <alignment horizontal="center"/>
      <protection locked="0"/>
    </xf>
    <xf numFmtId="172" fontId="16" fillId="0" borderId="0" xfId="0" applyNumberFormat="1" applyFont="1" applyFill="1" applyAlignment="1" applyProtection="1">
      <alignment horizontal="center"/>
      <protection locked="0"/>
    </xf>
    <xf numFmtId="0" fontId="4" fillId="4" borderId="3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3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quotePrefix="1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 wrapText="1"/>
    </xf>
    <xf numFmtId="0" fontId="2" fillId="4" borderId="31" xfId="0" applyFont="1" applyFill="1" applyBorder="1" applyAlignment="1">
      <alignment horizontal="center"/>
    </xf>
    <xf numFmtId="0" fontId="2" fillId="4" borderId="31" xfId="0" applyFont="1" applyFill="1" applyBorder="1"/>
    <xf numFmtId="42" fontId="2" fillId="4" borderId="31" xfId="0" applyNumberFormat="1" applyFont="1" applyFill="1" applyBorder="1" applyAlignment="1" applyProtection="1">
      <protection locked="0"/>
    </xf>
    <xf numFmtId="42" fontId="2" fillId="0" borderId="0" xfId="0" applyNumberFormat="1" applyFont="1" applyFill="1" applyAlignment="1" applyProtection="1">
      <protection locked="0"/>
    </xf>
    <xf numFmtId="41" fontId="2" fillId="4" borderId="31" xfId="0" applyNumberFormat="1" applyFont="1" applyFill="1" applyBorder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166" fontId="2" fillId="4" borderId="30" xfId="0" applyNumberFormat="1" applyFont="1" applyFill="1" applyBorder="1"/>
    <xf numFmtId="173" fontId="2" fillId="0" borderId="0" xfId="0" applyNumberFormat="1" applyFont="1" applyFill="1" applyAlignment="1"/>
    <xf numFmtId="173" fontId="2" fillId="0" borderId="0" xfId="0" applyNumberFormat="1" applyFont="1" applyFill="1" applyBorder="1"/>
    <xf numFmtId="42" fontId="2" fillId="4" borderId="31" xfId="0" applyNumberFormat="1" applyFont="1" applyFill="1" applyBorder="1"/>
    <xf numFmtId="168" fontId="2" fillId="4" borderId="30" xfId="0" applyNumberFormat="1" applyFont="1" applyFill="1" applyBorder="1"/>
    <xf numFmtId="168" fontId="2" fillId="0" borderId="6" xfId="0" applyNumberFormat="1" applyFont="1" applyFill="1" applyBorder="1"/>
    <xf numFmtId="0" fontId="2" fillId="0" borderId="0" xfId="0" quotePrefix="1" applyNumberFormat="1" applyFont="1" applyFill="1" applyAlignment="1">
      <alignment horizontal="left"/>
    </xf>
    <xf numFmtId="166" fontId="2" fillId="0" borderId="0" xfId="0" applyNumberFormat="1" applyFont="1" applyFill="1" applyAlignment="1" applyProtection="1">
      <protection locked="0"/>
    </xf>
    <xf numFmtId="0" fontId="2" fillId="4" borderId="30" xfId="0" applyFont="1" applyFill="1" applyBorder="1"/>
    <xf numFmtId="42" fontId="2" fillId="4" borderId="32" xfId="0" applyNumberFormat="1" applyFont="1" applyFill="1" applyBorder="1" applyAlignment="1" applyProtection="1">
      <protection locked="0"/>
    </xf>
    <xf numFmtId="42" fontId="2" fillId="0" borderId="12" xfId="0" applyNumberFormat="1" applyFont="1" applyFill="1" applyBorder="1" applyAlignment="1" applyProtection="1">
      <protection locked="0"/>
    </xf>
    <xf numFmtId="42" fontId="0" fillId="4" borderId="33" xfId="0" applyNumberFormat="1" applyFont="1" applyFill="1" applyBorder="1"/>
    <xf numFmtId="42" fontId="0" fillId="0" borderId="0" xfId="0" applyNumberFormat="1" applyFont="1" applyFill="1"/>
    <xf numFmtId="44" fontId="2" fillId="0" borderId="0" xfId="0" applyNumberFormat="1" applyFont="1" applyFill="1"/>
    <xf numFmtId="10" fontId="2" fillId="4" borderId="31" xfId="0" applyNumberFormat="1" applyFont="1" applyFill="1" applyBorder="1" applyAlignment="1" applyProtection="1">
      <protection locked="0"/>
    </xf>
    <xf numFmtId="9" fontId="2" fillId="0" borderId="0" xfId="0" applyNumberFormat="1" applyFont="1" applyFill="1" applyAlignment="1" applyProtection="1">
      <protection locked="0"/>
    </xf>
    <xf numFmtId="174" fontId="2" fillId="0" borderId="0" xfId="0" applyNumberFormat="1" applyFont="1" applyFill="1" applyAlignment="1" applyProtection="1">
      <alignment horizontal="left"/>
    </xf>
    <xf numFmtId="173" fontId="2" fillId="4" borderId="31" xfId="0" applyNumberFormat="1" applyFont="1" applyFill="1" applyBorder="1" applyAlignment="1" applyProtection="1">
      <protection locked="0"/>
    </xf>
    <xf numFmtId="175" fontId="2" fillId="4" borderId="31" xfId="0" applyNumberFormat="1" applyFont="1" applyFill="1" applyBorder="1" applyAlignment="1" applyProtection="1">
      <protection locked="0"/>
    </xf>
    <xf numFmtId="42" fontId="2" fillId="4" borderId="34" xfId="0" applyNumberFormat="1" applyFont="1" applyFill="1" applyBorder="1"/>
    <xf numFmtId="42" fontId="2" fillId="0" borderId="11" xfId="0" applyNumberFormat="1" applyFont="1" applyFill="1" applyBorder="1"/>
    <xf numFmtId="0" fontId="17" fillId="0" borderId="0" xfId="0" applyFont="1" applyFill="1" applyAlignment="1">
      <alignment horizontal="center"/>
    </xf>
    <xf numFmtId="41" fontId="18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 applyProtection="1">
      <protection locked="0"/>
    </xf>
    <xf numFmtId="174" fontId="2" fillId="0" borderId="0" xfId="0" applyNumberFormat="1" applyFont="1" applyFill="1" applyBorder="1" applyAlignment="1" applyProtection="1">
      <alignment horizontal="left"/>
    </xf>
    <xf numFmtId="0" fontId="0" fillId="0" borderId="0" xfId="0" applyFont="1"/>
    <xf numFmtId="0" fontId="3" fillId="0" borderId="0" xfId="0" applyFont="1" applyFill="1" applyAlignment="1">
      <alignment horizontal="centerContinuous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" fillId="0" borderId="3" xfId="0" applyFont="1" applyFill="1" applyBorder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3" fillId="3" borderId="1" xfId="0" applyFont="1" applyFill="1" applyBorder="1" applyAlignment="1">
      <alignment horizontal="centerContinuous"/>
    </xf>
    <xf numFmtId="0" fontId="20" fillId="3" borderId="3" xfId="0" applyFont="1" applyFill="1" applyBorder="1" applyAlignment="1">
      <alignment horizontal="centerContinuous"/>
    </xf>
    <xf numFmtId="0" fontId="20" fillId="3" borderId="2" xfId="0" applyFont="1" applyFill="1" applyBorder="1" applyAlignment="1">
      <alignment horizontal="centerContinuous"/>
    </xf>
    <xf numFmtId="17" fontId="4" fillId="0" borderId="14" xfId="0" applyNumberFormat="1" applyFont="1" applyFill="1" applyBorder="1" applyAlignment="1">
      <alignment horizontal="center"/>
    </xf>
    <xf numFmtId="17" fontId="4" fillId="0" borderId="38" xfId="0" applyNumberFormat="1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20" fillId="3" borderId="13" xfId="0" applyFont="1" applyFill="1" applyBorder="1"/>
    <xf numFmtId="0" fontId="20" fillId="0" borderId="14" xfId="0" applyFont="1" applyBorder="1"/>
    <xf numFmtId="0" fontId="20" fillId="3" borderId="14" xfId="0" applyFont="1" applyFill="1" applyBorder="1"/>
    <xf numFmtId="17" fontId="3" fillId="0" borderId="14" xfId="0" applyNumberFormat="1" applyFont="1" applyBorder="1" applyAlignment="1">
      <alignment horizontal="center"/>
    </xf>
    <xf numFmtId="0" fontId="3" fillId="3" borderId="7" xfId="0" quotePrefix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Continuous"/>
    </xf>
    <xf numFmtId="0" fontId="4" fillId="0" borderId="16" xfId="0" applyFont="1" applyFill="1" applyBorder="1"/>
    <xf numFmtId="0" fontId="4" fillId="0" borderId="16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4" fillId="0" borderId="0" xfId="0" applyFont="1" applyFill="1" applyAlignment="1" applyProtection="1">
      <alignment horizontal="left"/>
      <protection locked="0"/>
    </xf>
    <xf numFmtId="0" fontId="20" fillId="0" borderId="0" xfId="0" applyFont="1" applyFill="1"/>
    <xf numFmtId="0" fontId="3" fillId="0" borderId="0" xfId="0" applyFont="1" applyFill="1" applyBorder="1" applyAlignment="1" applyProtection="1">
      <protection locked="0"/>
    </xf>
    <xf numFmtId="0" fontId="3" fillId="3" borderId="15" xfId="0" applyFont="1" applyFill="1" applyBorder="1" applyAlignment="1">
      <alignment horizontal="center"/>
    </xf>
    <xf numFmtId="0" fontId="3" fillId="0" borderId="16" xfId="0" applyFont="1" applyBorder="1"/>
    <xf numFmtId="0" fontId="3" fillId="3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0" xfId="0" applyFont="1" applyFill="1" applyBorder="1" applyAlignment="1"/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quotePrefix="1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left" wrapText="1"/>
      <protection locked="0"/>
    </xf>
    <xf numFmtId="0" fontId="4" fillId="3" borderId="29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left"/>
    </xf>
    <xf numFmtId="0" fontId="4" fillId="0" borderId="4" xfId="0" quotePrefix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protection locked="0"/>
    </xf>
    <xf numFmtId="0" fontId="4" fillId="0" borderId="4" xfId="0" applyNumberFormat="1" applyFont="1" applyFill="1" applyBorder="1" applyAlignment="1"/>
    <xf numFmtId="0" fontId="4" fillId="0" borderId="4" xfId="0" applyFont="1" applyFill="1" applyBorder="1" applyAlignment="1">
      <alignment horizontal="left"/>
    </xf>
    <xf numFmtId="0" fontId="4" fillId="0" borderId="4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left"/>
    </xf>
    <xf numFmtId="0" fontId="3" fillId="0" borderId="4" xfId="0" quotePrefix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0" xfId="0" applyNumberFormat="1" applyFont="1" applyFill="1" applyAlignment="1">
      <alignment horizontal="left" indent="1"/>
    </xf>
    <xf numFmtId="0" fontId="2" fillId="0" borderId="0" xfId="0" applyNumberFormat="1" applyFont="1" applyFill="1" applyAlignment="1">
      <alignment horizontal="fill"/>
    </xf>
    <xf numFmtId="17" fontId="2" fillId="0" borderId="0" xfId="0" applyNumberFormat="1" applyFont="1" applyFill="1" applyBorder="1" applyAlignment="1">
      <alignment horizontal="left"/>
    </xf>
    <xf numFmtId="0" fontId="21" fillId="0" borderId="0" xfId="0" applyFont="1"/>
    <xf numFmtId="0" fontId="2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2" fillId="0" borderId="0" xfId="0" applyNumberFormat="1" applyFont="1" applyFill="1" applyAlignment="1"/>
    <xf numFmtId="0" fontId="17" fillId="0" borderId="0" xfId="0" applyFont="1" applyFill="1" applyAlignment="1">
      <alignment horizontal="centerContinuous"/>
    </xf>
    <xf numFmtId="0" fontId="23" fillId="0" borderId="0" xfId="0" applyFont="1" applyBorder="1" applyAlignment="1">
      <alignment horizontal="center"/>
    </xf>
    <xf numFmtId="0" fontId="23" fillId="0" borderId="0" xfId="0" applyFont="1"/>
    <xf numFmtId="0" fontId="18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 applyFill="1"/>
    <xf numFmtId="0" fontId="18" fillId="0" borderId="0" xfId="0" applyNumberFormat="1" applyFont="1" applyFill="1" applyAlignment="1">
      <alignment horizontal="left" indent="2"/>
    </xf>
    <xf numFmtId="42" fontId="2" fillId="0" borderId="0" xfId="0" applyNumberFormat="1" applyFont="1" applyFill="1" applyAlignment="1">
      <alignment vertical="center"/>
    </xf>
    <xf numFmtId="42" fontId="2" fillId="0" borderId="0" xfId="0" applyNumberFormat="1" applyFont="1" applyFill="1" applyBorder="1" applyAlignment="1">
      <alignment horizontal="right"/>
    </xf>
    <xf numFmtId="42" fontId="2" fillId="0" borderId="0" xfId="0" applyNumberFormat="1" applyFont="1" applyFill="1" applyAlignment="1">
      <alignment vertical="center" wrapText="1"/>
    </xf>
    <xf numFmtId="42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/>
      <protection locked="0"/>
    </xf>
    <xf numFmtId="164" fontId="2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centerContinuous"/>
    </xf>
    <xf numFmtId="164" fontId="25" fillId="0" borderId="0" xfId="0" applyNumberFormat="1" applyFont="1" applyFill="1" applyAlignment="1">
      <alignment horizontal="centerContinuous"/>
    </xf>
    <xf numFmtId="0" fontId="26" fillId="0" borderId="0" xfId="0" applyFont="1" applyFill="1"/>
    <xf numFmtId="0" fontId="21" fillId="0" borderId="0" xfId="0" applyFont="1" applyFill="1"/>
    <xf numFmtId="37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Alignment="1">
      <alignment horizontal="center"/>
    </xf>
    <xf numFmtId="0" fontId="0" fillId="0" borderId="0" xfId="0" applyNumberFormat="1" applyAlignment="1"/>
    <xf numFmtId="168" fontId="20" fillId="0" borderId="0" xfId="0" applyNumberFormat="1" applyFont="1" applyAlignment="1"/>
    <xf numFmtId="42" fontId="2" fillId="0" borderId="0" xfId="0" applyNumberFormat="1" applyFont="1" applyFill="1" applyAlignment="1">
      <alignment horizontal="right"/>
    </xf>
    <xf numFmtId="42" fontId="4" fillId="0" borderId="0" xfId="0" applyNumberFormat="1" applyFont="1" applyFill="1" applyAlignment="1">
      <alignment horizontal="right"/>
    </xf>
    <xf numFmtId="177" fontId="2" fillId="0" borderId="0" xfId="0" quotePrefix="1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42" fontId="20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Protection="1">
      <protection locked="0"/>
    </xf>
    <xf numFmtId="164" fontId="24" fillId="0" borderId="0" xfId="0" applyNumberFormat="1" applyFont="1" applyFill="1" applyAlignment="1"/>
    <xf numFmtId="0" fontId="24" fillId="0" borderId="0" xfId="0" applyNumberFormat="1" applyFont="1" applyFill="1" applyAlignment="1"/>
    <xf numFmtId="37" fontId="2" fillId="0" borderId="0" xfId="0" applyNumberFormat="1" applyFont="1" applyFill="1" applyAlignment="1"/>
    <xf numFmtId="42" fontId="2" fillId="0" borderId="0" xfId="0" applyNumberFormat="1" applyFont="1" applyFill="1" applyAlignment="1">
      <alignment horizontal="left"/>
    </xf>
    <xf numFmtId="42" fontId="2" fillId="0" borderId="0" xfId="0" applyNumberFormat="1" applyFont="1" applyFill="1" applyAlignment="1" applyProtection="1">
      <alignment horizontal="right"/>
      <protection locked="0"/>
    </xf>
    <xf numFmtId="0" fontId="24" fillId="0" borderId="0" xfId="0" applyFont="1" applyFill="1"/>
    <xf numFmtId="42" fontId="2" fillId="0" borderId="4" xfId="0" applyNumberFormat="1" applyFont="1" applyFill="1" applyBorder="1" applyAlignment="1" applyProtection="1">
      <protection locked="0"/>
    </xf>
    <xf numFmtId="164" fontId="18" fillId="0" borderId="0" xfId="0" applyNumberFormat="1" applyFont="1" applyFill="1" applyAlignment="1">
      <alignment horizontal="left" indent="1"/>
    </xf>
    <xf numFmtId="0" fontId="24" fillId="0" borderId="0" xfId="0" applyFont="1" applyFill="1" applyAlignment="1">
      <alignment horizontal="left"/>
    </xf>
    <xf numFmtId="0" fontId="27" fillId="0" borderId="0" xfId="0" applyFont="1" applyAlignment="1">
      <alignment horizontal="center" vertical="center"/>
    </xf>
    <xf numFmtId="0" fontId="22" fillId="0" borderId="0" xfId="0" applyNumberFormat="1" applyFont="1" applyFill="1" applyAlignment="1">
      <alignment horizontal="left"/>
    </xf>
    <xf numFmtId="0" fontId="22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Continuous" vertical="center" wrapText="1"/>
    </xf>
    <xf numFmtId="41" fontId="2" fillId="0" borderId="0" xfId="0" applyNumberFormat="1" applyFont="1" applyFill="1" applyBorder="1" applyAlignment="1">
      <alignment horizontal="centerContinuous" vertical="center" wrapText="1"/>
    </xf>
    <xf numFmtId="0" fontId="28" fillId="0" borderId="0" xfId="0" applyFont="1" applyFill="1"/>
    <xf numFmtId="43" fontId="23" fillId="0" borderId="0" xfId="0" applyNumberFormat="1" applyFont="1"/>
    <xf numFmtId="43" fontId="20" fillId="0" borderId="0" xfId="0" applyNumberFormat="1" applyFont="1"/>
    <xf numFmtId="168" fontId="18" fillId="0" borderId="0" xfId="0" applyNumberFormat="1" applyFont="1"/>
    <xf numFmtId="168" fontId="20" fillId="0" borderId="0" xfId="0" applyNumberFormat="1" applyFont="1"/>
    <xf numFmtId="168" fontId="23" fillId="0" borderId="0" xfId="0" applyNumberFormat="1" applyFont="1"/>
    <xf numFmtId="168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Border="1" applyAlignment="1">
      <alignment horizontal="right"/>
    </xf>
    <xf numFmtId="164" fontId="2" fillId="0" borderId="0" xfId="0" quotePrefix="1" applyNumberFormat="1" applyFont="1" applyFill="1" applyBorder="1" applyAlignment="1">
      <alignment horizontal="left"/>
    </xf>
    <xf numFmtId="41" fontId="2" fillId="0" borderId="0" xfId="0" applyNumberFormat="1" applyFont="1" applyFill="1" applyBorder="1" applyAlignment="1">
      <alignment horizontal="left" wrapText="1"/>
    </xf>
    <xf numFmtId="42" fontId="18" fillId="0" borderId="0" xfId="0" applyNumberFormat="1" applyFont="1" applyFill="1" applyAlignment="1"/>
    <xf numFmtId="42" fontId="21" fillId="0" borderId="0" xfId="0" applyNumberFormat="1" applyFont="1" applyFill="1"/>
    <xf numFmtId="10" fontId="24" fillId="0" borderId="0" xfId="0" applyNumberFormat="1" applyFont="1" applyFill="1" applyAlignment="1">
      <alignment horizontal="left"/>
    </xf>
    <xf numFmtId="10" fontId="24" fillId="0" borderId="0" xfId="0" applyNumberFormat="1" applyFont="1" applyFill="1" applyAlignment="1">
      <alignment horizontal="center"/>
    </xf>
    <xf numFmtId="166" fontId="20" fillId="0" borderId="0" xfId="0" applyNumberFormat="1" applyFont="1" applyAlignment="1"/>
    <xf numFmtId="0" fontId="2" fillId="0" borderId="0" xfId="0" quotePrefix="1" applyFont="1" applyFill="1" applyAlignment="1">
      <alignment horizontal="left"/>
    </xf>
    <xf numFmtId="165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 applyBorder="1"/>
    <xf numFmtId="0" fontId="24" fillId="0" borderId="0" xfId="0" applyNumberFormat="1" applyFont="1" applyFill="1" applyAlignment="1">
      <alignment horizontal="left"/>
    </xf>
    <xf numFmtId="166" fontId="20" fillId="0" borderId="0" xfId="0" applyNumberFormat="1" applyFont="1" applyFill="1" applyBorder="1"/>
    <xf numFmtId="41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42" fontId="18" fillId="0" borderId="0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left"/>
    </xf>
    <xf numFmtId="178" fontId="2" fillId="0" borderId="6" xfId="0" applyNumberFormat="1" applyFont="1" applyFill="1" applyBorder="1" applyAlignment="1" applyProtection="1">
      <alignment horizontal="right"/>
      <protection locked="0"/>
    </xf>
    <xf numFmtId="42" fontId="2" fillId="0" borderId="6" xfId="0" applyNumberFormat="1" applyFont="1" applyFill="1" applyBorder="1" applyProtection="1">
      <protection locked="0"/>
    </xf>
    <xf numFmtId="164" fontId="16" fillId="0" borderId="0" xfId="0" applyNumberFormat="1" applyFont="1" applyFill="1" applyAlignment="1"/>
    <xf numFmtId="43" fontId="2" fillId="0" borderId="0" xfId="0" applyNumberFormat="1" applyFont="1" applyFill="1" applyBorder="1" applyAlignment="1"/>
    <xf numFmtId="43" fontId="2" fillId="0" borderId="0" xfId="0" applyNumberFormat="1" applyFont="1" applyFill="1" applyAlignment="1" applyProtection="1">
      <protection locked="0"/>
    </xf>
    <xf numFmtId="0" fontId="27" fillId="0" borderId="0" xfId="0" applyFont="1" applyAlignment="1">
      <alignment vertical="center"/>
    </xf>
    <xf numFmtId="164" fontId="2" fillId="0" borderId="0" xfId="0" applyNumberFormat="1" applyFont="1" applyFill="1" applyAlignment="1">
      <alignment horizontal="left"/>
    </xf>
    <xf numFmtId="37" fontId="2" fillId="0" borderId="0" xfId="0" applyNumberFormat="1" applyFont="1"/>
    <xf numFmtId="43" fontId="23" fillId="0" borderId="4" xfId="0" applyNumberFormat="1" applyFont="1" applyBorder="1"/>
    <xf numFmtId="43" fontId="20" fillId="0" borderId="4" xfId="0" applyNumberFormat="1" applyFont="1" applyBorder="1"/>
    <xf numFmtId="166" fontId="18" fillId="0" borderId="0" xfId="0" applyNumberFormat="1" applyFont="1"/>
    <xf numFmtId="166" fontId="20" fillId="0" borderId="0" xfId="0" applyNumberFormat="1" applyFont="1"/>
    <xf numFmtId="9" fontId="20" fillId="0" borderId="0" xfId="0" applyNumberFormat="1" applyFont="1"/>
    <xf numFmtId="166" fontId="23" fillId="0" borderId="0" xfId="0" applyNumberFormat="1" applyFont="1"/>
    <xf numFmtId="41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Alignment="1">
      <alignment vertical="center"/>
    </xf>
    <xf numFmtId="41" fontId="18" fillId="0" borderId="0" xfId="0" applyNumberFormat="1" applyFont="1" applyFill="1" applyBorder="1" applyAlignment="1">
      <alignment horizontal="left" wrapText="1"/>
    </xf>
    <xf numFmtId="166" fontId="21" fillId="0" borderId="0" xfId="0" applyNumberFormat="1" applyFont="1" applyFill="1"/>
    <xf numFmtId="37" fontId="2" fillId="0" borderId="0" xfId="0" applyNumberFormat="1" applyFont="1" applyFill="1" applyAlignment="1">
      <alignment horizontal="right"/>
    </xf>
    <xf numFmtId="179" fontId="2" fillId="0" borderId="0" xfId="0" applyNumberFormat="1" applyFont="1" applyFill="1" applyAlignment="1">
      <alignment horizontal="right"/>
    </xf>
    <xf numFmtId="42" fontId="2" fillId="0" borderId="0" xfId="0" applyNumberFormat="1" applyFont="1" applyFill="1" applyBorder="1" applyAlignment="1"/>
    <xf numFmtId="177" fontId="2" fillId="0" borderId="6" xfId="0" quotePrefix="1" applyNumberFormat="1" applyFont="1" applyFill="1" applyBorder="1" applyAlignment="1">
      <alignment horizontal="left"/>
    </xf>
    <xf numFmtId="42" fontId="2" fillId="0" borderId="6" xfId="0" applyNumberFormat="1" applyFont="1" applyFill="1" applyBorder="1"/>
    <xf numFmtId="0" fontId="21" fillId="0" borderId="6" xfId="0" applyFont="1" applyBorder="1"/>
    <xf numFmtId="41" fontId="2" fillId="0" borderId="6" xfId="0" applyNumberFormat="1" applyFont="1" applyFill="1" applyBorder="1" applyProtection="1">
      <protection locked="0"/>
    </xf>
    <xf numFmtId="166" fontId="2" fillId="0" borderId="0" xfId="0" applyNumberFormat="1" applyFont="1" applyFill="1" applyBorder="1" applyProtection="1">
      <protection locked="0"/>
    </xf>
    <xf numFmtId="41" fontId="2" fillId="0" borderId="6" xfId="0" applyNumberFormat="1" applyFont="1" applyFill="1" applyBorder="1" applyAlignment="1">
      <alignment horizontal="center"/>
    </xf>
    <xf numFmtId="166" fontId="18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5" fontId="2" fillId="0" borderId="0" xfId="0" applyNumberFormat="1" applyFont="1" applyFill="1"/>
    <xf numFmtId="42" fontId="2" fillId="0" borderId="11" xfId="0" applyNumberFormat="1" applyFont="1" applyFill="1" applyBorder="1" applyAlignment="1"/>
    <xf numFmtId="166" fontId="2" fillId="0" borderId="0" xfId="0" applyNumberFormat="1" applyFont="1" applyFill="1" applyAlignment="1" applyProtection="1">
      <alignment horizontal="right"/>
      <protection locked="0"/>
    </xf>
    <xf numFmtId="168" fontId="18" fillId="0" borderId="0" xfId="0" applyNumberFormat="1" applyFont="1" applyFill="1" applyBorder="1" applyAlignment="1"/>
    <xf numFmtId="168" fontId="18" fillId="0" borderId="0" xfId="0" applyNumberFormat="1" applyFont="1" applyFill="1" applyAlignment="1" applyProtection="1">
      <protection locked="0"/>
    </xf>
    <xf numFmtId="168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left" indent="1"/>
    </xf>
    <xf numFmtId="41" fontId="2" fillId="0" borderId="6" xfId="0" applyNumberFormat="1" applyFont="1" applyFill="1" applyBorder="1" applyAlignment="1">
      <alignment horizontal="left" indent="1"/>
    </xf>
    <xf numFmtId="0" fontId="18" fillId="0" borderId="0" xfId="0" applyFont="1" applyFill="1" applyBorder="1"/>
    <xf numFmtId="37" fontId="2" fillId="0" borderId="6" xfId="0" applyNumberFormat="1" applyFont="1" applyFill="1" applyBorder="1" applyAlignment="1">
      <alignment horizontal="right"/>
    </xf>
    <xf numFmtId="166" fontId="2" fillId="0" borderId="0" xfId="0" quotePrefix="1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41" fontId="2" fillId="0" borderId="6" xfId="0" applyNumberFormat="1" applyFont="1" applyFill="1" applyBorder="1"/>
    <xf numFmtId="41" fontId="2" fillId="0" borderId="4" xfId="0" applyNumberFormat="1" applyFont="1" applyFill="1" applyBorder="1"/>
    <xf numFmtId="166" fontId="18" fillId="0" borderId="0" xfId="0" applyNumberFormat="1" applyFont="1" applyFill="1" applyBorder="1" applyAlignment="1"/>
    <xf numFmtId="166" fontId="18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/>
    <xf numFmtId="0" fontId="0" fillId="0" borderId="0" xfId="0" applyBorder="1"/>
    <xf numFmtId="166" fontId="18" fillId="0" borderId="4" xfId="0" applyNumberFormat="1" applyFont="1" applyBorder="1"/>
    <xf numFmtId="166" fontId="20" fillId="0" borderId="4" xfId="0" applyNumberFormat="1" applyFont="1" applyBorder="1"/>
    <xf numFmtId="166" fontId="23" fillId="0" borderId="4" xfId="0" applyNumberFormat="1" applyFont="1" applyBorder="1"/>
    <xf numFmtId="0" fontId="2" fillId="0" borderId="0" xfId="0" applyNumberFormat="1" applyFont="1" applyFill="1" applyAlignment="1">
      <alignment horizontal="left" indent="2"/>
    </xf>
    <xf numFmtId="164" fontId="2" fillId="0" borderId="0" xfId="0" applyNumberFormat="1" applyFont="1" applyFill="1" applyBorder="1" applyAlignment="1">
      <alignment horizontal="left"/>
    </xf>
    <xf numFmtId="9" fontId="2" fillId="0" borderId="0" xfId="0" applyNumberFormat="1" applyFont="1" applyFill="1" applyBorder="1"/>
    <xf numFmtId="178" fontId="2" fillId="0" borderId="0" xfId="0" applyNumberFormat="1" applyFont="1" applyFill="1" applyAlignment="1">
      <alignment horizontal="center"/>
    </xf>
    <xf numFmtId="42" fontId="2" fillId="0" borderId="6" xfId="0" applyNumberFormat="1" applyFont="1" applyFill="1" applyBorder="1" applyAlignment="1" applyProtection="1">
      <protection locked="0"/>
    </xf>
    <xf numFmtId="42" fontId="4" fillId="0" borderId="11" xfId="0" applyNumberFormat="1" applyFont="1" applyFill="1" applyBorder="1"/>
    <xf numFmtId="166" fontId="18" fillId="0" borderId="4" xfId="0" applyNumberFormat="1" applyFont="1" applyFill="1" applyBorder="1" applyAlignment="1"/>
    <xf numFmtId="166" fontId="18" fillId="0" borderId="4" xfId="0" applyNumberFormat="1" applyFont="1" applyFill="1" applyBorder="1" applyAlignment="1" applyProtection="1">
      <protection locked="0"/>
    </xf>
    <xf numFmtId="166" fontId="2" fillId="0" borderId="4" xfId="0" applyNumberFormat="1" applyFont="1" applyFill="1" applyBorder="1" applyAlignment="1" applyProtection="1">
      <protection locked="0"/>
    </xf>
    <xf numFmtId="166" fontId="2" fillId="0" borderId="4" xfId="0" applyNumberFormat="1" applyFont="1" applyFill="1" applyBorder="1" applyAlignment="1"/>
    <xf numFmtId="0" fontId="0" fillId="0" borderId="4" xfId="0" applyBorder="1"/>
    <xf numFmtId="166" fontId="18" fillId="0" borderId="0" xfId="0" applyNumberFormat="1" applyFont="1" applyBorder="1"/>
    <xf numFmtId="164" fontId="2" fillId="0" borderId="0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/>
    <xf numFmtId="168" fontId="4" fillId="0" borderId="11" xfId="0" applyNumberFormat="1" applyFont="1" applyFill="1" applyBorder="1"/>
    <xf numFmtId="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 applyProtection="1">
      <protection locked="0"/>
    </xf>
    <xf numFmtId="15" fontId="2" fillId="0" borderId="0" xfId="0" applyNumberFormat="1" applyFont="1" applyFill="1" applyAlignment="1"/>
    <xf numFmtId="9" fontId="2" fillId="0" borderId="0" xfId="0" applyNumberFormat="1" applyFont="1" applyFill="1" applyBorder="1" applyAlignment="1"/>
    <xf numFmtId="166" fontId="18" fillId="0" borderId="0" xfId="0" applyNumberFormat="1" applyFont="1" applyAlignment="1">
      <alignment vertical="center"/>
    </xf>
    <xf numFmtId="43" fontId="2" fillId="0" borderId="6" xfId="0" applyNumberFormat="1" applyFont="1" applyBorder="1"/>
    <xf numFmtId="166" fontId="20" fillId="0" borderId="0" xfId="0" applyNumberFormat="1" applyFont="1" applyFill="1"/>
    <xf numFmtId="166" fontId="20" fillId="0" borderId="0" xfId="0" applyNumberFormat="1" applyFont="1" applyBorder="1"/>
    <xf numFmtId="167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right"/>
    </xf>
    <xf numFmtId="166" fontId="20" fillId="0" borderId="6" xfId="0" applyNumberFormat="1" applyFont="1" applyFill="1" applyBorder="1"/>
    <xf numFmtId="164" fontId="2" fillId="0" borderId="0" xfId="0" quotePrefix="1" applyNumberFormat="1" applyFont="1" applyFill="1" applyAlignment="1">
      <alignment horizontal="left"/>
    </xf>
    <xf numFmtId="10" fontId="2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/>
    <xf numFmtId="9" fontId="2" fillId="0" borderId="0" xfId="0" applyNumberFormat="1" applyFont="1" applyFill="1" applyBorder="1" applyAlignment="1">
      <alignment horizontal="lef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168" fontId="2" fillId="0" borderId="12" xfId="0" applyNumberFormat="1" applyFont="1" applyFill="1" applyBorder="1"/>
    <xf numFmtId="42" fontId="2" fillId="0" borderId="11" xfId="0" applyNumberFormat="1" applyFont="1" applyFill="1" applyBorder="1" applyAlignment="1" applyProtection="1">
      <alignment horizontal="right"/>
      <protection locked="0"/>
    </xf>
    <xf numFmtId="166" fontId="2" fillId="0" borderId="0" xfId="0" applyNumberFormat="1" applyFont="1" applyFill="1" applyBorder="1" applyAlignment="1"/>
    <xf numFmtId="166" fontId="24" fillId="0" borderId="0" xfId="0" applyNumberFormat="1" applyFont="1" applyFill="1" applyAlignment="1"/>
    <xf numFmtId="166" fontId="2" fillId="0" borderId="0" xfId="0" applyNumberFormat="1" applyFont="1" applyFill="1" applyBorder="1" applyAlignment="1">
      <alignment horizontal="left" indent="1"/>
    </xf>
    <xf numFmtId="166" fontId="2" fillId="0" borderId="0" xfId="0" applyNumberFormat="1" applyFont="1" applyFill="1" applyAlignment="1"/>
    <xf numFmtId="166" fontId="2" fillId="0" borderId="4" xfId="0" applyNumberFormat="1" applyFont="1" applyFill="1" applyBorder="1"/>
    <xf numFmtId="168" fontId="20" fillId="0" borderId="12" xfId="0" applyNumberFormat="1" applyFont="1" applyBorder="1" applyAlignment="1"/>
    <xf numFmtId="9" fontId="2" fillId="0" borderId="0" xfId="0" applyNumberFormat="1" applyFont="1" applyFill="1"/>
    <xf numFmtId="0" fontId="2" fillId="0" borderId="0" xfId="0" applyNumberFormat="1" applyFont="1" applyFill="1"/>
    <xf numFmtId="0" fontId="30" fillId="0" borderId="0" xfId="0" applyFont="1" applyFill="1"/>
    <xf numFmtId="3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/>
    </xf>
    <xf numFmtId="168" fontId="4" fillId="0" borderId="11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42" fontId="2" fillId="0" borderId="11" xfId="0" applyNumberFormat="1" applyFont="1" applyFill="1" applyBorder="1" applyAlignment="1">
      <alignment horizontal="right"/>
    </xf>
    <xf numFmtId="0" fontId="23" fillId="0" borderId="0" xfId="0" applyNumberFormat="1" applyFont="1" applyFill="1" applyAlignment="1"/>
    <xf numFmtId="166" fontId="23" fillId="0" borderId="0" xfId="0" applyNumberFormat="1" applyFont="1" applyFill="1"/>
    <xf numFmtId="166" fontId="20" fillId="0" borderId="4" xfId="0" applyNumberFormat="1" applyFont="1" applyFill="1" applyBorder="1"/>
    <xf numFmtId="166" fontId="2" fillId="0" borderId="11" xfId="0" applyNumberFormat="1" applyFont="1" applyFill="1" applyBorder="1"/>
    <xf numFmtId="166" fontId="4" fillId="0" borderId="11" xfId="0" applyNumberFormat="1" applyFont="1" applyFill="1" applyBorder="1"/>
    <xf numFmtId="9" fontId="2" fillId="0" borderId="0" xfId="0" applyNumberFormat="1" applyFont="1" applyFill="1" applyAlignment="1">
      <alignment horizontal="center"/>
    </xf>
    <xf numFmtId="166" fontId="30" fillId="0" borderId="0" xfId="0" applyNumberFormat="1" applyFont="1" applyFill="1"/>
    <xf numFmtId="166" fontId="18" fillId="0" borderId="4" xfId="0" applyNumberFormat="1" applyFont="1" applyFill="1" applyBorder="1"/>
    <xf numFmtId="166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NumberFormat="1" applyFont="1" applyFill="1" applyBorder="1" applyAlignment="1">
      <alignment horizontal="left"/>
    </xf>
    <xf numFmtId="0" fontId="18" fillId="0" borderId="0" xfId="0" applyFont="1" applyFill="1" applyAlignment="1">
      <alignment horizontal="left" indent="2"/>
    </xf>
    <xf numFmtId="0" fontId="18" fillId="0" borderId="0" xfId="0" applyFont="1" applyFill="1"/>
    <xf numFmtId="166" fontId="23" fillId="0" borderId="4" xfId="0" applyNumberFormat="1" applyFont="1" applyFill="1" applyBorder="1"/>
    <xf numFmtId="41" fontId="18" fillId="0" borderId="0" xfId="0" applyNumberFormat="1" applyFont="1" applyFill="1" applyAlignment="1"/>
    <xf numFmtId="41" fontId="2" fillId="0" borderId="6" xfId="0" applyNumberFormat="1" applyFont="1" applyFill="1" applyBorder="1" applyAlignment="1">
      <alignment horizontal="right"/>
    </xf>
    <xf numFmtId="0" fontId="2" fillId="0" borderId="0" xfId="0" applyFont="1" applyAlignment="1"/>
    <xf numFmtId="166" fontId="18" fillId="0" borderId="0" xfId="0" applyNumberFormat="1" applyFont="1" applyAlignment="1"/>
    <xf numFmtId="168" fontId="31" fillId="0" borderId="11" xfId="0" applyNumberFormat="1" applyFont="1" applyFill="1" applyBorder="1"/>
    <xf numFmtId="166" fontId="2" fillId="0" borderId="0" xfId="0" applyNumberFormat="1" applyFont="1" applyFill="1" applyBorder="1" applyAlignment="1">
      <alignment horizontal="left"/>
    </xf>
    <xf numFmtId="37" fontId="2" fillId="0" borderId="6" xfId="0" applyNumberFormat="1" applyFont="1" applyFill="1" applyBorder="1"/>
    <xf numFmtId="41" fontId="18" fillId="0" borderId="0" xfId="0" applyNumberFormat="1" applyFont="1" applyFill="1" applyBorder="1" applyAlignment="1">
      <alignment horizontal="right"/>
    </xf>
    <xf numFmtId="0" fontId="23" fillId="0" borderId="6" xfId="0" applyFont="1" applyBorder="1"/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42" fontId="0" fillId="0" borderId="0" xfId="0" applyNumberFormat="1"/>
    <xf numFmtId="0" fontId="4" fillId="0" borderId="0" xfId="0" applyFont="1" applyFill="1" applyAlignment="1">
      <alignment horizontal="left" indent="1"/>
    </xf>
    <xf numFmtId="41" fontId="4" fillId="0" borderId="0" xfId="0" applyNumberFormat="1" applyFont="1" applyFill="1" applyBorder="1" applyAlignment="1">
      <alignment horizontal="right"/>
    </xf>
    <xf numFmtId="168" fontId="23" fillId="0" borderId="12" xfId="0" applyNumberFormat="1" applyFont="1" applyBorder="1"/>
    <xf numFmtId="41" fontId="18" fillId="0" borderId="0" xfId="0" applyNumberFormat="1" applyFont="1" applyFill="1" applyAlignment="1">
      <alignment horizontal="left" wrapText="1"/>
    </xf>
    <xf numFmtId="37" fontId="2" fillId="0" borderId="0" xfId="0" applyNumberFormat="1" applyFont="1" applyFill="1" applyBorder="1" applyAlignment="1">
      <alignment horizontal="right"/>
    </xf>
    <xf numFmtId="15" fontId="2" fillId="0" borderId="0" xfId="0" applyNumberFormat="1" applyFont="1" applyFill="1" applyBorder="1"/>
    <xf numFmtId="41" fontId="2" fillId="0" borderId="4" xfId="0" applyNumberFormat="1" applyFont="1" applyFill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8" fillId="0" borderId="0" xfId="0" applyNumberFormat="1" applyFont="1" applyAlignment="1"/>
    <xf numFmtId="168" fontId="18" fillId="0" borderId="6" xfId="0" applyNumberFormat="1" applyFont="1" applyBorder="1" applyAlignment="1"/>
    <xf numFmtId="0" fontId="2" fillId="0" borderId="0" xfId="0" applyFont="1" applyFill="1" applyBorder="1" applyAlignment="1">
      <alignment horizontal="left" vertical="center"/>
    </xf>
    <xf numFmtId="164" fontId="18" fillId="0" borderId="0" xfId="0" applyNumberFormat="1" applyFont="1" applyFill="1" applyAlignment="1"/>
    <xf numFmtId="180" fontId="2" fillId="0" borderId="0" xfId="0" applyNumberFormat="1" applyFont="1" applyFill="1" applyAlignment="1"/>
    <xf numFmtId="41" fontId="4" fillId="0" borderId="0" xfId="0" applyNumberFormat="1" applyFont="1" applyFill="1" applyBorder="1" applyAlignment="1"/>
    <xf numFmtId="166" fontId="18" fillId="0" borderId="0" xfId="0" applyNumberFormat="1" applyFont="1" applyBorder="1" applyAlignment="1">
      <alignment vertical="center"/>
    </xf>
    <xf numFmtId="41" fontId="18" fillId="0" borderId="0" xfId="0" applyNumberFormat="1" applyFont="1" applyFill="1"/>
    <xf numFmtId="0" fontId="23" fillId="0" borderId="0" xfId="0" applyNumberFormat="1" applyFont="1" applyFill="1"/>
    <xf numFmtId="168" fontId="16" fillId="0" borderId="11" xfId="0" applyNumberFormat="1" applyFont="1" applyFill="1" applyBorder="1"/>
    <xf numFmtId="9" fontId="18" fillId="0" borderId="0" xfId="0" applyNumberFormat="1" applyFont="1"/>
    <xf numFmtId="9" fontId="2" fillId="0" borderId="0" xfId="0" applyNumberFormat="1" applyFont="1" applyFill="1" applyAlignment="1">
      <alignment horizontal="right"/>
    </xf>
    <xf numFmtId="164" fontId="32" fillId="0" borderId="0" xfId="0" applyNumberFormat="1" applyFont="1" applyAlignment="1"/>
    <xf numFmtId="37" fontId="2" fillId="0" borderId="0" xfId="0" applyNumberFormat="1" applyFont="1" applyFill="1" applyBorder="1" applyAlignment="1"/>
    <xf numFmtId="168" fontId="2" fillId="0" borderId="12" xfId="0" applyNumberFormat="1" applyFont="1" applyFill="1" applyBorder="1" applyAlignment="1"/>
    <xf numFmtId="0" fontId="4" fillId="0" borderId="0" xfId="0" applyNumberFormat="1" applyFont="1" applyFill="1" applyAlignment="1">
      <alignment horizontal="left" indent="2"/>
    </xf>
    <xf numFmtId="0" fontId="18" fillId="0" borderId="0" xfId="0" applyNumberFormat="1" applyFont="1" applyFill="1"/>
    <xf numFmtId="168" fontId="33" fillId="0" borderId="0" xfId="0" applyNumberFormat="1" applyFont="1" applyFill="1" applyBorder="1"/>
    <xf numFmtId="9" fontId="23" fillId="0" borderId="0" xfId="0" applyNumberFormat="1" applyFont="1"/>
    <xf numFmtId="166" fontId="18" fillId="0" borderId="6" xfId="0" applyNumberFormat="1" applyFont="1" applyBorder="1"/>
    <xf numFmtId="0" fontId="2" fillId="0" borderId="0" xfId="0" applyFont="1" applyFill="1" applyAlignment="1">
      <alignment horizontal="left" vertical="center"/>
    </xf>
    <xf numFmtId="168" fontId="2" fillId="0" borderId="0" xfId="0" applyNumberFormat="1" applyFont="1" applyFill="1" applyAlignment="1" applyProtection="1">
      <alignment vertical="center"/>
      <protection locked="0"/>
    </xf>
    <xf numFmtId="164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Border="1" applyAlignment="1">
      <alignment horizontal="left"/>
    </xf>
    <xf numFmtId="9" fontId="21" fillId="0" borderId="0" xfId="0" applyNumberFormat="1" applyFont="1"/>
    <xf numFmtId="168" fontId="23" fillId="0" borderId="6" xfId="0" applyNumberFormat="1" applyFont="1" applyBorder="1"/>
    <xf numFmtId="168" fontId="18" fillId="0" borderId="12" xfId="0" applyNumberFormat="1" applyFont="1" applyBorder="1"/>
    <xf numFmtId="181" fontId="2" fillId="0" borderId="0" xfId="0" applyNumberFormat="1" applyFont="1" applyFill="1" applyAlignment="1"/>
    <xf numFmtId="42" fontId="2" fillId="0" borderId="4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horizontal="right"/>
    </xf>
    <xf numFmtId="42" fontId="2" fillId="0" borderId="11" xfId="0" applyNumberFormat="1" applyFont="1" applyFill="1" applyBorder="1" applyProtection="1">
      <protection locked="0"/>
    </xf>
    <xf numFmtId="178" fontId="2" fillId="0" borderId="0" xfId="0" applyNumberFormat="1" applyFont="1" applyFill="1" applyProtection="1">
      <protection locked="0"/>
    </xf>
    <xf numFmtId="43" fontId="4" fillId="0" borderId="0" xfId="0" applyNumberFormat="1" applyFont="1" applyFill="1" applyBorder="1" applyAlignment="1"/>
    <xf numFmtId="168" fontId="23" fillId="0" borderId="11" xfId="0" applyNumberFormat="1" applyFont="1" applyBorder="1"/>
    <xf numFmtId="164" fontId="18" fillId="0" borderId="4" xfId="0" applyNumberFormat="1" applyFont="1" applyFill="1" applyBorder="1" applyAlignment="1"/>
    <xf numFmtId="41" fontId="18" fillId="0" borderId="4" xfId="0" applyNumberFormat="1" applyFont="1" applyFill="1" applyBorder="1" applyAlignment="1">
      <alignment horizontal="left" wrapText="1"/>
    </xf>
    <xf numFmtId="0" fontId="21" fillId="0" borderId="4" xfId="0" applyFont="1" applyFill="1" applyBorder="1"/>
    <xf numFmtId="166" fontId="21" fillId="0" borderId="4" xfId="0" applyNumberFormat="1" applyFont="1" applyFill="1" applyBorder="1"/>
    <xf numFmtId="168" fontId="18" fillId="0" borderId="11" xfId="0" applyNumberFormat="1" applyFont="1" applyFill="1" applyBorder="1"/>
    <xf numFmtId="9" fontId="18" fillId="0" borderId="0" xfId="0" applyNumberFormat="1" applyFont="1" applyFill="1" applyAlignment="1">
      <alignment horizontal="right"/>
    </xf>
    <xf numFmtId="43" fontId="18" fillId="0" borderId="0" xfId="0" applyNumberFormat="1" applyFont="1"/>
    <xf numFmtId="178" fontId="2" fillId="0" borderId="0" xfId="0" applyNumberFormat="1" applyFont="1" applyFill="1" applyBorder="1" applyAlignment="1" applyProtection="1">
      <protection locked="0"/>
    </xf>
    <xf numFmtId="41" fontId="26" fillId="0" borderId="0" xfId="0" applyNumberFormat="1" applyFont="1" applyFill="1" applyBorder="1"/>
    <xf numFmtId="42" fontId="18" fillId="0" borderId="11" xfId="0" applyNumberFormat="1" applyFont="1" applyFill="1" applyBorder="1" applyAlignment="1"/>
    <xf numFmtId="0" fontId="19" fillId="0" borderId="0" xfId="0" applyFont="1"/>
    <xf numFmtId="168" fontId="2" fillId="0" borderId="0" xfId="0" applyNumberFormat="1" applyFont="1" applyFill="1" applyAlignment="1"/>
    <xf numFmtId="0" fontId="18" fillId="0" borderId="0" xfId="0" applyFont="1" applyFill="1" applyAlignment="1">
      <alignment horizontal="left" indent="1"/>
    </xf>
    <xf numFmtId="41" fontId="18" fillId="0" borderId="6" xfId="0" applyNumberFormat="1" applyFont="1" applyFill="1" applyBorder="1" applyAlignment="1"/>
    <xf numFmtId="0" fontId="2" fillId="0" borderId="0" xfId="0" quotePrefix="1" applyNumberFormat="1" applyFont="1" applyFill="1" applyAlignment="1">
      <alignment horizontal="left" indent="2"/>
    </xf>
    <xf numFmtId="164" fontId="24" fillId="0" borderId="0" xfId="0" applyNumberFormat="1" applyFont="1" applyFill="1" applyBorder="1" applyAlignment="1">
      <alignment horizontal="left"/>
    </xf>
    <xf numFmtId="168" fontId="2" fillId="0" borderId="0" xfId="0" applyNumberFormat="1" applyFont="1" applyFill="1" applyAlignment="1">
      <alignment horizontal="left" wrapText="1"/>
    </xf>
    <xf numFmtId="42" fontId="4" fillId="0" borderId="12" xfId="0" applyNumberFormat="1" applyFont="1" applyFill="1" applyBorder="1" applyAlignment="1"/>
    <xf numFmtId="168" fontId="18" fillId="0" borderId="11" xfId="0" applyNumberFormat="1" applyFont="1" applyBorder="1"/>
    <xf numFmtId="182" fontId="2" fillId="0" borderId="0" xfId="0" applyNumberFormat="1" applyFont="1" applyFill="1" applyBorder="1" applyAlignment="1">
      <alignment horizontal="center"/>
    </xf>
    <xf numFmtId="41" fontId="26" fillId="0" borderId="0" xfId="0" applyNumberFormat="1" applyFont="1" applyFill="1"/>
    <xf numFmtId="166" fontId="4" fillId="0" borderId="6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42" fontId="18" fillId="0" borderId="12" xfId="0" applyNumberFormat="1" applyFont="1" applyFill="1" applyBorder="1" applyAlignment="1"/>
    <xf numFmtId="43" fontId="23" fillId="0" borderId="11" xfId="0" applyNumberFormat="1" applyFont="1" applyBorder="1"/>
    <xf numFmtId="0" fontId="16" fillId="0" borderId="0" xfId="0" applyNumberFormat="1" applyFont="1" applyFill="1" applyAlignment="1">
      <alignment horizontal="left" indent="2"/>
    </xf>
    <xf numFmtId="42" fontId="16" fillId="0" borderId="0" xfId="0" applyNumberFormat="1" applyFont="1" applyFill="1" applyBorder="1" applyAlignment="1"/>
    <xf numFmtId="0" fontId="20" fillId="0" borderId="0" xfId="0" applyNumberFormat="1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/>
    </xf>
    <xf numFmtId="0" fontId="18" fillId="0" borderId="0" xfId="0" applyNumberFormat="1" applyFont="1" applyFill="1" applyAlignment="1"/>
    <xf numFmtId="182" fontId="2" fillId="0" borderId="0" xfId="0" applyNumberFormat="1" applyFont="1" applyFill="1" applyBorder="1" applyAlignment="1">
      <alignment horizontal="center" wrapText="1"/>
    </xf>
    <xf numFmtId="41" fontId="2" fillId="0" borderId="6" xfId="0" applyNumberFormat="1" applyFont="1" applyFill="1" applyBorder="1" applyAlignment="1">
      <alignment horizontal="left" wrapText="1"/>
    </xf>
    <xf numFmtId="41" fontId="26" fillId="0" borderId="6" xfId="0" applyNumberFormat="1" applyFont="1" applyFill="1" applyBorder="1" applyAlignment="1">
      <alignment horizontal="left" wrapText="1"/>
    </xf>
    <xf numFmtId="42" fontId="2" fillId="0" borderId="0" xfId="0" applyNumberFormat="1" applyFont="1" applyFill="1" applyAlignment="1"/>
    <xf numFmtId="168" fontId="2" fillId="0" borderId="0" xfId="0" applyNumberFormat="1" applyFont="1" applyFill="1"/>
    <xf numFmtId="41" fontId="2" fillId="0" borderId="3" xfId="0" applyNumberFormat="1" applyFont="1" applyFill="1" applyBorder="1" applyAlignment="1"/>
    <xf numFmtId="43" fontId="21" fillId="0" borderId="0" xfId="0" applyNumberFormat="1" applyFont="1"/>
    <xf numFmtId="0" fontId="2" fillId="0" borderId="0" xfId="0" quotePrefix="1" applyFont="1" applyFill="1"/>
    <xf numFmtId="164" fontId="2" fillId="0" borderId="0" xfId="0" applyNumberFormat="1" applyFont="1" applyFill="1"/>
    <xf numFmtId="0" fontId="18" fillId="0" borderId="0" xfId="0" applyFont="1" applyFill="1" applyAlignment="1">
      <alignment horizontal="right" indent="1"/>
    </xf>
    <xf numFmtId="10" fontId="18" fillId="0" borderId="0" xfId="0" applyNumberFormat="1" applyFont="1" applyFill="1" applyAlignment="1">
      <alignment horizontal="right"/>
    </xf>
    <xf numFmtId="41" fontId="16" fillId="0" borderId="0" xfId="0" applyNumberFormat="1" applyFont="1" applyFill="1" applyBorder="1" applyAlignment="1"/>
    <xf numFmtId="41" fontId="2" fillId="0" borderId="3" xfId="0" applyNumberFormat="1" applyFont="1" applyFill="1" applyBorder="1" applyAlignment="1">
      <alignment horizontal="right"/>
    </xf>
    <xf numFmtId="9" fontId="18" fillId="0" borderId="0" xfId="0" applyNumberFormat="1" applyFont="1" applyFill="1" applyBorder="1" applyAlignment="1"/>
    <xf numFmtId="41" fontId="18" fillId="0" borderId="4" xfId="0" applyNumberFormat="1" applyFont="1" applyFill="1" applyBorder="1" applyAlignment="1" applyProtection="1">
      <protection locked="0"/>
    </xf>
    <xf numFmtId="168" fontId="18" fillId="0" borderId="11" xfId="0" applyNumberFormat="1" applyFont="1" applyFill="1" applyBorder="1" applyAlignment="1"/>
    <xf numFmtId="164" fontId="18" fillId="0" borderId="0" xfId="0" applyNumberFormat="1" applyFont="1" applyFill="1" applyBorder="1" applyAlignment="1">
      <alignment horizontal="left"/>
    </xf>
    <xf numFmtId="166" fontId="2" fillId="0" borderId="4" xfId="0" applyNumberFormat="1" applyFont="1" applyFill="1" applyBorder="1" applyAlignment="1">
      <alignment horizontal="left" wrapText="1"/>
    </xf>
    <xf numFmtId="41" fontId="2" fillId="0" borderId="4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/>
    <xf numFmtId="41" fontId="26" fillId="0" borderId="0" xfId="0" applyNumberFormat="1" applyFont="1" applyFill="1" applyAlignment="1"/>
    <xf numFmtId="42" fontId="26" fillId="0" borderId="11" xfId="0" applyNumberFormat="1" applyFont="1" applyFill="1" applyBorder="1"/>
    <xf numFmtId="165" fontId="2" fillId="0" borderId="0" xfId="0" applyNumberFormat="1" applyFont="1" applyFill="1"/>
    <xf numFmtId="37" fontId="2" fillId="0" borderId="4" xfId="0" applyNumberFormat="1" applyFont="1" applyFill="1" applyBorder="1" applyAlignment="1"/>
    <xf numFmtId="37" fontId="2" fillId="0" borderId="6" xfId="0" applyNumberFormat="1" applyFont="1" applyFill="1" applyBorder="1" applyAlignment="1"/>
    <xf numFmtId="0" fontId="2" fillId="0" borderId="41" xfId="0" applyFont="1" applyFill="1" applyBorder="1"/>
    <xf numFmtId="43" fontId="2" fillId="0" borderId="4" xfId="0" applyNumberFormat="1" applyFont="1" applyFill="1" applyBorder="1" applyAlignment="1"/>
    <xf numFmtId="3" fontId="6" fillId="0" borderId="0" xfId="0" applyNumberFormat="1" applyFont="1" applyFill="1"/>
    <xf numFmtId="0" fontId="18" fillId="0" borderId="0" xfId="0" applyNumberFormat="1" applyFont="1" applyFill="1" applyAlignment="1">
      <alignment horizontal="left"/>
    </xf>
    <xf numFmtId="41" fontId="18" fillId="0" borderId="0" xfId="0" applyNumberFormat="1" applyFont="1" applyFill="1" applyAlignment="1">
      <alignment horizontal="left"/>
    </xf>
    <xf numFmtId="41" fontId="2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Alignment="1" applyProtection="1">
      <alignment horizontal="centerContinuous"/>
      <protection locked="0"/>
    </xf>
    <xf numFmtId="0" fontId="4" fillId="3" borderId="7" xfId="0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 applyProtection="1">
      <alignment horizontal="left"/>
      <protection locked="0"/>
    </xf>
    <xf numFmtId="164" fontId="4" fillId="0" borderId="0" xfId="0" applyNumberFormat="1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2" fontId="20" fillId="0" borderId="0" xfId="0" applyNumberFormat="1" applyFont="1" applyFill="1" applyBorder="1" applyAlignment="1"/>
    <xf numFmtId="0" fontId="20" fillId="0" borderId="0" xfId="0" applyFont="1" applyFill="1" applyAlignment="1">
      <alignment horizontal="left" wrapText="1"/>
    </xf>
    <xf numFmtId="0" fontId="18" fillId="0" borderId="0" xfId="0" applyFont="1" applyAlignment="1">
      <alignment horizontal="left"/>
    </xf>
    <xf numFmtId="0" fontId="30" fillId="0" borderId="0" xfId="0" applyNumberFormat="1" applyFont="1" applyFill="1" applyAlignment="1"/>
    <xf numFmtId="168" fontId="35" fillId="0" borderId="0" xfId="0" applyNumberFormat="1" applyFont="1" applyFill="1" applyBorder="1" applyAlignment="1"/>
    <xf numFmtId="166" fontId="2" fillId="0" borderId="0" xfId="0" applyNumberFormat="1" applyFont="1" applyFill="1" applyBorder="1" applyAlignment="1">
      <alignment horizontal="right"/>
    </xf>
    <xf numFmtId="0" fontId="30" fillId="0" borderId="0" xfId="0" applyFont="1" applyFill="1" applyBorder="1"/>
    <xf numFmtId="0" fontId="18" fillId="0" borderId="0" xfId="0" applyNumberFormat="1" applyFont="1" applyFill="1" applyAlignment="1" applyProtection="1">
      <alignment horizontal="fill"/>
      <protection locked="0"/>
    </xf>
    <xf numFmtId="0" fontId="2" fillId="0" borderId="35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42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 indent="2"/>
    </xf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left" wrapText="1"/>
    </xf>
    <xf numFmtId="42" fontId="18" fillId="0" borderId="0" xfId="0" applyNumberFormat="1" applyFont="1" applyFill="1" applyBorder="1" applyAlignment="1"/>
    <xf numFmtId="0" fontId="2" fillId="0" borderId="0" xfId="0" applyFont="1" applyAlignment="1">
      <alignment horizontal="left"/>
    </xf>
    <xf numFmtId="183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42" fontId="20" fillId="0" borderId="4" xfId="0" applyNumberFormat="1" applyFont="1" applyFill="1" applyBorder="1"/>
    <xf numFmtId="168" fontId="2" fillId="0" borderId="3" xfId="0" quotePrefix="1" applyNumberFormat="1" applyFont="1" applyFill="1" applyBorder="1" applyAlignment="1">
      <alignment horizontal="left"/>
    </xf>
    <xf numFmtId="0" fontId="2" fillId="0" borderId="0" xfId="0" applyFont="1" applyFill="1" applyAlignment="1" applyProtection="1">
      <alignment horizontal="left"/>
      <protection locked="0"/>
    </xf>
    <xf numFmtId="41" fontId="2" fillId="0" borderId="6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66" fontId="2" fillId="0" borderId="6" xfId="0" applyNumberFormat="1" applyFont="1" applyFill="1" applyBorder="1" applyAlignment="1" applyProtection="1">
      <protection locked="0"/>
    </xf>
    <xf numFmtId="37" fontId="36" fillId="0" borderId="0" xfId="0" applyNumberFormat="1" applyFont="1" applyFill="1" applyBorder="1"/>
    <xf numFmtId="168" fontId="37" fillId="0" borderId="0" xfId="0" applyNumberFormat="1" applyFont="1" applyFill="1" applyBorder="1"/>
    <xf numFmtId="41" fontId="18" fillId="0" borderId="3" xfId="0" applyNumberFormat="1" applyFont="1" applyFill="1" applyBorder="1" applyAlignment="1"/>
    <xf numFmtId="0" fontId="36" fillId="0" borderId="0" xfId="0" applyFont="1" applyFill="1"/>
    <xf numFmtId="168" fontId="2" fillId="0" borderId="11" xfId="0" applyNumberFormat="1" applyFont="1" applyFill="1" applyBorder="1"/>
    <xf numFmtId="164" fontId="2" fillId="0" borderId="0" xfId="0" applyNumberFormat="1" applyFont="1" applyFill="1" applyAlignment="1">
      <alignment horizontal="left" indent="1"/>
    </xf>
    <xf numFmtId="166" fontId="36" fillId="0" borderId="4" xfId="0" applyNumberFormat="1" applyFont="1" applyFill="1" applyBorder="1"/>
    <xf numFmtId="166" fontId="18" fillId="0" borderId="12" xfId="0" applyNumberFormat="1" applyFont="1" applyFill="1" applyBorder="1" applyAlignment="1"/>
    <xf numFmtId="0" fontId="2" fillId="0" borderId="0" xfId="0" applyNumberFormat="1" applyFont="1" applyFill="1" applyAlignment="1">
      <alignment vertical="top"/>
    </xf>
    <xf numFmtId="166" fontId="36" fillId="0" borderId="6" xfId="0" applyNumberFormat="1" applyFont="1" applyFill="1" applyBorder="1"/>
    <xf numFmtId="166" fontId="20" fillId="0" borderId="6" xfId="0" applyNumberFormat="1" applyFont="1" applyFill="1" applyBorder="1" applyAlignment="1"/>
    <xf numFmtId="166" fontId="20" fillId="0" borderId="0" xfId="0" applyNumberFormat="1" applyFont="1" applyFill="1" applyBorder="1" applyAlignment="1"/>
    <xf numFmtId="166" fontId="2" fillId="0" borderId="0" xfId="0" applyNumberFormat="1" applyFont="1" applyBorder="1"/>
    <xf numFmtId="166" fontId="36" fillId="0" borderId="0" xfId="0" applyNumberFormat="1" applyFont="1" applyFill="1"/>
    <xf numFmtId="9" fontId="2" fillId="0" borderId="0" xfId="0" quotePrefix="1" applyNumberFormat="1" applyFont="1" applyFill="1" applyBorder="1" applyAlignment="1">
      <alignment horizontal="left"/>
    </xf>
    <xf numFmtId="168" fontId="37" fillId="0" borderId="11" xfId="0" applyNumberFormat="1" applyFont="1" applyFill="1" applyBorder="1"/>
    <xf numFmtId="0" fontId="20" fillId="0" borderId="0" xfId="0" applyFont="1" applyFill="1" applyBorder="1" applyAlignment="1">
      <alignment horizontal="center"/>
    </xf>
    <xf numFmtId="168" fontId="4" fillId="0" borderId="11" xfId="0" quotePrefix="1" applyNumberFormat="1" applyFont="1" applyFill="1" applyBorder="1" applyAlignment="1">
      <alignment horizontal="left"/>
    </xf>
    <xf numFmtId="0" fontId="2" fillId="0" borderId="6" xfId="0" applyNumberFormat="1" applyFont="1" applyFill="1" applyBorder="1" applyAlignment="1"/>
    <xf numFmtId="41" fontId="18" fillId="0" borderId="12" xfId="0" applyNumberFormat="1" applyFont="1" applyFill="1" applyBorder="1" applyAlignment="1"/>
    <xf numFmtId="42" fontId="18" fillId="0" borderId="6" xfId="0" applyNumberFormat="1" applyFont="1" applyFill="1" applyBorder="1" applyAlignment="1"/>
    <xf numFmtId="166" fontId="2" fillId="0" borderId="0" xfId="0" applyNumberFormat="1" applyFont="1" applyFill="1" applyBorder="1" applyAlignment="1">
      <alignment horizontal="centerContinuous"/>
    </xf>
    <xf numFmtId="42" fontId="38" fillId="0" borderId="6" xfId="0" applyNumberFormat="1" applyFont="1" applyFill="1" applyBorder="1" applyAlignment="1"/>
    <xf numFmtId="41" fontId="39" fillId="0" borderId="6" xfId="0" applyNumberFormat="1" applyFont="1" applyFill="1" applyBorder="1"/>
    <xf numFmtId="0" fontId="35" fillId="0" borderId="0" xfId="0" applyFont="1" applyFill="1" applyAlignment="1">
      <alignment horizontal="left" indent="1"/>
    </xf>
    <xf numFmtId="42" fontId="38" fillId="0" borderId="0" xfId="0" applyNumberFormat="1" applyFont="1" applyFill="1" applyBorder="1" applyAlignment="1"/>
    <xf numFmtId="41" fontId="39" fillId="0" borderId="0" xfId="0" applyNumberFormat="1" applyFont="1" applyFill="1"/>
    <xf numFmtId="168" fontId="18" fillId="0" borderId="0" xfId="0" applyNumberFormat="1" applyFont="1" applyFill="1" applyAlignment="1"/>
    <xf numFmtId="0" fontId="18" fillId="0" borderId="3" xfId="0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41" fontId="38" fillId="0" borderId="0" xfId="0" applyNumberFormat="1" applyFont="1" applyFill="1" applyBorder="1" applyAlignment="1"/>
    <xf numFmtId="0" fontId="34" fillId="0" borderId="0" xfId="0" applyFont="1" applyFill="1" applyBorder="1" applyAlignment="1">
      <alignment horizontal="left"/>
    </xf>
    <xf numFmtId="166" fontId="40" fillId="0" borderId="0" xfId="0" applyNumberFormat="1" applyFont="1" applyFill="1" applyBorder="1" applyAlignment="1">
      <alignment horizontal="left"/>
    </xf>
    <xf numFmtId="166" fontId="18" fillId="5" borderId="0" xfId="0" applyNumberFormat="1" applyFont="1" applyFill="1" applyBorder="1" applyAlignment="1">
      <alignment horizontal="centerContinuous"/>
    </xf>
    <xf numFmtId="0" fontId="24" fillId="0" borderId="0" xfId="0" applyFont="1" applyFill="1" applyBorder="1" applyAlignment="1">
      <alignment horizontal="left"/>
    </xf>
    <xf numFmtId="41" fontId="38" fillId="0" borderId="6" xfId="0" applyNumberFormat="1" applyFont="1" applyFill="1" applyBorder="1" applyAlignment="1"/>
    <xf numFmtId="9" fontId="18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Continuous"/>
    </xf>
    <xf numFmtId="166" fontId="2" fillId="0" borderId="0" xfId="0" applyNumberFormat="1" applyFont="1" applyFill="1" applyBorder="1" applyAlignment="1">
      <alignment horizontal="left" wrapText="1"/>
    </xf>
    <xf numFmtId="166" fontId="4" fillId="0" borderId="0" xfId="0" applyNumberFormat="1" applyFont="1" applyBorder="1"/>
    <xf numFmtId="0" fontId="41" fillId="0" borderId="0" xfId="0" applyFont="1" applyFill="1" applyAlignment="1">
      <alignment horizontal="right"/>
    </xf>
    <xf numFmtId="37" fontId="41" fillId="0" borderId="0" xfId="0" applyNumberFormat="1" applyFont="1" applyFill="1"/>
    <xf numFmtId="166" fontId="18" fillId="0" borderId="11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/>
    <xf numFmtId="37" fontId="2" fillId="0" borderId="4" xfId="0" applyNumberFormat="1" applyFont="1" applyFill="1" applyBorder="1"/>
    <xf numFmtId="9" fontId="0" fillId="0" borderId="0" xfId="0" applyNumberFormat="1" applyFont="1"/>
    <xf numFmtId="10" fontId="0" fillId="0" borderId="0" xfId="0" applyNumberFormat="1"/>
    <xf numFmtId="37" fontId="2" fillId="0" borderId="0" xfId="0" applyNumberFormat="1" applyFont="1" applyFill="1" applyBorder="1"/>
    <xf numFmtId="37" fontId="17" fillId="0" borderId="0" xfId="0" applyNumberFormat="1" applyFont="1" applyFill="1" applyAlignment="1"/>
    <xf numFmtId="0" fontId="21" fillId="0" borderId="0" xfId="0" applyNumberFormat="1" applyFont="1" applyFill="1" applyAlignment="1"/>
    <xf numFmtId="37" fontId="17" fillId="0" borderId="0" xfId="0" applyNumberFormat="1" applyFont="1" applyFill="1" applyAlignment="1">
      <alignment horizontal="left" indent="2"/>
    </xf>
    <xf numFmtId="166" fontId="4" fillId="0" borderId="6" xfId="0" applyNumberFormat="1" applyFont="1" applyFill="1" applyBorder="1" applyAlignment="1" applyProtection="1">
      <protection locked="0"/>
    </xf>
    <xf numFmtId="0" fontId="0" fillId="0" borderId="0" xfId="0" quotePrefix="1"/>
    <xf numFmtId="0" fontId="2" fillId="3" borderId="13" xfId="0" applyFont="1" applyFill="1" applyBorder="1" applyAlignment="1"/>
    <xf numFmtId="0" fontId="2" fillId="0" borderId="14" xfId="0" applyFont="1" applyBorder="1" applyAlignment="1"/>
    <xf numFmtId="0" fontId="2" fillId="3" borderId="14" xfId="0" applyFont="1" applyFill="1" applyBorder="1" applyAlignment="1"/>
    <xf numFmtId="1" fontId="4" fillId="0" borderId="13" xfId="0" applyNumberFormat="1" applyFont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0" borderId="16" xfId="0" applyFont="1" applyBorder="1" applyAlignment="1"/>
    <xf numFmtId="37" fontId="2" fillId="0" borderId="0" xfId="0" applyNumberFormat="1" applyFont="1" applyFill="1" applyAlignment="1">
      <alignment horizontal="left" indent="2"/>
    </xf>
    <xf numFmtId="41" fontId="2" fillId="0" borderId="11" xfId="0" applyNumberFormat="1" applyFont="1" applyFill="1" applyBorder="1" applyAlignment="1"/>
    <xf numFmtId="166" fontId="2" fillId="0" borderId="11" xfId="0" applyNumberFormat="1" applyFont="1" applyFill="1" applyBorder="1" applyAlignment="1"/>
    <xf numFmtId="0" fontId="5" fillId="0" borderId="0" xfId="0" applyFont="1" applyFill="1" applyAlignment="1">
      <alignment horizontal="centerContinuous" vertical="top"/>
    </xf>
    <xf numFmtId="0" fontId="42" fillId="0" borderId="0" xfId="0" applyFont="1" applyFill="1" applyBorder="1" applyAlignment="1"/>
    <xf numFmtId="0" fontId="43" fillId="0" borderId="0" xfId="0" applyFont="1" applyFill="1" applyBorder="1"/>
    <xf numFmtId="0" fontId="44" fillId="0" borderId="1" xfId="0" applyFont="1" applyFill="1" applyBorder="1" applyAlignment="1">
      <alignment horizontal="centerContinuous"/>
    </xf>
    <xf numFmtId="0" fontId="44" fillId="0" borderId="2" xfId="0" applyFont="1" applyFill="1" applyBorder="1" applyAlignment="1">
      <alignment horizontal="centerContinuous"/>
    </xf>
    <xf numFmtId="0" fontId="45" fillId="0" borderId="0" xfId="0" applyFont="1" applyFill="1" applyBorder="1"/>
    <xf numFmtId="0" fontId="42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right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/>
    <xf numFmtId="0" fontId="43" fillId="0" borderId="0" xfId="0" applyFont="1" applyFill="1" applyBorder="1" applyAlignment="1">
      <alignment vertical="center"/>
    </xf>
    <xf numFmtId="42" fontId="43" fillId="0" borderId="0" xfId="0" applyNumberFormat="1" applyFont="1" applyFill="1" applyBorder="1"/>
    <xf numFmtId="0" fontId="46" fillId="0" borderId="0" xfId="0" applyFont="1" applyFill="1" applyBorder="1"/>
    <xf numFmtId="3" fontId="47" fillId="0" borderId="0" xfId="0" applyNumberFormat="1" applyFont="1" applyFill="1" applyBorder="1"/>
    <xf numFmtId="0" fontId="42" fillId="0" borderId="0" xfId="0" applyNumberFormat="1" applyFont="1" applyFill="1" applyBorder="1" applyAlignment="1">
      <alignment horizontal="right"/>
    </xf>
    <xf numFmtId="0" fontId="43" fillId="0" borderId="44" xfId="0" applyFont="1" applyFill="1" applyBorder="1" applyAlignment="1">
      <alignment horizontal="right"/>
    </xf>
    <xf numFmtId="0" fontId="42" fillId="0" borderId="45" xfId="0" applyNumberFormat="1" applyFont="1" applyFill="1" applyBorder="1" applyAlignment="1">
      <alignment horizontal="right"/>
    </xf>
    <xf numFmtId="176" fontId="42" fillId="0" borderId="0" xfId="0" applyNumberFormat="1" applyFont="1" applyFill="1" applyBorder="1" applyAlignment="1">
      <alignment horizontal="right"/>
    </xf>
    <xf numFmtId="0" fontId="43" fillId="0" borderId="46" xfId="0" applyFont="1" applyFill="1" applyBorder="1" applyAlignment="1">
      <alignment horizontal="right"/>
    </xf>
    <xf numFmtId="176" fontId="42" fillId="0" borderId="47" xfId="0" applyNumberFormat="1" applyFont="1" applyFill="1" applyBorder="1" applyAlignment="1">
      <alignment horizontal="right"/>
    </xf>
    <xf numFmtId="0" fontId="42" fillId="0" borderId="36" xfId="0" applyFont="1" applyFill="1" applyBorder="1" applyAlignment="1">
      <alignment horizontal="right"/>
    </xf>
    <xf numFmtId="43" fontId="42" fillId="0" borderId="37" xfId="0" applyNumberFormat="1" applyFont="1" applyFill="1" applyBorder="1"/>
    <xf numFmtId="43" fontId="42" fillId="0" borderId="37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centerContinuous"/>
    </xf>
    <xf numFmtId="0" fontId="44" fillId="0" borderId="0" xfId="0" applyFont="1" applyFill="1" applyBorder="1" applyAlignment="1">
      <alignment horizontal="centerContinuous"/>
    </xf>
    <xf numFmtId="0" fontId="46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Fill="1" applyBorder="1"/>
    <xf numFmtId="0" fontId="19" fillId="0" borderId="0" xfId="0" applyNumberFormat="1" applyFont="1" applyFill="1" applyBorder="1" applyAlignment="1" applyProtection="1">
      <alignment horizontal="centerContinuous"/>
      <protection locked="0"/>
    </xf>
    <xf numFmtId="0" fontId="19" fillId="0" borderId="0" xfId="0" applyFont="1" applyFill="1" applyBorder="1" applyAlignment="1">
      <alignment horizontal="centerContinuous"/>
    </xf>
    <xf numFmtId="0" fontId="42" fillId="0" borderId="0" xfId="0" applyNumberFormat="1" applyFont="1" applyFill="1" applyBorder="1" applyAlignment="1" applyProtection="1">
      <alignment horizontal="centerContinuous"/>
      <protection locked="0"/>
    </xf>
    <xf numFmtId="0" fontId="43" fillId="0" borderId="0" xfId="0" applyFont="1" applyFill="1" applyBorder="1" applyAlignment="1">
      <alignment horizontal="centerContinuous"/>
    </xf>
    <xf numFmtId="0" fontId="17" fillId="0" borderId="0" xfId="0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17" fillId="0" borderId="0" xfId="0" applyFont="1" applyFill="1" applyBorder="1"/>
    <xf numFmtId="0" fontId="48" fillId="0" borderId="0" xfId="2" applyNumberFormat="1" applyFont="1" applyFill="1" applyAlignment="1"/>
    <xf numFmtId="0" fontId="48" fillId="0" borderId="0" xfId="2" applyNumberFormat="1" applyFont="1" applyFill="1" applyAlignment="1">
      <alignment horizontal="center"/>
    </xf>
    <xf numFmtId="0" fontId="33" fillId="0" borderId="0" xfId="2" applyNumberFormat="1" applyFont="1" applyFill="1" applyAlignment="1">
      <alignment horizontal="centerContinuous" vertical="center"/>
    </xf>
    <xf numFmtId="0" fontId="49" fillId="0" borderId="0" xfId="2" applyNumberFormat="1" applyFont="1" applyFill="1" applyAlignment="1"/>
    <xf numFmtId="0" fontId="49" fillId="0" borderId="0" xfId="2" applyNumberFormat="1" applyFont="1" applyFill="1" applyAlignment="1">
      <alignment horizontal="center"/>
    </xf>
    <xf numFmtId="0" fontId="50" fillId="0" borderId="4" xfId="2" applyNumberFormat="1" applyFont="1" applyFill="1" applyBorder="1" applyAlignment="1">
      <alignment horizontal="center"/>
    </xf>
    <xf numFmtId="0" fontId="51" fillId="0" borderId="0" xfId="2" applyNumberFormat="1" applyFont="1" applyFill="1" applyAlignment="1">
      <alignment horizontal="center"/>
    </xf>
    <xf numFmtId="0" fontId="50" fillId="0" borderId="0" xfId="2" applyNumberFormat="1" applyFont="1" applyFill="1" applyAlignment="1">
      <alignment horizontal="center"/>
    </xf>
    <xf numFmtId="0" fontId="52" fillId="0" borderId="0" xfId="2" applyNumberFormat="1" applyFont="1" applyFill="1" applyAlignment="1"/>
    <xf numFmtId="14" fontId="49" fillId="0" borderId="0" xfId="2" applyNumberFormat="1" applyFont="1" applyFill="1" applyAlignment="1">
      <alignment horizontal="center"/>
    </xf>
    <xf numFmtId="166" fontId="49" fillId="0" borderId="0" xfId="2" applyNumberFormat="1" applyFont="1" applyFill="1" applyAlignment="1"/>
    <xf numFmtId="0" fontId="32" fillId="0" borderId="0" xfId="2" applyNumberFormat="1" applyAlignment="1"/>
    <xf numFmtId="0" fontId="49" fillId="0" borderId="0" xfId="2" applyNumberFormat="1" applyFont="1" applyFill="1" applyAlignment="1">
      <alignment horizontal="left"/>
    </xf>
    <xf numFmtId="10" fontId="50" fillId="0" borderId="11" xfId="2" applyNumberFormat="1" applyFont="1" applyFill="1" applyBorder="1" applyAlignment="1"/>
    <xf numFmtId="10" fontId="49" fillId="0" borderId="11" xfId="2" applyNumberFormat="1" applyFont="1" applyFill="1" applyBorder="1" applyAlignment="1"/>
    <xf numFmtId="10" fontId="49" fillId="0" borderId="0" xfId="2" applyNumberFormat="1" applyFont="1" applyFill="1" applyAlignment="1"/>
    <xf numFmtId="3" fontId="49" fillId="0" borderId="0" xfId="2" applyNumberFormat="1" applyFont="1" applyFill="1" applyAlignment="1"/>
    <xf numFmtId="0" fontId="49" fillId="0" borderId="0" xfId="2" applyNumberFormat="1" applyFont="1" applyFill="1" applyAlignment="1">
      <alignment horizontal="left" wrapText="1"/>
    </xf>
    <xf numFmtId="41" fontId="49" fillId="0" borderId="0" xfId="2" applyNumberFormat="1" applyFont="1" applyFill="1" applyAlignment="1"/>
    <xf numFmtId="42" fontId="49" fillId="0" borderId="0" xfId="2" applyNumberFormat="1" applyFont="1" applyFill="1" applyAlignment="1"/>
    <xf numFmtId="0" fontId="51" fillId="0" borderId="0" xfId="2" applyNumberFormat="1" applyFont="1" applyFill="1" applyBorder="1" applyAlignment="1">
      <alignment horizontal="center"/>
    </xf>
    <xf numFmtId="42" fontId="49" fillId="0" borderId="3" xfId="2" applyNumberFormat="1" applyFont="1" applyFill="1" applyBorder="1" applyAlignment="1"/>
    <xf numFmtId="10" fontId="49" fillId="0" borderId="3" xfId="2" applyNumberFormat="1" applyFont="1" applyFill="1" applyBorder="1" applyAlignment="1"/>
    <xf numFmtId="168" fontId="49" fillId="0" borderId="0" xfId="2" applyNumberFormat="1" applyFont="1" applyFill="1" applyAlignment="1"/>
    <xf numFmtId="166" fontId="53" fillId="0" borderId="0" xfId="2" applyNumberFormat="1" applyFont="1" applyFill="1" applyAlignment="1"/>
    <xf numFmtId="0" fontId="54" fillId="0" borderId="0" xfId="2" applyNumberFormat="1" applyFont="1" applyFill="1" applyAlignment="1">
      <alignment horizontal="center"/>
    </xf>
    <xf numFmtId="14" fontId="51" fillId="0" borderId="0" xfId="2" applyNumberFormat="1" applyFont="1" applyFill="1" applyAlignment="1">
      <alignment horizontal="center"/>
    </xf>
    <xf numFmtId="0" fontId="49" fillId="0" borderId="0" xfId="2" applyNumberFormat="1" applyFont="1" applyFill="1" applyBorder="1" applyAlignment="1"/>
    <xf numFmtId="10" fontId="49" fillId="0" borderId="4" xfId="2" applyNumberFormat="1" applyFont="1" applyFill="1" applyBorder="1" applyAlignment="1"/>
    <xf numFmtId="168" fontId="49" fillId="0" borderId="3" xfId="2" applyNumberFormat="1" applyFont="1" applyFill="1" applyBorder="1" applyAlignment="1"/>
    <xf numFmtId="42" fontId="49" fillId="0" borderId="11" xfId="2" applyNumberFormat="1" applyFont="1" applyFill="1" applyBorder="1" applyAlignment="1"/>
    <xf numFmtId="0" fontId="48" fillId="0" borderId="0" xfId="3"/>
    <xf numFmtId="0" fontId="33" fillId="0" borderId="0" xfId="3" applyFont="1"/>
    <xf numFmtId="0" fontId="48" fillId="0" borderId="0" xfId="3" applyFill="1"/>
    <xf numFmtId="17" fontId="55" fillId="0" borderId="42" xfId="3" applyNumberFormat="1" applyFont="1" applyBorder="1" applyAlignment="1">
      <alignment horizontal="centerContinuous"/>
    </xf>
    <xf numFmtId="0" fontId="33" fillId="0" borderId="48" xfId="3" applyFont="1" applyBorder="1" applyAlignment="1">
      <alignment horizontal="centerContinuous"/>
    </xf>
    <xf numFmtId="17" fontId="33" fillId="0" borderId="43" xfId="3" applyNumberFormat="1" applyFont="1" applyBorder="1" applyAlignment="1">
      <alignment horizontal="centerContinuous"/>
    </xf>
    <xf numFmtId="0" fontId="48" fillId="0" borderId="0" xfId="3" applyBorder="1"/>
    <xf numFmtId="0" fontId="33" fillId="0" borderId="4" xfId="3" applyFont="1" applyBorder="1" applyAlignment="1">
      <alignment horizontal="center"/>
    </xf>
    <xf numFmtId="0" fontId="56" fillId="6" borderId="0" xfId="3" applyFont="1" applyFill="1" applyBorder="1" applyAlignment="1">
      <alignment horizontal="center"/>
    </xf>
    <xf numFmtId="0" fontId="48" fillId="0" borderId="0" xfId="3" applyFill="1" applyBorder="1"/>
    <xf numFmtId="0" fontId="48" fillId="0" borderId="4" xfId="3" applyFont="1" applyBorder="1" applyAlignment="1">
      <alignment horizontal="center" wrapText="1"/>
    </xf>
    <xf numFmtId="0" fontId="48" fillId="0" borderId="4" xfId="3" applyFont="1" applyBorder="1" applyAlignment="1">
      <alignment horizontal="center"/>
    </xf>
    <xf numFmtId="0" fontId="48" fillId="0" borderId="4" xfId="3" applyFont="1" applyFill="1" applyBorder="1" applyAlignment="1">
      <alignment horizontal="center" wrapText="1"/>
    </xf>
    <xf numFmtId="0" fontId="56" fillId="6" borderId="4" xfId="3" applyFont="1" applyFill="1" applyBorder="1" applyAlignment="1">
      <alignment horizontal="center"/>
    </xf>
    <xf numFmtId="0" fontId="57" fillId="6" borderId="0" xfId="3" applyFont="1" applyFill="1"/>
    <xf numFmtId="0" fontId="58" fillId="0" borderId="0" xfId="3" applyFont="1" applyAlignment="1">
      <alignment horizontal="left" indent="1"/>
    </xf>
    <xf numFmtId="0" fontId="59" fillId="0" borderId="0" xfId="3" applyFont="1" applyAlignment="1">
      <alignment horizontal="center"/>
    </xf>
    <xf numFmtId="0" fontId="33" fillId="0" borderId="0" xfId="3" applyFont="1" applyFill="1" applyBorder="1"/>
    <xf numFmtId="42" fontId="33" fillId="0" borderId="0" xfId="3" applyNumberFormat="1" applyFont="1" applyFill="1" applyBorder="1"/>
    <xf numFmtId="0" fontId="57" fillId="6" borderId="0" xfId="3" applyFont="1" applyFill="1" applyBorder="1"/>
    <xf numFmtId="41" fontId="33" fillId="0" borderId="0" xfId="3" applyNumberFormat="1" applyFont="1" applyFill="1" applyBorder="1"/>
    <xf numFmtId="0" fontId="60" fillId="0" borderId="0" xfId="3" applyFont="1" applyAlignment="1">
      <alignment horizontal="center"/>
    </xf>
    <xf numFmtId="41" fontId="48" fillId="0" borderId="0" xfId="3" applyNumberFormat="1" applyFill="1"/>
    <xf numFmtId="41" fontId="57" fillId="6" borderId="0" xfId="3" applyNumberFormat="1" applyFont="1" applyFill="1"/>
    <xf numFmtId="41" fontId="48" fillId="0" borderId="4" xfId="3" applyNumberFormat="1" applyFill="1" applyBorder="1"/>
    <xf numFmtId="0" fontId="58" fillId="0" borderId="0" xfId="3" applyFont="1"/>
    <xf numFmtId="0" fontId="48" fillId="0" borderId="6" xfId="3" applyFill="1" applyBorder="1"/>
    <xf numFmtId="41" fontId="33" fillId="0" borderId="0" xfId="3" applyNumberFormat="1" applyFont="1" applyFill="1"/>
    <xf numFmtId="41" fontId="56" fillId="6" borderId="0" xfId="3" applyNumberFormat="1" applyFont="1" applyFill="1"/>
    <xf numFmtId="0" fontId="48" fillId="0" borderId="0" xfId="3" applyFont="1"/>
    <xf numFmtId="41" fontId="48" fillId="0" borderId="0" xfId="3" applyNumberFormat="1" applyFont="1" applyFill="1"/>
    <xf numFmtId="41" fontId="48" fillId="0" borderId="4" xfId="3" applyNumberFormat="1" applyFont="1" applyFill="1" applyBorder="1"/>
    <xf numFmtId="41" fontId="33" fillId="0" borderId="4" xfId="3" applyNumberFormat="1" applyFont="1" applyFill="1" applyBorder="1"/>
    <xf numFmtId="0" fontId="33" fillId="0" borderId="0" xfId="3" applyFont="1" applyFill="1"/>
    <xf numFmtId="42" fontId="33" fillId="0" borderId="12" xfId="3" applyNumberFormat="1" applyFont="1" applyFill="1" applyBorder="1"/>
    <xf numFmtId="42" fontId="56" fillId="6" borderId="12" xfId="3" applyNumberFormat="1" applyFont="1" applyFill="1" applyBorder="1"/>
    <xf numFmtId="0" fontId="53" fillId="0" borderId="0" xfId="3" applyFont="1" applyAlignment="1">
      <alignment horizontal="right"/>
    </xf>
    <xf numFmtId="41" fontId="61" fillId="0" borderId="0" xfId="3" applyNumberFormat="1" applyFont="1" applyFill="1"/>
    <xf numFmtId="0" fontId="61" fillId="0" borderId="0" xfId="3" applyFont="1" applyFill="1"/>
    <xf numFmtId="0" fontId="33" fillId="7" borderId="5" xfId="3" applyFont="1" applyFill="1" applyBorder="1" applyAlignment="1">
      <alignment horizontal="centerContinuous"/>
    </xf>
    <xf numFmtId="0" fontId="33" fillId="7" borderId="6" xfId="3" applyFont="1" applyFill="1" applyBorder="1" applyAlignment="1">
      <alignment horizontal="centerContinuous"/>
    </xf>
    <xf numFmtId="0" fontId="33" fillId="6" borderId="6" xfId="3" applyFont="1" applyFill="1" applyBorder="1" applyAlignment="1">
      <alignment horizontal="centerContinuous"/>
    </xf>
    <xf numFmtId="0" fontId="33" fillId="7" borderId="7" xfId="3" applyFont="1" applyFill="1" applyBorder="1" applyAlignment="1">
      <alignment horizontal="centerContinuous"/>
    </xf>
    <xf numFmtId="0" fontId="33" fillId="7" borderId="8" xfId="3" applyFont="1" applyFill="1" applyBorder="1"/>
    <xf numFmtId="42" fontId="33" fillId="7" borderId="0" xfId="3" applyNumberFormat="1" applyFont="1" applyFill="1" applyBorder="1"/>
    <xf numFmtId="42" fontId="48" fillId="6" borderId="0" xfId="3" applyNumberFormat="1" applyFill="1" applyBorder="1"/>
    <xf numFmtId="42" fontId="33" fillId="7" borderId="9" xfId="3" applyNumberFormat="1" applyFont="1" applyFill="1" applyBorder="1"/>
    <xf numFmtId="0" fontId="62" fillId="7" borderId="49" xfId="3" applyFont="1" applyFill="1" applyBorder="1"/>
    <xf numFmtId="10" fontId="48" fillId="7" borderId="50" xfId="3" applyNumberFormat="1" applyFill="1" applyBorder="1"/>
    <xf numFmtId="0" fontId="48" fillId="6" borderId="50" xfId="3" applyFill="1" applyBorder="1"/>
    <xf numFmtId="10" fontId="48" fillId="7" borderId="51" xfId="3" applyNumberFormat="1" applyFill="1" applyBorder="1"/>
    <xf numFmtId="10" fontId="48" fillId="7" borderId="0" xfId="3" applyNumberFormat="1" applyFill="1" applyBorder="1"/>
    <xf numFmtId="10" fontId="48" fillId="7" borderId="9" xfId="3" applyNumberFormat="1" applyFill="1" applyBorder="1"/>
    <xf numFmtId="168" fontId="33" fillId="7" borderId="11" xfId="3" applyNumberFormat="1" applyFont="1" applyFill="1" applyBorder="1"/>
    <xf numFmtId="41" fontId="33" fillId="6" borderId="0" xfId="3" applyNumberFormat="1" applyFont="1" applyFill="1" applyBorder="1"/>
    <xf numFmtId="42" fontId="33" fillId="7" borderId="52" xfId="3" applyNumberFormat="1" applyFont="1" applyFill="1" applyBorder="1"/>
    <xf numFmtId="0" fontId="48" fillId="7" borderId="10" xfId="3" applyFill="1" applyBorder="1"/>
    <xf numFmtId="0" fontId="48" fillId="7" borderId="4" xfId="3" applyFill="1" applyBorder="1"/>
    <xf numFmtId="0" fontId="48" fillId="6" borderId="4" xfId="3" applyFill="1" applyBorder="1"/>
    <xf numFmtId="0" fontId="48" fillId="7" borderId="17" xfId="3" applyFill="1" applyBorder="1"/>
    <xf numFmtId="0" fontId="33" fillId="0" borderId="0" xfId="3" applyFont="1" applyAlignment="1">
      <alignment horizontal="left"/>
    </xf>
    <xf numFmtId="0" fontId="48" fillId="0" borderId="0" xfId="3" applyFont="1" applyFill="1"/>
    <xf numFmtId="0" fontId="33" fillId="0" borderId="0" xfId="3" applyFont="1" applyAlignment="1">
      <alignment horizontal="center"/>
    </xf>
    <xf numFmtId="184" fontId="63" fillId="0" borderId="0" xfId="3" applyNumberFormat="1" applyFont="1" applyFill="1" applyAlignment="1"/>
    <xf numFmtId="0" fontId="64" fillId="0" borderId="0" xfId="3" applyFont="1" applyFill="1" applyAlignment="1">
      <alignment horizontal="center"/>
    </xf>
    <xf numFmtId="0" fontId="65" fillId="0" borderId="0" xfId="3" applyFont="1" applyFill="1" applyAlignment="1">
      <alignment horizontal="center"/>
    </xf>
    <xf numFmtId="0" fontId="66" fillId="0" borderId="0" xfId="3" applyFont="1" applyFill="1" applyAlignment="1">
      <alignment horizontal="center"/>
    </xf>
    <xf numFmtId="0" fontId="65" fillId="0" borderId="0" xfId="3" applyFont="1" applyFill="1" applyBorder="1" applyAlignment="1">
      <alignment horizontal="left"/>
    </xf>
    <xf numFmtId="10" fontId="65" fillId="0" borderId="0" xfId="3" applyNumberFormat="1" applyFont="1" applyFill="1" applyBorder="1" applyAlignment="1">
      <alignment horizontal="center"/>
    </xf>
    <xf numFmtId="0" fontId="48" fillId="0" borderId="53" xfId="3" applyBorder="1"/>
    <xf numFmtId="0" fontId="65" fillId="0" borderId="0" xfId="3" applyFont="1" applyFill="1" applyBorder="1" applyAlignment="1">
      <alignment horizontal="right"/>
    </xf>
    <xf numFmtId="0" fontId="48" fillId="0" borderId="54" xfId="3" applyFont="1" applyFill="1" applyBorder="1"/>
    <xf numFmtId="0" fontId="48" fillId="0" borderId="0" xfId="3" applyFont="1" applyFill="1" applyAlignment="1">
      <alignment horizontal="center"/>
    </xf>
    <xf numFmtId="0" fontId="48" fillId="0" borderId="0" xfId="3" applyFont="1" applyFill="1" applyAlignment="1">
      <alignment horizontal="left"/>
    </xf>
    <xf numFmtId="0" fontId="33" fillId="0" borderId="54" xfId="3" applyFont="1" applyFill="1" applyBorder="1" applyAlignment="1">
      <alignment horizontal="center"/>
    </xf>
    <xf numFmtId="0" fontId="48" fillId="0" borderId="4" xfId="3" applyFont="1" applyFill="1" applyBorder="1" applyAlignment="1">
      <alignment horizontal="center"/>
    </xf>
    <xf numFmtId="0" fontId="48" fillId="0" borderId="4" xfId="3" applyFont="1" applyFill="1" applyBorder="1" applyAlignment="1">
      <alignment horizontal="left"/>
    </xf>
    <xf numFmtId="185" fontId="33" fillId="0" borderId="55" xfId="3" applyNumberFormat="1" applyFont="1" applyFill="1" applyBorder="1" applyAlignment="1">
      <alignment horizontal="center"/>
    </xf>
    <xf numFmtId="42" fontId="48" fillId="0" borderId="54" xfId="3" applyNumberFormat="1" applyFont="1" applyFill="1" applyBorder="1"/>
    <xf numFmtId="41" fontId="48" fillId="0" borderId="54" xfId="3" applyNumberFormat="1" applyFont="1" applyFill="1" applyBorder="1"/>
    <xf numFmtId="0" fontId="48" fillId="0" borderId="0" xfId="3" applyNumberFormat="1" applyFont="1" applyFill="1" applyAlignment="1">
      <alignment horizontal="left"/>
    </xf>
    <xf numFmtId="0" fontId="48" fillId="0" borderId="0" xfId="3" applyFont="1" applyAlignment="1">
      <alignment horizontal="center"/>
    </xf>
    <xf numFmtId="0" fontId="67" fillId="0" borderId="0" xfId="3" applyFont="1" applyFill="1" applyAlignment="1">
      <alignment horizontal="center"/>
    </xf>
    <xf numFmtId="0" fontId="67" fillId="0" borderId="0" xfId="3" applyFont="1" applyFill="1" applyAlignment="1">
      <alignment horizontal="left"/>
    </xf>
    <xf numFmtId="0" fontId="67" fillId="0" borderId="0" xfId="3" applyFont="1" applyFill="1"/>
    <xf numFmtId="49" fontId="48" fillId="0" borderId="0" xfId="3" applyNumberFormat="1" applyFont="1" applyFill="1" applyAlignment="1"/>
    <xf numFmtId="49" fontId="48" fillId="0" borderId="0" xfId="3" applyNumberFormat="1" applyFont="1" applyFill="1"/>
    <xf numFmtId="49" fontId="48" fillId="0" borderId="0" xfId="3" applyNumberFormat="1" applyFont="1" applyFill="1" applyBorder="1" applyAlignment="1">
      <alignment horizontal="left"/>
    </xf>
    <xf numFmtId="0" fontId="67" fillId="0" borderId="0" xfId="3" quotePrefix="1" applyFont="1" applyFill="1" applyAlignment="1">
      <alignment horizontal="left"/>
    </xf>
    <xf numFmtId="0" fontId="48" fillId="0" borderId="0" xfId="3" applyFont="1" applyAlignment="1">
      <alignment horizontal="left"/>
    </xf>
    <xf numFmtId="41" fontId="68" fillId="0" borderId="54" xfId="3" applyNumberFormat="1" applyFont="1" applyFill="1" applyBorder="1"/>
    <xf numFmtId="0" fontId="48" fillId="0" borderId="0" xfId="3" applyFont="1" applyAlignment="1">
      <alignment horizontal="right"/>
    </xf>
    <xf numFmtId="41" fontId="33" fillId="0" borderId="56" xfId="3" applyNumberFormat="1" applyFont="1" applyFill="1" applyBorder="1"/>
    <xf numFmtId="41" fontId="48" fillId="0" borderId="0" xfId="3" applyNumberFormat="1"/>
    <xf numFmtId="166" fontId="48" fillId="0" borderId="0" xfId="3" applyNumberFormat="1" applyFont="1" applyFill="1" applyBorder="1"/>
    <xf numFmtId="42" fontId="61" fillId="0" borderId="0" xfId="3" applyNumberFormat="1" applyFont="1" applyFill="1"/>
    <xf numFmtId="0" fontId="3" fillId="0" borderId="42" xfId="0" applyFont="1" applyFill="1" applyBorder="1" applyAlignment="1">
      <alignment horizontal="centerContinuous"/>
    </xf>
    <xf numFmtId="0" fontId="33" fillId="0" borderId="43" xfId="2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 vertical="top"/>
    </xf>
    <xf numFmtId="0" fontId="43" fillId="0" borderId="2" xfId="0" applyFont="1" applyFill="1" applyBorder="1" applyAlignment="1">
      <alignment horizontal="centerContinuous" vertical="center"/>
    </xf>
    <xf numFmtId="0" fontId="71" fillId="0" borderId="0" xfId="0" applyFont="1" applyFill="1"/>
    <xf numFmtId="166" fontId="71" fillId="0" borderId="0" xfId="4" applyNumberFormat="1" applyFont="1" applyFill="1"/>
    <xf numFmtId="166" fontId="71" fillId="0" borderId="6" xfId="0" applyNumberFormat="1" applyFont="1" applyFill="1" applyBorder="1"/>
    <xf numFmtId="42" fontId="71" fillId="0" borderId="12" xfId="0" applyNumberFormat="1" applyFont="1" applyFill="1" applyBorder="1"/>
    <xf numFmtId="10" fontId="71" fillId="0" borderId="0" xfId="0" applyNumberFormat="1" applyFont="1" applyFill="1"/>
    <xf numFmtId="42" fontId="71" fillId="0" borderId="0" xfId="0" applyNumberFormat="1" applyFont="1" applyFill="1"/>
    <xf numFmtId="41" fontId="71" fillId="8" borderId="16" xfId="0" applyNumberFormat="1" applyFont="1" applyFill="1" applyBorder="1" applyAlignment="1" applyProtection="1">
      <protection locked="0"/>
    </xf>
    <xf numFmtId="0" fontId="72" fillId="0" borderId="0" xfId="0" applyFont="1" applyBorder="1" applyAlignment="1">
      <alignment horizontal="right"/>
    </xf>
    <xf numFmtId="41" fontId="72" fillId="0" borderId="0" xfId="0" applyNumberFormat="1" applyFont="1" applyBorder="1" applyAlignment="1">
      <alignment horizontal="left" indent="1"/>
    </xf>
    <xf numFmtId="41" fontId="71" fillId="8" borderId="26" xfId="0" applyNumberFormat="1" applyFont="1" applyFill="1" applyBorder="1" applyAlignment="1" applyProtection="1">
      <protection locked="0"/>
    </xf>
    <xf numFmtId="42" fontId="71" fillId="8" borderId="24" xfId="0" applyNumberFormat="1" applyFont="1" applyFill="1" applyBorder="1" applyAlignment="1" applyProtection="1">
      <protection locked="0"/>
    </xf>
    <xf numFmtId="0" fontId="72" fillId="0" borderId="0" xfId="0" applyFont="1" applyBorder="1" applyAlignment="1">
      <alignment horizontal="left" indent="1"/>
    </xf>
    <xf numFmtId="42" fontId="71" fillId="8" borderId="57" xfId="0" applyNumberFormat="1" applyFont="1" applyFill="1" applyBorder="1" applyAlignment="1" applyProtection="1">
      <protection locked="0"/>
    </xf>
    <xf numFmtId="0" fontId="4" fillId="0" borderId="5" xfId="0" applyFont="1" applyFill="1" applyBorder="1" applyAlignment="1">
      <alignment horizontal="left"/>
    </xf>
    <xf numFmtId="0" fontId="33" fillId="0" borderId="0" xfId="3" applyFont="1" applyAlignment="1">
      <alignment horizontal="center"/>
    </xf>
  </cellXfs>
  <cellStyles count="5">
    <cellStyle name="Comma" xfId="4" builtinId="3"/>
    <cellStyle name="Normal" xfId="0" builtinId="0"/>
    <cellStyle name="Normal 2" xfId="2"/>
    <cellStyle name="Normal 2 2" xfId="3"/>
    <cellStyle name="Percent" xfId="1" builtinId="5"/>
  </cellStyles>
  <dxfs count="41">
    <dxf>
      <font>
        <b/>
        <i val="0"/>
        <color rgb="FF00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Original%20Filing/RevReq-COS-Rate%20Years%20WP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Subject to Refund"/>
      <sheetName val="Summary"/>
      <sheetName val="Detailed Summary"/>
      <sheetName val="Common Adj"/>
      <sheetName val="Electric Adj"/>
      <sheetName val="DEC13"/>
      <sheetName val="BDJ Exh Summary"/>
      <sheetName val="SEF-13 p 1 Elect wp"/>
      <sheetName val="SEF-13 p 2 Elect wp"/>
      <sheetName val="Adj List"/>
      <sheetName val="Final Rate Years"/>
      <sheetName val="Named Ranges E"/>
      <sheetName val="Proofs=&gt;"/>
      <sheetName val="TBPI, ETR, Rev"/>
      <sheetName val="557 &amp; 555"/>
      <sheetName val="Prod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A198"/>
  <sheetViews>
    <sheetView tabSelected="1" zoomScale="85" zoomScaleNormal="85" workbookViewId="0">
      <pane ySplit="10" topLeftCell="A11" activePane="bottomLeft" state="frozen"/>
      <selection activeCell="F76" sqref="F75:F76"/>
      <selection pane="bottomLeft" activeCell="B35" sqref="B35"/>
    </sheetView>
  </sheetViews>
  <sheetFormatPr defaultColWidth="9.28515625" defaultRowHeight="12.75" x14ac:dyDescent="0.2"/>
  <cols>
    <col min="1" max="1" width="5" style="1" bestFit="1" customWidth="1"/>
    <col min="2" max="2" width="66.42578125" style="1" customWidth="1"/>
    <col min="3" max="3" width="17.28515625" style="1" customWidth="1"/>
    <col min="4" max="4" width="17.42578125" style="1" customWidth="1"/>
    <col min="5" max="5" width="18.28515625" style="1" customWidth="1"/>
    <col min="6" max="6" width="5" style="1" bestFit="1" customWidth="1"/>
    <col min="7" max="7" width="48.5703125" style="1" customWidth="1"/>
    <col min="8" max="8" width="14.7109375" style="1" customWidth="1"/>
    <col min="9" max="9" width="14.5703125" style="1" customWidth="1"/>
    <col min="10" max="10" width="19.5703125" style="1" customWidth="1"/>
    <col min="11" max="11" width="5" style="1" customWidth="1"/>
    <col min="12" max="12" width="67.140625" style="1" customWidth="1"/>
    <col min="13" max="13" width="7.7109375" style="1" customWidth="1"/>
    <col min="14" max="14" width="9.28515625" style="1" customWidth="1"/>
    <col min="15" max="15" width="23.42578125" style="1" customWidth="1"/>
    <col min="16" max="16" width="9.28515625" style="1" customWidth="1"/>
    <col min="17" max="18" width="9.28515625" style="1"/>
    <col min="19" max="19" width="15.28515625" style="1" bestFit="1" customWidth="1"/>
    <col min="20" max="20" width="19.42578125" style="1" customWidth="1"/>
    <col min="21" max="21" width="12.28515625" style="1" bestFit="1" customWidth="1"/>
    <col min="22" max="22" width="15.28515625" style="1" bestFit="1" customWidth="1"/>
    <col min="23" max="25" width="9.28515625" style="1"/>
    <col min="26" max="26" width="16.7109375" style="1" customWidth="1"/>
    <col min="27" max="16384" width="9.28515625" style="1"/>
  </cols>
  <sheetData>
    <row r="1" spans="1:27" ht="22.15" customHeight="1" x14ac:dyDescent="0.2">
      <c r="D1" s="2" t="s">
        <v>0</v>
      </c>
      <c r="E1" s="3"/>
      <c r="I1" s="2" t="s">
        <v>1</v>
      </c>
      <c r="J1" s="3"/>
      <c r="M1" s="2" t="s">
        <v>2</v>
      </c>
      <c r="N1" s="4"/>
      <c r="O1" s="3"/>
    </row>
    <row r="2" spans="1:27" x14ac:dyDescent="0.2">
      <c r="A2" s="5" t="s">
        <v>570</v>
      </c>
      <c r="B2" s="6"/>
      <c r="C2" s="926"/>
      <c r="D2" s="6"/>
      <c r="E2" s="6"/>
      <c r="F2" s="5" t="s">
        <v>570</v>
      </c>
      <c r="G2" s="5"/>
      <c r="H2" s="5"/>
      <c r="I2" s="5"/>
      <c r="J2" s="5"/>
      <c r="K2" s="5" t="s">
        <v>570</v>
      </c>
      <c r="L2" s="5"/>
      <c r="M2" s="6"/>
      <c r="N2" s="6"/>
      <c r="O2" s="6"/>
    </row>
    <row r="3" spans="1:27" x14ac:dyDescent="0.2">
      <c r="A3" s="5" t="s">
        <v>3</v>
      </c>
      <c r="B3" s="6"/>
      <c r="C3" s="926"/>
      <c r="D3" s="6"/>
      <c r="E3" s="6"/>
      <c r="F3" s="5" t="s">
        <v>3</v>
      </c>
      <c r="G3" s="5"/>
      <c r="H3" s="5"/>
      <c r="I3" s="5"/>
      <c r="J3" s="5"/>
      <c r="K3" s="5" t="s">
        <v>3</v>
      </c>
      <c r="L3" s="5"/>
      <c r="M3" s="6"/>
      <c r="N3" s="6"/>
      <c r="O3" s="6"/>
    </row>
    <row r="4" spans="1:27" x14ac:dyDescent="0.2">
      <c r="A4" s="5" t="s">
        <v>49</v>
      </c>
      <c r="B4" s="6"/>
      <c r="C4" s="926"/>
      <c r="D4" s="6"/>
      <c r="E4" s="6"/>
      <c r="F4" s="5" t="s">
        <v>49</v>
      </c>
      <c r="G4" s="5"/>
      <c r="H4" s="5"/>
      <c r="I4" s="5"/>
      <c r="J4" s="5"/>
      <c r="K4" s="5" t="s">
        <v>49</v>
      </c>
      <c r="L4" s="5"/>
      <c r="M4" s="6"/>
      <c r="N4" s="6"/>
      <c r="O4" s="6"/>
    </row>
    <row r="5" spans="1:27" x14ac:dyDescent="0.2">
      <c r="A5" s="5" t="s">
        <v>50</v>
      </c>
      <c r="B5" s="6"/>
      <c r="C5" s="926"/>
      <c r="D5" s="6"/>
      <c r="E5" s="6"/>
      <c r="F5" s="5" t="s">
        <v>50</v>
      </c>
      <c r="G5" s="5"/>
      <c r="H5" s="5"/>
      <c r="I5" s="5"/>
      <c r="J5" s="5"/>
      <c r="K5" s="5" t="s">
        <v>50</v>
      </c>
      <c r="L5" s="5"/>
      <c r="M5" s="6"/>
      <c r="N5" s="6"/>
      <c r="O5" s="6"/>
    </row>
    <row r="6" spans="1:27" s="8" customFormat="1" x14ac:dyDescent="0.2">
      <c r="A6" s="7" t="s">
        <v>4</v>
      </c>
      <c r="B6" s="7"/>
      <c r="C6" s="761"/>
      <c r="D6" s="7"/>
      <c r="E6" s="7"/>
      <c r="F6" s="7" t="s">
        <v>5</v>
      </c>
      <c r="G6" s="7"/>
      <c r="H6" s="7"/>
      <c r="I6" s="7"/>
      <c r="J6" s="7"/>
      <c r="K6" s="7" t="s">
        <v>6</v>
      </c>
      <c r="L6" s="7"/>
      <c r="M6" s="7"/>
      <c r="N6" s="7"/>
      <c r="O6" s="7"/>
    </row>
    <row r="7" spans="1:27" x14ac:dyDescent="0.2">
      <c r="B7" s="6"/>
      <c r="C7" s="6"/>
      <c r="D7" s="6"/>
      <c r="E7" s="6"/>
      <c r="G7" s="6"/>
      <c r="H7" s="6"/>
      <c r="I7" s="6"/>
      <c r="J7" s="6"/>
      <c r="K7" s="6"/>
      <c r="L7" s="6"/>
      <c r="M7" s="6"/>
      <c r="N7" s="6"/>
      <c r="O7" s="6"/>
    </row>
    <row r="8" spans="1:27" x14ac:dyDescent="0.2">
      <c r="K8" s="6"/>
      <c r="L8" s="6"/>
      <c r="M8" s="6"/>
      <c r="N8" s="6"/>
    </row>
    <row r="9" spans="1:27" x14ac:dyDescent="0.2">
      <c r="A9" s="9" t="s">
        <v>7</v>
      </c>
      <c r="B9" s="9"/>
      <c r="C9" s="10">
        <v>2023</v>
      </c>
      <c r="D9" s="10">
        <v>2024</v>
      </c>
      <c r="E9" s="10">
        <v>2025</v>
      </c>
      <c r="F9" s="9" t="s">
        <v>7</v>
      </c>
      <c r="G9" s="9"/>
      <c r="H9" s="10" t="s">
        <v>8</v>
      </c>
      <c r="J9" s="10" t="s">
        <v>9</v>
      </c>
      <c r="K9" s="9" t="s">
        <v>7</v>
      </c>
      <c r="L9" s="9"/>
      <c r="M9" s="9"/>
    </row>
    <row r="10" spans="1:27" ht="15" x14ac:dyDescent="0.25">
      <c r="A10" s="11" t="s">
        <v>10</v>
      </c>
      <c r="B10" s="11" t="s">
        <v>11</v>
      </c>
      <c r="C10" s="12" t="s">
        <v>12</v>
      </c>
      <c r="D10" s="12" t="s">
        <v>13</v>
      </c>
      <c r="E10" s="12" t="s">
        <v>14</v>
      </c>
      <c r="F10" s="11" t="s">
        <v>10</v>
      </c>
      <c r="G10" s="11" t="s">
        <v>11</v>
      </c>
      <c r="H10" s="12" t="s">
        <v>15</v>
      </c>
      <c r="I10" s="12" t="s">
        <v>16</v>
      </c>
      <c r="J10" s="12" t="s">
        <v>16</v>
      </c>
      <c r="K10" s="11" t="s">
        <v>10</v>
      </c>
      <c r="L10" s="11" t="s">
        <v>11</v>
      </c>
      <c r="M10" s="11"/>
      <c r="N10" s="13"/>
      <c r="O10" s="13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5" x14ac:dyDescent="0.25">
      <c r="F11"/>
      <c r="G11" s="15"/>
      <c r="H11" s="15"/>
      <c r="I11" s="15"/>
      <c r="J11" s="15"/>
      <c r="R11" s="16"/>
      <c r="S11" s="17"/>
      <c r="T11" s="16"/>
      <c r="U11" s="14"/>
      <c r="V11" s="14"/>
      <c r="W11" s="14"/>
      <c r="X11" s="14"/>
      <c r="Y11" s="14"/>
      <c r="Z11" s="14"/>
      <c r="AA11" s="14"/>
    </row>
    <row r="12" spans="1:27" ht="15" x14ac:dyDescent="0.25">
      <c r="A12" s="18">
        <f>ROW()</f>
        <v>12</v>
      </c>
      <c r="B12" s="19" t="s">
        <v>17</v>
      </c>
      <c r="C12" s="20">
        <f>'SEF-4.1'!K58</f>
        <v>5659074413.4054613</v>
      </c>
      <c r="D12" s="20">
        <f>'SEF-4.1'!M58</f>
        <v>6028296640.1346474</v>
      </c>
      <c r="E12" s="20">
        <f>'SEF-4.1'!O58</f>
        <v>6441067849.9126396</v>
      </c>
      <c r="F12" s="18">
        <f>ROW()</f>
        <v>12</v>
      </c>
      <c r="G12" s="941" t="s">
        <v>18</v>
      </c>
      <c r="H12" s="21"/>
      <c r="I12" s="21"/>
      <c r="J12" s="22"/>
      <c r="K12" s="18">
        <f>ROW()</f>
        <v>12</v>
      </c>
      <c r="L12" s="23" t="s">
        <v>19</v>
      </c>
      <c r="M12" s="19"/>
      <c r="N12" s="19"/>
      <c r="O12" s="24">
        <v>7.1970000000000003E-3</v>
      </c>
      <c r="R12" s="25"/>
      <c r="S12" s="17"/>
      <c r="T12" s="17"/>
      <c r="U12" s="14"/>
      <c r="V12" s="14"/>
      <c r="W12" s="14"/>
      <c r="X12" s="14"/>
      <c r="Y12" s="14"/>
      <c r="Z12" s="14"/>
      <c r="AA12" s="14"/>
    </row>
    <row r="13" spans="1:27" ht="15" x14ac:dyDescent="0.25">
      <c r="A13" s="18">
        <f t="shared" ref="A13:A32" si="0">A12+1</f>
        <v>13</v>
      </c>
      <c r="B13" s="23" t="s">
        <v>20</v>
      </c>
      <c r="C13" s="26">
        <f>'SEF-4.1'!G60</f>
        <v>7.3899999999999993E-2</v>
      </c>
      <c r="D13" s="26">
        <f>+J33</f>
        <v>7.4399999999999994E-2</v>
      </c>
      <c r="E13" s="26">
        <f>+J42</f>
        <v>7.4899999999999994E-2</v>
      </c>
      <c r="F13" s="25">
        <f>+F12+1</f>
        <v>13</v>
      </c>
      <c r="G13" s="27" t="s">
        <v>21</v>
      </c>
      <c r="H13" s="28">
        <v>0.51039999999999996</v>
      </c>
      <c r="I13" s="28">
        <v>5.1332288401253916E-2</v>
      </c>
      <c r="J13" s="29">
        <f>ROUND(H13*I13,4)</f>
        <v>2.6200000000000001E-2</v>
      </c>
      <c r="K13" s="18">
        <f t="shared" ref="K13:K20" si="1">K12+1</f>
        <v>13</v>
      </c>
      <c r="L13" s="23" t="s">
        <v>22</v>
      </c>
      <c r="M13" s="19"/>
      <c r="N13" s="19"/>
      <c r="O13" s="24">
        <v>2E-3</v>
      </c>
      <c r="R13" s="25"/>
      <c r="S13" s="28"/>
      <c r="T13" s="17"/>
      <c r="U13" s="14"/>
      <c r="V13" s="14"/>
      <c r="W13" s="14"/>
      <c r="X13" s="14"/>
      <c r="Y13" s="14"/>
      <c r="Z13" s="14"/>
      <c r="AA13" s="14"/>
    </row>
    <row r="14" spans="1:27" ht="15" x14ac:dyDescent="0.25">
      <c r="A14" s="18">
        <f t="shared" si="0"/>
        <v>14</v>
      </c>
      <c r="B14" s="23"/>
      <c r="C14" s="21"/>
      <c r="D14" s="21"/>
      <c r="E14" s="21"/>
      <c r="F14" s="25">
        <f t="shared" ref="F14:F46" si="2">+F13+1</f>
        <v>14</v>
      </c>
      <c r="G14" s="27" t="s">
        <v>23</v>
      </c>
      <c r="H14" s="28">
        <v>0.48959999999999998</v>
      </c>
      <c r="I14" s="28">
        <v>9.4252054794520562E-2</v>
      </c>
      <c r="J14" s="29">
        <f>ROUND(H14*I14,4)</f>
        <v>4.6100000000000002E-2</v>
      </c>
      <c r="K14" s="18">
        <f t="shared" si="1"/>
        <v>14</v>
      </c>
      <c r="L14" s="23" t="str">
        <f>"STATE UTILITY TAX ( "&amp;O14*100&amp;"% - ( LINE 1 * "&amp;O14*100&amp;"% )  )"</f>
        <v>STATE UTILITY TAX ( 3.8455% - ( LINE 1 * 3.8455% )  )</v>
      </c>
      <c r="N14" s="30">
        <v>3.8733999999999998E-2</v>
      </c>
      <c r="O14" s="31">
        <f>ROUND(N14-(N14*O12),6)</f>
        <v>3.8455000000000003E-2</v>
      </c>
      <c r="R14" s="25"/>
      <c r="S14" s="16"/>
      <c r="T14" s="17"/>
      <c r="U14" s="14"/>
      <c r="V14" s="14"/>
      <c r="W14" s="14"/>
      <c r="X14" s="14"/>
      <c r="Y14" s="14"/>
      <c r="Z14" s="14"/>
      <c r="AA14" s="14"/>
    </row>
    <row r="15" spans="1:27" ht="15" x14ac:dyDescent="0.25">
      <c r="A15" s="18">
        <f t="shared" si="0"/>
        <v>15</v>
      </c>
      <c r="B15" s="19" t="s">
        <v>24</v>
      </c>
      <c r="C15" s="32">
        <f>+C13*C12</f>
        <v>418205599.15066355</v>
      </c>
      <c r="D15" s="32">
        <f>+D13*D12</f>
        <v>448505270.02601773</v>
      </c>
      <c r="E15" s="32">
        <f>+E13*E12</f>
        <v>482435981.9584567</v>
      </c>
      <c r="F15" s="25">
        <f t="shared" si="2"/>
        <v>15</v>
      </c>
      <c r="G15" s="27" t="s">
        <v>25</v>
      </c>
      <c r="H15" s="33">
        <f>SUM(H13:H14)</f>
        <v>1</v>
      </c>
      <c r="I15" s="21"/>
      <c r="J15" s="34">
        <f>SUM(J13:J14)</f>
        <v>7.2300000000000003E-2</v>
      </c>
      <c r="K15" s="18">
        <f t="shared" si="1"/>
        <v>15</v>
      </c>
      <c r="L15" s="23"/>
      <c r="M15" s="19"/>
      <c r="N15" s="19"/>
      <c r="O15" s="35"/>
      <c r="R15" s="25"/>
      <c r="S15" s="36"/>
      <c r="T15" s="17"/>
      <c r="U15" s="14"/>
      <c r="V15" s="14"/>
      <c r="W15" s="14"/>
      <c r="X15" s="14"/>
      <c r="Y15" s="14"/>
      <c r="Z15" s="14"/>
      <c r="AA15" s="14"/>
    </row>
    <row r="16" spans="1:27" ht="15" x14ac:dyDescent="0.25">
      <c r="A16" s="18">
        <f t="shared" si="0"/>
        <v>16</v>
      </c>
      <c r="B16" s="19"/>
      <c r="F16" s="25">
        <f t="shared" si="2"/>
        <v>16</v>
      </c>
      <c r="G16" s="27"/>
      <c r="H16" s="16"/>
      <c r="I16" s="16"/>
      <c r="J16" s="37"/>
      <c r="K16" s="18">
        <f t="shared" si="1"/>
        <v>16</v>
      </c>
      <c r="L16" s="23" t="s">
        <v>26</v>
      </c>
      <c r="M16" s="19"/>
      <c r="N16" s="19"/>
      <c r="O16" s="24">
        <f>ROUND(SUM(O12:O14),6)</f>
        <v>4.7652E-2</v>
      </c>
      <c r="R16" s="25"/>
      <c r="S16" s="16"/>
      <c r="T16" s="17"/>
      <c r="U16" s="14"/>
      <c r="V16" s="14"/>
      <c r="W16" s="14"/>
      <c r="X16" s="14"/>
      <c r="Y16" s="14"/>
      <c r="Z16" s="14"/>
      <c r="AA16" s="14"/>
    </row>
    <row r="17" spans="1:27" ht="15" x14ac:dyDescent="0.25">
      <c r="A17" s="18">
        <f t="shared" si="0"/>
        <v>17</v>
      </c>
      <c r="B17" s="23" t="s">
        <v>27</v>
      </c>
      <c r="C17" s="32">
        <f>'SEF-4.1'!K47</f>
        <v>169918366.64650345</v>
      </c>
      <c r="D17" s="32">
        <f>'SEF-4.1'!M47</f>
        <v>153070840.41360378</v>
      </c>
      <c r="E17" s="32">
        <f>'SEF-4.1'!O47</f>
        <v>179338259.63988042</v>
      </c>
      <c r="F17" s="25">
        <f t="shared" si="2"/>
        <v>17</v>
      </c>
      <c r="G17" s="27" t="s">
        <v>28</v>
      </c>
      <c r="H17" s="28">
        <f>+H13</f>
        <v>0.51039999999999996</v>
      </c>
      <c r="I17" s="28">
        <f>I13*0.79</f>
        <v>4.0552507836990596E-2</v>
      </c>
      <c r="J17" s="29">
        <f>ROUND(J13*0.79,4)</f>
        <v>2.07E-2</v>
      </c>
      <c r="K17" s="18">
        <f t="shared" si="1"/>
        <v>17</v>
      </c>
      <c r="L17" s="19"/>
      <c r="M17" s="19"/>
      <c r="N17" s="19"/>
      <c r="O17" s="24"/>
      <c r="R17" s="25"/>
      <c r="S17" s="36"/>
      <c r="T17" s="17"/>
      <c r="U17" s="14"/>
      <c r="V17" s="14"/>
      <c r="W17" s="14"/>
      <c r="X17" s="14"/>
      <c r="Y17" s="14"/>
      <c r="Z17" s="14"/>
      <c r="AA17" s="14"/>
    </row>
    <row r="18" spans="1:27" ht="15" x14ac:dyDescent="0.25">
      <c r="A18" s="18">
        <f t="shared" si="0"/>
        <v>18</v>
      </c>
      <c r="B18" s="23" t="s">
        <v>29</v>
      </c>
      <c r="C18" s="38">
        <f>+C15-C17</f>
        <v>248287232.50416011</v>
      </c>
      <c r="D18" s="38">
        <f>+D15-D17</f>
        <v>295434429.61241394</v>
      </c>
      <c r="E18" s="38">
        <f>+E15-E17</f>
        <v>303097722.31857628</v>
      </c>
      <c r="F18" s="25">
        <f t="shared" si="2"/>
        <v>18</v>
      </c>
      <c r="G18" s="27" t="s">
        <v>23</v>
      </c>
      <c r="H18" s="28">
        <f>+H14</f>
        <v>0.48959999999999998</v>
      </c>
      <c r="I18" s="28">
        <f>+I14</f>
        <v>9.4252054794520562E-2</v>
      </c>
      <c r="J18" s="29">
        <f>ROUND(H18*I18,4)</f>
        <v>4.6100000000000002E-2</v>
      </c>
      <c r="K18" s="18">
        <f t="shared" si="1"/>
        <v>18</v>
      </c>
      <c r="L18" s="19" t="str">
        <f>"CONVERSION FACTOR EXCLUDING FEDERAL INCOME TAX ( 1 - LINE "&amp;$K$17&amp;" )"</f>
        <v>CONVERSION FACTOR EXCLUDING FEDERAL INCOME TAX ( 1 - LINE 17 )</v>
      </c>
      <c r="M18" s="19"/>
      <c r="N18" s="19"/>
      <c r="O18" s="24">
        <f>ROUND(1-O16,6)</f>
        <v>0.95234799999999997</v>
      </c>
      <c r="R18" s="25"/>
      <c r="S18" s="36"/>
      <c r="T18" s="17"/>
      <c r="U18" s="14"/>
      <c r="V18" s="14"/>
      <c r="W18" s="14"/>
      <c r="X18" s="14"/>
      <c r="Y18" s="14"/>
      <c r="Z18" s="14"/>
      <c r="AA18" s="14"/>
    </row>
    <row r="19" spans="1:27" ht="15" x14ac:dyDescent="0.25">
      <c r="A19" s="18">
        <f t="shared" si="0"/>
        <v>19</v>
      </c>
      <c r="B19" s="19"/>
      <c r="C19" s="39"/>
      <c r="D19" s="39"/>
      <c r="E19" s="20"/>
      <c r="F19" s="25">
        <f t="shared" si="2"/>
        <v>19</v>
      </c>
      <c r="G19" s="40" t="s">
        <v>30</v>
      </c>
      <c r="H19" s="41">
        <f>SUM(H17:H18)</f>
        <v>1</v>
      </c>
      <c r="I19" s="42"/>
      <c r="J19" s="43">
        <f>SUM(J17:J18)</f>
        <v>6.6799999999999998E-2</v>
      </c>
      <c r="K19" s="18">
        <f t="shared" si="1"/>
        <v>19</v>
      </c>
      <c r="L19" s="23" t="s">
        <v>571</v>
      </c>
      <c r="M19" s="19"/>
      <c r="N19" s="44">
        <v>0.21</v>
      </c>
      <c r="O19" s="24">
        <v>0.199993</v>
      </c>
      <c r="R19" s="25"/>
      <c r="S19" s="16"/>
      <c r="T19" s="17"/>
      <c r="U19" s="14"/>
      <c r="V19" s="14"/>
      <c r="W19" s="14"/>
      <c r="X19" s="14"/>
      <c r="Y19" s="14"/>
      <c r="Z19" s="14"/>
      <c r="AA19" s="14"/>
    </row>
    <row r="20" spans="1:27" ht="15.75" thickBot="1" x14ac:dyDescent="0.3">
      <c r="A20" s="18">
        <f t="shared" si="0"/>
        <v>20</v>
      </c>
      <c r="B20" s="19" t="s">
        <v>6</v>
      </c>
      <c r="C20" s="45">
        <f>+O20</f>
        <v>0.752355</v>
      </c>
      <c r="D20" s="45">
        <f>C20</f>
        <v>0.752355</v>
      </c>
      <c r="E20" s="45">
        <f>D20</f>
        <v>0.752355</v>
      </c>
      <c r="F20" s="25">
        <f t="shared" si="2"/>
        <v>20</v>
      </c>
      <c r="G20" s="16"/>
      <c r="H20" s="16"/>
      <c r="I20" s="16"/>
      <c r="J20" s="16"/>
      <c r="K20" s="18">
        <f t="shared" si="1"/>
        <v>20</v>
      </c>
      <c r="L20" s="23" t="str">
        <f>"CONVERSION FACTOR INCL FEDERAL INCOME TAX ( LINE "&amp;K18&amp;" - LINE "&amp;K19&amp;" ) "</f>
        <v xml:space="preserve">CONVERSION FACTOR INCL FEDERAL INCOME TAX ( LINE 18 - LINE 19 ) </v>
      </c>
      <c r="M20" s="19"/>
      <c r="N20" s="19"/>
      <c r="O20" s="46">
        <f>ROUND(1-O19-O16,6)</f>
        <v>0.752355</v>
      </c>
      <c r="R20" s="25"/>
      <c r="S20" s="47"/>
      <c r="T20" s="17"/>
      <c r="U20" s="14"/>
      <c r="V20" s="14"/>
      <c r="W20" s="14"/>
      <c r="X20" s="14"/>
      <c r="Y20" s="14"/>
      <c r="Z20" s="14"/>
      <c r="AA20" s="14"/>
    </row>
    <row r="21" spans="1:27" ht="16.5" thickTop="1" thickBot="1" x14ac:dyDescent="0.3">
      <c r="A21" s="18">
        <f t="shared" si="0"/>
        <v>21</v>
      </c>
      <c r="B21" s="1" t="s">
        <v>31</v>
      </c>
      <c r="C21" s="48">
        <f>ROUND(+C18/C20,0)</f>
        <v>330013401</v>
      </c>
      <c r="D21" s="48">
        <f>ROUND(+D18/D20,0)</f>
        <v>392679559</v>
      </c>
      <c r="E21" s="48">
        <f>ROUND(+E18/E20,0)</f>
        <v>402865299</v>
      </c>
      <c r="F21" s="25">
        <f t="shared" si="2"/>
        <v>21</v>
      </c>
      <c r="G21" s="941">
        <v>2023</v>
      </c>
      <c r="H21" s="21"/>
      <c r="I21" s="21"/>
      <c r="J21" s="22"/>
      <c r="K21" s="18"/>
      <c r="M21" s="19"/>
      <c r="N21" s="19"/>
      <c r="O21" s="19"/>
      <c r="R21" s="25"/>
      <c r="S21" s="49"/>
      <c r="T21" s="17"/>
      <c r="U21" s="14"/>
      <c r="V21" s="14"/>
      <c r="W21" s="14"/>
      <c r="X21" s="14"/>
      <c r="Y21" s="14"/>
      <c r="Z21" s="14"/>
      <c r="AA21" s="14"/>
    </row>
    <row r="22" spans="1:27" ht="15.75" thickTop="1" x14ac:dyDescent="0.25">
      <c r="A22" s="18">
        <f t="shared" si="0"/>
        <v>22</v>
      </c>
      <c r="C22" s="49"/>
      <c r="D22" s="49"/>
      <c r="E22" s="49"/>
      <c r="F22" s="25">
        <f t="shared" si="2"/>
        <v>22</v>
      </c>
      <c r="G22" s="27" t="s">
        <v>21</v>
      </c>
      <c r="H22" s="28">
        <v>0.51</v>
      </c>
      <c r="I22" s="28">
        <v>4.9803921568627445E-2</v>
      </c>
      <c r="J22" s="29">
        <f>ROUND(H22*I22,4)</f>
        <v>2.5399999999999999E-2</v>
      </c>
      <c r="K22" s="18"/>
      <c r="M22" s="19"/>
      <c r="N22" s="19"/>
      <c r="O22" s="24"/>
      <c r="R22" s="25"/>
      <c r="S22" s="16"/>
      <c r="T22" s="17"/>
      <c r="U22" s="14"/>
      <c r="V22" s="14"/>
      <c r="W22" s="14"/>
      <c r="X22" s="14"/>
      <c r="Y22" s="14"/>
      <c r="Z22" s="14"/>
      <c r="AA22" s="14"/>
    </row>
    <row r="23" spans="1:27" ht="15" x14ac:dyDescent="0.25">
      <c r="A23" s="18">
        <f t="shared" si="0"/>
        <v>23</v>
      </c>
      <c r="B23" s="1" t="s">
        <v>32</v>
      </c>
      <c r="C23" s="50">
        <f>C21-0</f>
        <v>330013401</v>
      </c>
      <c r="D23" s="50">
        <f>D21-C21+D47</f>
        <v>62666158</v>
      </c>
      <c r="E23" s="50">
        <f>E21-D21</f>
        <v>10185740</v>
      </c>
      <c r="F23" s="25">
        <f t="shared" si="2"/>
        <v>23</v>
      </c>
      <c r="G23" s="27" t="s">
        <v>23</v>
      </c>
      <c r="H23" s="28">
        <v>0.49</v>
      </c>
      <c r="I23" s="28">
        <v>9.9000000000000005E-2</v>
      </c>
      <c r="J23" s="29">
        <f>ROUND(H23*I23,4)</f>
        <v>4.8500000000000001E-2</v>
      </c>
      <c r="R23" s="25"/>
      <c r="S23" s="36"/>
      <c r="T23" s="17"/>
      <c r="U23" s="14"/>
      <c r="V23" s="14"/>
      <c r="W23" s="14"/>
      <c r="X23" s="14"/>
      <c r="Y23" s="14"/>
      <c r="Z23" s="14"/>
      <c r="AA23" s="14"/>
    </row>
    <row r="24" spans="1:27" ht="15" x14ac:dyDescent="0.25">
      <c r="A24" s="18">
        <f t="shared" si="0"/>
        <v>24</v>
      </c>
      <c r="C24" s="51"/>
      <c r="D24" s="51"/>
      <c r="E24" s="51"/>
      <c r="F24" s="25">
        <f t="shared" si="2"/>
        <v>24</v>
      </c>
      <c r="G24" s="27" t="s">
        <v>25</v>
      </c>
      <c r="H24" s="33">
        <f>SUM(H22:H23)</f>
        <v>1</v>
      </c>
      <c r="I24" s="21"/>
      <c r="J24" s="34">
        <f>SUM(J22:J23)</f>
        <v>7.3899999999999993E-2</v>
      </c>
      <c r="R24" s="25"/>
      <c r="S24" s="36"/>
      <c r="T24" s="17"/>
      <c r="U24" s="14"/>
      <c r="V24" s="14"/>
      <c r="W24" s="14"/>
      <c r="X24" s="14"/>
      <c r="Y24" s="14"/>
      <c r="Z24" s="14"/>
      <c r="AA24" s="14"/>
    </row>
    <row r="25" spans="1:27" ht="15" x14ac:dyDescent="0.25">
      <c r="A25" s="18">
        <f t="shared" si="0"/>
        <v>25</v>
      </c>
      <c r="B25" s="1" t="s">
        <v>33</v>
      </c>
      <c r="C25" s="16"/>
      <c r="D25" s="16"/>
      <c r="E25" s="16"/>
      <c r="F25" s="25">
        <f t="shared" si="2"/>
        <v>25</v>
      </c>
      <c r="G25" s="27"/>
      <c r="H25" s="16"/>
      <c r="I25" s="16"/>
      <c r="J25" s="37"/>
      <c r="L25" s="1" t="s">
        <v>34</v>
      </c>
      <c r="R25" s="25"/>
      <c r="S25" s="36"/>
      <c r="T25" s="17"/>
      <c r="U25" s="14"/>
      <c r="V25" s="14"/>
      <c r="W25" s="14"/>
      <c r="X25" s="14"/>
      <c r="Y25" s="14"/>
      <c r="Z25" s="14"/>
      <c r="AA25" s="14"/>
    </row>
    <row r="26" spans="1:27" ht="15" x14ac:dyDescent="0.25">
      <c r="A26" s="18">
        <f t="shared" si="0"/>
        <v>26</v>
      </c>
      <c r="B26" s="52" t="s">
        <v>35</v>
      </c>
      <c r="C26" s="32"/>
      <c r="D26" s="32"/>
      <c r="E26" s="32"/>
      <c r="F26" s="25">
        <f t="shared" si="2"/>
        <v>26</v>
      </c>
      <c r="G26" s="27" t="s">
        <v>28</v>
      </c>
      <c r="H26" s="28">
        <f>+H22</f>
        <v>0.51</v>
      </c>
      <c r="I26" s="28">
        <f>I22*0.79</f>
        <v>3.9345098039215681E-2</v>
      </c>
      <c r="J26" s="29">
        <f>ROUND(J22*0.79,4)</f>
        <v>2.01E-2</v>
      </c>
      <c r="R26" s="25"/>
      <c r="S26" s="36"/>
      <c r="T26" s="17"/>
      <c r="U26" s="14"/>
      <c r="V26" s="14"/>
      <c r="W26" s="14"/>
      <c r="X26" s="14"/>
      <c r="Y26" s="14"/>
      <c r="Z26" s="14"/>
      <c r="AA26" s="14"/>
    </row>
    <row r="27" spans="1:27" ht="15" x14ac:dyDescent="0.25">
      <c r="A27" s="18">
        <f t="shared" si="0"/>
        <v>27</v>
      </c>
      <c r="B27" s="53" t="s">
        <v>36</v>
      </c>
      <c r="C27" s="32">
        <v>-67510000</v>
      </c>
      <c r="D27" s="32"/>
      <c r="E27" s="32"/>
      <c r="F27" s="25">
        <f t="shared" si="2"/>
        <v>27</v>
      </c>
      <c r="G27" s="27" t="s">
        <v>23</v>
      </c>
      <c r="H27" s="28">
        <f>+H23</f>
        <v>0.49</v>
      </c>
      <c r="I27" s="28">
        <f>+I23</f>
        <v>9.9000000000000005E-2</v>
      </c>
      <c r="J27" s="29">
        <f>ROUND(H27*I27,4)</f>
        <v>4.8500000000000001E-2</v>
      </c>
      <c r="K27"/>
      <c r="R27" s="25"/>
      <c r="S27" s="36"/>
      <c r="T27" s="17"/>
      <c r="U27" s="14"/>
      <c r="V27" s="14"/>
      <c r="W27" s="14"/>
      <c r="X27" s="14"/>
      <c r="Y27" s="14"/>
      <c r="Z27" s="14"/>
      <c r="AA27" s="14"/>
    </row>
    <row r="28" spans="1:27" ht="15" x14ac:dyDescent="0.25">
      <c r="A28" s="18">
        <f t="shared" si="0"/>
        <v>28</v>
      </c>
      <c r="B28" s="53" t="s">
        <v>37</v>
      </c>
      <c r="C28" s="32">
        <v>-3624000</v>
      </c>
      <c r="D28" s="32"/>
      <c r="E28" s="32"/>
      <c r="F28" s="25">
        <f t="shared" si="2"/>
        <v>28</v>
      </c>
      <c r="G28" s="40" t="s">
        <v>30</v>
      </c>
      <c r="H28" s="41">
        <f>SUM(H26:H27)</f>
        <v>1</v>
      </c>
      <c r="I28" s="42"/>
      <c r="J28" s="43">
        <f>SUM(J26:J27)</f>
        <v>6.8599999999999994E-2</v>
      </c>
      <c r="R28" s="25"/>
      <c r="S28" s="36"/>
      <c r="T28" s="17"/>
      <c r="U28" s="14"/>
      <c r="V28" s="14"/>
      <c r="W28" s="14"/>
      <c r="X28" s="14"/>
      <c r="Y28" s="14"/>
      <c r="Z28" s="14"/>
      <c r="AA28" s="14"/>
    </row>
    <row r="29" spans="1:27" ht="15" x14ac:dyDescent="0.25">
      <c r="A29" s="18">
        <f t="shared" si="0"/>
        <v>29</v>
      </c>
      <c r="B29" s="52" t="s">
        <v>38</v>
      </c>
      <c r="C29" s="32"/>
      <c r="D29" s="32"/>
      <c r="E29" s="32"/>
      <c r="F29" s="25">
        <f t="shared" si="2"/>
        <v>29</v>
      </c>
      <c r="G29" s="16"/>
      <c r="H29" s="16"/>
      <c r="I29" s="16"/>
      <c r="J29" s="16"/>
      <c r="R29" s="25"/>
      <c r="S29" s="36"/>
      <c r="T29" s="17"/>
      <c r="U29" s="14"/>
      <c r="V29" s="14"/>
      <c r="W29" s="14"/>
      <c r="X29" s="14"/>
      <c r="Y29" s="14"/>
      <c r="Z29" s="14"/>
      <c r="AA29" s="14"/>
    </row>
    <row r="30" spans="1:27" ht="15" x14ac:dyDescent="0.25">
      <c r="A30" s="18">
        <f t="shared" si="0"/>
        <v>30</v>
      </c>
      <c r="B30" s="53" t="s">
        <v>39</v>
      </c>
      <c r="C30" s="32">
        <v>-2212000</v>
      </c>
      <c r="D30" s="32"/>
      <c r="E30" s="32"/>
      <c r="F30" s="25">
        <f t="shared" si="2"/>
        <v>30</v>
      </c>
      <c r="G30" s="941">
        <v>2024</v>
      </c>
      <c r="H30" s="21"/>
      <c r="I30" s="21"/>
      <c r="J30" s="22"/>
      <c r="R30" s="25"/>
      <c r="S30" s="36"/>
      <c r="T30" s="17"/>
      <c r="U30" s="14"/>
      <c r="V30" s="14"/>
      <c r="W30" s="14"/>
      <c r="X30" s="14"/>
      <c r="Y30" s="14"/>
      <c r="Z30" s="14"/>
      <c r="AA30" s="14"/>
    </row>
    <row r="31" spans="1:27" ht="15" x14ac:dyDescent="0.25">
      <c r="A31" s="18">
        <f t="shared" si="0"/>
        <v>31</v>
      </c>
      <c r="B31" s="928" t="s">
        <v>1202</v>
      </c>
      <c r="C31" s="929">
        <v>36508000</v>
      </c>
      <c r="D31" s="929">
        <v>-34000</v>
      </c>
      <c r="E31" s="929">
        <v>19327000</v>
      </c>
      <c r="F31" s="25">
        <f t="shared" si="2"/>
        <v>31</v>
      </c>
      <c r="G31" s="27" t="s">
        <v>21</v>
      </c>
      <c r="H31" s="28">
        <v>0.505</v>
      </c>
      <c r="I31" s="28">
        <v>5.0297029702970293E-2</v>
      </c>
      <c r="J31" s="29">
        <f>ROUND(H31*I31,4)</f>
        <v>2.5399999999999999E-2</v>
      </c>
      <c r="L31" s="54"/>
      <c r="R31" s="25"/>
      <c r="S31" s="16"/>
      <c r="T31" s="17"/>
      <c r="U31" s="14"/>
      <c r="V31" s="14"/>
      <c r="W31" s="14"/>
      <c r="X31" s="14"/>
      <c r="Y31" s="14"/>
      <c r="Z31" s="14"/>
      <c r="AA31" s="14"/>
    </row>
    <row r="32" spans="1:27" ht="15" x14ac:dyDescent="0.25">
      <c r="A32" s="18">
        <f t="shared" si="0"/>
        <v>32</v>
      </c>
      <c r="B32" s="53" t="s">
        <v>40</v>
      </c>
      <c r="C32" s="32">
        <v>53883000</v>
      </c>
      <c r="D32" s="32">
        <v>3620000</v>
      </c>
      <c r="E32" s="32">
        <v>22434000</v>
      </c>
      <c r="F32" s="25">
        <f t="shared" si="2"/>
        <v>32</v>
      </c>
      <c r="G32" s="27" t="s">
        <v>23</v>
      </c>
      <c r="H32" s="28">
        <v>0.495</v>
      </c>
      <c r="I32" s="28">
        <v>9.9000000000000005E-2</v>
      </c>
      <c r="J32" s="29">
        <f>ROUND(H32*I32,4)</f>
        <v>4.9000000000000002E-2</v>
      </c>
      <c r="L32" s="54"/>
      <c r="M32" s="39"/>
      <c r="R32" s="25"/>
      <c r="S32" s="55"/>
      <c r="T32" s="17"/>
      <c r="U32" s="14"/>
      <c r="V32" s="14"/>
      <c r="W32" s="14"/>
      <c r="X32" s="14"/>
      <c r="Y32" s="14"/>
      <c r="Z32" s="14"/>
      <c r="AA32" s="14"/>
    </row>
    <row r="33" spans="1:27" ht="15" x14ac:dyDescent="0.25">
      <c r="A33" s="18">
        <f t="shared" ref="A33:A39" si="3">A32+1</f>
        <v>33</v>
      </c>
      <c r="B33" s="52" t="s">
        <v>41</v>
      </c>
      <c r="C33" s="32">
        <v>6598.2099414467812</v>
      </c>
      <c r="D33" s="32">
        <v>-3227718</v>
      </c>
      <c r="E33" s="32">
        <v>-792780</v>
      </c>
      <c r="F33" s="25">
        <f t="shared" si="2"/>
        <v>33</v>
      </c>
      <c r="G33" s="27" t="s">
        <v>25</v>
      </c>
      <c r="H33" s="33">
        <f>SUM(H31:H32)</f>
        <v>1</v>
      </c>
      <c r="I33" s="21"/>
      <c r="J33" s="34">
        <f>SUM(J31:J32)</f>
        <v>7.4399999999999994E-2</v>
      </c>
      <c r="L33" s="54"/>
      <c r="R33" s="25"/>
      <c r="S33" s="55"/>
      <c r="T33" s="17"/>
      <c r="U33" s="14"/>
      <c r="V33" s="14"/>
      <c r="W33" s="14"/>
      <c r="X33" s="14"/>
      <c r="Y33" s="14"/>
      <c r="Z33" s="14"/>
      <c r="AA33" s="14"/>
    </row>
    <row r="34" spans="1:27" ht="15" x14ac:dyDescent="0.25">
      <c r="A34" s="18">
        <f t="shared" si="3"/>
        <v>34</v>
      </c>
      <c r="B34" s="1" t="s">
        <v>42</v>
      </c>
      <c r="C34" s="930">
        <f>SUM(C26:C33)</f>
        <v>17051598.209941447</v>
      </c>
      <c r="D34" s="930">
        <f>SUM(D26:D33)</f>
        <v>358282</v>
      </c>
      <c r="E34" s="930">
        <f>SUM(E26:E33)</f>
        <v>40968220</v>
      </c>
      <c r="F34" s="25">
        <f t="shared" si="2"/>
        <v>34</v>
      </c>
      <c r="G34" s="27"/>
      <c r="H34" s="16"/>
      <c r="I34" s="16"/>
      <c r="J34" s="37"/>
      <c r="L34" s="32"/>
      <c r="R34" s="25"/>
      <c r="S34" s="55"/>
      <c r="T34" s="17"/>
      <c r="U34" s="14"/>
      <c r="V34" s="14"/>
      <c r="W34" s="14"/>
      <c r="X34" s="14"/>
      <c r="Y34" s="14"/>
      <c r="Z34" s="14"/>
      <c r="AA34" s="14"/>
    </row>
    <row r="35" spans="1:27" ht="15" x14ac:dyDescent="0.25">
      <c r="A35" s="18">
        <f t="shared" si="3"/>
        <v>35</v>
      </c>
      <c r="B35" s="56"/>
      <c r="C35" s="38"/>
      <c r="D35" s="38"/>
      <c r="E35" s="38"/>
      <c r="F35" s="25">
        <f t="shared" si="2"/>
        <v>35</v>
      </c>
      <c r="G35" s="27" t="s">
        <v>28</v>
      </c>
      <c r="H35" s="28">
        <f>+H31</f>
        <v>0.505</v>
      </c>
      <c r="I35" s="28">
        <f>I31*0.79</f>
        <v>3.9734653465346534E-2</v>
      </c>
      <c r="J35" s="29">
        <f>ROUND(J31*0.79,4)</f>
        <v>2.01E-2</v>
      </c>
      <c r="R35" s="25"/>
      <c r="S35" s="55"/>
      <c r="T35" s="17"/>
      <c r="U35" s="14"/>
      <c r="V35" s="14"/>
      <c r="W35" s="14"/>
      <c r="X35" s="14"/>
      <c r="Y35" s="14"/>
      <c r="Z35" s="14"/>
      <c r="AA35" s="14"/>
    </row>
    <row r="36" spans="1:27" ht="15.75" thickBot="1" x14ac:dyDescent="0.3">
      <c r="A36" s="18">
        <f t="shared" si="3"/>
        <v>36</v>
      </c>
      <c r="B36" s="1" t="s">
        <v>43</v>
      </c>
      <c r="C36" s="931">
        <f>C23+C34</f>
        <v>347064999.20994145</v>
      </c>
      <c r="D36" s="931">
        <f>D23+D34</f>
        <v>63024440</v>
      </c>
      <c r="E36" s="931">
        <f>E23+E34</f>
        <v>51153960</v>
      </c>
      <c r="F36" s="25">
        <f t="shared" si="2"/>
        <v>36</v>
      </c>
      <c r="G36" s="27" t="s">
        <v>23</v>
      </c>
      <c r="H36" s="28">
        <f>+H32</f>
        <v>0.495</v>
      </c>
      <c r="I36" s="28">
        <f>+I32</f>
        <v>9.9000000000000005E-2</v>
      </c>
      <c r="J36" s="29">
        <f>ROUND(H36*I36,4)</f>
        <v>4.9000000000000002E-2</v>
      </c>
      <c r="R36" s="25"/>
      <c r="S36" s="55"/>
      <c r="T36" s="17"/>
      <c r="U36" s="14"/>
      <c r="V36" s="14"/>
      <c r="W36" s="14"/>
      <c r="X36" s="14"/>
      <c r="Y36" s="14"/>
      <c r="Z36" s="14"/>
      <c r="AA36" s="14"/>
    </row>
    <row r="37" spans="1:27" ht="15.75" thickTop="1" x14ac:dyDescent="0.25">
      <c r="A37" s="18">
        <f t="shared" si="3"/>
        <v>37</v>
      </c>
      <c r="F37" s="25">
        <f t="shared" si="2"/>
        <v>37</v>
      </c>
      <c r="G37" s="40" t="s">
        <v>30</v>
      </c>
      <c r="H37" s="41">
        <f>SUM(H35:H36)</f>
        <v>1</v>
      </c>
      <c r="I37" s="42"/>
      <c r="J37" s="43">
        <f>SUM(J35:J36)</f>
        <v>6.9099999999999995E-2</v>
      </c>
      <c r="R37" s="25"/>
      <c r="S37" s="17"/>
      <c r="T37" s="17"/>
      <c r="U37" s="14"/>
      <c r="V37" s="14"/>
      <c r="W37" s="14"/>
      <c r="X37" s="14"/>
      <c r="Y37" s="14"/>
      <c r="Z37" s="14"/>
      <c r="AA37" s="14"/>
    </row>
    <row r="38" spans="1:27" ht="15" x14ac:dyDescent="0.25">
      <c r="A38" s="18">
        <f t="shared" si="3"/>
        <v>38</v>
      </c>
      <c r="B38" s="1" t="s">
        <v>44</v>
      </c>
      <c r="C38" s="932">
        <f>C36/C39</f>
        <v>0.15192315025697234</v>
      </c>
      <c r="D38" s="932">
        <f>D36/D39</f>
        <v>2.4361341905447077E-2</v>
      </c>
      <c r="E38" s="932">
        <f>E36/E39</f>
        <v>1.9269340924765968E-2</v>
      </c>
      <c r="F38" s="25">
        <f t="shared" si="2"/>
        <v>38</v>
      </c>
      <c r="G38" s="36"/>
      <c r="H38" s="58"/>
      <c r="I38" s="58"/>
      <c r="J38" s="58"/>
      <c r="R38" s="58"/>
      <c r="S38" s="58"/>
      <c r="T38" s="58"/>
      <c r="U38" s="14"/>
      <c r="V38" s="14"/>
      <c r="W38" s="14"/>
      <c r="X38" s="14"/>
      <c r="Y38" s="14"/>
      <c r="Z38" s="14"/>
      <c r="AA38" s="14"/>
    </row>
    <row r="39" spans="1:27" ht="15" x14ac:dyDescent="0.25">
      <c r="A39" s="18">
        <f t="shared" si="3"/>
        <v>39</v>
      </c>
      <c r="B39" s="1" t="s">
        <v>45</v>
      </c>
      <c r="C39" s="20">
        <v>2284477373.085629</v>
      </c>
      <c r="D39" s="933">
        <v>2587067668.3006549</v>
      </c>
      <c r="E39" s="933">
        <v>2654681351.0499597</v>
      </c>
      <c r="F39" s="25">
        <f t="shared" si="2"/>
        <v>39</v>
      </c>
      <c r="G39" s="941">
        <v>2025</v>
      </c>
      <c r="H39" s="21"/>
      <c r="I39" s="21"/>
      <c r="J39" s="22"/>
      <c r="R39" s="58"/>
      <c r="S39" s="58"/>
      <c r="T39" s="58"/>
      <c r="U39" s="14"/>
      <c r="V39" s="14"/>
      <c r="W39" s="14"/>
      <c r="X39" s="14"/>
      <c r="Y39" s="14"/>
      <c r="Z39" s="14"/>
      <c r="AA39" s="14"/>
    </row>
    <row r="40" spans="1:27" ht="15" x14ac:dyDescent="0.25">
      <c r="A40" s="18"/>
      <c r="F40" s="25">
        <f t="shared" si="2"/>
        <v>40</v>
      </c>
      <c r="G40" s="27" t="s">
        <v>21</v>
      </c>
      <c r="H40" s="28">
        <v>0.5</v>
      </c>
      <c r="I40" s="28">
        <v>5.0799999999999998E-2</v>
      </c>
      <c r="J40" s="29">
        <f>ROUND(H40*I40,4)</f>
        <v>2.5399999999999999E-2</v>
      </c>
      <c r="K40" s="14"/>
      <c r="L40" s="14"/>
      <c r="R40" s="58"/>
      <c r="S40" s="58"/>
      <c r="T40" s="58"/>
      <c r="U40" s="14"/>
      <c r="V40" s="14"/>
      <c r="W40" s="14"/>
      <c r="X40" s="14"/>
      <c r="Y40" s="14"/>
      <c r="Z40" s="14"/>
      <c r="AA40" s="14"/>
    </row>
    <row r="41" spans="1:27" ht="15" x14ac:dyDescent="0.25">
      <c r="A41" s="928" t="s">
        <v>1201</v>
      </c>
      <c r="F41" s="25">
        <f t="shared" si="2"/>
        <v>41</v>
      </c>
      <c r="G41" s="27" t="s">
        <v>23</v>
      </c>
      <c r="H41" s="28">
        <v>0.5</v>
      </c>
      <c r="I41" s="28">
        <v>9.9000000000000005E-2</v>
      </c>
      <c r="J41" s="29">
        <f>ROUND(H41*I41,4)</f>
        <v>4.9500000000000002E-2</v>
      </c>
      <c r="K41" s="14"/>
      <c r="L41" s="14"/>
      <c r="R41" s="58"/>
      <c r="S41" s="58"/>
      <c r="T41" s="58"/>
      <c r="U41" s="14"/>
      <c r="V41" s="14"/>
      <c r="W41" s="14"/>
      <c r="X41" s="14"/>
      <c r="Y41" s="14"/>
      <c r="Z41" s="14"/>
      <c r="AA41" s="14"/>
    </row>
    <row r="42" spans="1:27" ht="15" x14ac:dyDescent="0.25">
      <c r="A42" s="18"/>
      <c r="F42" s="25">
        <f t="shared" si="2"/>
        <v>42</v>
      </c>
      <c r="G42" s="27" t="s">
        <v>25</v>
      </c>
      <c r="H42" s="33">
        <f>SUM(H40:H41)</f>
        <v>1</v>
      </c>
      <c r="I42" s="21"/>
      <c r="J42" s="34">
        <f>SUM(J40:J41)</f>
        <v>7.4899999999999994E-2</v>
      </c>
      <c r="K42" s="14"/>
      <c r="L42" s="14"/>
      <c r="R42" s="58"/>
      <c r="S42" s="58"/>
      <c r="T42" s="58"/>
      <c r="U42" s="14"/>
      <c r="V42" s="14"/>
      <c r="W42" s="14"/>
      <c r="X42" s="14"/>
      <c r="Y42" s="14"/>
      <c r="Z42" s="14"/>
      <c r="AA42" s="14"/>
    </row>
    <row r="43" spans="1:27" ht="15" x14ac:dyDescent="0.25">
      <c r="A43" s="18"/>
      <c r="B43" s="59"/>
      <c r="C43" s="60"/>
      <c r="D43" s="60"/>
      <c r="E43" s="60"/>
      <c r="F43" s="25">
        <f t="shared" si="2"/>
        <v>43</v>
      </c>
      <c r="G43" s="27"/>
      <c r="H43" s="16"/>
      <c r="I43" s="16"/>
      <c r="J43" s="37"/>
      <c r="K43" s="14"/>
      <c r="L43" s="14"/>
      <c r="R43" s="58"/>
      <c r="S43" s="58"/>
      <c r="T43" s="58"/>
      <c r="U43" s="14"/>
      <c r="V43" s="14"/>
      <c r="W43" s="14"/>
      <c r="X43" s="14"/>
      <c r="Y43" s="14"/>
      <c r="Z43" s="14"/>
      <c r="AA43" s="14"/>
    </row>
    <row r="44" spans="1:27" ht="15" x14ac:dyDescent="0.25">
      <c r="A44" s="18"/>
      <c r="B44" s="59"/>
      <c r="C44" s="60"/>
      <c r="D44" s="60"/>
      <c r="E44" s="60"/>
      <c r="F44" s="25">
        <f t="shared" si="2"/>
        <v>44</v>
      </c>
      <c r="G44" s="27" t="s">
        <v>28</v>
      </c>
      <c r="H44" s="28">
        <f>+H40</f>
        <v>0.5</v>
      </c>
      <c r="I44" s="28">
        <f>I40*0.79</f>
        <v>4.0132000000000001E-2</v>
      </c>
      <c r="J44" s="29">
        <f>ROUND(J40*0.79,4)</f>
        <v>2.01E-2</v>
      </c>
      <c r="K44" s="14"/>
      <c r="L44" s="14"/>
      <c r="R44" s="58"/>
      <c r="S44" s="58"/>
      <c r="T44" s="58"/>
      <c r="U44" s="14"/>
      <c r="V44" s="14"/>
      <c r="W44" s="14"/>
      <c r="X44" s="14"/>
      <c r="Y44" s="14"/>
      <c r="Z44" s="14"/>
      <c r="AA44" s="14"/>
    </row>
    <row r="45" spans="1:27" ht="15" x14ac:dyDescent="0.25">
      <c r="A45" s="18"/>
      <c r="B45" s="59"/>
      <c r="C45" s="60"/>
      <c r="D45" s="60"/>
      <c r="E45" s="60"/>
      <c r="F45" s="25">
        <f t="shared" si="2"/>
        <v>45</v>
      </c>
      <c r="G45" s="27" t="s">
        <v>23</v>
      </c>
      <c r="H45" s="28">
        <f>+H41</f>
        <v>0.5</v>
      </c>
      <c r="I45" s="28">
        <f>+I41</f>
        <v>9.9000000000000005E-2</v>
      </c>
      <c r="J45" s="29">
        <f>ROUND(H45*I45,4)</f>
        <v>4.9500000000000002E-2</v>
      </c>
      <c r="K45" s="14"/>
      <c r="L45" s="14"/>
      <c r="R45" s="58"/>
      <c r="S45" s="58"/>
      <c r="T45" s="58"/>
      <c r="U45" s="14"/>
      <c r="V45" s="14"/>
      <c r="W45" s="14"/>
      <c r="X45" s="14"/>
      <c r="Y45" s="14"/>
      <c r="Z45" s="14"/>
      <c r="AA45" s="14"/>
    </row>
    <row r="46" spans="1:27" ht="15" x14ac:dyDescent="0.25">
      <c r="A46" s="18"/>
      <c r="B46"/>
      <c r="C46"/>
      <c r="D46"/>
      <c r="E46"/>
      <c r="F46" s="25">
        <f t="shared" si="2"/>
        <v>46</v>
      </c>
      <c r="G46" s="40" t="s">
        <v>30</v>
      </c>
      <c r="H46" s="41">
        <f>SUM(H44:H45)</f>
        <v>1</v>
      </c>
      <c r="I46" s="42"/>
      <c r="J46" s="43">
        <f>SUM(J44:J45)</f>
        <v>6.9599999999999995E-2</v>
      </c>
      <c r="K46" s="14"/>
      <c r="L46" s="14"/>
      <c r="R46" s="58"/>
      <c r="S46" s="58"/>
      <c r="T46" s="58"/>
      <c r="U46" s="14"/>
      <c r="V46" s="14"/>
      <c r="W46" s="14"/>
      <c r="X46" s="14"/>
      <c r="Y46" s="14"/>
      <c r="Z46" s="14"/>
      <c r="AA46" s="14"/>
    </row>
    <row r="47" spans="1:27" ht="15" x14ac:dyDescent="0.25">
      <c r="A47" s="18"/>
      <c r="B47" s="59"/>
      <c r="C47" s="61"/>
      <c r="D47" s="62"/>
      <c r="E47" s="61"/>
      <c r="F47" s="25"/>
      <c r="G47" s="63"/>
      <c r="H47" s="58"/>
      <c r="I47" s="58"/>
      <c r="J47" s="58"/>
      <c r="K47" s="14"/>
      <c r="L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5" x14ac:dyDescent="0.25">
      <c r="A48" s="18"/>
      <c r="B48"/>
      <c r="C48" s="32"/>
      <c r="D48" s="32"/>
      <c r="E48" s="32"/>
      <c r="F48"/>
      <c r="G48" s="15"/>
      <c r="H48" s="15"/>
      <c r="I48" s="15"/>
      <c r="J48" s="15"/>
      <c r="K48"/>
      <c r="L48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5" x14ac:dyDescent="0.25">
      <c r="A49" s="18"/>
      <c r="B49" s="59"/>
      <c r="C49" s="60"/>
      <c r="D49" s="60"/>
      <c r="E49" s="60"/>
      <c r="F49"/>
      <c r="G49"/>
      <c r="H49"/>
      <c r="I49"/>
      <c r="J49"/>
      <c r="K49"/>
      <c r="L49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5" x14ac:dyDescent="0.25">
      <c r="A50" s="18"/>
      <c r="B50" s="59"/>
      <c r="C50" s="64"/>
      <c r="D50" s="64"/>
      <c r="E50" s="64"/>
      <c r="F50"/>
      <c r="G50"/>
      <c r="H50"/>
      <c r="I50"/>
      <c r="J50"/>
      <c r="K50"/>
      <c r="L50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5" x14ac:dyDescent="0.25">
      <c r="A51" s="18"/>
      <c r="B51" s="59"/>
      <c r="C51" s="60"/>
      <c r="D51" s="60"/>
      <c r="E51" s="60"/>
      <c r="F51"/>
      <c r="G51"/>
      <c r="H51"/>
      <c r="I51"/>
      <c r="J51"/>
      <c r="K51"/>
      <c r="L51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5" x14ac:dyDescent="0.25">
      <c r="A52" s="18"/>
      <c r="B52"/>
      <c r="C52"/>
      <c r="D52"/>
      <c r="E52"/>
      <c r="F52"/>
      <c r="G52"/>
      <c r="H52"/>
      <c r="I52"/>
      <c r="J52"/>
      <c r="K52"/>
      <c r="L52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5" x14ac:dyDescent="0.25">
      <c r="A53" s="18"/>
      <c r="B53"/>
      <c r="C53"/>
      <c r="D53"/>
      <c r="E53"/>
      <c r="F53"/>
      <c r="G53"/>
      <c r="H53"/>
      <c r="I53"/>
      <c r="J53"/>
      <c r="K53"/>
      <c r="L53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5" x14ac:dyDescent="0.25">
      <c r="A54" s="18"/>
      <c r="B54"/>
      <c r="C54"/>
      <c r="D54"/>
      <c r="E54"/>
      <c r="F54"/>
      <c r="G54"/>
      <c r="H54"/>
      <c r="I54"/>
      <c r="J54"/>
      <c r="K54"/>
      <c r="L5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5" x14ac:dyDescent="0.25">
      <c r="A55" s="18"/>
      <c r="B55"/>
      <c r="C55"/>
      <c r="D55"/>
      <c r="E55"/>
      <c r="F55"/>
      <c r="G55"/>
      <c r="H55"/>
      <c r="I55"/>
      <c r="J55"/>
      <c r="K55"/>
      <c r="L55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5" x14ac:dyDescent="0.25">
      <c r="A56" s="18"/>
      <c r="B56"/>
      <c r="C56"/>
      <c r="D56"/>
      <c r="E56"/>
      <c r="F56"/>
      <c r="G56"/>
      <c r="H56"/>
      <c r="I56"/>
      <c r="J56"/>
      <c r="K56"/>
      <c r="L56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5" x14ac:dyDescent="0.25">
      <c r="A57" s="18"/>
      <c r="B57"/>
      <c r="C57"/>
      <c r="D57"/>
      <c r="E57"/>
      <c r="F57"/>
      <c r="G57"/>
      <c r="H57"/>
      <c r="I57"/>
      <c r="J57"/>
      <c r="K57"/>
      <c r="L57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5" x14ac:dyDescent="0.25">
      <c r="A58" s="18"/>
      <c r="B58"/>
      <c r="C58"/>
      <c r="D58"/>
      <c r="E58"/>
      <c r="F58"/>
      <c r="G58"/>
      <c r="H58"/>
      <c r="I58"/>
      <c r="J58"/>
      <c r="K58"/>
      <c r="L58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5" x14ac:dyDescent="0.25">
      <c r="A59" s="18"/>
      <c r="B59"/>
      <c r="C59"/>
      <c r="D59"/>
      <c r="E59"/>
      <c r="F59"/>
      <c r="G59"/>
      <c r="H59"/>
      <c r="I59"/>
      <c r="J59"/>
      <c r="K59" s="14"/>
      <c r="L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5" x14ac:dyDescent="0.25">
      <c r="A60" s="18"/>
      <c r="B60"/>
      <c r="C60"/>
      <c r="D60"/>
      <c r="E60"/>
      <c r="F60"/>
      <c r="G60"/>
      <c r="H60"/>
      <c r="I60"/>
      <c r="J60"/>
      <c r="K60" s="14"/>
      <c r="L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5" x14ac:dyDescent="0.25">
      <c r="A61" s="18"/>
      <c r="B61"/>
      <c r="C61"/>
      <c r="D61"/>
      <c r="E61"/>
      <c r="F61"/>
      <c r="G61"/>
      <c r="H61"/>
      <c r="I61"/>
      <c r="J61"/>
      <c r="K61" s="14"/>
      <c r="L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5" x14ac:dyDescent="0.25">
      <c r="A62" s="18"/>
      <c r="B62"/>
      <c r="C62"/>
      <c r="D62"/>
      <c r="E62"/>
      <c r="F62"/>
      <c r="G62"/>
      <c r="H62"/>
      <c r="I62"/>
      <c r="J62"/>
      <c r="K62" s="14"/>
      <c r="L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5" x14ac:dyDescent="0.25">
      <c r="A63" s="18"/>
      <c r="B63"/>
      <c r="C63"/>
      <c r="D63"/>
      <c r="E63"/>
      <c r="F63"/>
      <c r="G63"/>
      <c r="H63"/>
      <c r="I63"/>
      <c r="J63"/>
      <c r="K63" s="14"/>
      <c r="L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5" x14ac:dyDescent="0.25">
      <c r="A64" s="18"/>
      <c r="B64"/>
      <c r="C64"/>
      <c r="D64"/>
      <c r="E64"/>
      <c r="F64"/>
      <c r="G64"/>
      <c r="H64"/>
      <c r="I64"/>
      <c r="J64"/>
      <c r="K64" s="14"/>
      <c r="L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5" x14ac:dyDescent="0.25">
      <c r="A65" s="18"/>
      <c r="B65"/>
      <c r="C65"/>
      <c r="D65"/>
      <c r="E65"/>
      <c r="F65"/>
      <c r="G65"/>
      <c r="H65"/>
      <c r="I65"/>
      <c r="J65"/>
      <c r="K65" s="14"/>
      <c r="L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5" x14ac:dyDescent="0.25">
      <c r="A66" s="18"/>
      <c r="B66"/>
      <c r="C66"/>
      <c r="D66"/>
      <c r="E66"/>
      <c r="F66"/>
      <c r="G66"/>
      <c r="H66"/>
      <c r="I66"/>
      <c r="J66"/>
      <c r="K66" s="14"/>
      <c r="L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" x14ac:dyDescent="0.25">
      <c r="A67" s="18"/>
      <c r="B67"/>
      <c r="C67"/>
      <c r="D67"/>
      <c r="E67"/>
      <c r="F67"/>
      <c r="G67"/>
      <c r="H67"/>
      <c r="I67"/>
      <c r="J67"/>
      <c r="K67" s="14"/>
      <c r="L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5" x14ac:dyDescent="0.25">
      <c r="A68" s="18"/>
      <c r="B68"/>
      <c r="C68"/>
      <c r="D68"/>
      <c r="E68"/>
      <c r="F68"/>
      <c r="G68"/>
      <c r="H68"/>
      <c r="I68"/>
      <c r="J68"/>
      <c r="K68" s="14"/>
      <c r="L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5" x14ac:dyDescent="0.25">
      <c r="A69" s="18"/>
      <c r="B69"/>
      <c r="C69"/>
      <c r="D69"/>
      <c r="E69"/>
      <c r="F69" s="14"/>
      <c r="G69" s="14"/>
      <c r="H69" s="14"/>
      <c r="I69" s="14"/>
      <c r="J69" s="14"/>
      <c r="K69" s="14"/>
      <c r="L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5" x14ac:dyDescent="0.25">
      <c r="A70" s="18"/>
      <c r="B70"/>
      <c r="C70"/>
      <c r="D70"/>
      <c r="E70"/>
      <c r="F70" s="14"/>
      <c r="G70" s="14"/>
      <c r="H70" s="14"/>
      <c r="I70" s="14"/>
      <c r="J70" s="14"/>
      <c r="K70" s="14"/>
      <c r="L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5" x14ac:dyDescent="0.25">
      <c r="A71" s="14"/>
      <c r="B71"/>
      <c r="C71"/>
      <c r="D71"/>
      <c r="E71"/>
      <c r="F71" s="14"/>
      <c r="G71" s="14"/>
      <c r="H71" s="14"/>
      <c r="I71" s="14"/>
      <c r="J71" s="14"/>
      <c r="K71" s="14"/>
      <c r="L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5" x14ac:dyDescent="0.25">
      <c r="A72" s="18"/>
      <c r="B72"/>
      <c r="C72"/>
      <c r="D72"/>
      <c r="E72"/>
      <c r="F72" s="14"/>
      <c r="G72" s="14"/>
      <c r="H72" s="14"/>
      <c r="I72" s="14"/>
      <c r="J72" s="14"/>
      <c r="K72" s="14"/>
      <c r="L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5" x14ac:dyDescent="0.25">
      <c r="A73" s="18"/>
      <c r="B73"/>
      <c r="C73"/>
      <c r="D73"/>
      <c r="E73"/>
      <c r="F73" s="14"/>
      <c r="G73" s="14"/>
      <c r="H73" s="14"/>
      <c r="I73" s="14"/>
      <c r="J73" s="14"/>
      <c r="K73" s="14"/>
      <c r="L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5" x14ac:dyDescent="0.25">
      <c r="A74" s="18"/>
      <c r="B74"/>
      <c r="C74"/>
      <c r="D74"/>
      <c r="E74"/>
      <c r="F74" s="14"/>
      <c r="G74" s="14"/>
      <c r="H74" s="14"/>
      <c r="I74" s="14"/>
      <c r="J74" s="14"/>
      <c r="K74" s="14"/>
      <c r="L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5" x14ac:dyDescent="0.25">
      <c r="A75" s="18"/>
      <c r="B75"/>
      <c r="C75"/>
      <c r="D75"/>
      <c r="E75"/>
      <c r="F75" s="14"/>
      <c r="G75" s="14"/>
      <c r="H75" s="14"/>
      <c r="I75" s="14"/>
      <c r="J75" s="14"/>
      <c r="K75" s="14"/>
      <c r="L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5" x14ac:dyDescent="0.25">
      <c r="A76" s="18"/>
      <c r="B76"/>
      <c r="C76"/>
      <c r="D76"/>
      <c r="E76"/>
      <c r="F76" s="14"/>
      <c r="G76" s="14"/>
      <c r="H76" s="14"/>
      <c r="I76" s="14"/>
      <c r="J76" s="14"/>
      <c r="K76" s="14"/>
      <c r="L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5" x14ac:dyDescent="0.25">
      <c r="A77" s="18"/>
      <c r="B77"/>
      <c r="C77"/>
      <c r="D77"/>
      <c r="E77"/>
      <c r="F77" s="14"/>
      <c r="G77" s="14"/>
      <c r="H77" s="14"/>
      <c r="I77" s="14"/>
      <c r="J77" s="14"/>
      <c r="K77" s="14"/>
      <c r="L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5" x14ac:dyDescent="0.25">
      <c r="A78" s="18"/>
      <c r="B78"/>
      <c r="C78"/>
      <c r="D78"/>
      <c r="E78"/>
      <c r="F78" s="14"/>
      <c r="G78" s="14"/>
      <c r="H78" s="14"/>
      <c r="I78" s="14"/>
      <c r="J78" s="14"/>
      <c r="K78" s="14"/>
      <c r="L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5" x14ac:dyDescent="0.25">
      <c r="A79" s="18"/>
      <c r="B79"/>
      <c r="C79"/>
      <c r="D79"/>
      <c r="E79"/>
      <c r="F79" s="14"/>
      <c r="G79" s="14"/>
      <c r="H79" s="14"/>
      <c r="I79" s="14"/>
      <c r="J79" s="14"/>
      <c r="K79" s="14"/>
      <c r="L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5" x14ac:dyDescent="0.25">
      <c r="A80" s="18"/>
      <c r="B80"/>
      <c r="C80"/>
      <c r="D80"/>
      <c r="E80"/>
      <c r="F80" s="14"/>
      <c r="G80" s="14"/>
      <c r="H80" s="14"/>
      <c r="I80" s="14"/>
      <c r="J80" s="14"/>
      <c r="K80" s="14"/>
      <c r="L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5" x14ac:dyDescent="0.25">
      <c r="A81" s="18"/>
      <c r="B81"/>
      <c r="C81"/>
      <c r="D81"/>
      <c r="E81"/>
      <c r="F81" s="14"/>
      <c r="G81" s="14"/>
      <c r="H81" s="14"/>
      <c r="I81" s="14"/>
      <c r="J81" s="14"/>
      <c r="K81" s="14"/>
      <c r="L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5" x14ac:dyDescent="0.25">
      <c r="A82" s="18"/>
      <c r="B82"/>
      <c r="C82"/>
      <c r="D82"/>
      <c r="E82"/>
      <c r="F82" s="14"/>
      <c r="G82" s="14"/>
      <c r="H82" s="14"/>
      <c r="I82" s="14"/>
      <c r="J82" s="14"/>
      <c r="K82" s="14"/>
      <c r="L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5" x14ac:dyDescent="0.25">
      <c r="A83" s="18"/>
      <c r="B83"/>
      <c r="C83"/>
      <c r="D83"/>
      <c r="E83"/>
      <c r="F83" s="14"/>
      <c r="G83" s="14"/>
      <c r="H83" s="14"/>
      <c r="I83" s="14"/>
      <c r="J83" s="14"/>
      <c r="K83" s="14"/>
      <c r="L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5" x14ac:dyDescent="0.25">
      <c r="A84" s="18"/>
      <c r="B84"/>
      <c r="C84"/>
      <c r="D84"/>
      <c r="E84"/>
      <c r="F84" s="14"/>
      <c r="G84" s="14"/>
      <c r="H84" s="14"/>
      <c r="I84" s="14"/>
      <c r="J84" s="14"/>
      <c r="K84" s="14"/>
      <c r="L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5" x14ac:dyDescent="0.25">
      <c r="A85" s="18"/>
      <c r="B85"/>
      <c r="C85"/>
      <c r="D85"/>
      <c r="E85"/>
      <c r="F85" s="14"/>
      <c r="G85" s="14"/>
      <c r="H85" s="14"/>
      <c r="I85" s="14"/>
      <c r="J85" s="14"/>
      <c r="K85" s="14"/>
      <c r="L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5" x14ac:dyDescent="0.25">
      <c r="A86" s="18"/>
      <c r="B86"/>
      <c r="C86"/>
      <c r="D86"/>
      <c r="E86"/>
      <c r="F86" s="14"/>
      <c r="G86" s="14"/>
      <c r="H86" s="14"/>
      <c r="I86" s="14"/>
      <c r="J86" s="14"/>
      <c r="K86" s="14"/>
      <c r="L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5" x14ac:dyDescent="0.25">
      <c r="A87" s="18"/>
      <c r="B87"/>
      <c r="C87"/>
      <c r="D87"/>
      <c r="E87"/>
      <c r="F87" s="14"/>
      <c r="G87" s="14"/>
      <c r="H87" s="14"/>
      <c r="I87" s="14"/>
      <c r="J87" s="14"/>
      <c r="K87" s="14"/>
      <c r="L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5" x14ac:dyDescent="0.25">
      <c r="A88" s="18"/>
      <c r="B88"/>
      <c r="C88"/>
      <c r="D88"/>
      <c r="E88"/>
      <c r="F88" s="14"/>
      <c r="G88" s="14"/>
      <c r="H88" s="14"/>
      <c r="I88" s="14"/>
      <c r="J88" s="14"/>
      <c r="K88" s="14"/>
      <c r="L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5" x14ac:dyDescent="0.25">
      <c r="A89" s="18"/>
      <c r="B89"/>
      <c r="C89"/>
      <c r="D89"/>
      <c r="E89"/>
      <c r="F89" s="14"/>
      <c r="G89" s="14"/>
      <c r="H89" s="14"/>
      <c r="I89" s="14"/>
      <c r="J89" s="14"/>
      <c r="K89" s="14"/>
      <c r="L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5" x14ac:dyDescent="0.25">
      <c r="A90" s="18"/>
      <c r="B90"/>
      <c r="C90"/>
      <c r="D90"/>
      <c r="E90"/>
      <c r="F90" s="14"/>
      <c r="G90" s="14"/>
      <c r="H90" s="14"/>
      <c r="I90" s="14"/>
      <c r="J90" s="14"/>
      <c r="K90" s="14"/>
      <c r="L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5" x14ac:dyDescent="0.25">
      <c r="A91" s="18"/>
      <c r="B91"/>
      <c r="C91"/>
      <c r="D91"/>
      <c r="E91"/>
      <c r="F91" s="14"/>
      <c r="G91" s="14"/>
      <c r="H91" s="14"/>
      <c r="I91" s="14"/>
      <c r="J91" s="14"/>
      <c r="K91" s="14"/>
      <c r="L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5" x14ac:dyDescent="0.25">
      <c r="A92" s="18"/>
      <c r="B92"/>
      <c r="C92"/>
      <c r="D92"/>
      <c r="E92"/>
      <c r="F92" s="14"/>
      <c r="G92" s="14"/>
      <c r="H92" s="14"/>
      <c r="I92" s="14"/>
      <c r="J92" s="14"/>
      <c r="K92" s="14"/>
      <c r="L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5" x14ac:dyDescent="0.25">
      <c r="A93" s="18"/>
      <c r="B93"/>
      <c r="C93"/>
      <c r="D93"/>
      <c r="E93"/>
      <c r="F93" s="14"/>
      <c r="G93" s="14"/>
      <c r="H93" s="14"/>
      <c r="I93" s="14"/>
      <c r="J93" s="14"/>
      <c r="K93" s="14"/>
      <c r="L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5" x14ac:dyDescent="0.25">
      <c r="A94" s="18"/>
      <c r="B94"/>
      <c r="C94"/>
      <c r="D94"/>
      <c r="E94"/>
      <c r="F94" s="14"/>
      <c r="G94" s="14"/>
      <c r="H94" s="14"/>
      <c r="I94" s="14"/>
      <c r="J94" s="14"/>
      <c r="K94" s="14"/>
      <c r="L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5" x14ac:dyDescent="0.25">
      <c r="A95" s="18"/>
      <c r="B95"/>
      <c r="C95"/>
      <c r="D95"/>
      <c r="E95"/>
      <c r="F95" s="14"/>
      <c r="G95" s="14"/>
      <c r="H95" s="14"/>
      <c r="I95" s="14"/>
      <c r="J95" s="14"/>
      <c r="K95" s="14"/>
      <c r="L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5" x14ac:dyDescent="0.25">
      <c r="A96" s="18"/>
      <c r="B96"/>
      <c r="C96"/>
      <c r="D96"/>
      <c r="E96"/>
      <c r="F96" s="14"/>
      <c r="G96" s="14"/>
      <c r="H96" s="14"/>
      <c r="I96" s="14"/>
      <c r="J96" s="14"/>
      <c r="K96" s="14"/>
      <c r="L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5" x14ac:dyDescent="0.25">
      <c r="A97" s="18"/>
      <c r="B97"/>
      <c r="C97"/>
      <c r="D97"/>
      <c r="E97"/>
      <c r="F97" s="14"/>
      <c r="G97" s="14"/>
      <c r="H97" s="14"/>
      <c r="I97" s="14"/>
      <c r="J97" s="14"/>
      <c r="K97" s="14"/>
      <c r="L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5" x14ac:dyDescent="0.25">
      <c r="A98" s="18"/>
      <c r="B98"/>
      <c r="C98"/>
      <c r="D98"/>
      <c r="E98"/>
      <c r="F98" s="14"/>
      <c r="G98" s="14"/>
      <c r="H98" s="14"/>
      <c r="I98" s="14"/>
      <c r="J98" s="14"/>
      <c r="K98" s="14"/>
      <c r="L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5" x14ac:dyDescent="0.25">
      <c r="A99" s="18"/>
      <c r="B99"/>
      <c r="C99"/>
      <c r="D99"/>
      <c r="E99"/>
      <c r="F99" s="14"/>
      <c r="G99" s="14"/>
      <c r="H99" s="14"/>
      <c r="I99" s="14"/>
      <c r="J99" s="14"/>
      <c r="K99" s="14"/>
      <c r="L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5" x14ac:dyDescent="0.25">
      <c r="A100" s="18"/>
      <c r="B100"/>
      <c r="C100"/>
      <c r="D100"/>
      <c r="E100"/>
      <c r="F100" s="14"/>
      <c r="G100" s="14"/>
      <c r="H100" s="14"/>
      <c r="I100" s="14"/>
      <c r="J100" s="14"/>
      <c r="K100" s="14"/>
      <c r="L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5" x14ac:dyDescent="0.25">
      <c r="A101" s="14"/>
      <c r="B101"/>
      <c r="C101"/>
      <c r="D101"/>
      <c r="E101"/>
      <c r="F101" s="14"/>
      <c r="G101" s="14"/>
      <c r="H101" s="14"/>
      <c r="I101" s="14"/>
      <c r="J101" s="14"/>
      <c r="K101" s="14"/>
      <c r="L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5" x14ac:dyDescent="0.25">
      <c r="A102" s="14"/>
      <c r="B102"/>
      <c r="C102"/>
      <c r="D102"/>
      <c r="E102"/>
      <c r="F102" s="14"/>
      <c r="G102" s="14"/>
      <c r="H102" s="14"/>
      <c r="I102" s="14"/>
      <c r="J102" s="14"/>
      <c r="K102" s="14"/>
      <c r="L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5" x14ac:dyDescent="0.25">
      <c r="A103" s="14"/>
      <c r="B103"/>
      <c r="C103"/>
      <c r="D103"/>
      <c r="E103"/>
      <c r="F103" s="14"/>
      <c r="G103" s="14"/>
      <c r="H103" s="14"/>
      <c r="I103" s="14"/>
      <c r="J103" s="14"/>
      <c r="K103" s="14"/>
      <c r="L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5" x14ac:dyDescent="0.25">
      <c r="A104" s="14"/>
      <c r="B104"/>
      <c r="C104"/>
      <c r="D104"/>
      <c r="E104"/>
      <c r="F104" s="14"/>
      <c r="G104" s="14"/>
      <c r="H104" s="14"/>
      <c r="I104" s="14"/>
      <c r="J104" s="14"/>
      <c r="K104" s="14"/>
      <c r="L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5" x14ac:dyDescent="0.25">
      <c r="A105" s="14"/>
      <c r="B105"/>
      <c r="C105"/>
      <c r="D105"/>
      <c r="E105"/>
      <c r="F105" s="14"/>
      <c r="G105" s="14"/>
      <c r="H105" s="14"/>
      <c r="I105" s="14"/>
      <c r="J105" s="14"/>
      <c r="K105" s="14"/>
      <c r="L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5" x14ac:dyDescent="0.25">
      <c r="A106" s="14"/>
      <c r="B106"/>
      <c r="C106"/>
      <c r="D106"/>
      <c r="E106"/>
      <c r="F106" s="14"/>
      <c r="G106" s="14"/>
      <c r="H106" s="14"/>
      <c r="I106" s="14"/>
      <c r="J106" s="14"/>
      <c r="K106" s="14"/>
      <c r="L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5" x14ac:dyDescent="0.25">
      <c r="A107" s="14"/>
      <c r="B107"/>
      <c r="C107"/>
      <c r="D107"/>
      <c r="E107"/>
      <c r="F107" s="14"/>
      <c r="G107" s="14"/>
      <c r="H107" s="14"/>
      <c r="I107" s="14"/>
      <c r="J107" s="14"/>
      <c r="K107" s="14"/>
      <c r="L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5" x14ac:dyDescent="0.25">
      <c r="A108" s="14"/>
      <c r="B108"/>
      <c r="C108"/>
      <c r="D108"/>
      <c r="E108"/>
      <c r="F108" s="14"/>
      <c r="G108" s="14"/>
      <c r="H108" s="14"/>
      <c r="I108" s="14"/>
      <c r="J108" s="14"/>
      <c r="K108" s="14"/>
      <c r="L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5" x14ac:dyDescent="0.25">
      <c r="A109" s="14"/>
      <c r="B109"/>
      <c r="C109"/>
      <c r="D109"/>
      <c r="E109"/>
      <c r="F109" s="14"/>
      <c r="G109" s="14"/>
      <c r="H109" s="14"/>
      <c r="I109" s="14"/>
      <c r="J109" s="14"/>
      <c r="K109" s="14"/>
      <c r="L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5" x14ac:dyDescent="0.25">
      <c r="A110" s="14"/>
      <c r="B110"/>
      <c r="C110"/>
      <c r="D110"/>
      <c r="E110"/>
      <c r="F110" s="14"/>
      <c r="G110" s="14"/>
      <c r="H110" s="14"/>
      <c r="I110" s="14"/>
      <c r="J110" s="14"/>
      <c r="K110" s="14"/>
      <c r="L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5" x14ac:dyDescent="0.25">
      <c r="A111" s="14"/>
      <c r="B111"/>
      <c r="C111"/>
      <c r="D111"/>
      <c r="E111"/>
      <c r="F111" s="14"/>
      <c r="G111" s="14"/>
      <c r="H111" s="14"/>
      <c r="I111" s="14"/>
      <c r="J111" s="14"/>
      <c r="K111" s="14"/>
      <c r="L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5" x14ac:dyDescent="0.25">
      <c r="A112" s="14"/>
      <c r="B112"/>
      <c r="C112"/>
      <c r="D112"/>
      <c r="E112"/>
      <c r="F112" s="14"/>
      <c r="G112" s="14"/>
      <c r="H112" s="14"/>
      <c r="I112" s="14"/>
      <c r="J112" s="14"/>
      <c r="K112" s="14"/>
      <c r="L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5" x14ac:dyDescent="0.25">
      <c r="A113" s="14"/>
      <c r="B113"/>
      <c r="C113"/>
      <c r="D113"/>
      <c r="E113"/>
      <c r="F113" s="14"/>
      <c r="G113" s="14"/>
      <c r="H113" s="14"/>
      <c r="I113" s="14"/>
      <c r="J113" s="14"/>
      <c r="K113" s="14"/>
      <c r="L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5" x14ac:dyDescent="0.25">
      <c r="A114" s="14"/>
      <c r="B114"/>
      <c r="C114"/>
      <c r="D114"/>
      <c r="E114"/>
      <c r="F114" s="14"/>
      <c r="G114" s="14"/>
      <c r="H114" s="14"/>
      <c r="I114" s="14"/>
      <c r="J114" s="14"/>
      <c r="K114" s="14"/>
      <c r="L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5" x14ac:dyDescent="0.25">
      <c r="A115" s="14"/>
      <c r="B115"/>
      <c r="C115"/>
      <c r="D115"/>
      <c r="E115"/>
      <c r="F115" s="14"/>
      <c r="G115" s="14"/>
      <c r="H115" s="14"/>
      <c r="I115" s="14"/>
      <c r="J115" s="14"/>
      <c r="K115" s="14"/>
      <c r="L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5" x14ac:dyDescent="0.25">
      <c r="A116" s="14"/>
      <c r="B116"/>
      <c r="C116"/>
      <c r="D116"/>
      <c r="E116"/>
      <c r="F116" s="14"/>
      <c r="G116" s="14"/>
      <c r="H116" s="14"/>
      <c r="I116" s="14"/>
      <c r="J116" s="14"/>
      <c r="K116" s="14"/>
      <c r="L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5" x14ac:dyDescent="0.25">
      <c r="A117" s="14"/>
      <c r="B117"/>
      <c r="C117"/>
      <c r="D117"/>
      <c r="E117"/>
      <c r="F117" s="14"/>
      <c r="G117" s="14"/>
      <c r="H117" s="14"/>
      <c r="I117" s="14"/>
      <c r="J117" s="14"/>
      <c r="K117" s="14"/>
      <c r="L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5" x14ac:dyDescent="0.25">
      <c r="A118" s="14"/>
      <c r="B118"/>
      <c r="C118"/>
      <c r="D118"/>
      <c r="E118"/>
      <c r="F118" s="14"/>
      <c r="G118" s="14"/>
      <c r="H118" s="14"/>
      <c r="I118" s="14"/>
      <c r="J118" s="14"/>
      <c r="K118" s="14"/>
      <c r="L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5" x14ac:dyDescent="0.25">
      <c r="A119" s="14"/>
      <c r="B119"/>
      <c r="C119"/>
      <c r="D119"/>
      <c r="E119"/>
      <c r="F119" s="14"/>
      <c r="G119" s="14"/>
      <c r="H119" s="14"/>
      <c r="I119" s="14"/>
      <c r="J119" s="14"/>
      <c r="K119" s="14"/>
      <c r="L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5" x14ac:dyDescent="0.25">
      <c r="A120" s="14"/>
      <c r="B120"/>
      <c r="C120"/>
      <c r="D120"/>
      <c r="E120"/>
      <c r="F120" s="14"/>
      <c r="G120" s="14"/>
      <c r="H120" s="14"/>
      <c r="I120" s="14"/>
      <c r="J120" s="14"/>
      <c r="K120" s="14"/>
      <c r="L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5" x14ac:dyDescent="0.25">
      <c r="A121" s="14"/>
      <c r="B121"/>
      <c r="C121"/>
      <c r="D121"/>
      <c r="E121"/>
      <c r="F121" s="14"/>
      <c r="G121" s="14"/>
      <c r="H121" s="14"/>
      <c r="I121" s="14"/>
      <c r="J121" s="14"/>
      <c r="K121" s="14"/>
      <c r="L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5" x14ac:dyDescent="0.25">
      <c r="A122" s="14"/>
      <c r="B122"/>
      <c r="C122"/>
      <c r="D122"/>
      <c r="E122"/>
      <c r="F122" s="14"/>
      <c r="G122" s="14"/>
      <c r="H122" s="14"/>
      <c r="I122" s="14"/>
      <c r="J122" s="14"/>
      <c r="K122" s="14"/>
      <c r="L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5" x14ac:dyDescent="0.25">
      <c r="A123" s="14"/>
      <c r="B123"/>
      <c r="C123"/>
      <c r="D123"/>
      <c r="E123"/>
      <c r="F123" s="14"/>
      <c r="G123" s="14"/>
      <c r="H123" s="14"/>
      <c r="I123" s="14"/>
      <c r="J123" s="14"/>
      <c r="K123" s="14"/>
      <c r="L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5" x14ac:dyDescent="0.25">
      <c r="A124" s="14"/>
      <c r="B124"/>
      <c r="C124"/>
      <c r="D124"/>
      <c r="E124"/>
      <c r="F124" s="14"/>
      <c r="G124" s="14"/>
      <c r="H124" s="14"/>
      <c r="I124" s="14"/>
      <c r="J124" s="14"/>
      <c r="K124" s="14"/>
      <c r="L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5" x14ac:dyDescent="0.25">
      <c r="A125" s="14"/>
      <c r="B125"/>
      <c r="C125"/>
      <c r="D125"/>
      <c r="E125"/>
      <c r="F125" s="14"/>
      <c r="G125" s="14"/>
      <c r="H125" s="14"/>
      <c r="I125" s="14"/>
      <c r="J125" s="14"/>
      <c r="K125" s="14"/>
      <c r="L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5" x14ac:dyDescent="0.25">
      <c r="A126" s="14"/>
      <c r="B126"/>
      <c r="C126"/>
      <c r="D126"/>
      <c r="E126"/>
      <c r="F126" s="14"/>
      <c r="G126" s="14"/>
      <c r="H126" s="14"/>
      <c r="I126" s="14"/>
      <c r="J126" s="14"/>
      <c r="K126" s="14"/>
      <c r="L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5" x14ac:dyDescent="0.25">
      <c r="A127" s="14"/>
      <c r="B127"/>
      <c r="C127"/>
      <c r="D127"/>
      <c r="E127"/>
      <c r="K127" s="14"/>
      <c r="L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5" x14ac:dyDescent="0.25">
      <c r="A128" s="14"/>
      <c r="B128"/>
      <c r="C128"/>
      <c r="D128"/>
      <c r="E128"/>
      <c r="F128" s="14"/>
      <c r="G128" s="14"/>
      <c r="H128" s="14"/>
      <c r="I128" s="14"/>
      <c r="J128" s="14"/>
      <c r="K128" s="14"/>
      <c r="L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5" x14ac:dyDescent="0.25">
      <c r="A129" s="14"/>
      <c r="B129"/>
      <c r="C129"/>
      <c r="D129"/>
      <c r="E129"/>
      <c r="F129" s="14"/>
      <c r="G129" s="14"/>
      <c r="H129" s="14"/>
      <c r="I129" s="14"/>
      <c r="J129" s="14"/>
      <c r="K129" s="14"/>
      <c r="L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5" x14ac:dyDescent="0.25">
      <c r="A130" s="14"/>
      <c r="B130"/>
      <c r="C130"/>
      <c r="D130"/>
      <c r="E130"/>
      <c r="F130" s="14"/>
      <c r="G130" s="14"/>
      <c r="H130" s="14"/>
      <c r="I130" s="14"/>
      <c r="J130" s="14"/>
      <c r="K130" s="14"/>
      <c r="L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5" x14ac:dyDescent="0.25">
      <c r="A131" s="14"/>
      <c r="B131"/>
      <c r="C131"/>
      <c r="D131"/>
      <c r="E131"/>
      <c r="F131" s="14"/>
      <c r="G131" s="14"/>
      <c r="H131" s="14"/>
      <c r="I131" s="14"/>
      <c r="J131" s="14"/>
      <c r="K131" s="14"/>
      <c r="L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5" x14ac:dyDescent="0.25">
      <c r="A132" s="14"/>
      <c r="B132"/>
      <c r="C132"/>
      <c r="D132"/>
      <c r="E132"/>
      <c r="F132" s="14"/>
      <c r="G132" s="14"/>
      <c r="H132" s="14"/>
      <c r="I132" s="14"/>
      <c r="J132" s="14"/>
      <c r="K132" s="14"/>
      <c r="L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5" x14ac:dyDescent="0.25">
      <c r="A133" s="14"/>
      <c r="B133"/>
      <c r="C133"/>
      <c r="D133"/>
      <c r="E133"/>
      <c r="F133" s="14"/>
      <c r="G133" s="14"/>
      <c r="H133" s="14"/>
      <c r="I133" s="14"/>
      <c r="J133" s="14"/>
      <c r="K133" s="14"/>
      <c r="L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5" x14ac:dyDescent="0.25">
      <c r="A134" s="14"/>
      <c r="B134"/>
      <c r="C134"/>
      <c r="D134"/>
      <c r="E134"/>
      <c r="F134" s="14"/>
      <c r="G134" s="14"/>
      <c r="H134" s="14"/>
      <c r="I134" s="14"/>
      <c r="J134" s="14"/>
      <c r="K134" s="14"/>
      <c r="L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5" x14ac:dyDescent="0.25">
      <c r="A135" s="14"/>
      <c r="B135"/>
      <c r="C135"/>
      <c r="D135"/>
      <c r="E135"/>
      <c r="F135" s="14"/>
      <c r="G135" s="14"/>
      <c r="H135" s="14"/>
      <c r="I135" s="14"/>
      <c r="J135" s="14"/>
      <c r="K135" s="14"/>
      <c r="L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5" x14ac:dyDescent="0.25">
      <c r="A136" s="14"/>
      <c r="B136"/>
      <c r="C136"/>
      <c r="D136"/>
      <c r="E136"/>
      <c r="F136" s="14"/>
      <c r="G136" s="14"/>
      <c r="H136" s="14"/>
      <c r="I136" s="14"/>
      <c r="J136" s="14"/>
      <c r="K136" s="14"/>
      <c r="L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5" x14ac:dyDescent="0.25">
      <c r="A137" s="14"/>
      <c r="B137"/>
      <c r="C137"/>
      <c r="D137"/>
      <c r="E137"/>
      <c r="F137" s="14"/>
      <c r="G137" s="14"/>
      <c r="H137" s="14"/>
      <c r="I137" s="14"/>
      <c r="J137" s="14"/>
      <c r="K137" s="14"/>
      <c r="L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5" x14ac:dyDescent="0.25">
      <c r="A138" s="14"/>
      <c r="B138"/>
      <c r="C138"/>
      <c r="D138"/>
      <c r="E138"/>
      <c r="F138" s="14"/>
      <c r="G138" s="14"/>
      <c r="H138" s="14"/>
      <c r="I138" s="14"/>
      <c r="J138" s="14"/>
      <c r="K138" s="14"/>
      <c r="L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5" x14ac:dyDescent="0.25">
      <c r="A139" s="14"/>
      <c r="B139"/>
      <c r="C139"/>
      <c r="D139"/>
      <c r="E139"/>
      <c r="F139" s="14"/>
      <c r="G139" s="14"/>
      <c r="H139" s="14"/>
      <c r="I139" s="14"/>
      <c r="J139" s="14"/>
      <c r="K139" s="14"/>
      <c r="L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5" x14ac:dyDescent="0.25">
      <c r="A140" s="14"/>
      <c r="B140"/>
      <c r="C140"/>
      <c r="D140"/>
      <c r="E140"/>
      <c r="F140" s="14"/>
      <c r="G140" s="14"/>
      <c r="H140" s="14"/>
      <c r="I140" s="14"/>
      <c r="J140" s="14"/>
      <c r="K140" s="14"/>
      <c r="L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5" x14ac:dyDescent="0.25">
      <c r="A141" s="14"/>
      <c r="B141"/>
      <c r="C141"/>
      <c r="D141"/>
      <c r="E141"/>
      <c r="F141" s="14"/>
      <c r="G141" s="14"/>
      <c r="H141" s="14"/>
      <c r="I141" s="14"/>
      <c r="J141" s="14"/>
      <c r="K141" s="14"/>
      <c r="L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5" x14ac:dyDescent="0.25">
      <c r="A142" s="14"/>
      <c r="B142"/>
      <c r="C142"/>
      <c r="D142"/>
      <c r="E142"/>
      <c r="F142" s="14"/>
      <c r="G142" s="14"/>
      <c r="H142" s="14"/>
      <c r="I142" s="14"/>
      <c r="J142" s="14"/>
      <c r="K142" s="14"/>
      <c r="L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5" x14ac:dyDescent="0.25">
      <c r="A143" s="14"/>
      <c r="B143"/>
      <c r="C143"/>
      <c r="D143"/>
      <c r="E143"/>
      <c r="F143" s="14"/>
      <c r="G143" s="14"/>
      <c r="H143" s="14"/>
      <c r="I143" s="14"/>
      <c r="J143" s="14"/>
      <c r="K143" s="14"/>
      <c r="L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5" x14ac:dyDescent="0.25">
      <c r="A144" s="14"/>
      <c r="B144"/>
      <c r="C144"/>
      <c r="D144"/>
      <c r="E144"/>
      <c r="F144" s="14"/>
      <c r="G144" s="14"/>
      <c r="H144" s="14"/>
      <c r="I144" s="14"/>
      <c r="J144" s="14"/>
      <c r="K144" s="14"/>
      <c r="L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5" x14ac:dyDescent="0.25">
      <c r="A145" s="14"/>
      <c r="B145"/>
      <c r="C145"/>
      <c r="D145"/>
      <c r="E145"/>
      <c r="F145" s="14"/>
      <c r="G145" s="14"/>
      <c r="H145" s="14"/>
      <c r="I145" s="14"/>
      <c r="J145" s="14"/>
      <c r="K145" s="14"/>
      <c r="L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5" x14ac:dyDescent="0.25">
      <c r="A146" s="14"/>
      <c r="B146"/>
      <c r="C146"/>
      <c r="D146"/>
      <c r="E146"/>
      <c r="F146" s="14"/>
      <c r="G146" s="14"/>
      <c r="H146" s="14"/>
      <c r="I146" s="14"/>
      <c r="J146" s="14"/>
      <c r="K146" s="14"/>
      <c r="L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5" x14ac:dyDescent="0.25">
      <c r="A147" s="14"/>
      <c r="B147"/>
      <c r="C147"/>
      <c r="D147"/>
      <c r="E147"/>
      <c r="F147" s="14"/>
      <c r="G147" s="14"/>
      <c r="H147" s="14"/>
      <c r="I147" s="14"/>
      <c r="J147" s="14"/>
      <c r="K147" s="14"/>
      <c r="L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5" x14ac:dyDescent="0.25">
      <c r="A148" s="14"/>
      <c r="B148"/>
      <c r="C148"/>
      <c r="D148"/>
      <c r="E148"/>
      <c r="F148" s="14"/>
      <c r="G148" s="14"/>
      <c r="H148" s="14"/>
      <c r="I148" s="14"/>
      <c r="J148" s="14"/>
      <c r="K148" s="14"/>
      <c r="L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5" x14ac:dyDescent="0.25">
      <c r="A149" s="14"/>
      <c r="B149"/>
      <c r="C149"/>
      <c r="D149"/>
      <c r="E149"/>
      <c r="F149" s="14"/>
      <c r="G149" s="14"/>
      <c r="H149" s="14"/>
      <c r="I149" s="14"/>
      <c r="J149" s="14"/>
      <c r="K149" s="14"/>
      <c r="L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5" x14ac:dyDescent="0.25">
      <c r="A150" s="14"/>
      <c r="B150"/>
      <c r="C150"/>
      <c r="D150"/>
      <c r="E150"/>
      <c r="F150" s="14"/>
      <c r="G150" s="14"/>
      <c r="H150" s="14"/>
      <c r="I150" s="14"/>
      <c r="J150" s="14"/>
      <c r="K150" s="14"/>
      <c r="L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5" x14ac:dyDescent="0.25">
      <c r="A151" s="14"/>
      <c r="B151"/>
      <c r="C151"/>
      <c r="D151"/>
      <c r="E151"/>
      <c r="F151" s="14"/>
      <c r="G151" s="14"/>
      <c r="H151" s="14"/>
      <c r="I151" s="14"/>
      <c r="J151" s="14"/>
      <c r="K151" s="14"/>
      <c r="L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5" x14ac:dyDescent="0.25">
      <c r="A152" s="14"/>
      <c r="B152"/>
      <c r="C152"/>
      <c r="D152"/>
      <c r="E152"/>
      <c r="F152" s="14"/>
      <c r="G152" s="14"/>
      <c r="H152" s="14"/>
      <c r="I152" s="14"/>
      <c r="J152" s="14"/>
      <c r="K152" s="14"/>
      <c r="L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5" x14ac:dyDescent="0.25">
      <c r="A153" s="14"/>
      <c r="B153"/>
      <c r="C153"/>
      <c r="D153"/>
      <c r="E153"/>
      <c r="F153" s="14"/>
      <c r="G153" s="14"/>
      <c r="H153" s="14"/>
      <c r="I153" s="14"/>
      <c r="J153" s="14"/>
      <c r="K153" s="14"/>
      <c r="L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5" x14ac:dyDescent="0.25">
      <c r="A154" s="14"/>
      <c r="B154"/>
      <c r="C154"/>
      <c r="D154"/>
      <c r="E154"/>
      <c r="F154" s="14"/>
      <c r="G154" s="14"/>
      <c r="H154" s="14"/>
      <c r="I154" s="14"/>
      <c r="J154" s="14"/>
      <c r="K154" s="14"/>
      <c r="L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5" x14ac:dyDescent="0.25">
      <c r="A155" s="14"/>
      <c r="B155"/>
      <c r="C155"/>
      <c r="D155"/>
      <c r="E155"/>
      <c r="F155" s="14"/>
      <c r="G155" s="14"/>
      <c r="H155" s="14"/>
      <c r="I155" s="14"/>
      <c r="J155" s="14"/>
      <c r="K155" s="14"/>
      <c r="L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5" x14ac:dyDescent="0.25">
      <c r="A156" s="14"/>
      <c r="B156"/>
      <c r="C156"/>
      <c r="D156"/>
      <c r="E156"/>
      <c r="F156" s="14"/>
      <c r="G156" s="14"/>
      <c r="H156" s="14"/>
      <c r="I156" s="14"/>
      <c r="J156" s="14"/>
      <c r="K156" s="14"/>
      <c r="L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5" x14ac:dyDescent="0.25">
      <c r="A157" s="14"/>
      <c r="B157"/>
      <c r="C157"/>
      <c r="D157"/>
      <c r="E157"/>
      <c r="F157" s="14"/>
      <c r="G157" s="14"/>
      <c r="H157" s="14"/>
      <c r="I157" s="14"/>
      <c r="J157" s="14"/>
      <c r="K157" s="14"/>
      <c r="L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5" x14ac:dyDescent="0.25">
      <c r="A158" s="14"/>
      <c r="B158"/>
      <c r="C158"/>
      <c r="D158"/>
      <c r="E158"/>
      <c r="F158" s="14"/>
      <c r="G158" s="14"/>
      <c r="H158" s="14"/>
      <c r="I158" s="14"/>
      <c r="J158" s="14"/>
      <c r="K158" s="14"/>
      <c r="L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5" x14ac:dyDescent="0.25">
      <c r="A159" s="14"/>
      <c r="B159"/>
      <c r="C159"/>
      <c r="D159"/>
      <c r="E159"/>
      <c r="F159" s="14"/>
      <c r="G159" s="14"/>
      <c r="H159" s="14"/>
      <c r="I159" s="14"/>
      <c r="J159" s="14"/>
      <c r="K159" s="14"/>
      <c r="L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5" x14ac:dyDescent="0.25">
      <c r="A160" s="14"/>
      <c r="B160"/>
      <c r="C160"/>
      <c r="D160"/>
      <c r="E160"/>
      <c r="F160" s="14"/>
      <c r="G160" s="14"/>
      <c r="H160" s="14"/>
      <c r="I160" s="14"/>
      <c r="J160" s="14"/>
      <c r="K160" s="14"/>
      <c r="L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5" x14ac:dyDescent="0.25">
      <c r="A161" s="14"/>
      <c r="B161"/>
      <c r="C161"/>
      <c r="D161"/>
      <c r="E161"/>
      <c r="F161" s="14"/>
      <c r="G161" s="14"/>
      <c r="H161" s="14"/>
      <c r="I161" s="14"/>
      <c r="J161" s="14"/>
      <c r="K161" s="14"/>
      <c r="L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5" x14ac:dyDescent="0.25">
      <c r="A162" s="14"/>
      <c r="B162"/>
      <c r="C162"/>
      <c r="D162"/>
      <c r="E162"/>
      <c r="F162" s="14"/>
      <c r="G162" s="14"/>
      <c r="H162" s="14"/>
      <c r="I162" s="14"/>
      <c r="J162" s="14"/>
      <c r="K162" s="14"/>
      <c r="L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5" x14ac:dyDescent="0.25">
      <c r="A163" s="14"/>
      <c r="B163"/>
      <c r="C163"/>
      <c r="D163"/>
      <c r="E163"/>
      <c r="F163" s="14"/>
      <c r="G163" s="14"/>
      <c r="H163" s="14"/>
      <c r="I163" s="14"/>
      <c r="J163" s="14"/>
      <c r="K163" s="14"/>
      <c r="L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5" x14ac:dyDescent="0.25">
      <c r="A164" s="14"/>
      <c r="B164"/>
      <c r="C164"/>
      <c r="D164"/>
      <c r="E164"/>
      <c r="F164" s="14"/>
      <c r="G164" s="14"/>
      <c r="H164" s="14"/>
      <c r="I164" s="14"/>
      <c r="J164" s="14"/>
      <c r="K164" s="14"/>
      <c r="L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5" x14ac:dyDescent="0.25">
      <c r="A165" s="14"/>
      <c r="B165"/>
      <c r="C165"/>
      <c r="D165"/>
      <c r="E165"/>
      <c r="F165" s="14"/>
      <c r="G165" s="14"/>
      <c r="H165" s="14"/>
      <c r="I165" s="14"/>
      <c r="J165" s="14"/>
      <c r="K165" s="14"/>
      <c r="L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5" x14ac:dyDescent="0.25">
      <c r="A166" s="14"/>
      <c r="B166"/>
      <c r="C166"/>
      <c r="D166"/>
      <c r="E166"/>
      <c r="F166" s="14"/>
      <c r="G166" s="14"/>
      <c r="H166" s="14"/>
      <c r="I166" s="14"/>
      <c r="J166" s="14"/>
      <c r="K166" s="14"/>
      <c r="L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5" x14ac:dyDescent="0.25">
      <c r="A167" s="14"/>
      <c r="B167"/>
      <c r="C167"/>
      <c r="D167"/>
      <c r="E167"/>
      <c r="F167" s="14"/>
      <c r="G167" s="14"/>
      <c r="H167" s="14"/>
      <c r="I167" s="14"/>
      <c r="J167" s="14"/>
      <c r="K167" s="14"/>
      <c r="L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5" x14ac:dyDescent="0.25">
      <c r="A168" s="14"/>
      <c r="B168"/>
      <c r="C168"/>
      <c r="D168"/>
      <c r="E168"/>
      <c r="F168" s="14"/>
      <c r="G168" s="14"/>
      <c r="H168" s="14"/>
      <c r="I168" s="14"/>
      <c r="J168" s="14"/>
      <c r="K168" s="14"/>
      <c r="L168" s="14"/>
    </row>
    <row r="169" spans="1:27" ht="15" x14ac:dyDescent="0.25">
      <c r="A169" s="14"/>
      <c r="B169"/>
      <c r="C169"/>
      <c r="D169"/>
      <c r="E169"/>
      <c r="F169" s="14"/>
      <c r="G169" s="14"/>
      <c r="H169" s="14"/>
      <c r="I169" s="14"/>
      <c r="J169" s="14"/>
      <c r="K169" s="14"/>
      <c r="L169" s="14"/>
    </row>
    <row r="170" spans="1:27" ht="15" x14ac:dyDescent="0.25">
      <c r="A170" s="14"/>
      <c r="B170"/>
      <c r="C170"/>
      <c r="D170"/>
      <c r="E170"/>
      <c r="F170" s="14"/>
      <c r="G170" s="14"/>
      <c r="H170" s="14"/>
      <c r="I170" s="14"/>
      <c r="J170" s="14"/>
      <c r="K170" s="14"/>
      <c r="L170" s="14"/>
    </row>
    <row r="171" spans="1:27" ht="15" x14ac:dyDescent="0.25">
      <c r="A171" s="14"/>
      <c r="B171"/>
      <c r="C171"/>
      <c r="D171"/>
      <c r="E171"/>
      <c r="F171" s="14"/>
      <c r="G171" s="14"/>
      <c r="H171" s="14"/>
      <c r="I171" s="14"/>
      <c r="J171" s="14"/>
      <c r="K171" s="14"/>
      <c r="L171" s="14"/>
    </row>
    <row r="172" spans="1:27" ht="15" x14ac:dyDescent="0.25">
      <c r="A172" s="14"/>
      <c r="B172"/>
      <c r="C172"/>
      <c r="D172"/>
      <c r="E172"/>
      <c r="F172" s="14"/>
      <c r="G172" s="14"/>
      <c r="H172" s="14"/>
      <c r="I172" s="14"/>
      <c r="J172" s="14"/>
      <c r="K172" s="14"/>
      <c r="L172" s="14"/>
    </row>
    <row r="173" spans="1:27" ht="15" x14ac:dyDescent="0.25">
      <c r="A173" s="14"/>
      <c r="B173"/>
      <c r="C173"/>
      <c r="D173"/>
      <c r="E173"/>
      <c r="F173" s="14"/>
      <c r="G173" s="14"/>
      <c r="H173" s="14"/>
      <c r="I173" s="14"/>
      <c r="J173" s="14"/>
      <c r="K173" s="14"/>
      <c r="L173" s="14"/>
    </row>
    <row r="174" spans="1:27" ht="15" x14ac:dyDescent="0.25">
      <c r="A174" s="14"/>
      <c r="B174"/>
      <c r="C174"/>
      <c r="D174"/>
      <c r="E174"/>
      <c r="F174" s="14"/>
      <c r="G174" s="14"/>
      <c r="H174" s="14"/>
      <c r="I174" s="14"/>
      <c r="J174" s="14"/>
      <c r="K174" s="14"/>
      <c r="L174" s="14"/>
    </row>
    <row r="175" spans="1:27" ht="15" x14ac:dyDescent="0.25">
      <c r="A175" s="14"/>
      <c r="B175"/>
      <c r="C175"/>
      <c r="D175"/>
      <c r="E175"/>
      <c r="F175" s="14"/>
      <c r="G175" s="14"/>
      <c r="H175" s="14"/>
      <c r="I175" s="14"/>
      <c r="J175" s="14"/>
      <c r="K175" s="14"/>
      <c r="L175" s="14"/>
    </row>
    <row r="176" spans="1:27" ht="15" x14ac:dyDescent="0.25">
      <c r="A176" s="14"/>
      <c r="B176"/>
      <c r="C176"/>
      <c r="D176"/>
      <c r="E176"/>
      <c r="F176" s="14"/>
      <c r="G176" s="14"/>
      <c r="H176" s="14"/>
      <c r="I176" s="14"/>
      <c r="J176" s="14"/>
      <c r="K176" s="14"/>
      <c r="L176" s="14"/>
    </row>
    <row r="177" spans="1:12" ht="15" x14ac:dyDescent="0.25">
      <c r="A177" s="14"/>
      <c r="B177"/>
      <c r="C177"/>
      <c r="D177"/>
      <c r="E177"/>
      <c r="F177" s="14"/>
      <c r="G177" s="14"/>
      <c r="H177" s="14"/>
      <c r="I177" s="14"/>
      <c r="J177" s="14"/>
      <c r="K177" s="14"/>
      <c r="L177" s="14"/>
    </row>
    <row r="178" spans="1:12" ht="15" x14ac:dyDescent="0.25">
      <c r="A178" s="14"/>
      <c r="B178"/>
      <c r="C178"/>
      <c r="D178"/>
      <c r="E178"/>
      <c r="F178" s="14"/>
      <c r="G178" s="14"/>
      <c r="H178" s="14"/>
      <c r="I178" s="14"/>
      <c r="J178" s="14"/>
      <c r="K178" s="14"/>
      <c r="L178" s="14"/>
    </row>
    <row r="179" spans="1:12" ht="15" x14ac:dyDescent="0.25">
      <c r="A179" s="14"/>
      <c r="B179"/>
      <c r="C179"/>
      <c r="D179"/>
      <c r="E179"/>
      <c r="F179" s="14"/>
      <c r="G179" s="14"/>
      <c r="H179" s="14"/>
      <c r="I179" s="14"/>
      <c r="J179" s="14"/>
      <c r="K179" s="14"/>
      <c r="L179" s="14"/>
    </row>
    <row r="180" spans="1:12" ht="15" x14ac:dyDescent="0.25">
      <c r="A180" s="14"/>
      <c r="B180"/>
      <c r="C180"/>
      <c r="D180"/>
      <c r="E180"/>
      <c r="F180" s="14"/>
      <c r="G180" s="14"/>
      <c r="H180" s="14"/>
      <c r="I180" s="14"/>
      <c r="J180" s="14"/>
      <c r="K180" s="14"/>
      <c r="L180" s="14"/>
    </row>
    <row r="181" spans="1:12" ht="15" x14ac:dyDescent="0.25">
      <c r="A181" s="14"/>
      <c r="B181"/>
      <c r="C181"/>
      <c r="D181"/>
      <c r="E181"/>
      <c r="F181" s="14"/>
      <c r="G181" s="14"/>
      <c r="H181" s="14"/>
      <c r="I181" s="14"/>
      <c r="J181" s="14"/>
      <c r="K181" s="14"/>
      <c r="L181" s="14"/>
    </row>
    <row r="182" spans="1:12" ht="15" x14ac:dyDescent="0.25">
      <c r="A182" s="14"/>
      <c r="B182"/>
      <c r="C182"/>
      <c r="D182"/>
      <c r="E182"/>
      <c r="F182" s="14"/>
      <c r="G182" s="14"/>
      <c r="H182" s="14"/>
      <c r="I182" s="14"/>
      <c r="J182" s="14"/>
      <c r="K182" s="14"/>
      <c r="L182" s="14"/>
    </row>
    <row r="183" spans="1:12" ht="15" x14ac:dyDescent="0.25">
      <c r="A183" s="14"/>
      <c r="B183"/>
      <c r="C183"/>
      <c r="D183"/>
      <c r="E183"/>
      <c r="F183" s="14"/>
      <c r="G183" s="14"/>
      <c r="H183" s="14"/>
      <c r="I183" s="14"/>
      <c r="J183" s="14"/>
      <c r="K183" s="14"/>
      <c r="L183" s="14"/>
    </row>
    <row r="184" spans="1:12" ht="15" x14ac:dyDescent="0.25">
      <c r="A184" s="14"/>
      <c r="B184"/>
      <c r="C184"/>
      <c r="D184"/>
      <c r="E184"/>
      <c r="F184" s="14"/>
      <c r="G184" s="14"/>
      <c r="H184" s="14"/>
      <c r="I184" s="14"/>
      <c r="J184" s="14"/>
      <c r="K184" s="14"/>
      <c r="L184" s="14"/>
    </row>
    <row r="185" spans="1:12" ht="15" x14ac:dyDescent="0.25">
      <c r="A185" s="14"/>
      <c r="B185"/>
      <c r="C185"/>
      <c r="D185"/>
      <c r="E185"/>
      <c r="F185" s="14"/>
      <c r="G185" s="14"/>
      <c r="H185" s="14"/>
      <c r="I185" s="14"/>
      <c r="J185" s="14"/>
      <c r="K185" s="14"/>
      <c r="L185" s="14"/>
    </row>
    <row r="186" spans="1:12" ht="15" x14ac:dyDescent="0.25">
      <c r="A186" s="14"/>
      <c r="B186"/>
      <c r="C186"/>
      <c r="D186"/>
      <c r="E186"/>
      <c r="F186" s="14"/>
      <c r="G186" s="14"/>
      <c r="H186" s="14"/>
      <c r="I186" s="14"/>
      <c r="J186" s="14"/>
      <c r="K186" s="14"/>
      <c r="L186" s="14"/>
    </row>
    <row r="187" spans="1:12" ht="15" x14ac:dyDescent="0.25">
      <c r="A187" s="14"/>
      <c r="B187"/>
      <c r="C187"/>
      <c r="D187"/>
      <c r="E187"/>
      <c r="F187" s="14"/>
      <c r="G187" s="14"/>
      <c r="H187" s="14"/>
      <c r="I187" s="14"/>
      <c r="J187" s="14"/>
      <c r="K187" s="14"/>
      <c r="L187" s="14"/>
    </row>
    <row r="188" spans="1:12" ht="15" x14ac:dyDescent="0.25">
      <c r="A188" s="14"/>
      <c r="B188"/>
      <c r="C188"/>
      <c r="D188"/>
      <c r="E188"/>
      <c r="F188" s="14"/>
      <c r="G188" s="14"/>
      <c r="H188" s="14"/>
      <c r="I188" s="14"/>
      <c r="J188" s="14"/>
      <c r="K188" s="14"/>
      <c r="L188" s="14"/>
    </row>
    <row r="189" spans="1:12" ht="15" x14ac:dyDescent="0.25">
      <c r="A189" s="14"/>
      <c r="B189"/>
      <c r="C189"/>
      <c r="D189"/>
      <c r="E189"/>
      <c r="F189" s="14"/>
      <c r="G189" s="14"/>
      <c r="H189" s="14"/>
      <c r="I189" s="14"/>
      <c r="J189" s="14"/>
      <c r="K189" s="14"/>
      <c r="L189" s="14"/>
    </row>
    <row r="190" spans="1:12" ht="15" x14ac:dyDescent="0.25">
      <c r="A190" s="14"/>
      <c r="B190"/>
      <c r="C190"/>
      <c r="D190"/>
      <c r="E190"/>
      <c r="F190" s="14"/>
      <c r="G190" s="14"/>
      <c r="H190" s="14"/>
      <c r="I190" s="14"/>
      <c r="J190" s="14"/>
      <c r="K190" s="14"/>
      <c r="L190" s="14"/>
    </row>
    <row r="191" spans="1:12" ht="15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 ht="15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1:12" ht="15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ht="15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ht="15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ht="15" x14ac:dyDescent="0.25">
      <c r="A196" s="14"/>
      <c r="B196" s="14"/>
      <c r="C196" s="14"/>
      <c r="D196" s="14"/>
      <c r="E196" s="14"/>
    </row>
    <row r="197" spans="1:12" ht="15" x14ac:dyDescent="0.25">
      <c r="A197" s="14"/>
      <c r="B197" s="14"/>
      <c r="C197" s="14"/>
      <c r="D197" s="14"/>
      <c r="E197" s="14"/>
    </row>
    <row r="198" spans="1:12" ht="15" x14ac:dyDescent="0.25">
      <c r="A198" s="14"/>
      <c r="B198" s="14"/>
      <c r="C198" s="14"/>
      <c r="D198" s="14"/>
      <c r="E198" s="14"/>
    </row>
  </sheetData>
  <conditionalFormatting sqref="C43:E45">
    <cfRule type="cellIs" dxfId="40" priority="2" operator="notEqual">
      <formula>0</formula>
    </cfRule>
  </conditionalFormatting>
  <conditionalFormatting sqref="C49:E51">
    <cfRule type="cellIs" dxfId="39" priority="1" operator="notEqual">
      <formula>0</formula>
    </cfRule>
  </conditionalFormatting>
  <pageMargins left="0.7" right="0.7" top="0.75" bottom="0.75" header="0.3" footer="0.3"/>
  <pageSetup scale="7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Q398"/>
  <sheetViews>
    <sheetView zoomScale="85" zoomScaleNormal="85" workbookViewId="0">
      <pane xSplit="2" ySplit="12" topLeftCell="C58" activePane="bottomRight" state="frozen"/>
      <selection activeCell="F76" sqref="F75:F76"/>
      <selection pane="topRight" activeCell="F76" sqref="F75:F76"/>
      <selection pane="bottomLeft" activeCell="F76" sqref="F75:F76"/>
      <selection pane="bottomRight" activeCell="E78" sqref="E78"/>
    </sheetView>
  </sheetViews>
  <sheetFormatPr defaultColWidth="9.28515625" defaultRowHeight="12.75" outlineLevelRow="1" x14ac:dyDescent="0.2"/>
  <cols>
    <col min="1" max="1" width="4.7109375" style="66" bestFit="1" customWidth="1"/>
    <col min="2" max="2" width="36.28515625" style="66" customWidth="1"/>
    <col min="3" max="3" width="18.42578125" style="66" customWidth="1"/>
    <col min="4" max="4" width="15" style="66" customWidth="1"/>
    <col min="5" max="5" width="17.5703125" style="66" customWidth="1"/>
    <col min="6" max="6" width="15.42578125" style="66" customWidth="1"/>
    <col min="7" max="7" width="16.42578125" style="66" customWidth="1"/>
    <col min="8" max="8" width="15.28515625" style="66" customWidth="1"/>
    <col min="9" max="9" width="16.28515625" style="66" customWidth="1"/>
    <col min="10" max="10" width="16.5703125" style="66" customWidth="1"/>
    <col min="11" max="11" width="16.42578125" style="66" customWidth="1"/>
    <col min="12" max="12" width="15.28515625" style="66" customWidth="1"/>
    <col min="13" max="13" width="17" style="66" customWidth="1"/>
    <col min="14" max="14" width="16.28515625" style="66" customWidth="1"/>
    <col min="15" max="15" width="17" style="66" customWidth="1"/>
    <col min="16" max="16" width="9.28515625" style="66"/>
    <col min="17" max="17" width="14.42578125" style="66" bestFit="1" customWidth="1"/>
    <col min="18" max="16384" width="9.28515625" style="66"/>
  </cols>
  <sheetData>
    <row r="1" spans="1:15" s="763" customFormat="1" x14ac:dyDescent="0.2">
      <c r="A1" s="762" t="s">
        <v>46</v>
      </c>
    </row>
    <row r="2" spans="1:15" s="763" customFormat="1" ht="15" x14ac:dyDescent="0.25">
      <c r="A2" s="762" t="s">
        <v>47</v>
      </c>
      <c r="N2"/>
      <c r="O2"/>
    </row>
    <row r="3" spans="1:15" s="763" customFormat="1" ht="15" x14ac:dyDescent="0.25">
      <c r="A3" s="762" t="s">
        <v>48</v>
      </c>
      <c r="N3"/>
      <c r="O3"/>
    </row>
    <row r="4" spans="1:15" s="763" customFormat="1" x14ac:dyDescent="0.2">
      <c r="A4" s="762" t="s">
        <v>49</v>
      </c>
    </row>
    <row r="5" spans="1:15" s="763" customFormat="1" x14ac:dyDescent="0.2">
      <c r="A5" s="762" t="s">
        <v>50</v>
      </c>
      <c r="K5" s="766"/>
    </row>
    <row r="6" spans="1:15" ht="4.9000000000000004" customHeight="1" x14ac:dyDescent="0.2">
      <c r="A6" s="65"/>
      <c r="C6" s="67"/>
      <c r="D6" s="67"/>
      <c r="E6" s="67"/>
      <c r="F6" s="67"/>
      <c r="G6" s="67"/>
      <c r="H6" s="67"/>
      <c r="I6" s="67"/>
      <c r="J6" s="67"/>
      <c r="K6" s="68"/>
      <c r="L6" s="67"/>
      <c r="M6" s="67"/>
      <c r="N6" s="67"/>
      <c r="O6" s="67"/>
    </row>
    <row r="7" spans="1:15" x14ac:dyDescent="0.2">
      <c r="A7" s="65"/>
      <c r="C7" s="67" t="s">
        <v>51</v>
      </c>
      <c r="D7" s="67" t="s">
        <v>52</v>
      </c>
      <c r="E7" s="67" t="s">
        <v>52</v>
      </c>
      <c r="F7" s="67" t="s">
        <v>53</v>
      </c>
      <c r="G7" s="67" t="s">
        <v>53</v>
      </c>
      <c r="H7" s="67" t="s">
        <v>54</v>
      </c>
      <c r="I7" s="67" t="s">
        <v>54</v>
      </c>
      <c r="J7" s="67" t="s">
        <v>55</v>
      </c>
      <c r="K7" s="69" t="s">
        <v>56</v>
      </c>
      <c r="L7" s="67" t="s">
        <v>57</v>
      </c>
      <c r="M7" s="67" t="s">
        <v>58</v>
      </c>
      <c r="N7" s="67" t="s">
        <v>59</v>
      </c>
      <c r="O7" s="67" t="s">
        <v>60</v>
      </c>
    </row>
    <row r="8" spans="1:15" ht="6" customHeight="1" x14ac:dyDescent="0.2">
      <c r="A8" s="70"/>
      <c r="B8" s="71"/>
      <c r="C8" s="72"/>
      <c r="D8" s="73"/>
      <c r="E8" s="73"/>
      <c r="F8" s="73"/>
      <c r="G8" s="74"/>
      <c r="H8" s="72"/>
      <c r="I8" s="73"/>
      <c r="J8" s="73"/>
      <c r="K8" s="73"/>
      <c r="L8" s="73"/>
      <c r="M8" s="73"/>
      <c r="N8" s="73"/>
      <c r="O8" s="74"/>
    </row>
    <row r="9" spans="1:15" x14ac:dyDescent="0.2">
      <c r="A9" s="75"/>
      <c r="B9" s="76"/>
      <c r="C9" s="77"/>
      <c r="D9" s="78"/>
      <c r="E9" s="79"/>
      <c r="F9" s="80"/>
      <c r="G9" s="81" t="s">
        <v>61</v>
      </c>
      <c r="H9" s="82">
        <v>2022</v>
      </c>
      <c r="I9" s="83" t="s">
        <v>62</v>
      </c>
      <c r="J9" s="84">
        <v>2023</v>
      </c>
      <c r="K9" s="83" t="s">
        <v>62</v>
      </c>
      <c r="L9" s="84">
        <v>2024</v>
      </c>
      <c r="M9" s="83" t="s">
        <v>62</v>
      </c>
      <c r="N9" s="84">
        <v>2025</v>
      </c>
      <c r="O9" s="85" t="s">
        <v>62</v>
      </c>
    </row>
    <row r="10" spans="1:15" x14ac:dyDescent="0.2">
      <c r="A10" s="86"/>
      <c r="B10" s="87"/>
      <c r="C10" s="88" t="s">
        <v>63</v>
      </c>
      <c r="D10" s="89"/>
      <c r="E10" s="90" t="s">
        <v>64</v>
      </c>
      <c r="F10" s="91" t="s">
        <v>65</v>
      </c>
      <c r="G10" s="85" t="s">
        <v>62</v>
      </c>
      <c r="H10" s="92" t="s">
        <v>66</v>
      </c>
      <c r="I10" s="90" t="s">
        <v>67</v>
      </c>
      <c r="J10" s="91" t="s">
        <v>12</v>
      </c>
      <c r="K10" s="90" t="s">
        <v>67</v>
      </c>
      <c r="L10" s="91" t="s">
        <v>13</v>
      </c>
      <c r="M10" s="90" t="s">
        <v>67</v>
      </c>
      <c r="N10" s="91" t="s">
        <v>14</v>
      </c>
      <c r="O10" s="85" t="s">
        <v>67</v>
      </c>
    </row>
    <row r="11" spans="1:15" x14ac:dyDescent="0.2">
      <c r="A11" s="86"/>
      <c r="B11" s="87"/>
      <c r="C11" s="88" t="s">
        <v>68</v>
      </c>
      <c r="D11" s="91" t="s">
        <v>69</v>
      </c>
      <c r="E11" s="90" t="s">
        <v>70</v>
      </c>
      <c r="F11" s="91" t="s">
        <v>71</v>
      </c>
      <c r="G11" s="85" t="s">
        <v>70</v>
      </c>
      <c r="H11" s="92" t="s">
        <v>72</v>
      </c>
      <c r="I11" s="90" t="s">
        <v>73</v>
      </c>
      <c r="J11" s="91" t="s">
        <v>72</v>
      </c>
      <c r="K11" s="90" t="s">
        <v>74</v>
      </c>
      <c r="L11" s="91" t="s">
        <v>72</v>
      </c>
      <c r="M11" s="90" t="s">
        <v>74</v>
      </c>
      <c r="N11" s="91" t="s">
        <v>72</v>
      </c>
      <c r="O11" s="85" t="s">
        <v>74</v>
      </c>
    </row>
    <row r="12" spans="1:15" x14ac:dyDescent="0.2">
      <c r="A12" s="93" t="s">
        <v>7</v>
      </c>
      <c r="B12" s="94" t="s">
        <v>11</v>
      </c>
      <c r="C12" s="95" t="s">
        <v>75</v>
      </c>
      <c r="D12" s="96" t="s">
        <v>76</v>
      </c>
      <c r="E12" s="97" t="s">
        <v>77</v>
      </c>
      <c r="F12" s="96" t="s">
        <v>76</v>
      </c>
      <c r="G12" s="98" t="s">
        <v>77</v>
      </c>
      <c r="H12" s="99" t="s">
        <v>76</v>
      </c>
      <c r="I12" s="97" t="s">
        <v>12</v>
      </c>
      <c r="J12" s="96" t="s">
        <v>76</v>
      </c>
      <c r="K12" s="97" t="s">
        <v>12</v>
      </c>
      <c r="L12" s="96" t="s">
        <v>76</v>
      </c>
      <c r="M12" s="97" t="s">
        <v>13</v>
      </c>
      <c r="N12" s="96" t="s">
        <v>76</v>
      </c>
      <c r="O12" s="98" t="s">
        <v>14</v>
      </c>
    </row>
    <row r="13" spans="1:15" x14ac:dyDescent="0.2">
      <c r="A13" s="100"/>
      <c r="B13" s="101"/>
      <c r="C13" s="102" t="s">
        <v>572</v>
      </c>
      <c r="D13" s="103" t="s">
        <v>431</v>
      </c>
      <c r="E13" s="104" t="s">
        <v>432</v>
      </c>
      <c r="F13" s="103" t="s">
        <v>146</v>
      </c>
      <c r="G13" s="105" t="s">
        <v>433</v>
      </c>
      <c r="H13" s="106" t="s">
        <v>434</v>
      </c>
      <c r="I13" s="104" t="s">
        <v>435</v>
      </c>
      <c r="J13" s="103" t="s">
        <v>436</v>
      </c>
      <c r="K13" s="104" t="s">
        <v>437</v>
      </c>
      <c r="L13" s="103" t="s">
        <v>438</v>
      </c>
      <c r="M13" s="104" t="s">
        <v>439</v>
      </c>
      <c r="N13" s="103" t="s">
        <v>573</v>
      </c>
      <c r="O13" s="105" t="s">
        <v>574</v>
      </c>
    </row>
    <row r="14" spans="1:15" x14ac:dyDescent="0.2">
      <c r="A14" s="107">
        <f>ROW()</f>
        <v>14</v>
      </c>
      <c r="B14" s="76" t="s">
        <v>78</v>
      </c>
      <c r="C14" s="108"/>
      <c r="D14" s="109"/>
      <c r="E14" s="110"/>
      <c r="F14" s="109"/>
      <c r="G14" s="111"/>
      <c r="H14" s="112"/>
      <c r="I14" s="110"/>
      <c r="J14" s="109"/>
      <c r="K14" s="110"/>
      <c r="L14" s="109"/>
      <c r="M14" s="110"/>
      <c r="N14" s="109"/>
      <c r="O14" s="111"/>
    </row>
    <row r="15" spans="1:15" x14ac:dyDescent="0.2">
      <c r="A15" s="107">
        <f>ROW()</f>
        <v>15</v>
      </c>
      <c r="B15" s="76" t="s">
        <v>79</v>
      </c>
      <c r="C15" s="113">
        <f>'SEF-4.2'!C13</f>
        <v>2245635654.9000001</v>
      </c>
      <c r="D15" s="114">
        <f>'SEF-4.2'!AQ13</f>
        <v>-134214385.11436671</v>
      </c>
      <c r="E15" s="115">
        <f>SUM(C15:D15)</f>
        <v>2111421269.7856333</v>
      </c>
      <c r="F15" s="114">
        <f>'SEF-4.2'!CM13</f>
        <v>3562400.2800000017</v>
      </c>
      <c r="G15" s="116">
        <f>SUM(E15:F15)</f>
        <v>2114983670.0656333</v>
      </c>
      <c r="H15" s="117">
        <f>'SEF-4.2'!EI13</f>
        <v>-55161788.366633415</v>
      </c>
      <c r="I15" s="115">
        <f>SUM(G15:H15)</f>
        <v>2059821881.6989999</v>
      </c>
      <c r="J15" s="118">
        <f>'SEF-4.2'!GE13</f>
        <v>17327945.326629162</v>
      </c>
      <c r="K15" s="115">
        <f>SUM(I15:J15)</f>
        <v>2077149827.025629</v>
      </c>
      <c r="L15" s="118">
        <f>'SEF-4.2'!IA13</f>
        <v>19743262.745587826</v>
      </c>
      <c r="M15" s="115">
        <f>SUM(K15:L15)</f>
        <v>2096893089.7712169</v>
      </c>
      <c r="N15" s="118">
        <f>'SEF-4.2'!JW13</f>
        <v>4659545.6296653748</v>
      </c>
      <c r="O15" s="119">
        <f>SUM(M15:N15)</f>
        <v>2101552635.4008822</v>
      </c>
    </row>
    <row r="16" spans="1:15" x14ac:dyDescent="0.2">
      <c r="A16" s="107">
        <f>ROW()</f>
        <v>16</v>
      </c>
      <c r="B16" s="76" t="s">
        <v>80</v>
      </c>
      <c r="C16" s="120">
        <f>'SEF-4.2'!C14</f>
        <v>351600.44</v>
      </c>
      <c r="D16" s="121">
        <f>'SEF-4.2'!AQ14</f>
        <v>-6054.380000000001</v>
      </c>
      <c r="E16" s="122">
        <f>SUM(C16:D16)</f>
        <v>345546.06</v>
      </c>
      <c r="F16" s="121">
        <f>'SEF-4.2'!CM14</f>
        <v>0</v>
      </c>
      <c r="G16" s="123">
        <f>SUM(E16:F16)</f>
        <v>345546.06</v>
      </c>
      <c r="H16" s="124">
        <f>'SEF-4.2'!EI14</f>
        <v>0</v>
      </c>
      <c r="I16" s="122">
        <f t="shared" ref="I16:O18" si="0">SUM(G16:H16)</f>
        <v>345546.06</v>
      </c>
      <c r="J16" s="121">
        <f>'SEF-4.2'!GE14</f>
        <v>0</v>
      </c>
      <c r="K16" s="122">
        <f t="shared" si="0"/>
        <v>345546.06</v>
      </c>
      <c r="L16" s="121">
        <f>'SEF-4.2'!IA14</f>
        <v>0</v>
      </c>
      <c r="M16" s="122">
        <f t="shared" si="0"/>
        <v>345546.06</v>
      </c>
      <c r="N16" s="121">
        <f>'SEF-4.2'!JW14</f>
        <v>0</v>
      </c>
      <c r="O16" s="125">
        <f t="shared" si="0"/>
        <v>345546.06</v>
      </c>
    </row>
    <row r="17" spans="1:15" x14ac:dyDescent="0.2">
      <c r="A17" s="107">
        <f>ROW()</f>
        <v>17</v>
      </c>
      <c r="B17" s="76" t="s">
        <v>81</v>
      </c>
      <c r="C17" s="120">
        <f>'SEF-4.2'!C15</f>
        <v>175259903.59</v>
      </c>
      <c r="D17" s="121">
        <f>'SEF-4.2'!AQ15</f>
        <v>0</v>
      </c>
      <c r="E17" s="122">
        <f>SUM(C17:D17)</f>
        <v>175259903.59</v>
      </c>
      <c r="F17" s="121">
        <f>'SEF-4.2'!CM15</f>
        <v>0</v>
      </c>
      <c r="G17" s="123">
        <f>SUM(E17:F17)</f>
        <v>175259903.59</v>
      </c>
      <c r="H17" s="124">
        <f>'SEF-4.2'!EI15</f>
        <v>0</v>
      </c>
      <c r="I17" s="122">
        <f t="shared" si="0"/>
        <v>175259903.59</v>
      </c>
      <c r="J17" s="121">
        <f>'SEF-4.2'!GE15</f>
        <v>-46724701.670000017</v>
      </c>
      <c r="K17" s="122">
        <f t="shared" si="0"/>
        <v>128535201.91999999</v>
      </c>
      <c r="L17" s="121">
        <f>'SEF-4.2'!IA15</f>
        <v>7133168.3280000091</v>
      </c>
      <c r="M17" s="122">
        <f t="shared" si="0"/>
        <v>135668370.248</v>
      </c>
      <c r="N17" s="121">
        <f>'SEF-4.2'!JW15</f>
        <v>-20344106.5</v>
      </c>
      <c r="O17" s="125">
        <f t="shared" si="0"/>
        <v>115324263.748</v>
      </c>
    </row>
    <row r="18" spans="1:15" x14ac:dyDescent="0.2">
      <c r="A18" s="107">
        <f>ROW()</f>
        <v>18</v>
      </c>
      <c r="B18" s="76" t="s">
        <v>82</v>
      </c>
      <c r="C18" s="120">
        <f>'SEF-4.2'!C16</f>
        <v>98941870.86999999</v>
      </c>
      <c r="D18" s="121">
        <f>'SEF-4.2'!AQ16</f>
        <v>-6354688.1422513165</v>
      </c>
      <c r="E18" s="122">
        <f>SUM(C18:D18)</f>
        <v>92587182.727748677</v>
      </c>
      <c r="F18" s="121">
        <f>'SEF-4.2'!CM16</f>
        <v>-17731275.710000001</v>
      </c>
      <c r="G18" s="123">
        <f>SUM(E18:F18)</f>
        <v>74855907.017748684</v>
      </c>
      <c r="H18" s="124">
        <f>'SEF-4.2'!EI16</f>
        <v>655535</v>
      </c>
      <c r="I18" s="122">
        <f t="shared" si="0"/>
        <v>75511442.017748684</v>
      </c>
      <c r="J18" s="121">
        <f>'SEF-4.2'!GE16</f>
        <v>18387834.173537523</v>
      </c>
      <c r="K18" s="122">
        <f t="shared" si="0"/>
        <v>93899276.191286206</v>
      </c>
      <c r="L18" s="121">
        <f>'SEF-4.2'!IA16</f>
        <v>-11867580.081148412</v>
      </c>
      <c r="M18" s="122">
        <f t="shared" si="0"/>
        <v>82031696.11013779</v>
      </c>
      <c r="N18" s="121">
        <f>'SEF-4.2'!JW16</f>
        <v>-3586937.9465426831</v>
      </c>
      <c r="O18" s="125">
        <f t="shared" si="0"/>
        <v>78444758.16359511</v>
      </c>
    </row>
    <row r="19" spans="1:15" x14ac:dyDescent="0.2">
      <c r="A19" s="107">
        <f>ROW()</f>
        <v>19</v>
      </c>
      <c r="B19" s="126" t="s">
        <v>83</v>
      </c>
      <c r="C19" s="127">
        <f t="shared" ref="C19:O19" si="1">SUM(C15:C18)</f>
        <v>2520189029.8000002</v>
      </c>
      <c r="D19" s="128">
        <f t="shared" si="1"/>
        <v>-140575127.63661802</v>
      </c>
      <c r="E19" s="129">
        <f t="shared" si="1"/>
        <v>2379613902.1633821</v>
      </c>
      <c r="F19" s="128">
        <f t="shared" si="1"/>
        <v>-14168875.43</v>
      </c>
      <c r="G19" s="130">
        <f t="shared" si="1"/>
        <v>2365445026.7333822</v>
      </c>
      <c r="H19" s="131">
        <f t="shared" si="1"/>
        <v>-54506253.366633415</v>
      </c>
      <c r="I19" s="129">
        <f t="shared" si="1"/>
        <v>2310938773.3667488</v>
      </c>
      <c r="J19" s="128">
        <f t="shared" si="1"/>
        <v>-11008922.169833332</v>
      </c>
      <c r="K19" s="129">
        <f t="shared" si="1"/>
        <v>2299929851.1969151</v>
      </c>
      <c r="L19" s="128">
        <f t="shared" si="1"/>
        <v>15008850.992439423</v>
      </c>
      <c r="M19" s="129">
        <f t="shared" si="1"/>
        <v>2314938702.1893549</v>
      </c>
      <c r="N19" s="128">
        <f t="shared" si="1"/>
        <v>-19271498.816877309</v>
      </c>
      <c r="O19" s="130">
        <f t="shared" si="1"/>
        <v>2295667203.3724775</v>
      </c>
    </row>
    <row r="20" spans="1:15" x14ac:dyDescent="0.2">
      <c r="A20" s="107">
        <f>ROW()</f>
        <v>20</v>
      </c>
      <c r="B20" s="126"/>
      <c r="C20" s="108"/>
      <c r="D20" s="109"/>
      <c r="E20" s="110"/>
      <c r="F20" s="109"/>
      <c r="G20" s="111"/>
      <c r="H20" s="112"/>
      <c r="I20" s="110"/>
      <c r="J20" s="109"/>
      <c r="K20" s="110"/>
      <c r="L20" s="109"/>
      <c r="M20" s="110"/>
      <c r="N20" s="109"/>
      <c r="O20" s="111"/>
    </row>
    <row r="21" spans="1:15" x14ac:dyDescent="0.2">
      <c r="A21" s="107">
        <f>ROW()</f>
        <v>21</v>
      </c>
      <c r="B21" s="126" t="s">
        <v>84</v>
      </c>
      <c r="C21" s="108"/>
      <c r="D21" s="109"/>
      <c r="E21" s="110"/>
      <c r="F21" s="109"/>
      <c r="G21" s="111"/>
      <c r="H21" s="112"/>
      <c r="I21" s="110"/>
      <c r="J21" s="109"/>
      <c r="K21" s="110"/>
      <c r="L21" s="109"/>
      <c r="M21" s="110"/>
      <c r="N21" s="109"/>
      <c r="O21" s="111"/>
    </row>
    <row r="22" spans="1:15" x14ac:dyDescent="0.2">
      <c r="A22" s="107">
        <f>ROW()</f>
        <v>22</v>
      </c>
      <c r="B22" s="126"/>
      <c r="C22" s="108"/>
      <c r="D22" s="109"/>
      <c r="E22" s="110"/>
      <c r="F22" s="109"/>
      <c r="G22" s="111"/>
      <c r="H22" s="112"/>
      <c r="I22" s="110"/>
      <c r="J22" s="109"/>
      <c r="K22" s="110"/>
      <c r="L22" s="109"/>
      <c r="M22" s="110"/>
      <c r="N22" s="109"/>
      <c r="O22" s="111"/>
    </row>
    <row r="23" spans="1:15" x14ac:dyDescent="0.2">
      <c r="A23" s="107">
        <f>ROW()</f>
        <v>23</v>
      </c>
      <c r="B23" s="126" t="s">
        <v>85</v>
      </c>
      <c r="C23" s="108"/>
      <c r="D23" s="109"/>
      <c r="E23" s="110"/>
      <c r="F23" s="109"/>
      <c r="G23" s="111"/>
      <c r="H23" s="112"/>
      <c r="I23" s="110"/>
      <c r="J23" s="109"/>
      <c r="K23" s="110"/>
      <c r="L23" s="109"/>
      <c r="M23" s="110"/>
      <c r="N23" s="109"/>
      <c r="O23" s="111"/>
    </row>
    <row r="24" spans="1:15" x14ac:dyDescent="0.2">
      <c r="A24" s="107">
        <f>ROW()</f>
        <v>24</v>
      </c>
      <c r="B24" s="126" t="s">
        <v>86</v>
      </c>
      <c r="C24" s="120">
        <f>'SEF-4.2'!C22</f>
        <v>219374443.53999999</v>
      </c>
      <c r="D24" s="121">
        <f>'SEF-4.2'!AQ22</f>
        <v>0</v>
      </c>
      <c r="E24" s="122">
        <f>SUM(C24:D24)</f>
        <v>219374443.53999999</v>
      </c>
      <c r="F24" s="121">
        <f>'SEF-4.2'!CM22</f>
        <v>0</v>
      </c>
      <c r="G24" s="123">
        <f>SUM(E24:F24)</f>
        <v>219374443.53999999</v>
      </c>
      <c r="H24" s="124">
        <f>'SEF-4.2'!EI22</f>
        <v>0</v>
      </c>
      <c r="I24" s="122">
        <f>SUM(G24:H24)</f>
        <v>219374443.53999999</v>
      </c>
      <c r="J24" s="121">
        <f>'SEF-4.2'!GE22</f>
        <v>39539184.548211113</v>
      </c>
      <c r="K24" s="122">
        <f>SUM(I24:J24)</f>
        <v>258913628.08821112</v>
      </c>
      <c r="L24" s="121">
        <f>'SEF-4.2'!IA22</f>
        <v>-7270288.2906211764</v>
      </c>
      <c r="M24" s="122">
        <f>SUM(K24:L24)</f>
        <v>251643339.79758996</v>
      </c>
      <c r="N24" s="121">
        <f>'SEF-4.2'!JW22</f>
        <v>171482.96669916064</v>
      </c>
      <c r="O24" s="123">
        <f>SUM(M24:N24)</f>
        <v>251814822.76428911</v>
      </c>
    </row>
    <row r="25" spans="1:15" x14ac:dyDescent="0.2">
      <c r="A25" s="107">
        <f>ROW()</f>
        <v>25</v>
      </c>
      <c r="B25" s="126" t="s">
        <v>87</v>
      </c>
      <c r="C25" s="120">
        <f>'SEF-4.2'!C23</f>
        <v>631436038.51999998</v>
      </c>
      <c r="D25" s="121">
        <f>'SEF-4.2'!AQ23</f>
        <v>-19568170.180921074</v>
      </c>
      <c r="E25" s="122">
        <f>SUM(C25:D25)</f>
        <v>611867868.3390789</v>
      </c>
      <c r="F25" s="121">
        <f>'SEF-4.2'!CM23</f>
        <v>-108036.24538709794</v>
      </c>
      <c r="G25" s="123">
        <f>SUM(E25:F25)</f>
        <v>611759832.09369183</v>
      </c>
      <c r="H25" s="124">
        <f>'SEF-4.2'!EI23</f>
        <v>21468.193445260811</v>
      </c>
      <c r="I25" s="122">
        <f t="shared" ref="I25:O27" si="2">SUM(G25:H25)</f>
        <v>611781300.28713703</v>
      </c>
      <c r="J25" s="121">
        <f>'SEF-4.2'!GE23</f>
        <v>69880681.6454276</v>
      </c>
      <c r="K25" s="122">
        <f t="shared" si="2"/>
        <v>681661981.93256462</v>
      </c>
      <c r="L25" s="121">
        <f>'SEF-4.2'!IA23</f>
        <v>6735637.6856780965</v>
      </c>
      <c r="M25" s="122">
        <f t="shared" si="2"/>
        <v>688397619.61824274</v>
      </c>
      <c r="N25" s="121">
        <f>'SEF-4.2'!JW23</f>
        <v>-91076935.775918871</v>
      </c>
      <c r="O25" s="123">
        <f t="shared" si="2"/>
        <v>597320683.8423239</v>
      </c>
    </row>
    <row r="26" spans="1:15" x14ac:dyDescent="0.2">
      <c r="A26" s="107">
        <f>ROW()</f>
        <v>26</v>
      </c>
      <c r="B26" s="126" t="s">
        <v>88</v>
      </c>
      <c r="C26" s="120">
        <f>'SEF-4.2'!C24</f>
        <v>123773668.73999999</v>
      </c>
      <c r="D26" s="121">
        <f>'SEF-4.2'!AQ24</f>
        <v>0</v>
      </c>
      <c r="E26" s="122">
        <f>SUM(C26:D26)</f>
        <v>123773668.73999999</v>
      </c>
      <c r="F26" s="121">
        <f>'SEF-4.2'!CM24</f>
        <v>0</v>
      </c>
      <c r="G26" s="123">
        <f>SUM(E26:F26)</f>
        <v>123773668.73999999</v>
      </c>
      <c r="H26" s="124">
        <f>'SEF-4.2'!EI24</f>
        <v>0</v>
      </c>
      <c r="I26" s="122">
        <f t="shared" si="2"/>
        <v>123773668.73999999</v>
      </c>
      <c r="J26" s="121">
        <f>'SEF-4.2'!GE24</f>
        <v>12088531.512388662</v>
      </c>
      <c r="K26" s="122">
        <f t="shared" si="2"/>
        <v>135862200.25238866</v>
      </c>
      <c r="L26" s="121">
        <f>'SEF-4.2'!IA24</f>
        <v>4907659.3330300152</v>
      </c>
      <c r="M26" s="122">
        <f t="shared" si="2"/>
        <v>140769859.58541867</v>
      </c>
      <c r="N26" s="121">
        <f>'SEF-4.2'!JW24</f>
        <v>1711734.7726309001</v>
      </c>
      <c r="O26" s="123">
        <f t="shared" si="2"/>
        <v>142481594.35804957</v>
      </c>
    </row>
    <row r="27" spans="1:15" x14ac:dyDescent="0.2">
      <c r="A27" s="107">
        <f>ROW()</f>
        <v>27</v>
      </c>
      <c r="B27" s="126" t="s">
        <v>89</v>
      </c>
      <c r="C27" s="120">
        <f>'SEF-4.2'!C25</f>
        <v>-82886110.760000005</v>
      </c>
      <c r="D27" s="121">
        <f>'SEF-4.2'!AQ25</f>
        <v>82886110.760000005</v>
      </c>
      <c r="E27" s="122">
        <f>SUM(C27:D27)</f>
        <v>0</v>
      </c>
      <c r="F27" s="121">
        <f>'SEF-4.2'!CM25</f>
        <v>0</v>
      </c>
      <c r="G27" s="123">
        <f>SUM(E27:F27)</f>
        <v>0</v>
      </c>
      <c r="H27" s="124">
        <f>'SEF-4.2'!EI25</f>
        <v>0</v>
      </c>
      <c r="I27" s="122">
        <f t="shared" si="2"/>
        <v>0</v>
      </c>
      <c r="J27" s="121">
        <f>'SEF-4.2'!GE25</f>
        <v>0</v>
      </c>
      <c r="K27" s="122">
        <f t="shared" si="2"/>
        <v>0</v>
      </c>
      <c r="L27" s="121">
        <f>'SEF-4.2'!IA25</f>
        <v>0</v>
      </c>
      <c r="M27" s="122">
        <f t="shared" si="2"/>
        <v>0</v>
      </c>
      <c r="N27" s="121">
        <f>'SEF-4.2'!JW25</f>
        <v>0</v>
      </c>
      <c r="O27" s="123">
        <f t="shared" si="2"/>
        <v>0</v>
      </c>
    </row>
    <row r="28" spans="1:15" x14ac:dyDescent="0.2">
      <c r="A28" s="107">
        <f>ROW()</f>
        <v>28</v>
      </c>
      <c r="B28" s="126" t="s">
        <v>90</v>
      </c>
      <c r="C28" s="132">
        <f t="shared" ref="C28:O28" si="3">SUM(C24:C27)</f>
        <v>891698040.03999996</v>
      </c>
      <c r="D28" s="133">
        <f t="shared" si="3"/>
        <v>63317940.579078928</v>
      </c>
      <c r="E28" s="134">
        <f t="shared" si="3"/>
        <v>955015980.61907887</v>
      </c>
      <c r="F28" s="133">
        <f t="shared" si="3"/>
        <v>-108036.24538709794</v>
      </c>
      <c r="G28" s="135">
        <f t="shared" si="3"/>
        <v>954907944.3736918</v>
      </c>
      <c r="H28" s="136">
        <f t="shared" si="3"/>
        <v>21468.193445260811</v>
      </c>
      <c r="I28" s="137">
        <f t="shared" si="3"/>
        <v>954929412.567137</v>
      </c>
      <c r="J28" s="138">
        <f t="shared" si="3"/>
        <v>121508397.70602737</v>
      </c>
      <c r="K28" s="137">
        <f t="shared" si="3"/>
        <v>1076437810.2731645</v>
      </c>
      <c r="L28" s="138">
        <f t="shared" si="3"/>
        <v>4373008.7280869354</v>
      </c>
      <c r="M28" s="137">
        <f t="shared" si="3"/>
        <v>1080810819.0012515</v>
      </c>
      <c r="N28" s="138">
        <f t="shared" si="3"/>
        <v>-89193718.036588818</v>
      </c>
      <c r="O28" s="139">
        <f t="shared" si="3"/>
        <v>991617100.96466255</v>
      </c>
    </row>
    <row r="29" spans="1:15" x14ac:dyDescent="0.2">
      <c r="A29" s="107">
        <f>ROW()</f>
        <v>29</v>
      </c>
      <c r="B29" s="126"/>
      <c r="C29" s="120"/>
      <c r="D29" s="140"/>
      <c r="E29" s="141"/>
      <c r="F29" s="140"/>
      <c r="G29" s="142"/>
      <c r="H29" s="143"/>
      <c r="I29" s="144"/>
      <c r="J29" s="145"/>
      <c r="K29" s="144"/>
      <c r="L29" s="145"/>
      <c r="M29" s="144"/>
      <c r="N29" s="145"/>
      <c r="O29" s="146"/>
    </row>
    <row r="30" spans="1:15" x14ac:dyDescent="0.2">
      <c r="A30" s="107">
        <f>ROW()</f>
        <v>30</v>
      </c>
      <c r="B30" s="126" t="s">
        <v>91</v>
      </c>
      <c r="C30" s="120">
        <f>'SEF-4.2'!C28</f>
        <v>108522830.96000001</v>
      </c>
      <c r="D30" s="140">
        <f>'SEF-4.2'!AQ28</f>
        <v>1286352.8956642693</v>
      </c>
      <c r="E30" s="141">
        <f>SUM(C30:D30)</f>
        <v>109809183.85566428</v>
      </c>
      <c r="F30" s="140">
        <f>'SEF-4.2'!CM28</f>
        <v>-30871057.291817103</v>
      </c>
      <c r="G30" s="142">
        <f>SUM(E30:F30)</f>
        <v>78938126.563847184</v>
      </c>
      <c r="H30" s="143">
        <f>'SEF-4.2'!EI28</f>
        <v>64695.320261250716</v>
      </c>
      <c r="I30" s="144">
        <f>SUM(G30:H30)</f>
        <v>79002821.884108439</v>
      </c>
      <c r="J30" s="145">
        <f>'SEF-4.2'!GE28</f>
        <v>16358782.190549761</v>
      </c>
      <c r="K30" s="144">
        <f>SUM(I30:J30)</f>
        <v>95361604.0746582</v>
      </c>
      <c r="L30" s="145">
        <f>'SEF-4.2'!IA28</f>
        <v>-1414015.8758839683</v>
      </c>
      <c r="M30" s="144">
        <f>SUM(K30:L30)</f>
        <v>93947588.198774233</v>
      </c>
      <c r="N30" s="145">
        <f>'SEF-4.2'!JW28</f>
        <v>2137211.4179651299</v>
      </c>
      <c r="O30" s="146">
        <f>SUM(M30:N30)</f>
        <v>96084799.616739362</v>
      </c>
    </row>
    <row r="31" spans="1:15" x14ac:dyDescent="0.2">
      <c r="A31" s="107">
        <f>ROW()</f>
        <v>31</v>
      </c>
      <c r="B31" s="126" t="s">
        <v>92</v>
      </c>
      <c r="C31" s="120">
        <f>'SEF-4.2'!C29</f>
        <v>24911099.109999999</v>
      </c>
      <c r="D31" s="140">
        <f>'SEF-4.2'!AQ29</f>
        <v>490074.77176324086</v>
      </c>
      <c r="E31" s="141">
        <f t="shared" ref="E31:E43" si="4">SUM(C31:D31)</f>
        <v>25401173.881763238</v>
      </c>
      <c r="F31" s="140">
        <f>'SEF-4.2'!CM29</f>
        <v>-172627.97223630385</v>
      </c>
      <c r="G31" s="142">
        <f t="shared" ref="G31:G43" si="5">SUM(E31:F31)</f>
        <v>25228545.909526933</v>
      </c>
      <c r="H31" s="143">
        <f>'SEF-4.2'!EI29</f>
        <v>34303.401499684667</v>
      </c>
      <c r="I31" s="144">
        <f t="shared" ref="I31:O43" si="6">SUM(G31:H31)</f>
        <v>25262849.311026618</v>
      </c>
      <c r="J31" s="145">
        <f>'SEF-4.2'!GE29</f>
        <v>3667451.4866405847</v>
      </c>
      <c r="K31" s="144">
        <f t="shared" si="6"/>
        <v>28930300.797667202</v>
      </c>
      <c r="L31" s="145">
        <f>'SEF-4.2'!IA29</f>
        <v>855578.54742248508</v>
      </c>
      <c r="M31" s="144">
        <f t="shared" si="6"/>
        <v>29785879.345089685</v>
      </c>
      <c r="N31" s="145">
        <f>'SEF-4.2'!JW29</f>
        <v>1166370.311639057</v>
      </c>
      <c r="O31" s="146">
        <f t="shared" si="6"/>
        <v>30952249.656728741</v>
      </c>
    </row>
    <row r="32" spans="1:15" x14ac:dyDescent="0.2">
      <c r="A32" s="107">
        <f>ROW()</f>
        <v>32</v>
      </c>
      <c r="B32" s="126" t="s">
        <v>93</v>
      </c>
      <c r="C32" s="120">
        <f>'SEF-4.2'!C30</f>
        <v>89651034.640000001</v>
      </c>
      <c r="D32" s="140">
        <f>'SEF-4.2'!AQ30</f>
        <v>2975401.2888019085</v>
      </c>
      <c r="E32" s="141">
        <f t="shared" si="4"/>
        <v>92626435.928801909</v>
      </c>
      <c r="F32" s="140">
        <f>'SEF-4.2'!CM30</f>
        <v>-469923.05705742119</v>
      </c>
      <c r="G32" s="142">
        <f t="shared" si="5"/>
        <v>92156512.871744484</v>
      </c>
      <c r="H32" s="143">
        <f>'SEF-4.2'!EI30</f>
        <v>93379.763959307689</v>
      </c>
      <c r="I32" s="144">
        <f t="shared" si="6"/>
        <v>92249892.635703787</v>
      </c>
      <c r="J32" s="145">
        <f>'SEF-4.2'!GE30</f>
        <v>6109771.8453791728</v>
      </c>
      <c r="K32" s="144">
        <f t="shared" si="6"/>
        <v>98359664.481082961</v>
      </c>
      <c r="L32" s="145">
        <f>'SEF-4.2'!IA30</f>
        <v>2875995.0475259433</v>
      </c>
      <c r="M32" s="144">
        <f t="shared" si="6"/>
        <v>101235659.5286089</v>
      </c>
      <c r="N32" s="145">
        <f>'SEF-4.2'!JW30</f>
        <v>3985856.3787166928</v>
      </c>
      <c r="O32" s="146">
        <f t="shared" si="6"/>
        <v>105221515.9073256</v>
      </c>
    </row>
    <row r="33" spans="1:17" x14ac:dyDescent="0.2">
      <c r="A33" s="107">
        <f>ROW()</f>
        <v>33</v>
      </c>
      <c r="B33" s="126" t="s">
        <v>94</v>
      </c>
      <c r="C33" s="120">
        <f>'SEF-4.2'!C31</f>
        <v>54008362.240000002</v>
      </c>
      <c r="D33" s="140">
        <f>'SEF-4.2'!AQ31</f>
        <v>-4282589.8093656162</v>
      </c>
      <c r="E33" s="141">
        <f t="shared" si="4"/>
        <v>49725772.430634387</v>
      </c>
      <c r="F33" s="140">
        <f>'SEF-4.2'!CM31</f>
        <v>-180868.17916433667</v>
      </c>
      <c r="G33" s="142">
        <f t="shared" si="5"/>
        <v>49544904.251470052</v>
      </c>
      <c r="H33" s="143">
        <f>'SEF-4.2'!EI31</f>
        <v>-367556.52727025817</v>
      </c>
      <c r="I33" s="144">
        <f t="shared" si="6"/>
        <v>49177347.724199794</v>
      </c>
      <c r="J33" s="145">
        <f>'SEF-4.2'!GE31</f>
        <v>3402663.2577378191</v>
      </c>
      <c r="K33" s="144">
        <f t="shared" si="6"/>
        <v>52580010.981937617</v>
      </c>
      <c r="L33" s="145">
        <f>'SEF-4.2'!IA31</f>
        <v>1207125.0873871003</v>
      </c>
      <c r="M33" s="144">
        <f t="shared" si="6"/>
        <v>53787136.069324717</v>
      </c>
      <c r="N33" s="145">
        <f>'SEF-4.2'!JW31</f>
        <v>735903.26359715417</v>
      </c>
      <c r="O33" s="146">
        <f t="shared" si="6"/>
        <v>54523039.33292187</v>
      </c>
    </row>
    <row r="34" spans="1:17" x14ac:dyDescent="0.2">
      <c r="A34" s="107">
        <f>ROW()</f>
        <v>34</v>
      </c>
      <c r="B34" s="126" t="s">
        <v>95</v>
      </c>
      <c r="C34" s="120">
        <f>'SEF-4.2'!C32</f>
        <v>26079425.670000002</v>
      </c>
      <c r="D34" s="140">
        <f>'SEF-4.2'!AQ32</f>
        <v>-21698124.746664733</v>
      </c>
      <c r="E34" s="141">
        <f t="shared" si="4"/>
        <v>4381300.9233352691</v>
      </c>
      <c r="F34" s="140">
        <f>'SEF-4.2'!CM32</f>
        <v>-40999.434061738371</v>
      </c>
      <c r="G34" s="142">
        <f t="shared" si="5"/>
        <v>4340301.4892735304</v>
      </c>
      <c r="H34" s="143">
        <f>'SEF-4.2'!EI32</f>
        <v>10201.843619465246</v>
      </c>
      <c r="I34" s="144">
        <f t="shared" si="6"/>
        <v>4350503.3328929953</v>
      </c>
      <c r="J34" s="145">
        <f>'SEF-4.2'!GE32</f>
        <v>6864554.1336669866</v>
      </c>
      <c r="K34" s="144">
        <f t="shared" si="6"/>
        <v>11215057.466559982</v>
      </c>
      <c r="L34" s="145">
        <f>'SEF-4.2'!IA32</f>
        <v>968507.13739775529</v>
      </c>
      <c r="M34" s="144">
        <f t="shared" si="6"/>
        <v>12183564.603957737</v>
      </c>
      <c r="N34" s="145">
        <f>'SEF-4.2'!JW32</f>
        <v>2632576.8578562057</v>
      </c>
      <c r="O34" s="146">
        <f t="shared" si="6"/>
        <v>14816141.461813942</v>
      </c>
    </row>
    <row r="35" spans="1:17" x14ac:dyDescent="0.2">
      <c r="A35" s="107">
        <f>ROW()</f>
        <v>35</v>
      </c>
      <c r="B35" s="126" t="s">
        <v>96</v>
      </c>
      <c r="C35" s="120">
        <f>'SEF-4.2'!C33</f>
        <v>88978068.780000001</v>
      </c>
      <c r="D35" s="140">
        <f>'SEF-4.2'!AQ33</f>
        <v>-88978068.780000001</v>
      </c>
      <c r="E35" s="141">
        <f t="shared" si="4"/>
        <v>0</v>
      </c>
      <c r="F35" s="140">
        <f>'SEF-4.2'!CM33</f>
        <v>0</v>
      </c>
      <c r="G35" s="142">
        <f t="shared" si="5"/>
        <v>0</v>
      </c>
      <c r="H35" s="143">
        <f>'SEF-4.2'!EI33</f>
        <v>0</v>
      </c>
      <c r="I35" s="144">
        <f t="shared" si="6"/>
        <v>0</v>
      </c>
      <c r="J35" s="145">
        <f>'SEF-4.2'!GE33</f>
        <v>0</v>
      </c>
      <c r="K35" s="144">
        <f t="shared" si="6"/>
        <v>0</v>
      </c>
      <c r="L35" s="145">
        <f>'SEF-4.2'!IA33</f>
        <v>0</v>
      </c>
      <c r="M35" s="144">
        <f t="shared" si="6"/>
        <v>0</v>
      </c>
      <c r="N35" s="145">
        <f>'SEF-4.2'!JW33</f>
        <v>0</v>
      </c>
      <c r="O35" s="146">
        <f t="shared" si="6"/>
        <v>0</v>
      </c>
    </row>
    <row r="36" spans="1:17" x14ac:dyDescent="0.2">
      <c r="A36" s="107">
        <f>ROW()</f>
        <v>36</v>
      </c>
      <c r="B36" s="126" t="s">
        <v>97</v>
      </c>
      <c r="C36" s="120">
        <f>'SEF-4.2'!C34</f>
        <v>136358878.84999999</v>
      </c>
      <c r="D36" s="140">
        <f>'SEF-4.2'!AQ34</f>
        <v>1374478.9047293852</v>
      </c>
      <c r="E36" s="141">
        <f t="shared" si="4"/>
        <v>137733357.75472939</v>
      </c>
      <c r="F36" s="140">
        <f>'SEF-4.2'!CM34</f>
        <v>954110.57700534584</v>
      </c>
      <c r="G36" s="142">
        <f t="shared" si="5"/>
        <v>138687468.33173475</v>
      </c>
      <c r="H36" s="143">
        <f>'SEF-4.2'!EI34</f>
        <v>-2358.5814090785134</v>
      </c>
      <c r="I36" s="144">
        <f t="shared" si="6"/>
        <v>138685109.75032568</v>
      </c>
      <c r="J36" s="145">
        <f>'SEF-4.2'!GE34</f>
        <v>58274149.185474895</v>
      </c>
      <c r="K36" s="144">
        <f t="shared" si="6"/>
        <v>196959258.93580058</v>
      </c>
      <c r="L36" s="145">
        <f>'SEF-4.2'!IA34</f>
        <v>8140434.7409019526</v>
      </c>
      <c r="M36" s="144">
        <f t="shared" si="6"/>
        <v>205099693.67670253</v>
      </c>
      <c r="N36" s="145">
        <f>'SEF-4.2'!JW34</f>
        <v>7595565.7332112519</v>
      </c>
      <c r="O36" s="146">
        <f t="shared" si="6"/>
        <v>212695259.40991378</v>
      </c>
    </row>
    <row r="37" spans="1:17" x14ac:dyDescent="0.2">
      <c r="A37" s="107">
        <f>ROW()</f>
        <v>37</v>
      </c>
      <c r="B37" s="126" t="s">
        <v>98</v>
      </c>
      <c r="C37" s="120">
        <f>'SEF-4.2'!C35</f>
        <v>366968452.88999999</v>
      </c>
      <c r="D37" s="140">
        <f>'SEF-4.2'!AQ35</f>
        <v>7957869.5584353749</v>
      </c>
      <c r="E37" s="141">
        <f t="shared" si="4"/>
        <v>374926322.44843537</v>
      </c>
      <c r="F37" s="140">
        <f>'SEF-4.2'!CM35</f>
        <v>-39989545.599932589</v>
      </c>
      <c r="G37" s="142">
        <f t="shared" si="5"/>
        <v>334936776.84850276</v>
      </c>
      <c r="H37" s="143">
        <f>'SEF-4.2'!EI35</f>
        <v>8860718.1056112982</v>
      </c>
      <c r="I37" s="144">
        <f t="shared" si="6"/>
        <v>343797494.95411408</v>
      </c>
      <c r="J37" s="145">
        <f>'SEF-4.2'!GE35</f>
        <v>12267954.799278062</v>
      </c>
      <c r="K37" s="144">
        <f t="shared" si="6"/>
        <v>356065449.75339216</v>
      </c>
      <c r="L37" s="145">
        <f>'SEF-4.2'!IA35</f>
        <v>14907510.681363955</v>
      </c>
      <c r="M37" s="144">
        <f t="shared" si="6"/>
        <v>370972960.4347561</v>
      </c>
      <c r="N37" s="145">
        <f>'SEF-4.2'!JW35</f>
        <v>23913881.886737984</v>
      </c>
      <c r="O37" s="146">
        <f t="shared" si="6"/>
        <v>394886842.3214941</v>
      </c>
    </row>
    <row r="38" spans="1:17" x14ac:dyDescent="0.2">
      <c r="A38" s="107">
        <f>ROW()</f>
        <v>38</v>
      </c>
      <c r="B38" s="126" t="s">
        <v>99</v>
      </c>
      <c r="C38" s="120">
        <f>'SEF-4.2'!C36</f>
        <v>100485354.22999999</v>
      </c>
      <c r="D38" s="140">
        <f>'SEF-4.2'!AQ36</f>
        <v>-7408663.6290320158</v>
      </c>
      <c r="E38" s="141">
        <f t="shared" si="4"/>
        <v>93076690.600967973</v>
      </c>
      <c r="F38" s="140">
        <f>'SEF-4.2'!CM36</f>
        <v>-2224799.8091059914</v>
      </c>
      <c r="G38" s="142">
        <f t="shared" si="5"/>
        <v>90851890.791861981</v>
      </c>
      <c r="H38" s="143">
        <f>'SEF-4.2'!EI36</f>
        <v>-5907500.0215619802</v>
      </c>
      <c r="I38" s="144">
        <f t="shared" si="6"/>
        <v>84944390.770300001</v>
      </c>
      <c r="J38" s="145">
        <f>'SEF-4.2'!GE36</f>
        <v>-8807819.9666060247</v>
      </c>
      <c r="K38" s="144">
        <f t="shared" si="6"/>
        <v>76136570.80369398</v>
      </c>
      <c r="L38" s="145">
        <f>'SEF-4.2'!IA36</f>
        <v>12088366.270674</v>
      </c>
      <c r="M38" s="144">
        <f t="shared" si="6"/>
        <v>88224937.074367985</v>
      </c>
      <c r="N38" s="145">
        <f>'SEF-4.2'!JW36</f>
        <v>6303133.7068480086</v>
      </c>
      <c r="O38" s="146">
        <f t="shared" si="6"/>
        <v>94528070.781215996</v>
      </c>
    </row>
    <row r="39" spans="1:17" x14ac:dyDescent="0.2">
      <c r="A39" s="107">
        <f>ROW()</f>
        <v>39</v>
      </c>
      <c r="B39" s="126" t="s">
        <v>100</v>
      </c>
      <c r="C39" s="120">
        <f>'SEF-4.2'!C37</f>
        <v>25964700.379999999</v>
      </c>
      <c r="D39" s="140">
        <f>'SEF-4.2'!AQ37</f>
        <v>-999957.6419999972</v>
      </c>
      <c r="E39" s="141">
        <f t="shared" si="4"/>
        <v>24964742.738000002</v>
      </c>
      <c r="F39" s="140">
        <f>'SEF-4.2'!CM37</f>
        <v>-3118311.55</v>
      </c>
      <c r="G39" s="142">
        <f t="shared" si="5"/>
        <v>21846431.188000001</v>
      </c>
      <c r="H39" s="143">
        <f>'SEF-4.2'!EI37</f>
        <v>0</v>
      </c>
      <c r="I39" s="144">
        <f t="shared" si="6"/>
        <v>21846431.188000001</v>
      </c>
      <c r="J39" s="145">
        <f>'SEF-4.2'!GE37</f>
        <v>12709424.260905342</v>
      </c>
      <c r="K39" s="144">
        <f t="shared" si="6"/>
        <v>34555855.448905341</v>
      </c>
      <c r="L39" s="145">
        <f>'SEF-4.2'!IA37</f>
        <v>3418426.0924587958</v>
      </c>
      <c r="M39" s="144">
        <f t="shared" si="6"/>
        <v>37974281.541364133</v>
      </c>
      <c r="N39" s="145">
        <f>'SEF-4.2'!JW37</f>
        <v>-4980449.8695215657</v>
      </c>
      <c r="O39" s="146">
        <f t="shared" si="6"/>
        <v>32993831.671842568</v>
      </c>
    </row>
    <row r="40" spans="1:17" x14ac:dyDescent="0.2">
      <c r="A40" s="107">
        <f>ROW()</f>
        <v>40</v>
      </c>
      <c r="B40" s="126" t="s">
        <v>101</v>
      </c>
      <c r="C40" s="120">
        <f>'SEF-4.2'!C38</f>
        <v>-28743053.520000003</v>
      </c>
      <c r="D40" s="140">
        <f>'SEF-4.2'!AQ38</f>
        <v>24316582.574584708</v>
      </c>
      <c r="E40" s="141">
        <f t="shared" si="4"/>
        <v>-4426470.9454152957</v>
      </c>
      <c r="F40" s="140">
        <f>'SEF-4.2'!CM38</f>
        <v>14631754.595707128</v>
      </c>
      <c r="G40" s="142">
        <f t="shared" si="5"/>
        <v>10205283.650291832</v>
      </c>
      <c r="H40" s="143">
        <f>'SEF-4.2'!EI38</f>
        <v>1779235.2274087514</v>
      </c>
      <c r="I40" s="144">
        <f t="shared" si="6"/>
        <v>11984518.877700584</v>
      </c>
      <c r="J40" s="145">
        <f>'SEF-4.2'!GE38</f>
        <v>11782159.682186946</v>
      </c>
      <c r="K40" s="144">
        <f t="shared" si="6"/>
        <v>23766678.559887528</v>
      </c>
      <c r="L40" s="145">
        <f>'SEF-4.2'!IA38</f>
        <v>-9590198.1398987304</v>
      </c>
      <c r="M40" s="144">
        <f t="shared" si="6"/>
        <v>14176480.419988798</v>
      </c>
      <c r="N40" s="145">
        <f>'SEF-4.2'!JW38</f>
        <v>-3339907.6303334674</v>
      </c>
      <c r="O40" s="146">
        <f t="shared" si="6"/>
        <v>10836572.789655332</v>
      </c>
    </row>
    <row r="41" spans="1:17" x14ac:dyDescent="0.2">
      <c r="A41" s="107">
        <f>ROW()</f>
        <v>41</v>
      </c>
      <c r="B41" s="126" t="s">
        <v>102</v>
      </c>
      <c r="C41" s="120">
        <f>'SEF-4.2'!C39</f>
        <v>236496070.14000002</v>
      </c>
      <c r="D41" s="140">
        <f>'SEF-4.2'!AQ39</f>
        <v>-143560308.29298437</v>
      </c>
      <c r="E41" s="141">
        <f t="shared" si="4"/>
        <v>92935761.847015649</v>
      </c>
      <c r="F41" s="140">
        <f>'SEF-4.2'!CM39</f>
        <v>-1197376.2057641696</v>
      </c>
      <c r="G41" s="142">
        <f t="shared" si="5"/>
        <v>91738385.641251475</v>
      </c>
      <c r="H41" s="143">
        <f>'SEF-4.2'!EI39</f>
        <v>-2063729.7676195081</v>
      </c>
      <c r="I41" s="144">
        <f t="shared" si="6"/>
        <v>89674655.873631969</v>
      </c>
      <c r="J41" s="145">
        <f>'SEF-4.2'!GE39</f>
        <v>1386491.695543034</v>
      </c>
      <c r="K41" s="144">
        <f t="shared" si="6"/>
        <v>91061147.569175005</v>
      </c>
      <c r="L41" s="145">
        <f>'SEF-4.2'!IA39</f>
        <v>1307882.0200098662</v>
      </c>
      <c r="M41" s="144">
        <f t="shared" si="6"/>
        <v>92369029.589184865</v>
      </c>
      <c r="N41" s="145">
        <f>'SEF-4.2'!JW39</f>
        <v>805459.36454869655</v>
      </c>
      <c r="O41" s="146">
        <f t="shared" si="6"/>
        <v>93174488.953733563</v>
      </c>
    </row>
    <row r="42" spans="1:17" x14ac:dyDescent="0.2">
      <c r="A42" s="107">
        <f>ROW()</f>
        <v>42</v>
      </c>
      <c r="B42" s="126" t="s">
        <v>103</v>
      </c>
      <c r="C42" s="120">
        <f>'SEF-4.2'!C40</f>
        <v>12488944.709999999</v>
      </c>
      <c r="D42" s="140">
        <f>'SEF-4.2'!AQ40</f>
        <v>-61071553.85548114</v>
      </c>
      <c r="E42" s="141">
        <f t="shared" si="4"/>
        <v>-48582609.145481139</v>
      </c>
      <c r="F42" s="140">
        <f>'SEF-4.2'!CM40</f>
        <v>15419031.72485595</v>
      </c>
      <c r="G42" s="142">
        <f t="shared" si="5"/>
        <v>-33163577.420625187</v>
      </c>
      <c r="H42" s="143">
        <f>'SEF-4.2'!EI40</f>
        <v>-12157027.863351988</v>
      </c>
      <c r="I42" s="144">
        <f t="shared" si="6"/>
        <v>-45320605.283977173</v>
      </c>
      <c r="J42" s="145">
        <f>'SEF-4.2'!GE40</f>
        <v>-53662687.202486888</v>
      </c>
      <c r="K42" s="144">
        <f t="shared" si="6"/>
        <v>-98983292.486464053</v>
      </c>
      <c r="L42" s="145">
        <f>'SEF-4.2'!IA40</f>
        <v>-7749647.1098248875</v>
      </c>
      <c r="M42" s="144">
        <f t="shared" si="6"/>
        <v>-106732939.59628893</v>
      </c>
      <c r="N42" s="145">
        <f>'SEF-4.2'!JW40</f>
        <v>3253017.0247179251</v>
      </c>
      <c r="O42" s="146">
        <f t="shared" si="6"/>
        <v>-103479922.57157101</v>
      </c>
    </row>
    <row r="43" spans="1:17" x14ac:dyDescent="0.2">
      <c r="A43" s="107">
        <f>ROW()</f>
        <v>43</v>
      </c>
      <c r="B43" s="126" t="s">
        <v>104</v>
      </c>
      <c r="C43" s="120">
        <f>'SEF-4.2'!C41</f>
        <v>89040544.51000002</v>
      </c>
      <c r="D43" s="140">
        <f>'SEF-4.2'!AQ41</f>
        <v>44533.439999999995</v>
      </c>
      <c r="E43" s="141">
        <f t="shared" si="4"/>
        <v>89085077.950000018</v>
      </c>
      <c r="F43" s="140">
        <f>'SEF-4.2'!CM41</f>
        <v>-454424.19965512399</v>
      </c>
      <c r="G43" s="142">
        <f t="shared" si="5"/>
        <v>88630653.750344887</v>
      </c>
      <c r="H43" s="143">
        <f>'SEF-4.2'!EI41</f>
        <v>-399773.68118600268</v>
      </c>
      <c r="I43" s="144">
        <f t="shared" si="6"/>
        <v>88230880.069158882</v>
      </c>
      <c r="J43" s="145">
        <f>'SEF-4.2'!GE41</f>
        <v>-665512.17820800096</v>
      </c>
      <c r="K43" s="144">
        <f t="shared" si="6"/>
        <v>87565367.890950888</v>
      </c>
      <c r="L43" s="145">
        <f>'SEF-4.2'!IA41</f>
        <v>467403.99771801173</v>
      </c>
      <c r="M43" s="144">
        <f t="shared" si="6"/>
        <v>88032771.888668895</v>
      </c>
      <c r="N43" s="145">
        <f>'SEF-4.2'!JW41</f>
        <v>-553818.45254800306</v>
      </c>
      <c r="O43" s="146">
        <f t="shared" si="6"/>
        <v>87478953.436120898</v>
      </c>
    </row>
    <row r="44" spans="1:17" x14ac:dyDescent="0.2">
      <c r="A44" s="107">
        <f>ROW()</f>
        <v>44</v>
      </c>
      <c r="B44" s="126" t="s">
        <v>105</v>
      </c>
      <c r="C44" s="147">
        <f t="shared" ref="C44:I44" si="7">SUM(C30:C43)</f>
        <v>1331210713.5900002</v>
      </c>
      <c r="D44" s="148">
        <f t="shared" si="7"/>
        <v>-289553973.321549</v>
      </c>
      <c r="E44" s="149">
        <f t="shared" si="7"/>
        <v>1041656740.2684512</v>
      </c>
      <c r="F44" s="148">
        <f t="shared" si="7"/>
        <v>-47715036.401226357</v>
      </c>
      <c r="G44" s="150">
        <f t="shared" si="7"/>
        <v>993941703.86722457</v>
      </c>
      <c r="H44" s="151">
        <f t="shared" si="7"/>
        <v>-10055412.780039057</v>
      </c>
      <c r="I44" s="149">
        <f t="shared" si="7"/>
        <v>983886291.08718574</v>
      </c>
      <c r="J44" s="148">
        <f>(J19-J28)*0.21</f>
        <v>-27828637.173930746</v>
      </c>
      <c r="K44" s="149">
        <f>SUM(K30:K43)</f>
        <v>1053573674.2772474</v>
      </c>
      <c r="L44" s="148">
        <f>SUM(L30:L43)</f>
        <v>27483368.497252274</v>
      </c>
      <c r="M44" s="149">
        <f>SUM(M30:M43)</f>
        <v>1081057042.7744999</v>
      </c>
      <c r="N44" s="148">
        <f>SUM(N30:N43)</f>
        <v>43654799.99343507</v>
      </c>
      <c r="O44" s="150">
        <f>SUM(O30:O43)</f>
        <v>1124711842.7679346</v>
      </c>
    </row>
    <row r="45" spans="1:17" x14ac:dyDescent="0.2">
      <c r="A45" s="107">
        <f>ROW()</f>
        <v>45</v>
      </c>
      <c r="B45" s="126" t="s">
        <v>106</v>
      </c>
      <c r="C45" s="147">
        <f t="shared" ref="C45:O45" si="8">SUM(C28:C43)</f>
        <v>2222908753.6300001</v>
      </c>
      <c r="D45" s="148">
        <f t="shared" si="8"/>
        <v>-226236032.74247006</v>
      </c>
      <c r="E45" s="149">
        <f t="shared" si="8"/>
        <v>1996672720.8875301</v>
      </c>
      <c r="F45" s="148">
        <f t="shared" si="8"/>
        <v>-47823072.646613449</v>
      </c>
      <c r="G45" s="150">
        <f t="shared" si="8"/>
        <v>1948849648.2409167</v>
      </c>
      <c r="H45" s="151">
        <f t="shared" si="8"/>
        <v>-10033944.586593796</v>
      </c>
      <c r="I45" s="149">
        <f t="shared" si="8"/>
        <v>1938815703.6543221</v>
      </c>
      <c r="J45" s="148">
        <f t="shared" si="8"/>
        <v>191195780.89608902</v>
      </c>
      <c r="K45" s="149">
        <f t="shared" si="8"/>
        <v>2130011484.5504117</v>
      </c>
      <c r="L45" s="148">
        <f t="shared" si="8"/>
        <v>31856377.225339208</v>
      </c>
      <c r="M45" s="149">
        <f t="shared" si="8"/>
        <v>2161867861.7757511</v>
      </c>
      <c r="N45" s="148">
        <f t="shared" si="8"/>
        <v>-45538918.043153748</v>
      </c>
      <c r="O45" s="150">
        <f t="shared" si="8"/>
        <v>2116328943.7325971</v>
      </c>
    </row>
    <row r="46" spans="1:17" x14ac:dyDescent="0.2">
      <c r="A46" s="107">
        <f>ROW()</f>
        <v>46</v>
      </c>
      <c r="B46" s="76"/>
      <c r="C46" s="77"/>
      <c r="D46" s="152"/>
      <c r="E46" s="79"/>
      <c r="F46" s="152"/>
      <c r="G46" s="153"/>
      <c r="H46" s="154"/>
      <c r="I46" s="153"/>
      <c r="J46" s="152"/>
      <c r="K46" s="153"/>
      <c r="L46" s="152"/>
      <c r="M46" s="153"/>
      <c r="N46" s="152"/>
      <c r="O46" s="155"/>
    </row>
    <row r="47" spans="1:17" ht="13.5" thickBot="1" x14ac:dyDescent="0.25">
      <c r="A47" s="107">
        <f>ROW()</f>
        <v>47</v>
      </c>
      <c r="B47" s="156" t="s">
        <v>107</v>
      </c>
      <c r="C47" s="157">
        <f t="shared" ref="C47:O47" si="9">C19-C45</f>
        <v>297280276.17000008</v>
      </c>
      <c r="D47" s="158">
        <f t="shared" si="9"/>
        <v>85660905.105852038</v>
      </c>
      <c r="E47" s="159">
        <f t="shared" si="9"/>
        <v>382941181.27585196</v>
      </c>
      <c r="F47" s="158">
        <f t="shared" si="9"/>
        <v>33654197.216613449</v>
      </c>
      <c r="G47" s="160">
        <f t="shared" si="9"/>
        <v>416595378.4924655</v>
      </c>
      <c r="H47" s="161">
        <f t="shared" si="9"/>
        <v>-44472308.780039623</v>
      </c>
      <c r="I47" s="159">
        <f t="shared" si="9"/>
        <v>372123069.71242666</v>
      </c>
      <c r="J47" s="158">
        <f t="shared" si="9"/>
        <v>-202204703.06592235</v>
      </c>
      <c r="K47" s="159">
        <f t="shared" si="9"/>
        <v>169918366.64650345</v>
      </c>
      <c r="L47" s="158">
        <f t="shared" si="9"/>
        <v>-16847526.232899785</v>
      </c>
      <c r="M47" s="159">
        <f t="shared" si="9"/>
        <v>153070840.41360378</v>
      </c>
      <c r="N47" s="158">
        <f t="shared" si="9"/>
        <v>26267419.226276439</v>
      </c>
      <c r="O47" s="160">
        <f t="shared" si="9"/>
        <v>179338259.63988042</v>
      </c>
      <c r="Q47" s="162"/>
    </row>
    <row r="48" spans="1:17" ht="13.5" thickTop="1" x14ac:dyDescent="0.2">
      <c r="A48" s="107">
        <f>ROW()</f>
        <v>48</v>
      </c>
      <c r="B48" s="76"/>
      <c r="C48" s="108"/>
      <c r="D48" s="109"/>
      <c r="E48" s="110"/>
      <c r="F48" s="109"/>
      <c r="G48" s="111"/>
      <c r="H48" s="112"/>
      <c r="I48" s="110"/>
      <c r="J48" s="109"/>
      <c r="K48" s="110"/>
      <c r="L48" s="109"/>
      <c r="M48" s="110"/>
      <c r="N48" s="109"/>
      <c r="O48" s="111"/>
    </row>
    <row r="49" spans="1:17" x14ac:dyDescent="0.2">
      <c r="A49" s="107">
        <f>ROW()</f>
        <v>49</v>
      </c>
      <c r="B49" s="76" t="s">
        <v>108</v>
      </c>
      <c r="C49" s="163">
        <f>ROUND(C47/C58,4)</f>
        <v>5.4199999999999998E-2</v>
      </c>
      <c r="D49" s="164"/>
      <c r="E49" s="165">
        <f>ROUND(E47/E58,4)</f>
        <v>7.1499999999999994E-2</v>
      </c>
      <c r="F49" s="164"/>
      <c r="G49" s="166">
        <f>ROUND(G47/G58,4)</f>
        <v>7.5700000000000003E-2</v>
      </c>
      <c r="H49" s="167"/>
      <c r="I49" s="165">
        <f>ROUND(I47/I58,4)</f>
        <v>6.6600000000000006E-2</v>
      </c>
      <c r="J49" s="164"/>
      <c r="K49" s="165">
        <f>ROUND(K47/K58,4)</f>
        <v>0.03</v>
      </c>
      <c r="L49" s="164"/>
      <c r="M49" s="165">
        <f>ROUND(M47/M58,4)</f>
        <v>2.5399999999999999E-2</v>
      </c>
      <c r="N49" s="164"/>
      <c r="O49" s="166">
        <f>ROUND(O47/O58,4)</f>
        <v>2.7799999999999998E-2</v>
      </c>
    </row>
    <row r="50" spans="1:17" x14ac:dyDescent="0.2">
      <c r="A50" s="107">
        <f>ROW()</f>
        <v>50</v>
      </c>
      <c r="B50" s="76"/>
      <c r="C50" s="108"/>
      <c r="D50" s="109"/>
      <c r="E50" s="110"/>
      <c r="F50" s="109"/>
      <c r="G50" s="111"/>
      <c r="H50" s="112"/>
      <c r="I50" s="110"/>
      <c r="J50" s="109"/>
      <c r="K50" s="110"/>
      <c r="L50" s="109"/>
      <c r="M50" s="110"/>
      <c r="N50" s="109"/>
      <c r="O50" s="111"/>
    </row>
    <row r="51" spans="1:17" x14ac:dyDescent="0.2">
      <c r="A51" s="107">
        <f>ROW()</f>
        <v>51</v>
      </c>
      <c r="B51" s="126" t="s">
        <v>109</v>
      </c>
      <c r="C51" s="113">
        <f>'SEF-4.2'!C51</f>
        <v>11178630582.58481</v>
      </c>
      <c r="D51" s="118">
        <f>'SEF-4.2'!AQ51</f>
        <v>-44637856.176091544</v>
      </c>
      <c r="E51" s="168">
        <f t="shared" ref="E51:O56" si="10">SUM(C51:D51)</f>
        <v>11133992726.408718</v>
      </c>
      <c r="F51" s="118">
        <f>'SEF-4.2'!CM51</f>
        <v>-100806179.11547273</v>
      </c>
      <c r="G51" s="119">
        <f t="shared" si="10"/>
        <v>11033186547.293245</v>
      </c>
      <c r="H51" s="169">
        <f>'SEF-4.2'!EI51</f>
        <v>324411647.04917669</v>
      </c>
      <c r="I51" s="168">
        <f t="shared" si="10"/>
        <v>11357598194.342422</v>
      </c>
      <c r="J51" s="118">
        <f>'SEF-4.2'!GE51</f>
        <v>144323223.27273116</v>
      </c>
      <c r="K51" s="168">
        <f t="shared" si="10"/>
        <v>11501921417.615154</v>
      </c>
      <c r="L51" s="118">
        <f>'SEF-4.2'!IA51</f>
        <v>768488925.63418853</v>
      </c>
      <c r="M51" s="168">
        <f t="shared" si="10"/>
        <v>12270410343.249342</v>
      </c>
      <c r="N51" s="118">
        <f>'SEF-4.2'!JW51</f>
        <v>750482668.19913769</v>
      </c>
      <c r="O51" s="119">
        <f t="shared" si="10"/>
        <v>13020893011.448479</v>
      </c>
    </row>
    <row r="52" spans="1:17" x14ac:dyDescent="0.2">
      <c r="A52" s="107">
        <f>ROW()</f>
        <v>52</v>
      </c>
      <c r="B52" s="126" t="s">
        <v>110</v>
      </c>
      <c r="C52" s="120">
        <f>'SEF-4.2'!C52</f>
        <v>-4782009812.8514233</v>
      </c>
      <c r="D52" s="140">
        <f>'SEF-4.2'!AQ52</f>
        <v>-111387035.56465042</v>
      </c>
      <c r="E52" s="141">
        <f t="shared" si="10"/>
        <v>-4893396848.4160738</v>
      </c>
      <c r="F52" s="140">
        <f>'SEF-4.2'!CM52</f>
        <v>289146509.95850945</v>
      </c>
      <c r="G52" s="142">
        <f t="shared" si="10"/>
        <v>-4604250338.4575644</v>
      </c>
      <c r="H52" s="170">
        <f>'SEF-4.2'!EI52</f>
        <v>-258684696.21893764</v>
      </c>
      <c r="I52" s="141">
        <f t="shared" si="10"/>
        <v>-4862935034.6765022</v>
      </c>
      <c r="J52" s="140">
        <f>'SEF-4.2'!GE52</f>
        <v>-71528571.671122164</v>
      </c>
      <c r="K52" s="141">
        <f t="shared" si="10"/>
        <v>-4934463606.3476248</v>
      </c>
      <c r="L52" s="140">
        <f>'SEF-4.2'!IA52</f>
        <v>-442385710.23286027</v>
      </c>
      <c r="M52" s="141">
        <f t="shared" si="10"/>
        <v>-5376849316.5804853</v>
      </c>
      <c r="N52" s="140">
        <f>'SEF-4.2'!JW52</f>
        <v>-319125324.73903495</v>
      </c>
      <c r="O52" s="142">
        <f t="shared" si="10"/>
        <v>-5695974641.31952</v>
      </c>
    </row>
    <row r="53" spans="1:17" x14ac:dyDescent="0.2">
      <c r="A53" s="107">
        <f>ROW()</f>
        <v>53</v>
      </c>
      <c r="B53" s="126" t="s">
        <v>111</v>
      </c>
      <c r="C53" s="120">
        <f>'SEF-4.2'!C53</f>
        <v>343267967.57920831</v>
      </c>
      <c r="D53" s="140">
        <f>'SEF-4.2'!AQ53</f>
        <v>-10304632.389208317</v>
      </c>
      <c r="E53" s="141">
        <f t="shared" si="10"/>
        <v>332963335.19</v>
      </c>
      <c r="F53" s="140">
        <f>'SEF-4.2'!CM53</f>
        <v>-108911443.3502586</v>
      </c>
      <c r="G53" s="142">
        <f t="shared" si="10"/>
        <v>224051891.83974141</v>
      </c>
      <c r="H53" s="170">
        <f>'SEF-4.2'!EI53</f>
        <v>-4996081.6231315881</v>
      </c>
      <c r="I53" s="141">
        <f t="shared" si="10"/>
        <v>219055810.21660984</v>
      </c>
      <c r="J53" s="140">
        <f>'SEF-4.2'!GE53</f>
        <v>-5126221.9608006831</v>
      </c>
      <c r="K53" s="141">
        <f t="shared" si="10"/>
        <v>213929588.25580916</v>
      </c>
      <c r="L53" s="140">
        <f>'SEF-4.2'!IA53</f>
        <v>43810582.145140417</v>
      </c>
      <c r="M53" s="141">
        <f t="shared" si="10"/>
        <v>257740170.40094957</v>
      </c>
      <c r="N53" s="140">
        <f>'SEF-4.2'!JW53</f>
        <v>-28218234.855477106</v>
      </c>
      <c r="O53" s="142">
        <f t="shared" si="10"/>
        <v>229521935.54547247</v>
      </c>
    </row>
    <row r="54" spans="1:17" x14ac:dyDescent="0.2">
      <c r="A54" s="107">
        <f>ROW()</f>
        <v>54</v>
      </c>
      <c r="B54" s="126" t="s">
        <v>112</v>
      </c>
      <c r="C54" s="120">
        <f>'SEF-4.2'!C54</f>
        <v>-1335992018.2306712</v>
      </c>
      <c r="D54" s="140">
        <f>'SEF-4.2'!AQ54</f>
        <v>36030442.352561899</v>
      </c>
      <c r="E54" s="141">
        <f t="shared" si="10"/>
        <v>-1299961575.8781092</v>
      </c>
      <c r="F54" s="140">
        <f>'SEF-4.2'!CM54</f>
        <v>68495474.525587708</v>
      </c>
      <c r="G54" s="142">
        <f t="shared" si="10"/>
        <v>-1231466101.3525214</v>
      </c>
      <c r="H54" s="170">
        <f>'SEF-4.2'!EI54</f>
        <v>19870015.394606836</v>
      </c>
      <c r="I54" s="141">
        <f t="shared" si="10"/>
        <v>-1211596085.9579146</v>
      </c>
      <c r="J54" s="140">
        <f>'SEF-4.2'!GE54</f>
        <v>5997597.8912516851</v>
      </c>
      <c r="K54" s="141">
        <f t="shared" si="10"/>
        <v>-1205598488.0666628</v>
      </c>
      <c r="L54" s="140">
        <f>'SEF-4.2'!IA54</f>
        <v>-691570.81728174631</v>
      </c>
      <c r="M54" s="141">
        <f t="shared" si="10"/>
        <v>-1206290058.8839445</v>
      </c>
      <c r="N54" s="140">
        <f>'SEF-4.2'!JW54</f>
        <v>9632101.1733672768</v>
      </c>
      <c r="O54" s="142">
        <f t="shared" si="10"/>
        <v>-1196657957.7105772</v>
      </c>
    </row>
    <row r="55" spans="1:17" x14ac:dyDescent="0.2">
      <c r="A55" s="107">
        <f>ROW()</f>
        <v>55</v>
      </c>
      <c r="B55" s="126" t="s">
        <v>113</v>
      </c>
      <c r="C55" s="120">
        <f>'SEF-4.2'!C55</f>
        <v>190815244.39800799</v>
      </c>
      <c r="D55" s="140">
        <f>'SEF-4.2'!AQ55</f>
        <v>6628145.0003628135</v>
      </c>
      <c r="E55" s="141">
        <f t="shared" si="10"/>
        <v>197443389.3983708</v>
      </c>
      <c r="F55" s="140">
        <f>'SEF-4.2'!CM55</f>
        <v>0</v>
      </c>
      <c r="G55" s="142">
        <f t="shared" si="10"/>
        <v>197443389.3983708</v>
      </c>
      <c r="H55" s="170">
        <f>'SEF-4.2'!EI55</f>
        <v>-30492.891301470052</v>
      </c>
      <c r="I55" s="141">
        <f t="shared" si="10"/>
        <v>197412896.50706932</v>
      </c>
      <c r="J55" s="140">
        <f>'SEF-4.2'!GE55</f>
        <v>0</v>
      </c>
      <c r="K55" s="141">
        <f t="shared" si="10"/>
        <v>197412896.50706932</v>
      </c>
      <c r="L55" s="140">
        <f>'SEF-4.2'!IA55</f>
        <v>0</v>
      </c>
      <c r="M55" s="141">
        <f t="shared" si="10"/>
        <v>197412896.50706932</v>
      </c>
      <c r="N55" s="140">
        <f>'SEF-4.2'!JW55</f>
        <v>0</v>
      </c>
      <c r="O55" s="142">
        <f t="shared" si="10"/>
        <v>197412896.50706932</v>
      </c>
    </row>
    <row r="56" spans="1:17" x14ac:dyDescent="0.2">
      <c r="A56" s="107">
        <f>ROW()</f>
        <v>56</v>
      </c>
      <c r="B56" s="126" t="s">
        <v>114</v>
      </c>
      <c r="C56" s="120">
        <f>'SEF-4.2'!C56</f>
        <v>-111495557.64287134</v>
      </c>
      <c r="D56" s="140">
        <f>'SEF-4.2'!AQ56</f>
        <v>-2631836.9154126644</v>
      </c>
      <c r="E56" s="141">
        <f t="shared" si="10"/>
        <v>-114127394.558284</v>
      </c>
      <c r="F56" s="140">
        <f>'SEF-4.2'!CM56</f>
        <v>0</v>
      </c>
      <c r="G56" s="142">
        <f t="shared" si="10"/>
        <v>-114127394.558284</v>
      </c>
      <c r="H56" s="170">
        <f>'SEF-4.2'!EI56</f>
        <v>0</v>
      </c>
      <c r="I56" s="141">
        <f t="shared" si="10"/>
        <v>-114127394.558284</v>
      </c>
      <c r="J56" s="140">
        <f>'SEF-4.2'!GE56</f>
        <v>0</v>
      </c>
      <c r="K56" s="141">
        <f t="shared" si="10"/>
        <v>-114127394.558284</v>
      </c>
      <c r="L56" s="140">
        <f>'SEF-4.2'!IA56</f>
        <v>0</v>
      </c>
      <c r="M56" s="141">
        <f t="shared" si="10"/>
        <v>-114127394.558284</v>
      </c>
      <c r="N56" s="140">
        <f>'SEF-4.2'!JW56</f>
        <v>0</v>
      </c>
      <c r="O56" s="142">
        <f t="shared" si="10"/>
        <v>-114127394.558284</v>
      </c>
    </row>
    <row r="57" spans="1:17" x14ac:dyDescent="0.2">
      <c r="A57" s="107">
        <f>ROW()</f>
        <v>57</v>
      </c>
      <c r="B57" s="126"/>
      <c r="C57" s="77"/>
      <c r="D57" s="152"/>
      <c r="E57" s="79"/>
      <c r="F57" s="152"/>
      <c r="G57" s="171"/>
      <c r="H57" s="154"/>
      <c r="I57" s="79"/>
      <c r="J57" s="152"/>
      <c r="K57" s="79"/>
      <c r="L57" s="152"/>
      <c r="M57" s="79"/>
      <c r="N57" s="152"/>
      <c r="O57" s="171"/>
    </row>
    <row r="58" spans="1:17" ht="13.5" thickBot="1" x14ac:dyDescent="0.25">
      <c r="A58" s="107">
        <f>ROW()</f>
        <v>58</v>
      </c>
      <c r="B58" s="156" t="s">
        <v>115</v>
      </c>
      <c r="C58" s="157">
        <f>SUM(C51:C57)</f>
        <v>5483216405.8370619</v>
      </c>
      <c r="D58" s="158">
        <f t="shared" ref="D58:O58" si="11">SUM(D51:D57)</f>
        <v>-126302773.69243824</v>
      </c>
      <c r="E58" s="159">
        <f t="shared" si="11"/>
        <v>5356913632.1446218</v>
      </c>
      <c r="F58" s="158">
        <f t="shared" si="11"/>
        <v>147924362.0183658</v>
      </c>
      <c r="G58" s="160">
        <f t="shared" si="11"/>
        <v>5504837994.1629877</v>
      </c>
      <c r="H58" s="161">
        <f>SUM(H51:H57)</f>
        <v>80570391.710412845</v>
      </c>
      <c r="I58" s="159">
        <f t="shared" si="11"/>
        <v>5585408385.8734016</v>
      </c>
      <c r="J58" s="158">
        <f>SUM(J51:J57)</f>
        <v>73666027.532059997</v>
      </c>
      <c r="K58" s="159">
        <f t="shared" si="11"/>
        <v>5659074413.4054613</v>
      </c>
      <c r="L58" s="158">
        <f>SUM(L51:L57)</f>
        <v>369222226.72918695</v>
      </c>
      <c r="M58" s="159">
        <f t="shared" si="11"/>
        <v>6028296640.1346474</v>
      </c>
      <c r="N58" s="158">
        <f>SUM(N51:N57)</f>
        <v>412771209.7779929</v>
      </c>
      <c r="O58" s="160">
        <f t="shared" si="11"/>
        <v>6441067849.9126396</v>
      </c>
    </row>
    <row r="59" spans="1:17" ht="13.5" thickTop="1" x14ac:dyDescent="0.2">
      <c r="A59" s="107">
        <f>ROW()</f>
        <v>59</v>
      </c>
      <c r="B59" s="76"/>
      <c r="C59" s="108"/>
      <c r="D59" s="109"/>
      <c r="E59" s="110"/>
      <c r="F59" s="109"/>
      <c r="G59" s="111"/>
      <c r="H59" s="112"/>
      <c r="I59" s="110"/>
      <c r="J59" s="109"/>
      <c r="K59" s="110"/>
      <c r="L59" s="109"/>
      <c r="M59" s="110"/>
      <c r="N59" s="109"/>
      <c r="O59" s="111"/>
    </row>
    <row r="60" spans="1:17" x14ac:dyDescent="0.2">
      <c r="A60" s="107">
        <f>ROW()</f>
        <v>60</v>
      </c>
      <c r="B60" s="76" t="s">
        <v>116</v>
      </c>
      <c r="C60" s="172">
        <f>'SEF-3'!J24</f>
        <v>7.3899999999999993E-2</v>
      </c>
      <c r="D60" s="164">
        <f>C60</f>
        <v>7.3899999999999993E-2</v>
      </c>
      <c r="E60" s="173">
        <f t="shared" ref="E60:O60" si="12">D60</f>
        <v>7.3899999999999993E-2</v>
      </c>
      <c r="F60" s="164">
        <f t="shared" si="12"/>
        <v>7.3899999999999993E-2</v>
      </c>
      <c r="G60" s="174">
        <f t="shared" si="12"/>
        <v>7.3899999999999993E-2</v>
      </c>
      <c r="H60" s="167">
        <f t="shared" si="12"/>
        <v>7.3899999999999993E-2</v>
      </c>
      <c r="I60" s="173">
        <f t="shared" si="12"/>
        <v>7.3899999999999993E-2</v>
      </c>
      <c r="J60" s="164">
        <f t="shared" si="12"/>
        <v>7.3899999999999993E-2</v>
      </c>
      <c r="K60" s="173">
        <f t="shared" si="12"/>
        <v>7.3899999999999993E-2</v>
      </c>
      <c r="L60" s="164">
        <f>+'SEF-3'!D13</f>
        <v>7.4399999999999994E-2</v>
      </c>
      <c r="M60" s="173">
        <f t="shared" si="12"/>
        <v>7.4399999999999994E-2</v>
      </c>
      <c r="N60" s="164">
        <f>+'SEF-3'!E13</f>
        <v>7.4899999999999994E-2</v>
      </c>
      <c r="O60" s="174">
        <f t="shared" si="12"/>
        <v>7.4899999999999994E-2</v>
      </c>
    </row>
    <row r="61" spans="1:17" x14ac:dyDescent="0.2">
      <c r="A61" s="107">
        <f>ROW()</f>
        <v>61</v>
      </c>
      <c r="B61" s="76"/>
      <c r="C61" s="172"/>
      <c r="D61" s="164"/>
      <c r="E61" s="173"/>
      <c r="F61" s="164"/>
      <c r="G61" s="174"/>
      <c r="H61" s="167"/>
      <c r="I61" s="173"/>
      <c r="J61" s="164"/>
      <c r="K61" s="173"/>
      <c r="L61" s="164"/>
      <c r="M61" s="173"/>
      <c r="N61" s="164"/>
      <c r="O61" s="174"/>
    </row>
    <row r="62" spans="1:17" x14ac:dyDescent="0.2">
      <c r="A62" s="107">
        <f>ROW()</f>
        <v>62</v>
      </c>
      <c r="B62" s="76" t="s">
        <v>117</v>
      </c>
      <c r="C62" s="175">
        <f>+C47-(C58*C60)</f>
        <v>-107929416.22135878</v>
      </c>
      <c r="D62" s="176">
        <f>+D47-(D58*D60)</f>
        <v>94994680.081723228</v>
      </c>
      <c r="E62" s="122">
        <f>SUM(C62:D62)</f>
        <v>-12934736.139635548</v>
      </c>
      <c r="F62" s="176">
        <f>+F47-(F58*F60)</f>
        <v>22722586.863456219</v>
      </c>
      <c r="G62" s="123">
        <f>SUM(E62:F62)</f>
        <v>9787850.7238206714</v>
      </c>
      <c r="H62" s="177">
        <f>+H47-(H58*H60)</f>
        <v>-50426460.727439135</v>
      </c>
      <c r="I62" s="122">
        <f>SUM(G62:H62)</f>
        <v>-40638610.003618464</v>
      </c>
      <c r="J62" s="176">
        <f>+J47-(J58*J60)</f>
        <v>-207648622.50054157</v>
      </c>
      <c r="K62" s="122">
        <f>SUM(I62:J62)</f>
        <v>-248287232.50416005</v>
      </c>
      <c r="L62" s="176">
        <f>+L47-(L58*L60)</f>
        <v>-44317659.901551291</v>
      </c>
      <c r="M62" s="122">
        <f>+M47-(M58*M60)</f>
        <v>-295434429.61241394</v>
      </c>
      <c r="N62" s="176">
        <f>+N47-(N58*N60)</f>
        <v>-4649144.3860952258</v>
      </c>
      <c r="O62" s="178">
        <f>+O47-(O58*O60)</f>
        <v>-303097722.31857628</v>
      </c>
      <c r="Q62" s="179"/>
    </row>
    <row r="63" spans="1:17" x14ac:dyDescent="0.2">
      <c r="A63" s="107">
        <f>ROW()</f>
        <v>63</v>
      </c>
      <c r="B63" s="76" t="s">
        <v>6</v>
      </c>
      <c r="C63" s="180">
        <f>'SEF-3'!O20</f>
        <v>0.752355</v>
      </c>
      <c r="D63" s="181">
        <f>C63</f>
        <v>0.752355</v>
      </c>
      <c r="E63" s="182">
        <f t="shared" ref="E63:O63" si="13">D63</f>
        <v>0.752355</v>
      </c>
      <c r="F63" s="181">
        <f t="shared" si="13"/>
        <v>0.752355</v>
      </c>
      <c r="G63" s="183">
        <f t="shared" si="13"/>
        <v>0.752355</v>
      </c>
      <c r="H63" s="184">
        <f t="shared" si="13"/>
        <v>0.752355</v>
      </c>
      <c r="I63" s="182">
        <f t="shared" si="13"/>
        <v>0.752355</v>
      </c>
      <c r="J63" s="181">
        <f t="shared" si="13"/>
        <v>0.752355</v>
      </c>
      <c r="K63" s="182">
        <f t="shared" si="13"/>
        <v>0.752355</v>
      </c>
      <c r="L63" s="181">
        <f t="shared" si="13"/>
        <v>0.752355</v>
      </c>
      <c r="M63" s="182">
        <f t="shared" si="13"/>
        <v>0.752355</v>
      </c>
      <c r="N63" s="181">
        <f t="shared" si="13"/>
        <v>0.752355</v>
      </c>
      <c r="O63" s="185">
        <f t="shared" si="13"/>
        <v>0.752355</v>
      </c>
      <c r="Q63" s="186"/>
    </row>
    <row r="64" spans="1:17" x14ac:dyDescent="0.2">
      <c r="A64" s="107">
        <f>ROW()</f>
        <v>64</v>
      </c>
      <c r="B64" s="76"/>
      <c r="C64" s="77"/>
      <c r="D64" s="152"/>
      <c r="E64" s="79"/>
      <c r="F64" s="152"/>
      <c r="G64" s="171"/>
      <c r="H64" s="154"/>
      <c r="I64" s="79"/>
      <c r="J64" s="152"/>
      <c r="K64" s="79"/>
      <c r="L64" s="152"/>
      <c r="M64" s="79"/>
      <c r="N64" s="152"/>
      <c r="O64" s="187"/>
    </row>
    <row r="65" spans="1:17" ht="13.5" thickBot="1" x14ac:dyDescent="0.25">
      <c r="A65" s="107">
        <f>ROW()</f>
        <v>65</v>
      </c>
      <c r="B65" s="188" t="s">
        <v>31</v>
      </c>
      <c r="C65" s="157">
        <f>-C62/C63</f>
        <v>143455438.21913695</v>
      </c>
      <c r="D65" s="158">
        <f>-D62/D63</f>
        <v>-126263107.28542142</v>
      </c>
      <c r="E65" s="159">
        <f>SUM(C65:D65)</f>
        <v>17192330.933715537</v>
      </c>
      <c r="F65" s="158">
        <f>-F62/F63</f>
        <v>-30201948.36673674</v>
      </c>
      <c r="G65" s="189">
        <f>SUM(E65:F65)</f>
        <v>-13009617.433021203</v>
      </c>
      <c r="H65" s="161">
        <f>-H62/H63</f>
        <v>67024823.025618404</v>
      </c>
      <c r="I65" s="190">
        <f>SUM(G65:H65)</f>
        <v>54015205.592597201</v>
      </c>
      <c r="J65" s="158">
        <f>-J62/J63</f>
        <v>275998195.6663298</v>
      </c>
      <c r="K65" s="190">
        <f>SUM(I65:J65)</f>
        <v>330013401.25892699</v>
      </c>
      <c r="L65" s="158">
        <f>-L62/L63</f>
        <v>58905250.714823842</v>
      </c>
      <c r="M65" s="190">
        <f>-M62/M63</f>
        <v>392679559.00128788</v>
      </c>
      <c r="N65" s="158">
        <f>-N62/N63</f>
        <v>6179455.6905918429</v>
      </c>
      <c r="O65" s="191">
        <f>-O62/O63</f>
        <v>402865299.38470042</v>
      </c>
      <c r="Q65" s="179"/>
    </row>
    <row r="66" spans="1:17" ht="13.5" thickTop="1" x14ac:dyDescent="0.2">
      <c r="A66" s="107">
        <f>ROW()</f>
        <v>66</v>
      </c>
      <c r="B66" s="76"/>
      <c r="C66" s="108"/>
      <c r="D66" s="109"/>
      <c r="E66" s="110"/>
      <c r="F66" s="109"/>
      <c r="G66" s="192"/>
      <c r="H66" s="112"/>
      <c r="I66" s="110"/>
      <c r="J66" s="109"/>
      <c r="K66" s="110"/>
      <c r="L66" s="193"/>
      <c r="M66" s="110"/>
      <c r="N66" s="109"/>
      <c r="O66" s="192"/>
    </row>
    <row r="67" spans="1:17" hidden="1" outlineLevel="1" x14ac:dyDescent="0.2">
      <c r="A67" s="107">
        <f>ROW()</f>
        <v>67</v>
      </c>
      <c r="B67" s="76"/>
      <c r="C67" s="108"/>
      <c r="D67" s="109"/>
      <c r="E67" s="110"/>
      <c r="F67" s="109"/>
      <c r="G67" s="178"/>
      <c r="H67" s="112"/>
      <c r="I67" s="122"/>
      <c r="J67" s="109"/>
      <c r="K67" s="122"/>
      <c r="L67" s="109"/>
      <c r="M67" s="122"/>
      <c r="N67" s="109"/>
      <c r="O67" s="178"/>
    </row>
    <row r="68" spans="1:17" hidden="1" outlineLevel="1" x14ac:dyDescent="0.2">
      <c r="A68" s="107">
        <f>ROW()</f>
        <v>68</v>
      </c>
      <c r="B68" s="76"/>
      <c r="C68" s="108"/>
      <c r="D68" s="109"/>
      <c r="E68" s="110"/>
      <c r="F68" s="109"/>
      <c r="G68" s="192"/>
      <c r="H68" s="112"/>
      <c r="I68" s="110"/>
      <c r="J68" s="109"/>
      <c r="K68" s="110"/>
      <c r="L68" s="109"/>
      <c r="M68" s="110"/>
      <c r="N68" s="109"/>
      <c r="O68" s="192"/>
    </row>
    <row r="69" spans="1:17" hidden="1" outlineLevel="1" x14ac:dyDescent="0.2">
      <c r="A69" s="107">
        <f>ROW()</f>
        <v>69</v>
      </c>
      <c r="B69" s="76"/>
      <c r="C69" s="108"/>
      <c r="D69" s="109"/>
      <c r="E69" s="110"/>
      <c r="F69" s="109"/>
      <c r="G69" s="191"/>
      <c r="H69" s="112"/>
      <c r="I69" s="190"/>
      <c r="J69" s="194"/>
      <c r="K69" s="190"/>
      <c r="L69" s="109"/>
      <c r="M69" s="190"/>
      <c r="N69" s="109"/>
      <c r="O69" s="191"/>
      <c r="Q69" s="179"/>
    </row>
    <row r="70" spans="1:17" hidden="1" outlineLevel="1" x14ac:dyDescent="0.2">
      <c r="A70" s="107">
        <f>ROW()</f>
        <v>70</v>
      </c>
      <c r="B70" s="76"/>
      <c r="C70" s="108"/>
      <c r="D70" s="109"/>
      <c r="E70" s="110"/>
      <c r="F70" s="109"/>
      <c r="G70" s="191"/>
      <c r="H70" s="112"/>
      <c r="I70" s="190"/>
      <c r="J70" s="195"/>
      <c r="K70" s="190"/>
      <c r="L70" s="196"/>
      <c r="M70" s="190"/>
      <c r="N70" s="196"/>
      <c r="O70" s="191"/>
    </row>
    <row r="71" spans="1:17" collapsed="1" x14ac:dyDescent="0.2">
      <c r="A71" s="107">
        <f>ROW()</f>
        <v>71</v>
      </c>
      <c r="B71" s="76" t="s">
        <v>118</v>
      </c>
      <c r="C71" s="108"/>
      <c r="D71" s="109"/>
      <c r="E71" s="110"/>
      <c r="F71" s="109"/>
      <c r="G71" s="189"/>
      <c r="H71" s="112"/>
      <c r="I71" s="190"/>
      <c r="J71" s="197" t="s">
        <v>119</v>
      </c>
      <c r="K71" s="190">
        <f>K65</f>
        <v>330013401.25892699</v>
      </c>
      <c r="L71" s="198" t="s">
        <v>120</v>
      </c>
      <c r="M71" s="190">
        <f>M65-K65</f>
        <v>62666157.74236089</v>
      </c>
      <c r="N71" s="199" t="s">
        <v>121</v>
      </c>
      <c r="O71" s="191">
        <f>O65-M65</f>
        <v>10185740.38341254</v>
      </c>
      <c r="Q71" s="179"/>
    </row>
    <row r="72" spans="1:17" x14ac:dyDescent="0.2">
      <c r="A72" s="107">
        <f>ROW()</f>
        <v>72</v>
      </c>
      <c r="B72" s="76"/>
      <c r="C72" s="108"/>
      <c r="D72" s="109"/>
      <c r="E72" s="110"/>
      <c r="F72" s="109"/>
      <c r="G72" s="189"/>
      <c r="H72" s="112"/>
      <c r="I72" s="190"/>
      <c r="J72" s="197"/>
      <c r="K72" s="190"/>
      <c r="L72" s="198"/>
      <c r="M72" s="190"/>
      <c r="N72" s="199"/>
      <c r="O72" s="191"/>
      <c r="Q72" s="179"/>
    </row>
    <row r="73" spans="1:17" x14ac:dyDescent="0.2">
      <c r="A73" s="107">
        <f>ROW()</f>
        <v>73</v>
      </c>
      <c r="B73" s="76" t="s">
        <v>122</v>
      </c>
      <c r="C73" s="108"/>
      <c r="D73" s="109"/>
      <c r="E73" s="110"/>
      <c r="F73" s="109"/>
      <c r="G73" s="190"/>
      <c r="H73" s="112"/>
      <c r="I73" s="190"/>
      <c r="J73" s="197"/>
      <c r="K73" s="190">
        <f>G65</f>
        <v>-13009617.433021203</v>
      </c>
      <c r="L73" s="198"/>
      <c r="M73" s="190"/>
      <c r="N73" s="200"/>
      <c r="O73" s="201"/>
      <c r="Q73" s="179"/>
    </row>
    <row r="74" spans="1:17" x14ac:dyDescent="0.2">
      <c r="A74" s="107">
        <f>ROW()</f>
        <v>74</v>
      </c>
      <c r="B74" s="76" t="s">
        <v>123</v>
      </c>
      <c r="C74" s="108"/>
      <c r="D74" s="109"/>
      <c r="E74" s="110"/>
      <c r="F74" s="109"/>
      <c r="G74" s="190"/>
      <c r="H74" s="112"/>
      <c r="I74" s="190"/>
      <c r="J74" s="197"/>
      <c r="K74" s="141">
        <f>K65-K73-K75</f>
        <v>240950975.17390224</v>
      </c>
      <c r="L74" s="202"/>
      <c r="M74" s="203">
        <f>M71-M75</f>
        <v>-55480651.796010435</v>
      </c>
      <c r="N74" s="204"/>
      <c r="O74" s="205">
        <f>O71-O75</f>
        <v>-104098874.45101389</v>
      </c>
      <c r="Q74" s="179"/>
    </row>
    <row r="75" spans="1:17" x14ac:dyDescent="0.2">
      <c r="A75" s="107">
        <f>ROW()</f>
        <v>75</v>
      </c>
      <c r="B75" s="76" t="s">
        <v>124</v>
      </c>
      <c r="C75" s="108"/>
      <c r="D75" s="109"/>
      <c r="E75" s="110"/>
      <c r="F75" s="109"/>
      <c r="G75" s="190"/>
      <c r="H75" s="112"/>
      <c r="I75" s="190"/>
      <c r="J75" s="197"/>
      <c r="K75" s="141">
        <v>102072043.51804593</v>
      </c>
      <c r="L75" s="206"/>
      <c r="M75" s="141">
        <v>118146809.53837132</v>
      </c>
      <c r="N75" s="204"/>
      <c r="O75" s="207">
        <v>114284614.83442643</v>
      </c>
      <c r="Q75" s="179"/>
    </row>
    <row r="76" spans="1:17" x14ac:dyDescent="0.2">
      <c r="A76" s="107">
        <f>ROW()</f>
        <v>76</v>
      </c>
      <c r="B76" s="208" t="s">
        <v>125</v>
      </c>
      <c r="C76" s="108"/>
      <c r="D76" s="109"/>
      <c r="E76" s="110"/>
      <c r="F76" s="109"/>
      <c r="G76" s="190"/>
      <c r="H76" s="112"/>
      <c r="I76" s="190"/>
      <c r="J76" s="197"/>
      <c r="K76" s="134">
        <f>K71</f>
        <v>330013401.25892699</v>
      </c>
      <c r="L76" s="198"/>
      <c r="M76" s="134">
        <f>M71</f>
        <v>62666157.74236089</v>
      </c>
      <c r="N76" s="209"/>
      <c r="O76" s="135">
        <f>O71</f>
        <v>10185740.38341254</v>
      </c>
      <c r="Q76" s="179"/>
    </row>
    <row r="77" spans="1:17" x14ac:dyDescent="0.2">
      <c r="A77" s="107">
        <f>ROW()</f>
        <v>77</v>
      </c>
      <c r="B77" s="76"/>
      <c r="C77" s="108"/>
      <c r="D77" s="109"/>
      <c r="E77" s="110"/>
      <c r="F77" s="109"/>
      <c r="G77" s="210"/>
      <c r="H77" s="112"/>
      <c r="I77" s="190"/>
      <c r="J77" s="197"/>
      <c r="K77" s="141"/>
      <c r="L77" s="198"/>
      <c r="M77" s="141"/>
      <c r="N77" s="209"/>
      <c r="O77" s="207"/>
      <c r="Q77" s="179"/>
    </row>
    <row r="78" spans="1:17" x14ac:dyDescent="0.2">
      <c r="A78" s="107">
        <f>ROW()</f>
        <v>78</v>
      </c>
      <c r="B78" s="76" t="s">
        <v>126</v>
      </c>
      <c r="C78" s="108"/>
      <c r="D78" s="109"/>
      <c r="E78" s="110"/>
      <c r="F78" s="109"/>
      <c r="G78" s="210"/>
      <c r="H78" s="112"/>
      <c r="I78" s="190"/>
      <c r="J78" s="197"/>
      <c r="K78" s="141">
        <f>'SEF-3'!C32</f>
        <v>53883000</v>
      </c>
      <c r="L78" s="198"/>
      <c r="M78" s="141">
        <f>'SEF-3'!D32</f>
        <v>3620000</v>
      </c>
      <c r="N78" s="209"/>
      <c r="O78" s="207">
        <f>'SEF-3'!E32</f>
        <v>22434000</v>
      </c>
      <c r="Q78" s="179"/>
    </row>
    <row r="79" spans="1:17" ht="13.5" x14ac:dyDescent="0.25">
      <c r="A79" s="107">
        <f>ROW()</f>
        <v>79</v>
      </c>
      <c r="B79" s="76" t="s">
        <v>127</v>
      </c>
      <c r="C79" s="108"/>
      <c r="D79" s="109"/>
      <c r="E79" s="110"/>
      <c r="F79" s="109"/>
      <c r="G79" s="210"/>
      <c r="H79" s="112"/>
      <c r="I79" s="190"/>
      <c r="J79" s="197"/>
      <c r="K79" s="934">
        <f>'SEF-3'!C34-K78</f>
        <v>-36831401.790058553</v>
      </c>
      <c r="L79" s="935"/>
      <c r="M79" s="934">
        <f>'SEF-3'!D34-M78</f>
        <v>-3261718</v>
      </c>
      <c r="N79" s="936"/>
      <c r="O79" s="937">
        <f>'SEF-3'!E34-O78</f>
        <v>18534220</v>
      </c>
      <c r="Q79" s="179"/>
    </row>
    <row r="80" spans="1:17" x14ac:dyDescent="0.2">
      <c r="A80" s="107">
        <f>ROW()</f>
        <v>80</v>
      </c>
      <c r="B80" s="76"/>
      <c r="C80" s="108"/>
      <c r="D80" s="109"/>
      <c r="E80" s="110"/>
      <c r="F80" s="109"/>
      <c r="G80" s="210"/>
      <c r="H80" s="112"/>
      <c r="I80" s="190"/>
      <c r="J80" s="197"/>
      <c r="K80" s="211"/>
      <c r="L80" s="198"/>
      <c r="M80" s="211"/>
      <c r="N80" s="199"/>
      <c r="O80" s="212"/>
      <c r="Q80" s="179"/>
    </row>
    <row r="81" spans="1:17" ht="14.25" thickBot="1" x14ac:dyDescent="0.3">
      <c r="A81" s="107">
        <f>ROW()</f>
        <v>81</v>
      </c>
      <c r="B81" s="76" t="s">
        <v>128</v>
      </c>
      <c r="C81" s="108"/>
      <c r="D81" s="109"/>
      <c r="E81" s="110"/>
      <c r="F81" s="109"/>
      <c r="G81" s="210"/>
      <c r="H81" s="112"/>
      <c r="I81" s="190"/>
      <c r="J81" s="197"/>
      <c r="K81" s="938">
        <f>SUM(K76:K80)</f>
        <v>347064999.46886843</v>
      </c>
      <c r="L81" s="935"/>
      <c r="M81" s="938">
        <f>SUM(M76:M80)</f>
        <v>63024439.74236089</v>
      </c>
      <c r="N81" s="939"/>
      <c r="O81" s="940">
        <f>SUM(O76:O80)</f>
        <v>51153960.38341254</v>
      </c>
      <c r="Q81" s="179"/>
    </row>
    <row r="82" spans="1:17" ht="13.5" thickTop="1" x14ac:dyDescent="0.2">
      <c r="A82" s="213">
        <f>ROW()</f>
        <v>82</v>
      </c>
      <c r="B82" s="214"/>
      <c r="C82" s="215"/>
      <c r="D82" s="216"/>
      <c r="E82" s="217"/>
      <c r="F82" s="216"/>
      <c r="G82" s="218"/>
      <c r="H82" s="219"/>
      <c r="I82" s="217"/>
      <c r="J82" s="220"/>
      <c r="K82" s="221"/>
      <c r="L82" s="222"/>
      <c r="M82" s="221"/>
      <c r="N82" s="222"/>
      <c r="O82" s="223"/>
    </row>
    <row r="83" spans="1:17" x14ac:dyDescent="0.2">
      <c r="A83" s="224"/>
    </row>
    <row r="84" spans="1:17" ht="13.5" x14ac:dyDescent="0.25">
      <c r="A84" s="928" t="s">
        <v>1201</v>
      </c>
      <c r="B84" s="225"/>
      <c r="C84" s="226"/>
      <c r="D84" s="225"/>
      <c r="E84" s="226"/>
      <c r="F84" s="225"/>
      <c r="G84" s="226"/>
      <c r="H84" s="225"/>
      <c r="I84" s="226"/>
      <c r="J84" s="225"/>
      <c r="K84" s="226"/>
      <c r="L84" s="225"/>
      <c r="M84" s="226"/>
      <c r="N84" s="225"/>
      <c r="O84" s="226"/>
    </row>
    <row r="85" spans="1:17" x14ac:dyDescent="0.2">
      <c r="B85" s="225"/>
      <c r="C85" s="226"/>
      <c r="D85" s="225"/>
      <c r="E85" s="226"/>
      <c r="F85" s="225"/>
      <c r="G85" s="226"/>
      <c r="H85" s="225"/>
      <c r="I85" s="226"/>
      <c r="J85" s="225"/>
      <c r="K85" s="226"/>
      <c r="L85" s="225"/>
      <c r="M85" s="226"/>
      <c r="N85" s="225"/>
      <c r="O85" s="226"/>
    </row>
    <row r="86" spans="1:17" x14ac:dyDescent="0.2">
      <c r="B86" s="225"/>
      <c r="C86" s="226"/>
      <c r="D86" s="225"/>
      <c r="E86" s="226"/>
      <c r="F86" s="225"/>
      <c r="G86" s="226"/>
      <c r="H86" s="225"/>
      <c r="I86" s="226"/>
      <c r="J86" s="225"/>
      <c r="K86" s="226"/>
      <c r="L86" s="225"/>
      <c r="M86" s="226"/>
      <c r="N86" s="225"/>
      <c r="O86" s="226"/>
    </row>
    <row r="89" spans="1:17" customFormat="1" ht="15" x14ac:dyDescent="0.25">
      <c r="C89" s="66"/>
      <c r="D89" s="66"/>
      <c r="E89" s="66"/>
      <c r="F89" s="66"/>
    </row>
    <row r="90" spans="1:17" customFormat="1" ht="15" x14ac:dyDescent="0.25">
      <c r="C90" s="66"/>
      <c r="D90" s="66"/>
      <c r="E90" s="66"/>
      <c r="F90" s="66"/>
    </row>
    <row r="91" spans="1:17" customFormat="1" ht="15" x14ac:dyDescent="0.25">
      <c r="C91" s="66"/>
      <c r="D91" s="66"/>
      <c r="E91" s="66"/>
      <c r="F91" s="66"/>
    </row>
    <row r="92" spans="1:17" customFormat="1" ht="15" x14ac:dyDescent="0.25">
      <c r="C92" s="66"/>
      <c r="D92" s="66"/>
      <c r="E92" s="66"/>
      <c r="F92" s="66"/>
    </row>
    <row r="93" spans="1:17" customFormat="1" ht="15" x14ac:dyDescent="0.25">
      <c r="C93" s="66"/>
      <c r="D93" s="66"/>
      <c r="E93" s="66"/>
      <c r="F93" s="66"/>
    </row>
    <row r="94" spans="1:17" customFormat="1" ht="15" x14ac:dyDescent="0.25">
      <c r="C94" s="66"/>
      <c r="D94" s="66"/>
      <c r="E94" s="66"/>
      <c r="F94" s="66"/>
    </row>
    <row r="95" spans="1:17" customFormat="1" ht="15" x14ac:dyDescent="0.25">
      <c r="C95" s="66"/>
      <c r="D95" s="66"/>
      <c r="E95" s="66"/>
      <c r="F95" s="66"/>
    </row>
    <row r="96" spans="1:17" customFormat="1" ht="15" x14ac:dyDescent="0.25">
      <c r="C96" s="66"/>
      <c r="D96" s="66"/>
      <c r="E96" s="66"/>
      <c r="F96" s="66"/>
    </row>
    <row r="97" spans="3:6" customFormat="1" ht="15" x14ac:dyDescent="0.25">
      <c r="C97" s="66"/>
      <c r="D97" s="66"/>
      <c r="E97" s="66"/>
      <c r="F97" s="66"/>
    </row>
    <row r="98" spans="3:6" customFormat="1" ht="15" x14ac:dyDescent="0.25">
      <c r="C98" s="66"/>
      <c r="D98" s="66"/>
      <c r="E98" s="66"/>
      <c r="F98" s="66"/>
    </row>
    <row r="99" spans="3:6" customFormat="1" ht="15" x14ac:dyDescent="0.25"/>
    <row r="100" spans="3:6" customFormat="1" ht="15" x14ac:dyDescent="0.25"/>
    <row r="101" spans="3:6" customFormat="1" ht="15" x14ac:dyDescent="0.25"/>
    <row r="102" spans="3:6" customFormat="1" ht="15" x14ac:dyDescent="0.25"/>
    <row r="103" spans="3:6" customFormat="1" ht="15" x14ac:dyDescent="0.25"/>
    <row r="104" spans="3:6" customFormat="1" ht="15" x14ac:dyDescent="0.25"/>
    <row r="105" spans="3:6" customFormat="1" ht="15" x14ac:dyDescent="0.25"/>
    <row r="106" spans="3:6" customFormat="1" ht="15" x14ac:dyDescent="0.25"/>
    <row r="107" spans="3:6" customFormat="1" ht="15" x14ac:dyDescent="0.25"/>
    <row r="108" spans="3:6" customFormat="1" ht="15" x14ac:dyDescent="0.25"/>
    <row r="109" spans="3:6" customFormat="1" ht="15" x14ac:dyDescent="0.25"/>
    <row r="110" spans="3:6" customFormat="1" ht="15" x14ac:dyDescent="0.25"/>
    <row r="111" spans="3:6" customFormat="1" ht="15" x14ac:dyDescent="0.25"/>
    <row r="112" spans="3:6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</sheetData>
  <conditionalFormatting sqref="C84:C85">
    <cfRule type="cellIs" dxfId="38" priority="14" operator="notEqual">
      <formula>0</formula>
    </cfRule>
  </conditionalFormatting>
  <conditionalFormatting sqref="E84:E85">
    <cfRule type="cellIs" dxfId="37" priority="13" operator="notEqual">
      <formula>0</formula>
    </cfRule>
  </conditionalFormatting>
  <conditionalFormatting sqref="G84:G85">
    <cfRule type="cellIs" dxfId="36" priority="12" operator="notEqual">
      <formula>0</formula>
    </cfRule>
  </conditionalFormatting>
  <conditionalFormatting sqref="I84:I85">
    <cfRule type="cellIs" dxfId="35" priority="11" operator="notEqual">
      <formula>0</formula>
    </cfRule>
  </conditionalFormatting>
  <conditionalFormatting sqref="K84:K85">
    <cfRule type="cellIs" dxfId="34" priority="10" operator="notEqual">
      <formula>0</formula>
    </cfRule>
  </conditionalFormatting>
  <conditionalFormatting sqref="M84:M85">
    <cfRule type="cellIs" dxfId="33" priority="9" operator="notEqual">
      <formula>0</formula>
    </cfRule>
  </conditionalFormatting>
  <conditionalFormatting sqref="O84:O85">
    <cfRule type="cellIs" dxfId="32" priority="8" operator="notEqual">
      <formula>0</formula>
    </cfRule>
  </conditionalFormatting>
  <conditionalFormatting sqref="C86">
    <cfRule type="cellIs" dxfId="31" priority="7" operator="notEqual">
      <formula>0</formula>
    </cfRule>
  </conditionalFormatting>
  <conditionalFormatting sqref="E86">
    <cfRule type="cellIs" dxfId="30" priority="6" operator="notEqual">
      <formula>0</formula>
    </cfRule>
  </conditionalFormatting>
  <conditionalFormatting sqref="G86">
    <cfRule type="cellIs" dxfId="29" priority="5" operator="notEqual">
      <formula>0</formula>
    </cfRule>
  </conditionalFormatting>
  <conditionalFormatting sqref="I86">
    <cfRule type="cellIs" dxfId="28" priority="4" operator="notEqual">
      <formula>0</formula>
    </cfRule>
  </conditionalFormatting>
  <conditionalFormatting sqref="K86">
    <cfRule type="cellIs" dxfId="27" priority="3" operator="notEqual">
      <formula>0</formula>
    </cfRule>
  </conditionalFormatting>
  <conditionalFormatting sqref="M86">
    <cfRule type="cellIs" dxfId="26" priority="2" operator="notEqual">
      <formula>0</formula>
    </cfRule>
  </conditionalFormatting>
  <conditionalFormatting sqref="O86">
    <cfRule type="cellIs" dxfId="25" priority="1" operator="notEqual">
      <formula>0</formula>
    </cfRule>
  </conditionalFormatting>
  <printOptions horizontalCentered="1"/>
  <pageMargins left="0.2" right="0.2" top="0.5" bottom="0.5" header="0.3" footer="0.3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Y76"/>
  <sheetViews>
    <sheetView zoomScale="70" zoomScaleNormal="70" workbookViewId="0">
      <pane xSplit="2" ySplit="10" topLeftCell="C23" activePane="bottomRight" state="frozen"/>
      <selection activeCell="D31" sqref="D31"/>
      <selection pane="topRight" activeCell="D31" sqref="D31"/>
      <selection pane="bottomLeft" activeCell="D31" sqref="D31"/>
      <selection pane="bottomRight" activeCell="D43" sqref="D43"/>
    </sheetView>
  </sheetViews>
  <sheetFormatPr defaultColWidth="9.28515625" defaultRowHeight="12.75" outlineLevelCol="1" x14ac:dyDescent="0.2"/>
  <cols>
    <col min="1" max="1" width="7" style="1" customWidth="1"/>
    <col min="2" max="2" width="41.7109375" style="1" customWidth="1"/>
    <col min="3" max="3" width="17.140625" style="1" customWidth="1"/>
    <col min="4" max="42" width="17.140625" style="1" customWidth="1" outlineLevel="1"/>
    <col min="43" max="44" width="17.140625" style="1" customWidth="1"/>
    <col min="45" max="90" width="17.140625" style="1" customWidth="1" outlineLevel="1"/>
    <col min="91" max="92" width="17.140625" style="1" customWidth="1"/>
    <col min="93" max="138" width="17.140625" style="1" customWidth="1" outlineLevel="1"/>
    <col min="139" max="140" width="17.140625" style="1" customWidth="1"/>
    <col min="141" max="186" width="17.140625" style="1" customWidth="1" outlineLevel="1"/>
    <col min="187" max="188" width="17.140625" style="1" customWidth="1"/>
    <col min="189" max="234" width="17.140625" style="1" customWidth="1" outlineLevel="1"/>
    <col min="235" max="236" width="17.140625" style="1" customWidth="1"/>
    <col min="237" max="282" width="17.140625" style="1" customWidth="1" outlineLevel="1"/>
    <col min="283" max="284" width="17.140625" style="1" customWidth="1"/>
    <col min="285" max="285" width="2.28515625" style="1" customWidth="1"/>
    <col min="286" max="16384" width="9.28515625" style="1"/>
  </cols>
  <sheetData>
    <row r="1" spans="1:285" s="768" customFormat="1" x14ac:dyDescent="0.2">
      <c r="A1" s="767" t="s">
        <v>46</v>
      </c>
    </row>
    <row r="2" spans="1:285" s="763" customFormat="1" x14ac:dyDescent="0.2">
      <c r="A2" s="769" t="s">
        <v>47</v>
      </c>
      <c r="JY2" s="768"/>
    </row>
    <row r="3" spans="1:285" s="771" customFormat="1" ht="22.9" customHeight="1" x14ac:dyDescent="0.25">
      <c r="A3" s="769" t="s">
        <v>48</v>
      </c>
      <c r="J3" s="764" t="s">
        <v>1168</v>
      </c>
      <c r="K3" s="927"/>
      <c r="L3" s="763"/>
      <c r="M3" s="763"/>
      <c r="N3" s="770"/>
      <c r="O3" s="770"/>
      <c r="P3" s="770"/>
      <c r="Q3" s="770"/>
      <c r="R3" s="770"/>
      <c r="S3" s="764" t="s">
        <v>1169</v>
      </c>
      <c r="T3" s="927"/>
      <c r="U3" s="770"/>
      <c r="V3" s="770"/>
      <c r="W3" s="770"/>
      <c r="X3" s="770"/>
      <c r="Y3" s="770"/>
      <c r="Z3" s="770"/>
      <c r="AA3" s="770"/>
      <c r="AB3" s="764" t="s">
        <v>1170</v>
      </c>
      <c r="AC3" s="927"/>
      <c r="AE3" s="770"/>
      <c r="AF3" s="770"/>
      <c r="AG3" s="770"/>
      <c r="AH3" s="770"/>
      <c r="AI3" s="770"/>
      <c r="AJ3" s="770"/>
      <c r="AK3" s="764" t="s">
        <v>1171</v>
      </c>
      <c r="AL3" s="927"/>
      <c r="AN3" s="770"/>
      <c r="AO3" s="770"/>
      <c r="AP3" s="770"/>
      <c r="AQ3" s="770"/>
      <c r="AR3" s="770"/>
      <c r="AS3" s="770"/>
      <c r="AT3" s="764" t="s">
        <v>1172</v>
      </c>
      <c r="AU3" s="927"/>
      <c r="AW3" s="770"/>
      <c r="AX3" s="770"/>
      <c r="AY3" s="770"/>
      <c r="AZ3" s="770"/>
      <c r="BA3" s="770"/>
      <c r="BB3" s="770"/>
      <c r="BC3" s="764" t="s">
        <v>1173</v>
      </c>
      <c r="BD3" s="927"/>
      <c r="BG3" s="770"/>
      <c r="BH3" s="770"/>
      <c r="BI3" s="770"/>
      <c r="BJ3" s="770"/>
      <c r="BK3" s="770"/>
      <c r="BL3" s="764" t="s">
        <v>1174</v>
      </c>
      <c r="BM3" s="927"/>
      <c r="BP3" s="770"/>
      <c r="BQ3" s="770"/>
      <c r="BR3" s="770"/>
      <c r="BS3" s="770"/>
      <c r="BT3" s="770"/>
      <c r="BU3" s="764" t="s">
        <v>1175</v>
      </c>
      <c r="BV3" s="927"/>
      <c r="BY3" s="770"/>
      <c r="BZ3" s="770"/>
      <c r="CA3" s="770"/>
      <c r="CB3" s="770"/>
      <c r="CC3" s="770"/>
      <c r="CD3" s="764" t="s">
        <v>1176</v>
      </c>
      <c r="CE3" s="927"/>
      <c r="CF3" s="770"/>
      <c r="CI3"/>
      <c r="CJ3" s="770"/>
      <c r="CK3" s="770"/>
      <c r="CL3" s="770"/>
      <c r="CM3" s="764" t="s">
        <v>1177</v>
      </c>
      <c r="CN3" s="927"/>
      <c r="CO3" s="770"/>
      <c r="CR3" s="770"/>
      <c r="CS3" s="770"/>
      <c r="CT3" s="770"/>
      <c r="CU3" s="770"/>
      <c r="CV3" s="764" t="s">
        <v>1178</v>
      </c>
      <c r="CW3" s="927"/>
      <c r="CZ3" s="770"/>
      <c r="DA3" s="770"/>
      <c r="DB3" s="770"/>
      <c r="DC3" s="770"/>
      <c r="DD3" s="770"/>
      <c r="DE3" s="764" t="s">
        <v>1179</v>
      </c>
      <c r="DF3" s="927"/>
      <c r="DH3" s="770"/>
      <c r="DI3" s="770"/>
      <c r="DJ3" s="770"/>
      <c r="DK3" s="770"/>
      <c r="DL3" s="770"/>
      <c r="DM3" s="770"/>
      <c r="DN3" s="764" t="s">
        <v>1180</v>
      </c>
      <c r="DO3" s="927"/>
      <c r="DP3" s="770"/>
      <c r="DQ3" s="770"/>
      <c r="DR3" s="770"/>
      <c r="DS3" s="770"/>
      <c r="DT3" s="770"/>
      <c r="DU3" s="770"/>
      <c r="DW3" s="764" t="s">
        <v>1181</v>
      </c>
      <c r="DX3" s="927"/>
      <c r="DY3" s="770"/>
      <c r="DZ3" s="770"/>
      <c r="EA3" s="770"/>
      <c r="EB3" s="770"/>
      <c r="EC3" s="770"/>
      <c r="ED3" s="770"/>
      <c r="EF3" s="764" t="s">
        <v>1182</v>
      </c>
      <c r="EG3" s="927"/>
      <c r="EH3" s="770"/>
      <c r="EI3" s="770"/>
      <c r="EJ3" s="770"/>
      <c r="EK3" s="770"/>
      <c r="EL3" s="770"/>
      <c r="EM3" s="770"/>
      <c r="EO3" s="764" t="s">
        <v>1183</v>
      </c>
      <c r="EP3" s="927"/>
      <c r="EQ3" s="770"/>
      <c r="ER3" s="770"/>
      <c r="ES3" s="770"/>
      <c r="ET3" s="770"/>
      <c r="EU3" s="770"/>
      <c r="EX3" s="764" t="s">
        <v>1184</v>
      </c>
      <c r="EY3" s="927"/>
      <c r="EZ3" s="770"/>
      <c r="FA3" s="770"/>
      <c r="FB3" s="770"/>
      <c r="FC3" s="770"/>
      <c r="FF3" s="770"/>
      <c r="FG3" s="764" t="s">
        <v>1185</v>
      </c>
      <c r="FH3" s="927"/>
      <c r="FI3" s="770"/>
      <c r="FJ3" s="770"/>
      <c r="FK3" s="770"/>
      <c r="FN3" s="770"/>
      <c r="FO3" s="770"/>
      <c r="FP3" s="764" t="s">
        <v>1186</v>
      </c>
      <c r="FQ3" s="927"/>
      <c r="FR3" s="770"/>
      <c r="FS3" s="770"/>
      <c r="FV3" s="770"/>
      <c r="FW3" s="770"/>
      <c r="FX3" s="770"/>
      <c r="FY3" s="764" t="s">
        <v>1187</v>
      </c>
      <c r="FZ3" s="927"/>
      <c r="GA3" s="770"/>
      <c r="GB3" s="770"/>
      <c r="GE3" s="770"/>
      <c r="GF3" s="770"/>
      <c r="GG3" s="770"/>
      <c r="GH3" s="764" t="s">
        <v>1188</v>
      </c>
      <c r="GI3" s="927"/>
      <c r="GJ3" s="770"/>
      <c r="GK3" s="770"/>
      <c r="GN3" s="770"/>
      <c r="GO3" s="770"/>
      <c r="GP3" s="770"/>
      <c r="GQ3" s="764" t="s">
        <v>1189</v>
      </c>
      <c r="GR3" s="927"/>
      <c r="GS3" s="770"/>
      <c r="GV3" s="770"/>
      <c r="GW3" s="770"/>
      <c r="GX3" s="770"/>
      <c r="GY3" s="770"/>
      <c r="GZ3" s="764" t="s">
        <v>1190</v>
      </c>
      <c r="HA3" s="927"/>
      <c r="HD3" s="770"/>
      <c r="HE3" s="770"/>
      <c r="HF3" s="770"/>
      <c r="HG3" s="770"/>
      <c r="HI3" s="764" t="s">
        <v>1191</v>
      </c>
      <c r="HJ3" s="927"/>
      <c r="HL3" s="770"/>
      <c r="HO3" s="770"/>
      <c r="HP3" s="770"/>
      <c r="HQ3" s="770"/>
      <c r="HR3" s="764" t="s">
        <v>1192</v>
      </c>
      <c r="HS3" s="927"/>
      <c r="HT3" s="770"/>
      <c r="HU3" s="770"/>
      <c r="HV3" s="770"/>
      <c r="HY3" s="770"/>
      <c r="HZ3" s="770"/>
      <c r="IA3" s="764" t="s">
        <v>1193</v>
      </c>
      <c r="IB3" s="927"/>
      <c r="IC3" s="770"/>
      <c r="ID3" s="770"/>
      <c r="IE3" s="770"/>
      <c r="IH3" s="770"/>
      <c r="IJ3" s="764" t="s">
        <v>1194</v>
      </c>
      <c r="IK3" s="927"/>
      <c r="IL3" s="770"/>
      <c r="IM3" s="770"/>
      <c r="IP3" s="770"/>
      <c r="IS3" s="764" t="s">
        <v>1195</v>
      </c>
      <c r="IT3" s="765"/>
      <c r="JB3" s="764" t="s">
        <v>1196</v>
      </c>
      <c r="JC3" s="765"/>
      <c r="JK3" s="764" t="s">
        <v>1197</v>
      </c>
      <c r="JL3" s="765"/>
      <c r="JT3" s="764" t="s">
        <v>1198</v>
      </c>
      <c r="JU3" s="765"/>
      <c r="JW3" s="764" t="s">
        <v>1199</v>
      </c>
      <c r="JX3" s="765"/>
      <c r="JY3" s="768"/>
    </row>
    <row r="4" spans="1:285" s="763" customFormat="1" x14ac:dyDescent="0.2">
      <c r="A4" s="770" t="s">
        <v>49</v>
      </c>
      <c r="C4" s="770"/>
      <c r="D4" s="772"/>
      <c r="JY4" s="768"/>
    </row>
    <row r="5" spans="1:285" x14ac:dyDescent="0.2">
      <c r="A5" s="229"/>
      <c r="B5" s="231"/>
      <c r="D5" s="232">
        <v>44348</v>
      </c>
      <c r="E5" s="232">
        <v>44348</v>
      </c>
      <c r="F5" s="232">
        <v>44348</v>
      </c>
      <c r="G5" s="232">
        <v>44348</v>
      </c>
      <c r="H5" s="232">
        <v>44348</v>
      </c>
      <c r="I5" s="232">
        <v>44348</v>
      </c>
      <c r="J5" s="232">
        <v>44348</v>
      </c>
      <c r="K5" s="232">
        <v>44348</v>
      </c>
      <c r="L5" s="232">
        <v>44348</v>
      </c>
      <c r="M5" s="232">
        <v>44348</v>
      </c>
      <c r="N5" s="232">
        <v>44348</v>
      </c>
      <c r="O5" s="232">
        <v>44348</v>
      </c>
      <c r="P5" s="232">
        <v>44348</v>
      </c>
      <c r="Q5" s="232">
        <v>44348</v>
      </c>
      <c r="R5" s="232">
        <v>44348</v>
      </c>
      <c r="S5" s="232">
        <v>44348</v>
      </c>
      <c r="T5" s="232">
        <v>44348</v>
      </c>
      <c r="U5" s="232">
        <v>44348</v>
      </c>
      <c r="V5" s="232">
        <v>44348</v>
      </c>
      <c r="W5" s="232">
        <v>44348</v>
      </c>
      <c r="X5" s="232">
        <v>44348</v>
      </c>
      <c r="Y5" s="232">
        <v>44348</v>
      </c>
      <c r="Z5" s="232">
        <v>44348</v>
      </c>
      <c r="AA5" s="232">
        <v>44348</v>
      </c>
      <c r="AB5" s="232">
        <v>44348</v>
      </c>
      <c r="AC5" s="232">
        <v>44348</v>
      </c>
      <c r="AD5" s="232">
        <v>44348</v>
      </c>
      <c r="AE5" s="232">
        <v>44348</v>
      </c>
      <c r="AF5" s="232">
        <v>44348</v>
      </c>
      <c r="AG5" s="232">
        <v>44348</v>
      </c>
      <c r="AH5" s="232">
        <v>44348</v>
      </c>
      <c r="AI5" s="232">
        <v>44348</v>
      </c>
      <c r="AJ5" s="232">
        <v>44348</v>
      </c>
      <c r="AK5" s="232">
        <v>44348</v>
      </c>
      <c r="AL5" s="232">
        <v>44348</v>
      </c>
      <c r="AM5" s="232">
        <v>44348</v>
      </c>
      <c r="AN5" s="232">
        <v>44348</v>
      </c>
      <c r="AO5" s="232">
        <v>44348</v>
      </c>
      <c r="AP5" s="232">
        <v>44348</v>
      </c>
      <c r="AS5" s="232">
        <v>44531</v>
      </c>
      <c r="AT5" s="232">
        <v>44531</v>
      </c>
      <c r="AU5" s="232">
        <v>44531</v>
      </c>
      <c r="AV5" s="232">
        <v>44531</v>
      </c>
      <c r="AW5" s="232">
        <v>44531</v>
      </c>
      <c r="AX5" s="232">
        <v>44531</v>
      </c>
      <c r="AY5" s="232">
        <v>44531</v>
      </c>
      <c r="AZ5" s="232">
        <v>44531</v>
      </c>
      <c r="BA5" s="232">
        <v>44531</v>
      </c>
      <c r="BB5" s="232">
        <v>44531</v>
      </c>
      <c r="BC5" s="232">
        <v>44531</v>
      </c>
      <c r="BD5" s="232">
        <v>44531</v>
      </c>
      <c r="BE5" s="232">
        <v>44531</v>
      </c>
      <c r="BF5" s="232">
        <v>44531</v>
      </c>
      <c r="BG5" s="232">
        <v>44531</v>
      </c>
      <c r="BH5" s="232">
        <v>44531</v>
      </c>
      <c r="BI5" s="232">
        <v>44531</v>
      </c>
      <c r="BJ5" s="232">
        <v>44531</v>
      </c>
      <c r="BK5" s="232">
        <v>44531</v>
      </c>
      <c r="BL5" s="232">
        <v>44531</v>
      </c>
      <c r="BM5" s="232">
        <v>44531</v>
      </c>
      <c r="BN5" s="232">
        <v>44531</v>
      </c>
      <c r="BO5" s="232">
        <v>44531</v>
      </c>
      <c r="BP5" s="232">
        <v>44531</v>
      </c>
      <c r="BQ5" s="232">
        <v>44531</v>
      </c>
      <c r="BR5" s="232">
        <v>44531</v>
      </c>
      <c r="BS5" s="232">
        <v>44531</v>
      </c>
      <c r="BT5" s="232">
        <v>44531</v>
      </c>
      <c r="BU5" s="232">
        <v>44531</v>
      </c>
      <c r="BV5" s="232">
        <v>44531</v>
      </c>
      <c r="BW5" s="232">
        <v>44531</v>
      </c>
      <c r="BX5" s="232">
        <v>44531</v>
      </c>
      <c r="BY5" s="232">
        <v>44531</v>
      </c>
      <c r="BZ5" s="232">
        <v>44531</v>
      </c>
      <c r="CA5" s="232">
        <v>44531</v>
      </c>
      <c r="CB5" s="232">
        <v>44531</v>
      </c>
      <c r="CC5" s="232">
        <v>44531</v>
      </c>
      <c r="CD5" s="232">
        <v>44531</v>
      </c>
      <c r="CE5" s="232">
        <v>44531</v>
      </c>
      <c r="CF5" s="232">
        <v>44531</v>
      </c>
      <c r="CG5" s="232">
        <v>44531</v>
      </c>
      <c r="CH5" s="232">
        <v>44531</v>
      </c>
      <c r="CI5" s="232">
        <v>44531</v>
      </c>
      <c r="CJ5" s="232">
        <v>44531</v>
      </c>
      <c r="CK5" s="232">
        <v>44531</v>
      </c>
      <c r="CL5" s="232">
        <v>44531</v>
      </c>
      <c r="CO5" s="232">
        <v>44896</v>
      </c>
      <c r="CP5" s="232">
        <v>44896</v>
      </c>
      <c r="CQ5" s="232">
        <v>44896</v>
      </c>
      <c r="CR5" s="232">
        <v>44896</v>
      </c>
      <c r="CS5" s="232">
        <v>44896</v>
      </c>
      <c r="CT5" s="232">
        <v>44896</v>
      </c>
      <c r="CU5" s="232">
        <v>44896</v>
      </c>
      <c r="CV5" s="232">
        <v>44896</v>
      </c>
      <c r="CW5" s="232">
        <v>44896</v>
      </c>
      <c r="CX5" s="232">
        <v>44896</v>
      </c>
      <c r="CY5" s="232">
        <v>44896</v>
      </c>
      <c r="CZ5" s="232">
        <v>44896</v>
      </c>
      <c r="DA5" s="232">
        <v>44896</v>
      </c>
      <c r="DB5" s="232">
        <v>44896</v>
      </c>
      <c r="DC5" s="232">
        <v>44896</v>
      </c>
      <c r="DD5" s="232">
        <v>44896</v>
      </c>
      <c r="DE5" s="232">
        <v>44896</v>
      </c>
      <c r="DF5" s="232">
        <v>44896</v>
      </c>
      <c r="DG5" s="232">
        <v>44896</v>
      </c>
      <c r="DH5" s="232">
        <v>44896</v>
      </c>
      <c r="DI5" s="232">
        <v>44896</v>
      </c>
      <c r="DJ5" s="232">
        <v>44896</v>
      </c>
      <c r="DK5" s="232">
        <v>44896</v>
      </c>
      <c r="DL5" s="232">
        <v>44896</v>
      </c>
      <c r="DM5" s="232">
        <v>44896</v>
      </c>
      <c r="DN5" s="232">
        <v>44896</v>
      </c>
      <c r="DO5" s="232">
        <v>44896</v>
      </c>
      <c r="DP5" s="232">
        <v>44896</v>
      </c>
      <c r="DQ5" s="232">
        <v>44896</v>
      </c>
      <c r="DR5" s="232">
        <v>44896</v>
      </c>
      <c r="DS5" s="232">
        <v>44896</v>
      </c>
      <c r="DT5" s="232">
        <v>44896</v>
      </c>
      <c r="DU5" s="232">
        <v>44896</v>
      </c>
      <c r="DV5" s="232">
        <v>44896</v>
      </c>
      <c r="DW5" s="232">
        <v>44896</v>
      </c>
      <c r="DX5" s="232">
        <v>44896</v>
      </c>
      <c r="DY5" s="232">
        <v>44896</v>
      </c>
      <c r="DZ5" s="232">
        <v>44896</v>
      </c>
      <c r="EA5" s="232">
        <v>44896</v>
      </c>
      <c r="EB5" s="232">
        <v>44896</v>
      </c>
      <c r="EC5" s="232">
        <v>44896</v>
      </c>
      <c r="ED5" s="232">
        <v>44896</v>
      </c>
      <c r="EE5" s="232">
        <v>44896</v>
      </c>
      <c r="EF5" s="232">
        <v>44896</v>
      </c>
      <c r="EG5" s="232">
        <v>44896</v>
      </c>
      <c r="EH5" s="232">
        <v>44896</v>
      </c>
      <c r="EK5" s="232">
        <v>45261</v>
      </c>
      <c r="EL5" s="232">
        <v>45261</v>
      </c>
      <c r="EM5" s="232">
        <v>45261</v>
      </c>
      <c r="EN5" s="232">
        <v>45261</v>
      </c>
      <c r="EO5" s="232">
        <v>45261</v>
      </c>
      <c r="EP5" s="232">
        <v>45261</v>
      </c>
      <c r="EQ5" s="232">
        <v>45261</v>
      </c>
      <c r="ER5" s="232">
        <v>45261</v>
      </c>
      <c r="ES5" s="232">
        <v>45261</v>
      </c>
      <c r="ET5" s="232">
        <v>45261</v>
      </c>
      <c r="EU5" s="232">
        <v>45261</v>
      </c>
      <c r="EV5" s="232">
        <v>45261</v>
      </c>
      <c r="EW5" s="232">
        <v>45261</v>
      </c>
      <c r="EX5" s="232">
        <v>45261</v>
      </c>
      <c r="EY5" s="232">
        <v>45261</v>
      </c>
      <c r="EZ5" s="232">
        <v>45261</v>
      </c>
      <c r="FA5" s="232">
        <v>45261</v>
      </c>
      <c r="FB5" s="232">
        <v>45261</v>
      </c>
      <c r="FC5" s="232">
        <v>45261</v>
      </c>
      <c r="FD5" s="232">
        <v>45261</v>
      </c>
      <c r="FE5" s="232">
        <v>45261</v>
      </c>
      <c r="FF5" s="232">
        <v>45261</v>
      </c>
      <c r="FG5" s="232">
        <v>45261</v>
      </c>
      <c r="FH5" s="232">
        <v>45261</v>
      </c>
      <c r="FI5" s="232">
        <v>45261</v>
      </c>
      <c r="FJ5" s="232">
        <v>45261</v>
      </c>
      <c r="FK5" s="232">
        <v>45261</v>
      </c>
      <c r="FL5" s="232">
        <v>45261</v>
      </c>
      <c r="FM5" s="232">
        <v>45261</v>
      </c>
      <c r="FN5" s="232">
        <v>45261</v>
      </c>
      <c r="FO5" s="232">
        <v>45261</v>
      </c>
      <c r="FP5" s="232">
        <v>45261</v>
      </c>
      <c r="FQ5" s="232">
        <v>45261</v>
      </c>
      <c r="FR5" s="232">
        <v>45261</v>
      </c>
      <c r="FS5" s="232">
        <v>45261</v>
      </c>
      <c r="FT5" s="232">
        <v>45261</v>
      </c>
      <c r="FU5" s="232">
        <v>45261</v>
      </c>
      <c r="FV5" s="232">
        <v>45261</v>
      </c>
      <c r="FW5" s="232">
        <v>45261</v>
      </c>
      <c r="FX5" s="232">
        <v>45261</v>
      </c>
      <c r="FY5" s="232">
        <v>45261</v>
      </c>
      <c r="FZ5" s="232">
        <v>45261</v>
      </c>
      <c r="GA5" s="232">
        <v>45261</v>
      </c>
      <c r="GB5" s="232">
        <v>45261</v>
      </c>
      <c r="GC5" s="232">
        <v>45261</v>
      </c>
      <c r="GD5" s="232">
        <v>45261</v>
      </c>
      <c r="GG5" s="232">
        <v>45627</v>
      </c>
      <c r="GH5" s="232">
        <v>45627</v>
      </c>
      <c r="GI5" s="232">
        <v>45627</v>
      </c>
      <c r="GJ5" s="232">
        <v>45627</v>
      </c>
      <c r="GK5" s="232">
        <v>45627</v>
      </c>
      <c r="GL5" s="232">
        <v>45627</v>
      </c>
      <c r="GM5" s="232">
        <v>45627</v>
      </c>
      <c r="GN5" s="232">
        <v>45627</v>
      </c>
      <c r="GO5" s="232">
        <v>45627</v>
      </c>
      <c r="GP5" s="232">
        <v>45627</v>
      </c>
      <c r="GQ5" s="232">
        <v>45627</v>
      </c>
      <c r="GR5" s="232">
        <v>45627</v>
      </c>
      <c r="GS5" s="232">
        <v>45627</v>
      </c>
      <c r="GT5" s="232">
        <v>45627</v>
      </c>
      <c r="GU5" s="232">
        <v>45627</v>
      </c>
      <c r="GV5" s="232">
        <v>45627</v>
      </c>
      <c r="GW5" s="232">
        <v>45627</v>
      </c>
      <c r="GX5" s="232">
        <v>45627</v>
      </c>
      <c r="GY5" s="232">
        <v>45627</v>
      </c>
      <c r="GZ5" s="232">
        <v>45627</v>
      </c>
      <c r="HA5" s="232">
        <v>45627</v>
      </c>
      <c r="HB5" s="232">
        <v>45627</v>
      </c>
      <c r="HC5" s="232">
        <v>45627</v>
      </c>
      <c r="HD5" s="232">
        <v>45627</v>
      </c>
      <c r="HE5" s="232">
        <v>45627</v>
      </c>
      <c r="HF5" s="232">
        <v>45627</v>
      </c>
      <c r="HG5" s="232">
        <v>45627</v>
      </c>
      <c r="HH5" s="232">
        <v>45627</v>
      </c>
      <c r="HI5" s="232">
        <v>45627</v>
      </c>
      <c r="HJ5" s="232">
        <v>45627</v>
      </c>
      <c r="HK5" s="232">
        <v>45627</v>
      </c>
      <c r="HL5" s="232">
        <v>45627</v>
      </c>
      <c r="HM5" s="232">
        <v>45627</v>
      </c>
      <c r="HN5" s="232">
        <v>45627</v>
      </c>
      <c r="HO5" s="232">
        <v>45627</v>
      </c>
      <c r="HP5" s="232">
        <v>45627</v>
      </c>
      <c r="HQ5" s="232">
        <v>45627</v>
      </c>
      <c r="HR5" s="232">
        <v>45627</v>
      </c>
      <c r="HS5" s="232">
        <v>45627</v>
      </c>
      <c r="HT5" s="232">
        <v>45627</v>
      </c>
      <c r="HU5" s="232">
        <v>45627</v>
      </c>
      <c r="HV5" s="232">
        <v>45627</v>
      </c>
      <c r="HW5" s="232">
        <v>45627</v>
      </c>
      <c r="HX5" s="232">
        <v>45627</v>
      </c>
      <c r="HY5" s="232">
        <v>45627</v>
      </c>
      <c r="HZ5" s="232">
        <v>45627</v>
      </c>
      <c r="IC5" s="232">
        <v>45992</v>
      </c>
      <c r="ID5" s="232">
        <v>45992</v>
      </c>
      <c r="IE5" s="232">
        <v>45992</v>
      </c>
      <c r="IF5" s="232">
        <v>45992</v>
      </c>
      <c r="IG5" s="232">
        <v>45992</v>
      </c>
      <c r="IH5" s="232">
        <v>45992</v>
      </c>
      <c r="II5" s="232">
        <v>45992</v>
      </c>
      <c r="IJ5" s="232">
        <v>45992</v>
      </c>
      <c r="IK5" s="232">
        <v>45992</v>
      </c>
      <c r="IL5" s="232">
        <v>45992</v>
      </c>
      <c r="IM5" s="232">
        <v>45992</v>
      </c>
      <c r="IN5" s="232">
        <v>45992</v>
      </c>
      <c r="IO5" s="232">
        <v>45992</v>
      </c>
      <c r="IP5" s="232">
        <v>45992</v>
      </c>
      <c r="IQ5" s="232">
        <v>45992</v>
      </c>
      <c r="IR5" s="232">
        <v>45992</v>
      </c>
      <c r="IS5" s="232">
        <v>45992</v>
      </c>
      <c r="IT5" s="232">
        <v>45992</v>
      </c>
      <c r="IU5" s="232">
        <v>45992</v>
      </c>
      <c r="IV5" s="232">
        <v>45992</v>
      </c>
      <c r="IW5" s="232">
        <v>45992</v>
      </c>
      <c r="IX5" s="232">
        <v>45992</v>
      </c>
      <c r="IY5" s="232">
        <v>45992</v>
      </c>
      <c r="IZ5" s="232">
        <v>45992</v>
      </c>
      <c r="JA5" s="232">
        <v>45992</v>
      </c>
      <c r="JB5" s="232">
        <v>45992</v>
      </c>
      <c r="JC5" s="232">
        <v>45992</v>
      </c>
      <c r="JD5" s="232">
        <v>45992</v>
      </c>
      <c r="JE5" s="232">
        <v>45992</v>
      </c>
      <c r="JF5" s="232">
        <v>45992</v>
      </c>
      <c r="JG5" s="232">
        <v>45992</v>
      </c>
      <c r="JH5" s="232">
        <v>45992</v>
      </c>
      <c r="JI5" s="232">
        <v>45992</v>
      </c>
      <c r="JJ5" s="232">
        <v>45992</v>
      </c>
      <c r="JK5" s="232">
        <v>45992</v>
      </c>
      <c r="JL5" s="232">
        <v>45992</v>
      </c>
      <c r="JM5" s="232">
        <v>45992</v>
      </c>
      <c r="JN5" s="232">
        <v>45992</v>
      </c>
      <c r="JO5" s="232">
        <v>45992</v>
      </c>
      <c r="JP5" s="232">
        <v>45992</v>
      </c>
      <c r="JQ5" s="232">
        <v>45992</v>
      </c>
      <c r="JR5" s="232">
        <v>45992</v>
      </c>
      <c r="JS5" s="232">
        <v>45992</v>
      </c>
      <c r="JT5" s="232">
        <v>45992</v>
      </c>
      <c r="JU5" s="232">
        <v>45992</v>
      </c>
      <c r="JV5" s="232">
        <v>45992</v>
      </c>
      <c r="JY5" s="228"/>
    </row>
    <row r="6" spans="1:285" x14ac:dyDescent="0.2">
      <c r="B6" s="233"/>
      <c r="D6" s="234" t="s">
        <v>129</v>
      </c>
      <c r="E6" s="234" t="s">
        <v>129</v>
      </c>
      <c r="F6" s="234" t="s">
        <v>129</v>
      </c>
      <c r="G6" s="234" t="s">
        <v>129</v>
      </c>
      <c r="H6" s="234" t="s">
        <v>129</v>
      </c>
      <c r="I6" s="234" t="s">
        <v>129</v>
      </c>
      <c r="J6" s="234" t="s">
        <v>129</v>
      </c>
      <c r="K6" s="234" t="s">
        <v>129</v>
      </c>
      <c r="L6" s="234" t="s">
        <v>129</v>
      </c>
      <c r="M6" s="234" t="s">
        <v>129</v>
      </c>
      <c r="N6" s="234" t="s">
        <v>129</v>
      </c>
      <c r="O6" s="234" t="s">
        <v>129</v>
      </c>
      <c r="P6" s="234" t="s">
        <v>129</v>
      </c>
      <c r="Q6" s="234" t="s">
        <v>129</v>
      </c>
      <c r="R6" s="234" t="s">
        <v>129</v>
      </c>
      <c r="S6" s="234" t="s">
        <v>129</v>
      </c>
      <c r="T6" s="234" t="s">
        <v>129</v>
      </c>
      <c r="U6" s="234" t="s">
        <v>129</v>
      </c>
      <c r="V6" s="234" t="s">
        <v>129</v>
      </c>
      <c r="W6" s="234" t="s">
        <v>129</v>
      </c>
      <c r="X6" s="234" t="s">
        <v>129</v>
      </c>
      <c r="Y6" s="234" t="s">
        <v>129</v>
      </c>
      <c r="Z6" s="234" t="s">
        <v>129</v>
      </c>
      <c r="AA6" s="234" t="s">
        <v>129</v>
      </c>
      <c r="AB6" s="234" t="s">
        <v>129</v>
      </c>
      <c r="AC6" s="234" t="s">
        <v>129</v>
      </c>
      <c r="AD6" s="234" t="s">
        <v>129</v>
      </c>
      <c r="AE6" s="235" t="s">
        <v>130</v>
      </c>
      <c r="AF6" s="235" t="s">
        <v>130</v>
      </c>
      <c r="AG6" s="235" t="s">
        <v>130</v>
      </c>
      <c r="AH6" s="235" t="s">
        <v>130</v>
      </c>
      <c r="AI6" s="235" t="s">
        <v>130</v>
      </c>
      <c r="AJ6" s="235" t="s">
        <v>130</v>
      </c>
      <c r="AK6" s="235" t="s">
        <v>130</v>
      </c>
      <c r="AL6" s="235" t="s">
        <v>130</v>
      </c>
      <c r="AM6" s="235" t="s">
        <v>130</v>
      </c>
      <c r="AN6" s="235" t="s">
        <v>130</v>
      </c>
      <c r="AO6" s="235" t="s">
        <v>130</v>
      </c>
      <c r="AP6" s="235" t="s">
        <v>130</v>
      </c>
      <c r="AS6" s="234" t="s">
        <v>129</v>
      </c>
      <c r="AT6" s="234" t="s">
        <v>129</v>
      </c>
      <c r="AU6" s="234" t="s">
        <v>129</v>
      </c>
      <c r="AV6" s="234" t="s">
        <v>129</v>
      </c>
      <c r="AW6" s="234" t="s">
        <v>129</v>
      </c>
      <c r="AX6" s="234" t="s">
        <v>129</v>
      </c>
      <c r="AY6" s="234" t="s">
        <v>129</v>
      </c>
      <c r="AZ6" s="234" t="s">
        <v>129</v>
      </c>
      <c r="BA6" s="234" t="s">
        <v>129</v>
      </c>
      <c r="BB6" s="234" t="s">
        <v>129</v>
      </c>
      <c r="BC6" s="234" t="s">
        <v>129</v>
      </c>
      <c r="BD6" s="234" t="s">
        <v>129</v>
      </c>
      <c r="BE6" s="234" t="s">
        <v>129</v>
      </c>
      <c r="BF6" s="234" t="s">
        <v>129</v>
      </c>
      <c r="BG6" s="234" t="s">
        <v>129</v>
      </c>
      <c r="BH6" s="234" t="s">
        <v>129</v>
      </c>
      <c r="BI6" s="234" t="s">
        <v>129</v>
      </c>
      <c r="BJ6" s="234" t="s">
        <v>129</v>
      </c>
      <c r="BK6" s="234" t="s">
        <v>129</v>
      </c>
      <c r="BL6" s="234" t="s">
        <v>129</v>
      </c>
      <c r="BM6" s="234" t="s">
        <v>129</v>
      </c>
      <c r="BN6" s="234" t="s">
        <v>129</v>
      </c>
      <c r="BO6" s="234" t="s">
        <v>129</v>
      </c>
      <c r="BP6" s="234" t="s">
        <v>129</v>
      </c>
      <c r="BQ6" s="234" t="s">
        <v>129</v>
      </c>
      <c r="BR6" s="234" t="s">
        <v>129</v>
      </c>
      <c r="BS6" s="234" t="s">
        <v>129</v>
      </c>
      <c r="BT6" s="234" t="s">
        <v>129</v>
      </c>
      <c r="BU6" s="234" t="s">
        <v>129</v>
      </c>
      <c r="BV6" s="234" t="s">
        <v>129</v>
      </c>
      <c r="BW6" s="234" t="s">
        <v>129</v>
      </c>
      <c r="BX6" s="234" t="s">
        <v>129</v>
      </c>
      <c r="BY6" s="234" t="s">
        <v>129</v>
      </c>
      <c r="BZ6" s="234" t="s">
        <v>129</v>
      </c>
      <c r="CA6" s="235" t="s">
        <v>130</v>
      </c>
      <c r="CB6" s="235" t="s">
        <v>130</v>
      </c>
      <c r="CC6" s="235" t="s">
        <v>130</v>
      </c>
      <c r="CD6" s="235" t="s">
        <v>130</v>
      </c>
      <c r="CE6" s="235" t="s">
        <v>130</v>
      </c>
      <c r="CF6" s="235" t="s">
        <v>130</v>
      </c>
      <c r="CG6" s="235" t="s">
        <v>130</v>
      </c>
      <c r="CH6" s="235" t="s">
        <v>130</v>
      </c>
      <c r="CI6" s="235" t="s">
        <v>130</v>
      </c>
      <c r="CJ6" s="235" t="s">
        <v>130</v>
      </c>
      <c r="CK6" s="235" t="s">
        <v>130</v>
      </c>
      <c r="CL6" s="235" t="s">
        <v>130</v>
      </c>
      <c r="CM6" s="235"/>
      <c r="CO6" s="234" t="s">
        <v>129</v>
      </c>
      <c r="CP6" s="234" t="s">
        <v>129</v>
      </c>
      <c r="CQ6" s="234" t="s">
        <v>129</v>
      </c>
      <c r="CR6" s="234" t="s">
        <v>129</v>
      </c>
      <c r="CS6" s="234" t="s">
        <v>129</v>
      </c>
      <c r="CT6" s="234" t="s">
        <v>129</v>
      </c>
      <c r="CU6" s="234" t="s">
        <v>129</v>
      </c>
      <c r="CV6" s="234" t="s">
        <v>129</v>
      </c>
      <c r="CW6" s="234" t="s">
        <v>129</v>
      </c>
      <c r="CX6" s="234" t="s">
        <v>129</v>
      </c>
      <c r="CY6" s="234" t="s">
        <v>129</v>
      </c>
      <c r="CZ6" s="234" t="s">
        <v>129</v>
      </c>
      <c r="DA6" s="234" t="s">
        <v>129</v>
      </c>
      <c r="DB6" s="234" t="s">
        <v>129</v>
      </c>
      <c r="DC6" s="234" t="s">
        <v>129</v>
      </c>
      <c r="DD6" s="234" t="s">
        <v>129</v>
      </c>
      <c r="DE6" s="234" t="s">
        <v>129</v>
      </c>
      <c r="DF6" s="234" t="s">
        <v>129</v>
      </c>
      <c r="DG6" s="234" t="s">
        <v>129</v>
      </c>
      <c r="DH6" s="234" t="s">
        <v>129</v>
      </c>
      <c r="DI6" s="234" t="s">
        <v>129</v>
      </c>
      <c r="DJ6" s="234" t="s">
        <v>129</v>
      </c>
      <c r="DK6" s="234" t="s">
        <v>129</v>
      </c>
      <c r="DL6" s="234" t="s">
        <v>129</v>
      </c>
      <c r="DM6" s="234" t="s">
        <v>129</v>
      </c>
      <c r="DN6" s="234" t="s">
        <v>129</v>
      </c>
      <c r="DO6" s="234" t="s">
        <v>129</v>
      </c>
      <c r="DP6" s="234" t="s">
        <v>129</v>
      </c>
      <c r="DQ6" s="234" t="s">
        <v>129</v>
      </c>
      <c r="DR6" s="234" t="s">
        <v>129</v>
      </c>
      <c r="DS6" s="234" t="s">
        <v>129</v>
      </c>
      <c r="DT6" s="234" t="s">
        <v>129</v>
      </c>
      <c r="DU6" s="234" t="s">
        <v>129</v>
      </c>
      <c r="DV6" s="234" t="s">
        <v>129</v>
      </c>
      <c r="DW6" s="235" t="s">
        <v>130</v>
      </c>
      <c r="DX6" s="235" t="s">
        <v>130</v>
      </c>
      <c r="DY6" s="235" t="s">
        <v>130</v>
      </c>
      <c r="DZ6" s="235" t="s">
        <v>130</v>
      </c>
      <c r="EA6" s="235" t="s">
        <v>130</v>
      </c>
      <c r="EB6" s="235" t="s">
        <v>130</v>
      </c>
      <c r="EC6" s="235" t="s">
        <v>130</v>
      </c>
      <c r="ED6" s="235" t="s">
        <v>130</v>
      </c>
      <c r="EE6" s="235" t="s">
        <v>130</v>
      </c>
      <c r="EF6" s="235" t="s">
        <v>130</v>
      </c>
      <c r="EG6" s="235" t="s">
        <v>130</v>
      </c>
      <c r="EH6" s="235" t="s">
        <v>130</v>
      </c>
      <c r="EK6" s="234" t="s">
        <v>129</v>
      </c>
      <c r="EL6" s="234" t="s">
        <v>129</v>
      </c>
      <c r="EM6" s="234" t="s">
        <v>129</v>
      </c>
      <c r="EN6" s="234" t="s">
        <v>129</v>
      </c>
      <c r="EO6" s="234" t="s">
        <v>129</v>
      </c>
      <c r="EP6" s="234" t="s">
        <v>129</v>
      </c>
      <c r="EQ6" s="234" t="s">
        <v>129</v>
      </c>
      <c r="ER6" s="234" t="s">
        <v>129</v>
      </c>
      <c r="ES6" s="234" t="s">
        <v>129</v>
      </c>
      <c r="ET6" s="234" t="s">
        <v>129</v>
      </c>
      <c r="EU6" s="234" t="s">
        <v>129</v>
      </c>
      <c r="EV6" s="234" t="s">
        <v>129</v>
      </c>
      <c r="EW6" s="234" t="s">
        <v>129</v>
      </c>
      <c r="EX6" s="234" t="s">
        <v>129</v>
      </c>
      <c r="EY6" s="234" t="s">
        <v>129</v>
      </c>
      <c r="EZ6" s="234" t="s">
        <v>129</v>
      </c>
      <c r="FA6" s="234" t="s">
        <v>129</v>
      </c>
      <c r="FB6" s="234" t="s">
        <v>129</v>
      </c>
      <c r="FC6" s="234" t="s">
        <v>129</v>
      </c>
      <c r="FD6" s="234" t="s">
        <v>129</v>
      </c>
      <c r="FE6" s="234" t="s">
        <v>129</v>
      </c>
      <c r="FF6" s="234" t="s">
        <v>129</v>
      </c>
      <c r="FG6" s="234" t="s">
        <v>129</v>
      </c>
      <c r="FH6" s="234" t="s">
        <v>129</v>
      </c>
      <c r="FI6" s="234" t="s">
        <v>129</v>
      </c>
      <c r="FJ6" s="234" t="s">
        <v>129</v>
      </c>
      <c r="FK6" s="234" t="s">
        <v>129</v>
      </c>
      <c r="FL6" s="234" t="s">
        <v>129</v>
      </c>
      <c r="FM6" s="234" t="s">
        <v>129</v>
      </c>
      <c r="FN6" s="234" t="s">
        <v>129</v>
      </c>
      <c r="FO6" s="234" t="s">
        <v>129</v>
      </c>
      <c r="FP6" s="234" t="s">
        <v>129</v>
      </c>
      <c r="FQ6" s="234" t="s">
        <v>129</v>
      </c>
      <c r="FR6" s="234" t="s">
        <v>129</v>
      </c>
      <c r="FS6" s="235" t="s">
        <v>130</v>
      </c>
      <c r="FT6" s="235" t="s">
        <v>130</v>
      </c>
      <c r="FU6" s="235" t="s">
        <v>130</v>
      </c>
      <c r="FV6" s="235" t="s">
        <v>130</v>
      </c>
      <c r="FW6" s="235" t="s">
        <v>130</v>
      </c>
      <c r="FX6" s="235" t="s">
        <v>130</v>
      </c>
      <c r="FY6" s="235" t="s">
        <v>130</v>
      </c>
      <c r="FZ6" s="235" t="s">
        <v>130</v>
      </c>
      <c r="GA6" s="235" t="s">
        <v>130</v>
      </c>
      <c r="GB6" s="235" t="s">
        <v>130</v>
      </c>
      <c r="GC6" s="235" t="s">
        <v>130</v>
      </c>
      <c r="GD6" s="235" t="s">
        <v>130</v>
      </c>
      <c r="GG6" s="234" t="s">
        <v>129</v>
      </c>
      <c r="GH6" s="234" t="s">
        <v>129</v>
      </c>
      <c r="GI6" s="234" t="s">
        <v>129</v>
      </c>
      <c r="GJ6" s="234" t="s">
        <v>129</v>
      </c>
      <c r="GK6" s="234" t="s">
        <v>129</v>
      </c>
      <c r="GL6" s="234" t="s">
        <v>129</v>
      </c>
      <c r="GM6" s="234" t="s">
        <v>129</v>
      </c>
      <c r="GN6" s="234" t="s">
        <v>129</v>
      </c>
      <c r="GO6" s="234" t="s">
        <v>129</v>
      </c>
      <c r="GP6" s="234" t="s">
        <v>129</v>
      </c>
      <c r="GQ6" s="234" t="s">
        <v>129</v>
      </c>
      <c r="GR6" s="234" t="s">
        <v>129</v>
      </c>
      <c r="GS6" s="234" t="s">
        <v>129</v>
      </c>
      <c r="GT6" s="234" t="s">
        <v>129</v>
      </c>
      <c r="GU6" s="234" t="s">
        <v>129</v>
      </c>
      <c r="GV6" s="234" t="s">
        <v>129</v>
      </c>
      <c r="GW6" s="234" t="s">
        <v>129</v>
      </c>
      <c r="GX6" s="234" t="s">
        <v>129</v>
      </c>
      <c r="GY6" s="234" t="s">
        <v>129</v>
      </c>
      <c r="GZ6" s="234" t="s">
        <v>129</v>
      </c>
      <c r="HA6" s="234" t="s">
        <v>129</v>
      </c>
      <c r="HB6" s="234" t="s">
        <v>129</v>
      </c>
      <c r="HC6" s="234" t="s">
        <v>129</v>
      </c>
      <c r="HD6" s="234" t="s">
        <v>129</v>
      </c>
      <c r="HE6" s="234" t="s">
        <v>129</v>
      </c>
      <c r="HF6" s="234" t="s">
        <v>129</v>
      </c>
      <c r="HG6" s="234" t="s">
        <v>129</v>
      </c>
      <c r="HH6" s="234" t="s">
        <v>129</v>
      </c>
      <c r="HI6" s="234" t="s">
        <v>129</v>
      </c>
      <c r="HJ6" s="234" t="s">
        <v>129</v>
      </c>
      <c r="HK6" s="234" t="s">
        <v>129</v>
      </c>
      <c r="HL6" s="234" t="s">
        <v>129</v>
      </c>
      <c r="HM6" s="234" t="s">
        <v>129</v>
      </c>
      <c r="HN6" s="234" t="s">
        <v>129</v>
      </c>
      <c r="HO6" s="235" t="s">
        <v>130</v>
      </c>
      <c r="HP6" s="235" t="s">
        <v>130</v>
      </c>
      <c r="HQ6" s="235" t="s">
        <v>130</v>
      </c>
      <c r="HR6" s="235" t="s">
        <v>130</v>
      </c>
      <c r="HS6" s="235" t="s">
        <v>130</v>
      </c>
      <c r="HT6" s="235" t="s">
        <v>130</v>
      </c>
      <c r="HU6" s="235" t="s">
        <v>130</v>
      </c>
      <c r="HV6" s="235" t="s">
        <v>130</v>
      </c>
      <c r="HW6" s="235" t="s">
        <v>130</v>
      </c>
      <c r="HX6" s="235" t="s">
        <v>130</v>
      </c>
      <c r="HY6" s="235" t="s">
        <v>130</v>
      </c>
      <c r="HZ6" s="235" t="s">
        <v>130</v>
      </c>
      <c r="IC6" s="234" t="s">
        <v>129</v>
      </c>
      <c r="ID6" s="234" t="s">
        <v>129</v>
      </c>
      <c r="IE6" s="234" t="s">
        <v>129</v>
      </c>
      <c r="IF6" s="234" t="s">
        <v>129</v>
      </c>
      <c r="IG6" s="234" t="s">
        <v>129</v>
      </c>
      <c r="IH6" s="234" t="s">
        <v>129</v>
      </c>
      <c r="II6" s="234" t="s">
        <v>129</v>
      </c>
      <c r="IJ6" s="234" t="s">
        <v>129</v>
      </c>
      <c r="IK6" s="234" t="s">
        <v>129</v>
      </c>
      <c r="IL6" s="234" t="s">
        <v>129</v>
      </c>
      <c r="IM6" s="234" t="s">
        <v>129</v>
      </c>
      <c r="IN6" s="234" t="s">
        <v>129</v>
      </c>
      <c r="IO6" s="234" t="s">
        <v>129</v>
      </c>
      <c r="IP6" s="234" t="s">
        <v>129</v>
      </c>
      <c r="IQ6" s="234" t="s">
        <v>129</v>
      </c>
      <c r="IR6" s="234" t="s">
        <v>129</v>
      </c>
      <c r="IS6" s="234" t="s">
        <v>129</v>
      </c>
      <c r="IT6" s="234" t="s">
        <v>129</v>
      </c>
      <c r="IU6" s="234" t="s">
        <v>129</v>
      </c>
      <c r="IV6" s="234" t="s">
        <v>129</v>
      </c>
      <c r="IW6" s="234" t="s">
        <v>129</v>
      </c>
      <c r="IX6" s="234" t="s">
        <v>129</v>
      </c>
      <c r="IY6" s="234" t="s">
        <v>129</v>
      </c>
      <c r="IZ6" s="234" t="s">
        <v>129</v>
      </c>
      <c r="JA6" s="234" t="s">
        <v>129</v>
      </c>
      <c r="JB6" s="234" t="s">
        <v>129</v>
      </c>
      <c r="JC6" s="234" t="s">
        <v>129</v>
      </c>
      <c r="JD6" s="234" t="s">
        <v>129</v>
      </c>
      <c r="JE6" s="234" t="s">
        <v>129</v>
      </c>
      <c r="JF6" s="234" t="s">
        <v>129</v>
      </c>
      <c r="JG6" s="234" t="s">
        <v>129</v>
      </c>
      <c r="JH6" s="234" t="s">
        <v>129</v>
      </c>
      <c r="JI6" s="234" t="s">
        <v>129</v>
      </c>
      <c r="JJ6" s="234" t="s">
        <v>129</v>
      </c>
      <c r="JK6" s="235" t="s">
        <v>130</v>
      </c>
      <c r="JL6" s="235" t="s">
        <v>130</v>
      </c>
      <c r="JM6" s="235" t="s">
        <v>130</v>
      </c>
      <c r="JN6" s="235" t="s">
        <v>130</v>
      </c>
      <c r="JO6" s="235" t="s">
        <v>130</v>
      </c>
      <c r="JP6" s="235" t="s">
        <v>130</v>
      </c>
      <c r="JQ6" s="235" t="s">
        <v>130</v>
      </c>
      <c r="JR6" s="235" t="s">
        <v>130</v>
      </c>
      <c r="JS6" s="235" t="s">
        <v>130</v>
      </c>
      <c r="JT6" s="235" t="s">
        <v>130</v>
      </c>
      <c r="JU6" s="235" t="s">
        <v>130</v>
      </c>
      <c r="JV6" s="235" t="s">
        <v>130</v>
      </c>
      <c r="JY6" s="228"/>
    </row>
    <row r="7" spans="1:285" x14ac:dyDescent="0.2">
      <c r="B7" s="56"/>
      <c r="D7" s="236" t="s">
        <v>69</v>
      </c>
      <c r="E7" s="236" t="s">
        <v>69</v>
      </c>
      <c r="F7" s="236" t="s">
        <v>69</v>
      </c>
      <c r="G7" s="236" t="s">
        <v>69</v>
      </c>
      <c r="H7" s="236" t="s">
        <v>69</v>
      </c>
      <c r="I7" s="236" t="s">
        <v>69</v>
      </c>
      <c r="J7" s="236" t="s">
        <v>69</v>
      </c>
      <c r="K7" s="236" t="s">
        <v>69</v>
      </c>
      <c r="L7" s="236" t="s">
        <v>69</v>
      </c>
      <c r="M7" s="236" t="s">
        <v>69</v>
      </c>
      <c r="N7" s="236" t="s">
        <v>69</v>
      </c>
      <c r="O7" s="236" t="s">
        <v>69</v>
      </c>
      <c r="P7" s="236" t="s">
        <v>69</v>
      </c>
      <c r="Q7" s="236" t="s">
        <v>69</v>
      </c>
      <c r="R7" s="236" t="s">
        <v>69</v>
      </c>
      <c r="S7" s="236" t="s">
        <v>69</v>
      </c>
      <c r="T7" s="236" t="s">
        <v>69</v>
      </c>
      <c r="U7" s="236" t="s">
        <v>69</v>
      </c>
      <c r="V7" s="236" t="s">
        <v>69</v>
      </c>
      <c r="W7" s="236" t="s">
        <v>69</v>
      </c>
      <c r="X7" s="236" t="s">
        <v>69</v>
      </c>
      <c r="Y7" s="236" t="s">
        <v>69</v>
      </c>
      <c r="Z7" s="236" t="s">
        <v>69</v>
      </c>
      <c r="AA7" s="236" t="s">
        <v>69</v>
      </c>
      <c r="AB7" s="236" t="s">
        <v>69</v>
      </c>
      <c r="AC7" s="236" t="s">
        <v>69</v>
      </c>
      <c r="AD7" s="236" t="s">
        <v>69</v>
      </c>
      <c r="AE7" s="236" t="s">
        <v>69</v>
      </c>
      <c r="AF7" s="236" t="s">
        <v>69</v>
      </c>
      <c r="AG7" s="236" t="s">
        <v>69</v>
      </c>
      <c r="AH7" s="236" t="s">
        <v>69</v>
      </c>
      <c r="AI7" s="236" t="s">
        <v>69</v>
      </c>
      <c r="AJ7" s="236" t="s">
        <v>69</v>
      </c>
      <c r="AK7" s="236" t="s">
        <v>69</v>
      </c>
      <c r="AL7" s="236" t="s">
        <v>69</v>
      </c>
      <c r="AM7" s="236" t="s">
        <v>69</v>
      </c>
      <c r="AN7" s="236" t="s">
        <v>69</v>
      </c>
      <c r="AO7" s="236" t="s">
        <v>69</v>
      </c>
      <c r="AP7" s="236" t="s">
        <v>69</v>
      </c>
      <c r="AS7" s="236" t="s">
        <v>71</v>
      </c>
      <c r="AT7" s="236" t="s">
        <v>71</v>
      </c>
      <c r="AU7" s="236" t="s">
        <v>71</v>
      </c>
      <c r="AV7" s="236" t="s">
        <v>71</v>
      </c>
      <c r="AW7" s="236" t="s">
        <v>71</v>
      </c>
      <c r="AX7" s="236" t="s">
        <v>71</v>
      </c>
      <c r="AY7" s="236" t="s">
        <v>71</v>
      </c>
      <c r="AZ7" s="236" t="s">
        <v>71</v>
      </c>
      <c r="BA7" s="236" t="s">
        <v>71</v>
      </c>
      <c r="BB7" s="236" t="s">
        <v>71</v>
      </c>
      <c r="BC7" s="236" t="s">
        <v>71</v>
      </c>
      <c r="BD7" s="236" t="s">
        <v>71</v>
      </c>
      <c r="BE7" s="236" t="s">
        <v>71</v>
      </c>
      <c r="BF7" s="236" t="s">
        <v>71</v>
      </c>
      <c r="BG7" s="236" t="s">
        <v>71</v>
      </c>
      <c r="BH7" s="236" t="s">
        <v>71</v>
      </c>
      <c r="BI7" s="236" t="s">
        <v>71</v>
      </c>
      <c r="BJ7" s="236" t="s">
        <v>71</v>
      </c>
      <c r="BK7" s="236" t="s">
        <v>71</v>
      </c>
      <c r="BL7" s="236" t="s">
        <v>71</v>
      </c>
      <c r="BM7" s="236" t="s">
        <v>71</v>
      </c>
      <c r="BN7" s="236" t="s">
        <v>71</v>
      </c>
      <c r="BO7" s="236" t="s">
        <v>71</v>
      </c>
      <c r="BP7" s="236" t="s">
        <v>71</v>
      </c>
      <c r="BQ7" s="236" t="s">
        <v>71</v>
      </c>
      <c r="BR7" s="236" t="s">
        <v>71</v>
      </c>
      <c r="BS7" s="236" t="s">
        <v>71</v>
      </c>
      <c r="BT7" s="236" t="s">
        <v>71</v>
      </c>
      <c r="BU7" s="236" t="s">
        <v>71</v>
      </c>
      <c r="BV7" s="236" t="s">
        <v>71</v>
      </c>
      <c r="BW7" s="236" t="s">
        <v>71</v>
      </c>
      <c r="BX7" s="236" t="s">
        <v>71</v>
      </c>
      <c r="BY7" s="236" t="s">
        <v>71</v>
      </c>
      <c r="BZ7" s="236" t="s">
        <v>71</v>
      </c>
      <c r="CA7" s="236" t="s">
        <v>71</v>
      </c>
      <c r="CB7" s="236" t="s">
        <v>71</v>
      </c>
      <c r="CC7" s="236" t="s">
        <v>71</v>
      </c>
      <c r="CD7" s="236" t="s">
        <v>71</v>
      </c>
      <c r="CE7" s="236" t="s">
        <v>71</v>
      </c>
      <c r="CF7" s="236" t="s">
        <v>71</v>
      </c>
      <c r="CG7" s="236" t="s">
        <v>71</v>
      </c>
      <c r="CH7" s="236" t="s">
        <v>71</v>
      </c>
      <c r="CI7" s="236" t="s">
        <v>71</v>
      </c>
      <c r="CJ7" s="236" t="s">
        <v>71</v>
      </c>
      <c r="CK7" s="236" t="s">
        <v>71</v>
      </c>
      <c r="CL7" s="236" t="s">
        <v>71</v>
      </c>
      <c r="CO7" s="236" t="s">
        <v>66</v>
      </c>
      <c r="CP7" s="236" t="s">
        <v>66</v>
      </c>
      <c r="CQ7" s="236" t="s">
        <v>66</v>
      </c>
      <c r="CR7" s="236" t="s">
        <v>66</v>
      </c>
      <c r="CS7" s="236" t="s">
        <v>66</v>
      </c>
      <c r="CT7" s="236" t="s">
        <v>66</v>
      </c>
      <c r="CU7" s="236" t="s">
        <v>66</v>
      </c>
      <c r="CV7" s="236" t="s">
        <v>66</v>
      </c>
      <c r="CW7" s="236" t="s">
        <v>66</v>
      </c>
      <c r="CX7" s="236" t="s">
        <v>66</v>
      </c>
      <c r="CY7" s="236" t="s">
        <v>66</v>
      </c>
      <c r="CZ7" s="236" t="s">
        <v>66</v>
      </c>
      <c r="DA7" s="236" t="s">
        <v>66</v>
      </c>
      <c r="DB7" s="236" t="s">
        <v>66</v>
      </c>
      <c r="DC7" s="236" t="s">
        <v>66</v>
      </c>
      <c r="DD7" s="236" t="s">
        <v>66</v>
      </c>
      <c r="DE7" s="236" t="s">
        <v>66</v>
      </c>
      <c r="DF7" s="236" t="s">
        <v>66</v>
      </c>
      <c r="DG7" s="236" t="s">
        <v>66</v>
      </c>
      <c r="DH7" s="236" t="s">
        <v>66</v>
      </c>
      <c r="DI7" s="236" t="s">
        <v>66</v>
      </c>
      <c r="DJ7" s="236" t="s">
        <v>66</v>
      </c>
      <c r="DK7" s="236" t="s">
        <v>66</v>
      </c>
      <c r="DL7" s="236" t="s">
        <v>66</v>
      </c>
      <c r="DM7" s="236" t="s">
        <v>66</v>
      </c>
      <c r="DN7" s="236" t="s">
        <v>66</v>
      </c>
      <c r="DO7" s="236" t="s">
        <v>66</v>
      </c>
      <c r="DP7" s="236" t="s">
        <v>66</v>
      </c>
      <c r="DQ7" s="236" t="s">
        <v>66</v>
      </c>
      <c r="DR7" s="236" t="s">
        <v>66</v>
      </c>
      <c r="DS7" s="236" t="s">
        <v>66</v>
      </c>
      <c r="DT7" s="236" t="s">
        <v>66</v>
      </c>
      <c r="DU7" s="236" t="s">
        <v>66</v>
      </c>
      <c r="DV7" s="236" t="s">
        <v>66</v>
      </c>
      <c r="DW7" s="236" t="s">
        <v>66</v>
      </c>
      <c r="DX7" s="236" t="s">
        <v>66</v>
      </c>
      <c r="DY7" s="236" t="s">
        <v>66</v>
      </c>
      <c r="DZ7" s="236" t="s">
        <v>66</v>
      </c>
      <c r="EA7" s="236" t="s">
        <v>66</v>
      </c>
      <c r="EB7" s="236" t="s">
        <v>66</v>
      </c>
      <c r="EC7" s="236" t="s">
        <v>66</v>
      </c>
      <c r="ED7" s="236" t="s">
        <v>66</v>
      </c>
      <c r="EE7" s="236" t="s">
        <v>66</v>
      </c>
      <c r="EF7" s="236" t="s">
        <v>66</v>
      </c>
      <c r="EG7" s="236" t="s">
        <v>66</v>
      </c>
      <c r="EH7" s="236" t="s">
        <v>66</v>
      </c>
      <c r="EK7" s="236" t="s">
        <v>12</v>
      </c>
      <c r="EL7" s="236" t="s">
        <v>12</v>
      </c>
      <c r="EM7" s="236" t="s">
        <v>12</v>
      </c>
      <c r="EN7" s="236" t="s">
        <v>12</v>
      </c>
      <c r="EO7" s="236" t="s">
        <v>12</v>
      </c>
      <c r="EP7" s="236" t="s">
        <v>12</v>
      </c>
      <c r="EQ7" s="236" t="s">
        <v>12</v>
      </c>
      <c r="ER7" s="236" t="s">
        <v>12</v>
      </c>
      <c r="ES7" s="236" t="s">
        <v>12</v>
      </c>
      <c r="ET7" s="236" t="s">
        <v>12</v>
      </c>
      <c r="EU7" s="236" t="s">
        <v>12</v>
      </c>
      <c r="EV7" s="236" t="s">
        <v>12</v>
      </c>
      <c r="EW7" s="236" t="s">
        <v>12</v>
      </c>
      <c r="EX7" s="236" t="s">
        <v>12</v>
      </c>
      <c r="EY7" s="236" t="s">
        <v>12</v>
      </c>
      <c r="EZ7" s="236" t="s">
        <v>12</v>
      </c>
      <c r="FA7" s="236" t="s">
        <v>12</v>
      </c>
      <c r="FB7" s="236" t="s">
        <v>12</v>
      </c>
      <c r="FC7" s="236" t="s">
        <v>12</v>
      </c>
      <c r="FD7" s="236" t="s">
        <v>12</v>
      </c>
      <c r="FE7" s="236" t="s">
        <v>12</v>
      </c>
      <c r="FF7" s="236" t="s">
        <v>12</v>
      </c>
      <c r="FG7" s="236" t="s">
        <v>12</v>
      </c>
      <c r="FH7" s="236" t="s">
        <v>12</v>
      </c>
      <c r="FI7" s="236" t="s">
        <v>12</v>
      </c>
      <c r="FJ7" s="236" t="s">
        <v>12</v>
      </c>
      <c r="FK7" s="236" t="s">
        <v>12</v>
      </c>
      <c r="FL7" s="236" t="s">
        <v>12</v>
      </c>
      <c r="FM7" s="236" t="s">
        <v>12</v>
      </c>
      <c r="FN7" s="236" t="s">
        <v>12</v>
      </c>
      <c r="FO7" s="236" t="s">
        <v>12</v>
      </c>
      <c r="FP7" s="236" t="s">
        <v>12</v>
      </c>
      <c r="FQ7" s="236" t="s">
        <v>12</v>
      </c>
      <c r="FR7" s="236" t="s">
        <v>12</v>
      </c>
      <c r="FS7" s="236" t="s">
        <v>12</v>
      </c>
      <c r="FT7" s="236" t="s">
        <v>12</v>
      </c>
      <c r="FU7" s="236" t="s">
        <v>12</v>
      </c>
      <c r="FV7" s="236" t="s">
        <v>12</v>
      </c>
      <c r="FW7" s="236" t="s">
        <v>12</v>
      </c>
      <c r="FX7" s="236" t="s">
        <v>12</v>
      </c>
      <c r="FY7" s="236" t="s">
        <v>12</v>
      </c>
      <c r="FZ7" s="236" t="s">
        <v>12</v>
      </c>
      <c r="GA7" s="236" t="s">
        <v>12</v>
      </c>
      <c r="GB7" s="236" t="s">
        <v>12</v>
      </c>
      <c r="GC7" s="236" t="s">
        <v>12</v>
      </c>
      <c r="GD7" s="236" t="s">
        <v>12</v>
      </c>
      <c r="GG7" s="236" t="s">
        <v>13</v>
      </c>
      <c r="GH7" s="236" t="s">
        <v>13</v>
      </c>
      <c r="GI7" s="236" t="s">
        <v>13</v>
      </c>
      <c r="GJ7" s="236" t="s">
        <v>13</v>
      </c>
      <c r="GK7" s="236" t="s">
        <v>13</v>
      </c>
      <c r="GL7" s="236" t="s">
        <v>13</v>
      </c>
      <c r="GM7" s="236" t="s">
        <v>13</v>
      </c>
      <c r="GN7" s="236" t="s">
        <v>13</v>
      </c>
      <c r="GO7" s="236" t="s">
        <v>13</v>
      </c>
      <c r="GP7" s="236" t="s">
        <v>13</v>
      </c>
      <c r="GQ7" s="236" t="s">
        <v>13</v>
      </c>
      <c r="GR7" s="236" t="s">
        <v>13</v>
      </c>
      <c r="GS7" s="236" t="s">
        <v>13</v>
      </c>
      <c r="GT7" s="236" t="s">
        <v>13</v>
      </c>
      <c r="GU7" s="236" t="s">
        <v>13</v>
      </c>
      <c r="GV7" s="236" t="s">
        <v>13</v>
      </c>
      <c r="GW7" s="236" t="s">
        <v>13</v>
      </c>
      <c r="GX7" s="236" t="s">
        <v>13</v>
      </c>
      <c r="GY7" s="236" t="s">
        <v>13</v>
      </c>
      <c r="GZ7" s="236" t="s">
        <v>13</v>
      </c>
      <c r="HA7" s="236" t="s">
        <v>13</v>
      </c>
      <c r="HB7" s="236" t="s">
        <v>13</v>
      </c>
      <c r="HC7" s="236" t="s">
        <v>13</v>
      </c>
      <c r="HD7" s="236" t="s">
        <v>13</v>
      </c>
      <c r="HE7" s="236" t="s">
        <v>13</v>
      </c>
      <c r="HF7" s="236" t="s">
        <v>13</v>
      </c>
      <c r="HG7" s="236" t="s">
        <v>13</v>
      </c>
      <c r="HH7" s="236" t="s">
        <v>13</v>
      </c>
      <c r="HI7" s="236" t="s">
        <v>13</v>
      </c>
      <c r="HJ7" s="236" t="s">
        <v>13</v>
      </c>
      <c r="HK7" s="236" t="s">
        <v>13</v>
      </c>
      <c r="HL7" s="236" t="s">
        <v>13</v>
      </c>
      <c r="HM7" s="236" t="s">
        <v>13</v>
      </c>
      <c r="HN7" s="236" t="s">
        <v>13</v>
      </c>
      <c r="HO7" s="236" t="s">
        <v>13</v>
      </c>
      <c r="HP7" s="236" t="s">
        <v>13</v>
      </c>
      <c r="HQ7" s="236" t="s">
        <v>13</v>
      </c>
      <c r="HR7" s="236" t="s">
        <v>13</v>
      </c>
      <c r="HS7" s="236" t="s">
        <v>13</v>
      </c>
      <c r="HT7" s="236" t="s">
        <v>13</v>
      </c>
      <c r="HU7" s="236" t="s">
        <v>13</v>
      </c>
      <c r="HV7" s="236" t="s">
        <v>13</v>
      </c>
      <c r="HW7" s="236" t="s">
        <v>13</v>
      </c>
      <c r="HX7" s="236" t="s">
        <v>13</v>
      </c>
      <c r="HY7" s="236" t="s">
        <v>13</v>
      </c>
      <c r="HZ7" s="236" t="s">
        <v>13</v>
      </c>
      <c r="IC7" s="236" t="s">
        <v>14</v>
      </c>
      <c r="ID7" s="236" t="s">
        <v>14</v>
      </c>
      <c r="IE7" s="236" t="s">
        <v>14</v>
      </c>
      <c r="IF7" s="236" t="s">
        <v>14</v>
      </c>
      <c r="IG7" s="236" t="s">
        <v>14</v>
      </c>
      <c r="IH7" s="236" t="s">
        <v>14</v>
      </c>
      <c r="II7" s="236" t="s">
        <v>14</v>
      </c>
      <c r="IJ7" s="236" t="s">
        <v>14</v>
      </c>
      <c r="IK7" s="236" t="s">
        <v>14</v>
      </c>
      <c r="IL7" s="236" t="s">
        <v>14</v>
      </c>
      <c r="IM7" s="236" t="s">
        <v>14</v>
      </c>
      <c r="IN7" s="236" t="s">
        <v>14</v>
      </c>
      <c r="IO7" s="236" t="s">
        <v>14</v>
      </c>
      <c r="IP7" s="236" t="s">
        <v>14</v>
      </c>
      <c r="IQ7" s="236" t="s">
        <v>14</v>
      </c>
      <c r="IR7" s="236" t="s">
        <v>14</v>
      </c>
      <c r="IS7" s="236" t="s">
        <v>14</v>
      </c>
      <c r="IT7" s="236" t="s">
        <v>14</v>
      </c>
      <c r="IU7" s="236" t="s">
        <v>14</v>
      </c>
      <c r="IV7" s="236" t="s">
        <v>14</v>
      </c>
      <c r="IW7" s="236" t="s">
        <v>14</v>
      </c>
      <c r="IX7" s="236" t="s">
        <v>14</v>
      </c>
      <c r="IY7" s="236" t="s">
        <v>14</v>
      </c>
      <c r="IZ7" s="236" t="s">
        <v>14</v>
      </c>
      <c r="JA7" s="236" t="s">
        <v>14</v>
      </c>
      <c r="JB7" s="236" t="s">
        <v>14</v>
      </c>
      <c r="JC7" s="236" t="s">
        <v>14</v>
      </c>
      <c r="JD7" s="236" t="s">
        <v>14</v>
      </c>
      <c r="JE7" s="236" t="s">
        <v>14</v>
      </c>
      <c r="JF7" s="236" t="s">
        <v>14</v>
      </c>
      <c r="JG7" s="236" t="s">
        <v>14</v>
      </c>
      <c r="JH7" s="236" t="s">
        <v>14</v>
      </c>
      <c r="JI7" s="236" t="s">
        <v>14</v>
      </c>
      <c r="JJ7" s="236" t="s">
        <v>14</v>
      </c>
      <c r="JK7" s="236" t="s">
        <v>14</v>
      </c>
      <c r="JL7" s="236" t="s">
        <v>14</v>
      </c>
      <c r="JM7" s="236" t="s">
        <v>14</v>
      </c>
      <c r="JN7" s="236" t="s">
        <v>14</v>
      </c>
      <c r="JO7" s="236" t="s">
        <v>14</v>
      </c>
      <c r="JP7" s="236" t="s">
        <v>14</v>
      </c>
      <c r="JQ7" s="236" t="s">
        <v>14</v>
      </c>
      <c r="JR7" s="236" t="s">
        <v>14</v>
      </c>
      <c r="JS7" s="236" t="s">
        <v>14</v>
      </c>
      <c r="JT7" s="236" t="s">
        <v>14</v>
      </c>
      <c r="JU7" s="236" t="s">
        <v>14</v>
      </c>
      <c r="JV7" s="236" t="s">
        <v>14</v>
      </c>
      <c r="JY7" s="228"/>
    </row>
    <row r="8" spans="1:285" x14ac:dyDescent="0.2">
      <c r="B8" s="237"/>
      <c r="U8" s="9"/>
      <c r="AV8" s="236" t="s">
        <v>131</v>
      </c>
      <c r="AW8" s="236" t="s">
        <v>131</v>
      </c>
      <c r="CR8" s="236" t="s">
        <v>131</v>
      </c>
      <c r="CS8" s="236" t="s">
        <v>131</v>
      </c>
      <c r="EN8" s="236" t="s">
        <v>131</v>
      </c>
      <c r="EO8" s="236" t="s">
        <v>131</v>
      </c>
      <c r="GJ8" s="236" t="s">
        <v>131</v>
      </c>
      <c r="GK8" s="236" t="s">
        <v>131</v>
      </c>
      <c r="IF8" s="236" t="s">
        <v>131</v>
      </c>
      <c r="IG8" s="236" t="s">
        <v>131</v>
      </c>
      <c r="JY8" s="228"/>
    </row>
    <row r="9" spans="1:285" x14ac:dyDescent="0.2">
      <c r="C9" s="238"/>
      <c r="D9" s="239">
        <v>6.01</v>
      </c>
      <c r="E9" s="239">
        <v>6.02</v>
      </c>
      <c r="F9" s="239">
        <v>6.0299999999999994</v>
      </c>
      <c r="G9" s="239">
        <v>6.0399999999999991</v>
      </c>
      <c r="H9" s="239">
        <v>6.0499999999999989</v>
      </c>
      <c r="I9" s="239">
        <v>6.0599999999999987</v>
      </c>
      <c r="J9" s="239">
        <v>6.0699999999999985</v>
      </c>
      <c r="K9" s="239">
        <v>6.0799999999999983</v>
      </c>
      <c r="L9" s="239">
        <v>6.0899999999999981</v>
      </c>
      <c r="M9" s="239">
        <v>6.0999999999999979</v>
      </c>
      <c r="N9" s="239">
        <v>6.1099999999999977</v>
      </c>
      <c r="O9" s="239">
        <v>6.1199999999999974</v>
      </c>
      <c r="P9" s="239">
        <v>6.1299999999999972</v>
      </c>
      <c r="Q9" s="239">
        <v>6.139999999999997</v>
      </c>
      <c r="R9" s="239">
        <v>6.1499999999999968</v>
      </c>
      <c r="S9" s="239">
        <v>6.1599999999999966</v>
      </c>
      <c r="T9" s="239">
        <v>6.1699999999999964</v>
      </c>
      <c r="U9" s="239">
        <v>6.1799999999999962</v>
      </c>
      <c r="V9" s="239">
        <v>6.1899999999999959</v>
      </c>
      <c r="W9" s="239">
        <v>6.1999999999999957</v>
      </c>
      <c r="X9" s="239">
        <v>6.2099999999999955</v>
      </c>
      <c r="Y9" s="239">
        <v>6.2199999999999953</v>
      </c>
      <c r="Z9" s="239">
        <v>6.2299999999999951</v>
      </c>
      <c r="AA9" s="239">
        <v>6.2399999999999949</v>
      </c>
      <c r="AB9" s="239">
        <v>6.2499999999999947</v>
      </c>
      <c r="AC9" s="239">
        <v>6.2599999999999945</v>
      </c>
      <c r="AD9" s="239">
        <v>6.2699999999999942</v>
      </c>
      <c r="AE9" s="239">
        <v>6.45</v>
      </c>
      <c r="AF9" s="239">
        <v>6.46</v>
      </c>
      <c r="AG9" s="239">
        <v>6.47</v>
      </c>
      <c r="AH9" s="239">
        <v>6.4799999999999995</v>
      </c>
      <c r="AI9" s="239">
        <v>6.4899999999999993</v>
      </c>
      <c r="AJ9" s="239">
        <v>6.4999999999999991</v>
      </c>
      <c r="AK9" s="239">
        <v>6.5099999999999989</v>
      </c>
      <c r="AL9" s="239">
        <v>6.5199999999999987</v>
      </c>
      <c r="AM9" s="239">
        <v>6.5299999999999985</v>
      </c>
      <c r="AN9" s="239">
        <v>6.5399999999999983</v>
      </c>
      <c r="AO9" s="239">
        <v>6.549999999999998</v>
      </c>
      <c r="AP9" s="239">
        <v>6.5599999999999978</v>
      </c>
      <c r="AQ9" s="238"/>
      <c r="AR9" s="238"/>
      <c r="AS9" s="240">
        <v>6.01</v>
      </c>
      <c r="AT9" s="240">
        <v>6.02</v>
      </c>
      <c r="AU9" s="240">
        <v>6.0299999999999994</v>
      </c>
      <c r="AV9" s="240">
        <v>6.0399999999999991</v>
      </c>
      <c r="AW9" s="240">
        <v>6.0499999999999989</v>
      </c>
      <c r="AX9" s="240">
        <v>6.0599999999999987</v>
      </c>
      <c r="AY9" s="240">
        <v>6.0699999999999985</v>
      </c>
      <c r="AZ9" s="240">
        <v>6.0799999999999983</v>
      </c>
      <c r="BA9" s="240">
        <v>6.0899999999999981</v>
      </c>
      <c r="BB9" s="240">
        <v>6.0999999999999979</v>
      </c>
      <c r="BC9" s="240">
        <v>6.1099999999999977</v>
      </c>
      <c r="BD9" s="240">
        <v>6.1199999999999974</v>
      </c>
      <c r="BE9" s="240">
        <v>6.1299999999999972</v>
      </c>
      <c r="BF9" s="240">
        <v>6.139999999999997</v>
      </c>
      <c r="BG9" s="240">
        <v>6.1499999999999968</v>
      </c>
      <c r="BH9" s="240">
        <v>6.1599999999999966</v>
      </c>
      <c r="BI9" s="240">
        <v>6.1699999999999964</v>
      </c>
      <c r="BJ9" s="240">
        <v>6.1799999999999962</v>
      </c>
      <c r="BK9" s="240">
        <v>6.1899999999999959</v>
      </c>
      <c r="BL9" s="240">
        <v>6.1999999999999957</v>
      </c>
      <c r="BM9" s="240">
        <v>6.2099999999999955</v>
      </c>
      <c r="BN9" s="240">
        <v>6.2199999999999953</v>
      </c>
      <c r="BO9" s="240">
        <v>6.2299999999999951</v>
      </c>
      <c r="BP9" s="240">
        <v>6.2399999999999949</v>
      </c>
      <c r="BQ9" s="240">
        <v>6.2499999999999947</v>
      </c>
      <c r="BR9" s="240">
        <v>6.2599999999999945</v>
      </c>
      <c r="BS9" s="240">
        <v>6.2699999999999942</v>
      </c>
      <c r="BT9" s="240">
        <v>6.279999999999994</v>
      </c>
      <c r="BU9" s="240">
        <v>6.2899999999999938</v>
      </c>
      <c r="BV9" s="240">
        <v>6.2999999999999936</v>
      </c>
      <c r="BW9" s="240">
        <v>6.3099999999999934</v>
      </c>
      <c r="BX9" s="240">
        <v>6.3199999999999932</v>
      </c>
      <c r="BY9" s="240">
        <v>6.329999999999993</v>
      </c>
      <c r="BZ9" s="240">
        <v>6.3399999999999928</v>
      </c>
      <c r="CA9" s="240">
        <v>6.45</v>
      </c>
      <c r="CB9" s="240">
        <v>6.46</v>
      </c>
      <c r="CC9" s="240">
        <v>6.47</v>
      </c>
      <c r="CD9" s="240">
        <v>6.4799999999999995</v>
      </c>
      <c r="CE9" s="240">
        <v>6.4899999999999993</v>
      </c>
      <c r="CF9" s="240">
        <v>6.4999999999999991</v>
      </c>
      <c r="CG9" s="240">
        <v>6.5099999999999989</v>
      </c>
      <c r="CH9" s="240">
        <v>6.5199999999999987</v>
      </c>
      <c r="CI9" s="240">
        <v>6.5299999999999985</v>
      </c>
      <c r="CJ9" s="240">
        <v>6.5399999999999983</v>
      </c>
      <c r="CK9" s="240">
        <v>6.549999999999998</v>
      </c>
      <c r="CL9" s="240">
        <v>6.5599999999999978</v>
      </c>
      <c r="CM9" s="238"/>
      <c r="CN9" s="241" t="s">
        <v>132</v>
      </c>
      <c r="CO9" s="242">
        <v>6.01</v>
      </c>
      <c r="CP9" s="242">
        <v>6.02</v>
      </c>
      <c r="CQ9" s="242">
        <v>6.0299999999999994</v>
      </c>
      <c r="CR9" s="242">
        <v>6.0399999999999991</v>
      </c>
      <c r="CS9" s="242">
        <v>6.0499999999999989</v>
      </c>
      <c r="CT9" s="242">
        <v>6.0599999999999987</v>
      </c>
      <c r="CU9" s="242">
        <v>6.0699999999999985</v>
      </c>
      <c r="CV9" s="242">
        <v>6.0799999999999983</v>
      </c>
      <c r="CW9" s="242">
        <v>6.0899999999999981</v>
      </c>
      <c r="CX9" s="242">
        <v>6.0999999999999979</v>
      </c>
      <c r="CY9" s="242">
        <v>6.1099999999999977</v>
      </c>
      <c r="CZ9" s="242">
        <v>6.1199999999999974</v>
      </c>
      <c r="DA9" s="242">
        <v>6.1299999999999972</v>
      </c>
      <c r="DB9" s="242">
        <v>6.139999999999997</v>
      </c>
      <c r="DC9" s="242">
        <v>6.1499999999999968</v>
      </c>
      <c r="DD9" s="242">
        <v>6.1599999999999966</v>
      </c>
      <c r="DE9" s="242">
        <v>6.1699999999999964</v>
      </c>
      <c r="DF9" s="242">
        <v>6.1799999999999962</v>
      </c>
      <c r="DG9" s="242">
        <v>6.1899999999999959</v>
      </c>
      <c r="DH9" s="242">
        <v>6.1999999999999957</v>
      </c>
      <c r="DI9" s="243">
        <v>6.2099999999999955</v>
      </c>
      <c r="DJ9" s="242">
        <v>6.2199999999999953</v>
      </c>
      <c r="DK9" s="242">
        <v>6.2299999999999951</v>
      </c>
      <c r="DL9" s="242">
        <v>6.2399999999999949</v>
      </c>
      <c r="DM9" s="242">
        <v>6.2499999999999947</v>
      </c>
      <c r="DN9" s="242">
        <v>6.2599999999999945</v>
      </c>
      <c r="DO9" s="242">
        <v>6.2699999999999942</v>
      </c>
      <c r="DP9" s="242">
        <v>6.279999999999994</v>
      </c>
      <c r="DQ9" s="242">
        <v>6.2899999999999938</v>
      </c>
      <c r="DR9" s="242">
        <v>6.2999999999999936</v>
      </c>
      <c r="DS9" s="242">
        <v>6.3099999999999934</v>
      </c>
      <c r="DT9" s="242">
        <v>6.3199999999999932</v>
      </c>
      <c r="DU9" s="242">
        <v>6.329999999999993</v>
      </c>
      <c r="DV9" s="242">
        <v>6.3399999999999928</v>
      </c>
      <c r="DW9" s="242">
        <v>6.45</v>
      </c>
      <c r="DX9" s="242">
        <v>6.46</v>
      </c>
      <c r="DY9" s="242">
        <v>6.47</v>
      </c>
      <c r="DZ9" s="242">
        <v>6.4799999999999995</v>
      </c>
      <c r="EA9" s="242">
        <v>6.4899999999999993</v>
      </c>
      <c r="EB9" s="242">
        <v>6.4999999999999991</v>
      </c>
      <c r="EC9" s="242">
        <v>6.5099999999999989</v>
      </c>
      <c r="ED9" s="242">
        <v>6.5199999999999987</v>
      </c>
      <c r="EE9" s="242">
        <v>6.5299999999999985</v>
      </c>
      <c r="EF9" s="242">
        <v>6.5399999999999983</v>
      </c>
      <c r="EG9" s="242">
        <v>6.549999999999998</v>
      </c>
      <c r="EH9" s="242">
        <v>6.5599999999999978</v>
      </c>
      <c r="EI9" s="238">
        <v>2022</v>
      </c>
      <c r="EJ9" s="238">
        <v>2022</v>
      </c>
      <c r="EK9" s="242">
        <v>6.01</v>
      </c>
      <c r="EL9" s="242">
        <v>6.02</v>
      </c>
      <c r="EM9" s="242">
        <v>6.0299999999999994</v>
      </c>
      <c r="EN9" s="242">
        <v>6.0399999999999991</v>
      </c>
      <c r="EO9" s="242">
        <v>6.0499999999999989</v>
      </c>
      <c r="EP9" s="242">
        <v>6.0599999999999987</v>
      </c>
      <c r="EQ9" s="242">
        <v>6.0699999999999985</v>
      </c>
      <c r="ER9" s="242">
        <v>6.0799999999999983</v>
      </c>
      <c r="ES9" s="242">
        <v>6.0899999999999981</v>
      </c>
      <c r="ET9" s="242">
        <v>6.0999999999999979</v>
      </c>
      <c r="EU9" s="242">
        <v>6.1099999999999977</v>
      </c>
      <c r="EV9" s="242">
        <v>6.1199999999999974</v>
      </c>
      <c r="EW9" s="242">
        <v>6.1299999999999972</v>
      </c>
      <c r="EX9" s="242">
        <v>6.139999999999997</v>
      </c>
      <c r="EY9" s="242">
        <v>6.1499999999999968</v>
      </c>
      <c r="EZ9" s="242">
        <v>6.1599999999999966</v>
      </c>
      <c r="FA9" s="242">
        <v>6.1699999999999964</v>
      </c>
      <c r="FB9" s="242">
        <v>6.1799999999999962</v>
      </c>
      <c r="FC9" s="242">
        <v>6.1899999999999959</v>
      </c>
      <c r="FD9" s="242">
        <v>6.1999999999999957</v>
      </c>
      <c r="FE9" s="242">
        <v>6.2099999999999955</v>
      </c>
      <c r="FF9" s="242">
        <v>6.2199999999999953</v>
      </c>
      <c r="FG9" s="242">
        <v>6.2299999999999951</v>
      </c>
      <c r="FH9" s="242">
        <v>6.2399999999999949</v>
      </c>
      <c r="FI9" s="242">
        <v>6.2499999999999947</v>
      </c>
      <c r="FJ9" s="242">
        <v>6.2599999999999945</v>
      </c>
      <c r="FK9" s="242">
        <v>6.2699999999999942</v>
      </c>
      <c r="FL9" s="242">
        <v>6.279999999999994</v>
      </c>
      <c r="FM9" s="242">
        <v>6.2899999999999938</v>
      </c>
      <c r="FN9" s="242">
        <v>6.2999999999999936</v>
      </c>
      <c r="FO9" s="242">
        <v>6.3099999999999934</v>
      </c>
      <c r="FP9" s="242">
        <v>6.3199999999999932</v>
      </c>
      <c r="FQ9" s="242">
        <v>6.329999999999993</v>
      </c>
      <c r="FR9" s="242">
        <v>6.3399999999999928</v>
      </c>
      <c r="FS9" s="242">
        <v>6.45</v>
      </c>
      <c r="FT9" s="242">
        <v>6.46</v>
      </c>
      <c r="FU9" s="242">
        <v>6.47</v>
      </c>
      <c r="FV9" s="242">
        <v>6.4799999999999995</v>
      </c>
      <c r="FW9" s="242">
        <v>6.4899999999999993</v>
      </c>
      <c r="FX9" s="242">
        <v>6.4999999999999991</v>
      </c>
      <c r="FY9" s="242">
        <v>6.5099999999999989</v>
      </c>
      <c r="FZ9" s="242">
        <v>6.5199999999999987</v>
      </c>
      <c r="GA9" s="242">
        <v>6.5299999999999985</v>
      </c>
      <c r="GB9" s="242">
        <v>6.5399999999999983</v>
      </c>
      <c r="GC9" s="242">
        <v>6.549999999999998</v>
      </c>
      <c r="GD9" s="242">
        <v>6.5599999999999978</v>
      </c>
      <c r="GE9" s="238">
        <v>2023</v>
      </c>
      <c r="GF9" s="238">
        <v>2023</v>
      </c>
      <c r="GG9" s="242">
        <v>6.01</v>
      </c>
      <c r="GH9" s="242">
        <v>6.02</v>
      </c>
      <c r="GI9" s="242">
        <v>6.0299999999999994</v>
      </c>
      <c r="GJ9" s="242">
        <v>6.0399999999999991</v>
      </c>
      <c r="GK9" s="242">
        <v>6.0499999999999989</v>
      </c>
      <c r="GL9" s="242">
        <v>6.0599999999999987</v>
      </c>
      <c r="GM9" s="242">
        <v>6.0699999999999985</v>
      </c>
      <c r="GN9" s="242">
        <v>6.0799999999999983</v>
      </c>
      <c r="GO9" s="242">
        <v>6.0899999999999981</v>
      </c>
      <c r="GP9" s="242">
        <v>6.0999999999999979</v>
      </c>
      <c r="GQ9" s="242">
        <v>6.1099999999999977</v>
      </c>
      <c r="GR9" s="242">
        <v>6.1199999999999974</v>
      </c>
      <c r="GS9" s="242">
        <v>6.1299999999999972</v>
      </c>
      <c r="GT9" s="242">
        <v>6.139999999999997</v>
      </c>
      <c r="GU9" s="242">
        <v>6.1499999999999968</v>
      </c>
      <c r="GV9" s="242">
        <v>6.1599999999999966</v>
      </c>
      <c r="GW9" s="242">
        <v>6.1699999999999964</v>
      </c>
      <c r="GX9" s="242">
        <v>6.1799999999999962</v>
      </c>
      <c r="GY9" s="242">
        <v>6.1899999999999959</v>
      </c>
      <c r="GZ9" s="242">
        <v>6.1999999999999957</v>
      </c>
      <c r="HA9" s="242">
        <v>6.2099999999999955</v>
      </c>
      <c r="HB9" s="242">
        <v>6.2199999999999953</v>
      </c>
      <c r="HC9" s="242">
        <v>6.2299999999999951</v>
      </c>
      <c r="HD9" s="242">
        <v>6.2399999999999949</v>
      </c>
      <c r="HE9" s="242">
        <v>6.2499999999999947</v>
      </c>
      <c r="HF9" s="242">
        <v>6.2599999999999945</v>
      </c>
      <c r="HG9" s="242">
        <v>6.2699999999999942</v>
      </c>
      <c r="HH9" s="242">
        <v>6.279999999999994</v>
      </c>
      <c r="HI9" s="242">
        <v>6.2899999999999938</v>
      </c>
      <c r="HJ9" s="242">
        <v>6.2999999999999936</v>
      </c>
      <c r="HK9" s="242">
        <v>6.3099999999999934</v>
      </c>
      <c r="HL9" s="242">
        <v>6.3199999999999932</v>
      </c>
      <c r="HM9" s="242">
        <v>6.329999999999993</v>
      </c>
      <c r="HN9" s="242">
        <v>6.3399999999999928</v>
      </c>
      <c r="HO9" s="242">
        <v>6.45</v>
      </c>
      <c r="HP9" s="242">
        <v>6.46</v>
      </c>
      <c r="HQ9" s="242">
        <v>6.47</v>
      </c>
      <c r="HR9" s="242">
        <v>6.4799999999999995</v>
      </c>
      <c r="HS9" s="242">
        <v>6.4899999999999993</v>
      </c>
      <c r="HT9" s="242">
        <v>6.4999999999999991</v>
      </c>
      <c r="HU9" s="242">
        <v>6.5099999999999989</v>
      </c>
      <c r="HV9" s="242">
        <v>6.5199999999999987</v>
      </c>
      <c r="HW9" s="242">
        <v>6.5299999999999985</v>
      </c>
      <c r="HX9" s="242">
        <v>6.5399999999999983</v>
      </c>
      <c r="HY9" s="242">
        <v>6.549999999999998</v>
      </c>
      <c r="HZ9" s="242">
        <v>6.5599999999999978</v>
      </c>
      <c r="IA9" s="238">
        <v>2024</v>
      </c>
      <c r="IB9" s="238">
        <v>2024</v>
      </c>
      <c r="IC9" s="242">
        <v>6.01</v>
      </c>
      <c r="ID9" s="242">
        <v>6.02</v>
      </c>
      <c r="IE9" s="242">
        <v>6.0299999999999994</v>
      </c>
      <c r="IF9" s="242">
        <v>6.0399999999999991</v>
      </c>
      <c r="IG9" s="242">
        <v>6.0499999999999989</v>
      </c>
      <c r="IH9" s="242">
        <v>6.0599999999999987</v>
      </c>
      <c r="II9" s="242">
        <v>6.0699999999999985</v>
      </c>
      <c r="IJ9" s="242">
        <v>6.0799999999999983</v>
      </c>
      <c r="IK9" s="242">
        <v>6.0899999999999981</v>
      </c>
      <c r="IL9" s="242">
        <v>6.0999999999999979</v>
      </c>
      <c r="IM9" s="242">
        <v>6.1099999999999977</v>
      </c>
      <c r="IN9" s="242">
        <v>6.1199999999999974</v>
      </c>
      <c r="IO9" s="242">
        <v>6.1299999999999972</v>
      </c>
      <c r="IP9" s="242">
        <v>6.139999999999997</v>
      </c>
      <c r="IQ9" s="242">
        <v>6.1499999999999968</v>
      </c>
      <c r="IR9" s="242">
        <v>6.1599999999999966</v>
      </c>
      <c r="IS9" s="242">
        <v>6.1699999999999964</v>
      </c>
      <c r="IT9" s="242">
        <v>6.1799999999999962</v>
      </c>
      <c r="IU9" s="242">
        <v>6.1899999999999959</v>
      </c>
      <c r="IV9" s="242">
        <v>6.1999999999999957</v>
      </c>
      <c r="IW9" s="242">
        <v>6.2099999999999955</v>
      </c>
      <c r="IX9" s="242">
        <v>6.2199999999999953</v>
      </c>
      <c r="IY9" s="242">
        <v>6.2299999999999951</v>
      </c>
      <c r="IZ9" s="242">
        <v>6.2399999999999949</v>
      </c>
      <c r="JA9" s="242">
        <v>6.2499999999999947</v>
      </c>
      <c r="JB9" s="242">
        <v>6.2599999999999945</v>
      </c>
      <c r="JC9" s="242">
        <v>6.2699999999999942</v>
      </c>
      <c r="JD9" s="242">
        <v>6.279999999999994</v>
      </c>
      <c r="JE9" s="242">
        <v>6.2899999999999938</v>
      </c>
      <c r="JF9" s="242">
        <v>6.2999999999999936</v>
      </c>
      <c r="JG9" s="242">
        <v>6.3099999999999934</v>
      </c>
      <c r="JH9" s="242">
        <v>6.3199999999999932</v>
      </c>
      <c r="JI9" s="242">
        <v>6.329999999999993</v>
      </c>
      <c r="JJ9" s="242">
        <v>6.3399999999999928</v>
      </c>
      <c r="JK9" s="242">
        <v>6.45</v>
      </c>
      <c r="JL9" s="242">
        <v>6.46</v>
      </c>
      <c r="JM9" s="242">
        <v>6.47</v>
      </c>
      <c r="JN9" s="242">
        <v>6.4799999999999995</v>
      </c>
      <c r="JO9" s="242">
        <v>6.4899999999999993</v>
      </c>
      <c r="JP9" s="242">
        <v>6.4999999999999991</v>
      </c>
      <c r="JQ9" s="242">
        <v>6.5099999999999989</v>
      </c>
      <c r="JR9" s="242">
        <v>6.5199999999999987</v>
      </c>
      <c r="JS9" s="242">
        <v>6.5299999999999985</v>
      </c>
      <c r="JT9" s="242">
        <v>6.5399999999999983</v>
      </c>
      <c r="JU9" s="242">
        <v>6.549999999999998</v>
      </c>
      <c r="JV9" s="242">
        <v>6.5599999999999978</v>
      </c>
      <c r="JW9" s="238">
        <v>2025</v>
      </c>
      <c r="JX9" s="238">
        <v>2025</v>
      </c>
      <c r="JY9" s="228"/>
    </row>
    <row r="10" spans="1:285" ht="63.75" x14ac:dyDescent="0.2">
      <c r="A10" s="245" t="s">
        <v>7</v>
      </c>
      <c r="B10" s="245" t="s">
        <v>11</v>
      </c>
      <c r="C10" s="244" t="s">
        <v>133</v>
      </c>
      <c r="D10" s="245" t="s">
        <v>850</v>
      </c>
      <c r="E10" s="245" t="s">
        <v>851</v>
      </c>
      <c r="F10" s="246" t="s">
        <v>852</v>
      </c>
      <c r="G10" s="245" t="s">
        <v>853</v>
      </c>
      <c r="H10" s="245" t="s">
        <v>854</v>
      </c>
      <c r="I10" s="245" t="s">
        <v>855</v>
      </c>
      <c r="J10" s="247" t="s">
        <v>856</v>
      </c>
      <c r="K10" s="245" t="s">
        <v>857</v>
      </c>
      <c r="L10" s="245" t="s">
        <v>858</v>
      </c>
      <c r="M10" s="245" t="s">
        <v>859</v>
      </c>
      <c r="N10" s="245" t="s">
        <v>860</v>
      </c>
      <c r="O10" s="245" t="s">
        <v>861</v>
      </c>
      <c r="P10" s="245" t="s">
        <v>862</v>
      </c>
      <c r="Q10" s="245" t="s">
        <v>863</v>
      </c>
      <c r="R10" s="245" t="s">
        <v>864</v>
      </c>
      <c r="S10" s="245" t="s">
        <v>865</v>
      </c>
      <c r="T10" s="245" t="s">
        <v>866</v>
      </c>
      <c r="U10" s="245" t="s">
        <v>867</v>
      </c>
      <c r="V10" s="245" t="s">
        <v>868</v>
      </c>
      <c r="W10" s="245" t="s">
        <v>869</v>
      </c>
      <c r="X10" s="248" t="s">
        <v>181</v>
      </c>
      <c r="Y10" s="245" t="s">
        <v>870</v>
      </c>
      <c r="Z10" s="245" t="s">
        <v>871</v>
      </c>
      <c r="AA10" s="245" t="s">
        <v>872</v>
      </c>
      <c r="AB10" s="245" t="s">
        <v>873</v>
      </c>
      <c r="AC10" s="245" t="s">
        <v>874</v>
      </c>
      <c r="AD10" s="248" t="s">
        <v>875</v>
      </c>
      <c r="AE10" s="248" t="s">
        <v>876</v>
      </c>
      <c r="AF10" s="248" t="s">
        <v>877</v>
      </c>
      <c r="AG10" s="248" t="s">
        <v>878</v>
      </c>
      <c r="AH10" s="248" t="s">
        <v>879</v>
      </c>
      <c r="AI10" s="248" t="s">
        <v>880</v>
      </c>
      <c r="AJ10" s="248" t="s">
        <v>881</v>
      </c>
      <c r="AK10" s="248" t="s">
        <v>882</v>
      </c>
      <c r="AL10" s="248" t="s">
        <v>883</v>
      </c>
      <c r="AM10" s="248" t="s">
        <v>884</v>
      </c>
      <c r="AN10" s="248" t="s">
        <v>885</v>
      </c>
      <c r="AO10" s="248" t="s">
        <v>886</v>
      </c>
      <c r="AP10" s="248" t="s">
        <v>887</v>
      </c>
      <c r="AQ10" s="244" t="s">
        <v>134</v>
      </c>
      <c r="AR10" s="244" t="s">
        <v>135</v>
      </c>
      <c r="AS10" s="245" t="str">
        <f t="shared" ref="AS10:BL10" si="0">D10</f>
        <v>REVENUES AND EXPENSES</v>
      </c>
      <c r="AT10" s="245" t="str">
        <f t="shared" si="0"/>
        <v>PASS-THROUGH REVENUE &amp; EXPENSE</v>
      </c>
      <c r="AU10" s="245" t="str">
        <f t="shared" si="0"/>
        <v>TEMPERATURE NORMALIZATION</v>
      </c>
      <c r="AV10" s="245" t="str">
        <f t="shared" si="0"/>
        <v>FEDERAL INCOME TAX</v>
      </c>
      <c r="AW10" s="245" t="str">
        <f t="shared" si="0"/>
        <v>TAX BENEFIT OF INTEREST</v>
      </c>
      <c r="AX10" s="245" t="str">
        <f t="shared" si="0"/>
        <v>BAD DEBT EXPENSE</v>
      </c>
      <c r="AY10" s="245" t="str">
        <f t="shared" si="0"/>
        <v>RATE CASE EXPENSE</v>
      </c>
      <c r="AZ10" s="245" t="str">
        <f t="shared" si="0"/>
        <v xml:space="preserve">EXCISE TAX </v>
      </c>
      <c r="BA10" s="245" t="str">
        <f t="shared" si="0"/>
        <v>EMPLOYEE INSURANCE</v>
      </c>
      <c r="BB10" s="245" t="str">
        <f t="shared" si="0"/>
        <v>INJURIES &amp; DAMAGES</v>
      </c>
      <c r="BC10" s="245" t="str">
        <f t="shared" si="0"/>
        <v>INCENTIVE PAY</v>
      </c>
      <c r="BD10" s="245" t="str">
        <f t="shared" si="0"/>
        <v>INVESTMENT PLAN</v>
      </c>
      <c r="BE10" s="245" t="str">
        <f t="shared" si="0"/>
        <v>INTEREST ON  CUSTOMER DEPOSITS</v>
      </c>
      <c r="BF10" s="245" t="str">
        <f t="shared" si="0"/>
        <v>PROPERTY AND LIAB INSURANCE</v>
      </c>
      <c r="BG10" s="245" t="str">
        <f t="shared" si="0"/>
        <v>DEFERRED GAINS AND LOSSES ON PROPERTY SALES</v>
      </c>
      <c r="BH10" s="245" t="str">
        <f t="shared" si="0"/>
        <v>D&amp;O INSURANCE</v>
      </c>
      <c r="BI10" s="245" t="str">
        <f t="shared" si="0"/>
        <v>PENSION PLAN</v>
      </c>
      <c r="BJ10" s="245" t="str">
        <f t="shared" si="0"/>
        <v>WAGE INCREASE</v>
      </c>
      <c r="BK10" s="245" t="str">
        <f t="shared" si="0"/>
        <v>AMA TO EOP RATE BASE</v>
      </c>
      <c r="BL10" s="245" t="str">
        <f t="shared" si="0"/>
        <v>AMA TO EOP DEPRECIATION</v>
      </c>
      <c r="BM10" s="245" t="s">
        <v>181</v>
      </c>
      <c r="BN10" s="245" t="str">
        <f t="shared" ref="BN10:BS10" si="1">Y10</f>
        <v>PRO FORMA O&amp;M</v>
      </c>
      <c r="BO10" s="245" t="str">
        <f t="shared" si="1"/>
        <v>AMR REGULATORY ASSET</v>
      </c>
      <c r="BP10" s="245" t="str">
        <f t="shared" si="1"/>
        <v>AMI PLANT AND DEFERRAL</v>
      </c>
      <c r="BQ10" s="245" t="str">
        <f t="shared" si="1"/>
        <v>GTZ DEFERRAL</v>
      </c>
      <c r="BR10" s="245" t="str">
        <f t="shared" si="1"/>
        <v>ENVIRONMENTAL REMEDIATION</v>
      </c>
      <c r="BS10" s="245" t="str">
        <f t="shared" si="1"/>
        <v>COVID DEFERRAL</v>
      </c>
      <c r="BT10" s="245" t="s">
        <v>888</v>
      </c>
      <c r="BU10" s="245" t="s">
        <v>889</v>
      </c>
      <c r="BV10" s="245" t="s">
        <v>890</v>
      </c>
      <c r="BW10" s="245" t="s">
        <v>891</v>
      </c>
      <c r="BX10" s="245" t="s">
        <v>892</v>
      </c>
      <c r="BY10" s="245" t="s">
        <v>893</v>
      </c>
      <c r="BZ10" s="245" t="s">
        <v>894</v>
      </c>
      <c r="CA10" s="245" t="str">
        <f t="shared" ref="CA10:CL10" si="2">AE10</f>
        <v>POWER COSTS</v>
      </c>
      <c r="CB10" s="245" t="str">
        <f t="shared" si="2"/>
        <v>MONTANA TAX</v>
      </c>
      <c r="CC10" s="245" t="str">
        <f t="shared" si="2"/>
        <v>WILD HORSE SOLAR</v>
      </c>
      <c r="CD10" s="245" t="str">
        <f t="shared" si="2"/>
        <v>STORM EXPENSE NORMALIZATION</v>
      </c>
      <c r="CE10" s="245" t="str">
        <f t="shared" si="2"/>
        <v>REGULATORY  ASSETS &amp; LIAB</v>
      </c>
      <c r="CF10" s="245" t="str">
        <f t="shared" si="2"/>
        <v>GREEN DIRECT</v>
      </c>
      <c r="CG10" s="245" t="str">
        <f t="shared" si="2"/>
        <v>STORM DEFERRAL AMORTIZATION</v>
      </c>
      <c r="CH10" s="245" t="str">
        <f t="shared" si="2"/>
        <v>ELECTRIC VEHICLES</v>
      </c>
      <c r="CI10" s="245" t="str">
        <f t="shared" si="2"/>
        <v>COLSTRIP D&amp;R TRACKER</v>
      </c>
      <c r="CJ10" s="245" t="str">
        <f t="shared" si="2"/>
        <v>OPEN 3</v>
      </c>
      <c r="CK10" s="245" t="str">
        <f t="shared" si="2"/>
        <v>MONETIZE PTCS FOR COLSTRIP</v>
      </c>
      <c r="CL10" s="245" t="str">
        <f t="shared" si="2"/>
        <v>ACQUISITION ADJUSTMENT</v>
      </c>
      <c r="CM10" s="244" t="s">
        <v>136</v>
      </c>
      <c r="CN10" s="244" t="s">
        <v>137</v>
      </c>
      <c r="CO10" s="245" t="str">
        <f t="shared" ref="CO10:EH10" si="3">AS10</f>
        <v>REVENUES AND EXPENSES</v>
      </c>
      <c r="CP10" s="245" t="str">
        <f t="shared" si="3"/>
        <v>PASS-THROUGH REVENUE &amp; EXPENSE</v>
      </c>
      <c r="CQ10" s="245" t="str">
        <f t="shared" si="3"/>
        <v>TEMPERATURE NORMALIZATION</v>
      </c>
      <c r="CR10" s="245" t="str">
        <f t="shared" si="3"/>
        <v>FEDERAL INCOME TAX</v>
      </c>
      <c r="CS10" s="245" t="str">
        <f t="shared" si="3"/>
        <v>TAX BENEFIT OF INTEREST</v>
      </c>
      <c r="CT10" s="245" t="str">
        <f t="shared" si="3"/>
        <v>BAD DEBT EXPENSE</v>
      </c>
      <c r="CU10" s="245" t="str">
        <f t="shared" si="3"/>
        <v>RATE CASE EXPENSE</v>
      </c>
      <c r="CV10" s="245" t="str">
        <f t="shared" si="3"/>
        <v xml:space="preserve">EXCISE TAX </v>
      </c>
      <c r="CW10" s="245" t="str">
        <f t="shared" si="3"/>
        <v>EMPLOYEE INSURANCE</v>
      </c>
      <c r="CX10" s="245" t="str">
        <f t="shared" si="3"/>
        <v>INJURIES &amp; DAMAGES</v>
      </c>
      <c r="CY10" s="245" t="str">
        <f t="shared" si="3"/>
        <v>INCENTIVE PAY</v>
      </c>
      <c r="CZ10" s="245" t="str">
        <f t="shared" si="3"/>
        <v>INVESTMENT PLAN</v>
      </c>
      <c r="DA10" s="245" t="str">
        <f t="shared" si="3"/>
        <v>INTEREST ON  CUSTOMER DEPOSITS</v>
      </c>
      <c r="DB10" s="245" t="str">
        <f t="shared" si="3"/>
        <v>PROPERTY AND LIAB INSURANCE</v>
      </c>
      <c r="DC10" s="245" t="str">
        <f t="shared" si="3"/>
        <v>DEFERRED GAINS AND LOSSES ON PROPERTY SALES</v>
      </c>
      <c r="DD10" s="245" t="str">
        <f t="shared" si="3"/>
        <v>D&amp;O INSURANCE</v>
      </c>
      <c r="DE10" s="245" t="str">
        <f t="shared" si="3"/>
        <v>PENSION PLAN</v>
      </c>
      <c r="DF10" s="245" t="str">
        <f t="shared" si="3"/>
        <v>WAGE INCREASE</v>
      </c>
      <c r="DG10" s="245" t="str">
        <f t="shared" si="3"/>
        <v>AMA TO EOP RATE BASE</v>
      </c>
      <c r="DH10" s="245" t="str">
        <f t="shared" si="3"/>
        <v>AMA TO EOP DEPRECIATION</v>
      </c>
      <c r="DI10" s="249" t="str">
        <f t="shared" si="3"/>
        <v>WUTC FILING FEE</v>
      </c>
      <c r="DJ10" s="245" t="str">
        <f t="shared" si="3"/>
        <v>PRO FORMA O&amp;M</v>
      </c>
      <c r="DK10" s="245" t="str">
        <f t="shared" si="3"/>
        <v>AMR REGULATORY ASSET</v>
      </c>
      <c r="DL10" s="245" t="str">
        <f t="shared" si="3"/>
        <v>AMI PLANT AND DEFERRAL</v>
      </c>
      <c r="DM10" s="245" t="str">
        <f t="shared" si="3"/>
        <v>GTZ DEFERRAL</v>
      </c>
      <c r="DN10" s="245" t="str">
        <f t="shared" si="3"/>
        <v>ENVIRONMENTAL REMEDIATION</v>
      </c>
      <c r="DO10" s="245" t="str">
        <f t="shared" si="3"/>
        <v>COVID DEFERRAL</v>
      </c>
      <c r="DP10" s="245" t="str">
        <f t="shared" si="3"/>
        <v>ESTIMATED PLANT RETIREMENTS RATE BASE</v>
      </c>
      <c r="DQ10" s="245" t="str">
        <f t="shared" si="3"/>
        <v>TEST YEAR PLANT ROLL FORWARD</v>
      </c>
      <c r="DR10" s="245" t="str">
        <f t="shared" si="3"/>
        <v>PROVISIONAL PROFORMA RETIREMENTS DEPRECIATION</v>
      </c>
      <c r="DS10" s="245" t="str">
        <f t="shared" si="3"/>
        <v>PROGRAMMATIC PROVISIONAL PROFORMA</v>
      </c>
      <c r="DT10" s="245" t="str">
        <f t="shared" si="3"/>
        <v>CUSTOMER DRIVEN PROGRAMMATIC PROVISIONAL PROFORMA</v>
      </c>
      <c r="DU10" s="245" t="str">
        <f t="shared" si="3"/>
        <v>SPECIFIC PROVISIONAL PROFORMA</v>
      </c>
      <c r="DV10" s="245" t="str">
        <f t="shared" si="3"/>
        <v>PROJECTED PROVISIONAL PROFORMA</v>
      </c>
      <c r="DW10" s="245" t="str">
        <f t="shared" si="3"/>
        <v>POWER COSTS</v>
      </c>
      <c r="DX10" s="245" t="str">
        <f t="shared" si="3"/>
        <v>MONTANA TAX</v>
      </c>
      <c r="DY10" s="245" t="str">
        <f t="shared" si="3"/>
        <v>WILD HORSE SOLAR</v>
      </c>
      <c r="DZ10" s="245" t="str">
        <f t="shared" si="3"/>
        <v>STORM EXPENSE NORMALIZATION</v>
      </c>
      <c r="EA10" s="245" t="str">
        <f t="shared" si="3"/>
        <v>REGULATORY  ASSETS &amp; LIAB</v>
      </c>
      <c r="EB10" s="245" t="str">
        <f t="shared" si="3"/>
        <v>GREEN DIRECT</v>
      </c>
      <c r="EC10" s="245" t="str">
        <f t="shared" si="3"/>
        <v>STORM DEFERRAL AMORTIZATION</v>
      </c>
      <c r="ED10" s="245" t="str">
        <f t="shared" si="3"/>
        <v>ELECTRIC VEHICLES</v>
      </c>
      <c r="EE10" s="245" t="str">
        <f t="shared" si="3"/>
        <v>COLSTRIP D&amp;R TRACKER</v>
      </c>
      <c r="EF10" s="245" t="str">
        <f t="shared" si="3"/>
        <v>OPEN 3</v>
      </c>
      <c r="EG10" s="245" t="str">
        <f t="shared" si="3"/>
        <v>MONETIZE PTCS FOR COLSTRIP</v>
      </c>
      <c r="EH10" s="245" t="str">
        <f t="shared" si="3"/>
        <v>ACQUISITION ADJUSTMENT</v>
      </c>
      <c r="EI10" s="244" t="s">
        <v>138</v>
      </c>
      <c r="EJ10" s="244" t="s">
        <v>139</v>
      </c>
      <c r="EK10" s="245" t="str">
        <f t="shared" ref="EK10:GD10" si="4">CO10</f>
        <v>REVENUES AND EXPENSES</v>
      </c>
      <c r="EL10" s="245" t="str">
        <f t="shared" si="4"/>
        <v>PASS-THROUGH REVENUE &amp; EXPENSE</v>
      </c>
      <c r="EM10" s="245" t="str">
        <f t="shared" si="4"/>
        <v>TEMPERATURE NORMALIZATION</v>
      </c>
      <c r="EN10" s="245" t="str">
        <f t="shared" si="4"/>
        <v>FEDERAL INCOME TAX</v>
      </c>
      <c r="EO10" s="245" t="str">
        <f t="shared" si="4"/>
        <v>TAX BENEFIT OF INTEREST</v>
      </c>
      <c r="EP10" s="245" t="str">
        <f t="shared" si="4"/>
        <v>BAD DEBT EXPENSE</v>
      </c>
      <c r="EQ10" s="245" t="str">
        <f t="shared" si="4"/>
        <v>RATE CASE EXPENSE</v>
      </c>
      <c r="ER10" s="245" t="str">
        <f t="shared" si="4"/>
        <v xml:space="preserve">EXCISE TAX </v>
      </c>
      <c r="ES10" s="245" t="str">
        <f t="shared" si="4"/>
        <v>EMPLOYEE INSURANCE</v>
      </c>
      <c r="ET10" s="245" t="str">
        <f t="shared" si="4"/>
        <v>INJURIES &amp; DAMAGES</v>
      </c>
      <c r="EU10" s="245" t="str">
        <f t="shared" si="4"/>
        <v>INCENTIVE PAY</v>
      </c>
      <c r="EV10" s="245" t="str">
        <f t="shared" si="4"/>
        <v>INVESTMENT PLAN</v>
      </c>
      <c r="EW10" s="245" t="str">
        <f t="shared" si="4"/>
        <v>INTEREST ON  CUSTOMER DEPOSITS</v>
      </c>
      <c r="EX10" s="245" t="str">
        <f t="shared" si="4"/>
        <v>PROPERTY AND LIAB INSURANCE</v>
      </c>
      <c r="EY10" s="245" t="str">
        <f t="shared" si="4"/>
        <v>DEFERRED GAINS AND LOSSES ON PROPERTY SALES</v>
      </c>
      <c r="EZ10" s="245" t="str">
        <f t="shared" si="4"/>
        <v>D&amp;O INSURANCE</v>
      </c>
      <c r="FA10" s="245" t="str">
        <f t="shared" si="4"/>
        <v>PENSION PLAN</v>
      </c>
      <c r="FB10" s="245" t="str">
        <f t="shared" si="4"/>
        <v>WAGE INCREASE</v>
      </c>
      <c r="FC10" s="245" t="str">
        <f t="shared" si="4"/>
        <v>AMA TO EOP RATE BASE</v>
      </c>
      <c r="FD10" s="245" t="str">
        <f t="shared" si="4"/>
        <v>AMA TO EOP DEPRECIATION</v>
      </c>
      <c r="FE10" s="245" t="str">
        <f t="shared" si="4"/>
        <v>WUTC FILING FEE</v>
      </c>
      <c r="FF10" s="245" t="str">
        <f t="shared" si="4"/>
        <v>PRO FORMA O&amp;M</v>
      </c>
      <c r="FG10" s="245" t="str">
        <f t="shared" si="4"/>
        <v>AMR REGULATORY ASSET</v>
      </c>
      <c r="FH10" s="245" t="str">
        <f t="shared" si="4"/>
        <v>AMI PLANT AND DEFERRAL</v>
      </c>
      <c r="FI10" s="245" t="str">
        <f t="shared" si="4"/>
        <v>GTZ DEFERRAL</v>
      </c>
      <c r="FJ10" s="245" t="str">
        <f t="shared" si="4"/>
        <v>ENVIRONMENTAL REMEDIATION</v>
      </c>
      <c r="FK10" s="245" t="str">
        <f t="shared" si="4"/>
        <v>COVID DEFERRAL</v>
      </c>
      <c r="FL10" s="245" t="str">
        <f t="shared" si="4"/>
        <v>ESTIMATED PLANT RETIREMENTS RATE BASE</v>
      </c>
      <c r="FM10" s="245" t="str">
        <f t="shared" si="4"/>
        <v>TEST YEAR PLANT ROLL FORWARD</v>
      </c>
      <c r="FN10" s="245" t="str">
        <f t="shared" si="4"/>
        <v>PROVISIONAL PROFORMA RETIREMENTS DEPRECIATION</v>
      </c>
      <c r="FO10" s="245" t="str">
        <f t="shared" si="4"/>
        <v>PROGRAMMATIC PROVISIONAL PROFORMA</v>
      </c>
      <c r="FP10" s="245" t="str">
        <f t="shared" si="4"/>
        <v>CUSTOMER DRIVEN PROGRAMMATIC PROVISIONAL PROFORMA</v>
      </c>
      <c r="FQ10" s="245" t="str">
        <f t="shared" si="4"/>
        <v>SPECIFIC PROVISIONAL PROFORMA</v>
      </c>
      <c r="FR10" s="245" t="str">
        <f t="shared" si="4"/>
        <v>PROJECTED PROVISIONAL PROFORMA</v>
      </c>
      <c r="FS10" s="245" t="str">
        <f t="shared" si="4"/>
        <v>POWER COSTS</v>
      </c>
      <c r="FT10" s="245" t="str">
        <f t="shared" si="4"/>
        <v>MONTANA TAX</v>
      </c>
      <c r="FU10" s="245" t="str">
        <f t="shared" si="4"/>
        <v>WILD HORSE SOLAR</v>
      </c>
      <c r="FV10" s="245" t="str">
        <f t="shared" si="4"/>
        <v>STORM EXPENSE NORMALIZATION</v>
      </c>
      <c r="FW10" s="245" t="str">
        <f t="shared" si="4"/>
        <v>REGULATORY  ASSETS &amp; LIAB</v>
      </c>
      <c r="FX10" s="245" t="str">
        <f t="shared" si="4"/>
        <v>GREEN DIRECT</v>
      </c>
      <c r="FY10" s="245" t="str">
        <f t="shared" si="4"/>
        <v>STORM DEFERRAL AMORTIZATION</v>
      </c>
      <c r="FZ10" s="245" t="str">
        <f t="shared" si="4"/>
        <v>ELECTRIC VEHICLES</v>
      </c>
      <c r="GA10" s="245" t="str">
        <f t="shared" si="4"/>
        <v>COLSTRIP D&amp;R TRACKER</v>
      </c>
      <c r="GB10" s="245" t="str">
        <f t="shared" si="4"/>
        <v>OPEN 3</v>
      </c>
      <c r="GC10" s="245" t="str">
        <f t="shared" si="4"/>
        <v>MONETIZE PTCS FOR COLSTRIP</v>
      </c>
      <c r="GD10" s="245" t="str">
        <f t="shared" si="4"/>
        <v>ACQUISITION ADJUSTMENT</v>
      </c>
      <c r="GE10" s="244" t="s">
        <v>140</v>
      </c>
      <c r="GF10" s="244" t="s">
        <v>141</v>
      </c>
      <c r="GG10" s="245" t="str">
        <f t="shared" ref="GG10:HZ10" si="5">EK10</f>
        <v>REVENUES AND EXPENSES</v>
      </c>
      <c r="GH10" s="245" t="str">
        <f t="shared" si="5"/>
        <v>PASS-THROUGH REVENUE &amp; EXPENSE</v>
      </c>
      <c r="GI10" s="245" t="str">
        <f t="shared" si="5"/>
        <v>TEMPERATURE NORMALIZATION</v>
      </c>
      <c r="GJ10" s="245" t="str">
        <f t="shared" si="5"/>
        <v>FEDERAL INCOME TAX</v>
      </c>
      <c r="GK10" s="245" t="str">
        <f t="shared" si="5"/>
        <v>TAX BENEFIT OF INTEREST</v>
      </c>
      <c r="GL10" s="245" t="str">
        <f t="shared" si="5"/>
        <v>BAD DEBT EXPENSE</v>
      </c>
      <c r="GM10" s="245" t="str">
        <f t="shared" si="5"/>
        <v>RATE CASE EXPENSE</v>
      </c>
      <c r="GN10" s="245" t="str">
        <f t="shared" si="5"/>
        <v xml:space="preserve">EXCISE TAX </v>
      </c>
      <c r="GO10" s="245" t="str">
        <f t="shared" si="5"/>
        <v>EMPLOYEE INSURANCE</v>
      </c>
      <c r="GP10" s="245" t="str">
        <f t="shared" si="5"/>
        <v>INJURIES &amp; DAMAGES</v>
      </c>
      <c r="GQ10" s="245" t="str">
        <f t="shared" si="5"/>
        <v>INCENTIVE PAY</v>
      </c>
      <c r="GR10" s="245" t="str">
        <f t="shared" si="5"/>
        <v>INVESTMENT PLAN</v>
      </c>
      <c r="GS10" s="245" t="str">
        <f t="shared" si="5"/>
        <v>INTEREST ON  CUSTOMER DEPOSITS</v>
      </c>
      <c r="GT10" s="245" t="str">
        <f t="shared" si="5"/>
        <v>PROPERTY AND LIAB INSURANCE</v>
      </c>
      <c r="GU10" s="245" t="str">
        <f t="shared" si="5"/>
        <v>DEFERRED GAINS AND LOSSES ON PROPERTY SALES</v>
      </c>
      <c r="GV10" s="245" t="str">
        <f t="shared" si="5"/>
        <v>D&amp;O INSURANCE</v>
      </c>
      <c r="GW10" s="245" t="str">
        <f t="shared" si="5"/>
        <v>PENSION PLAN</v>
      </c>
      <c r="GX10" s="245" t="str">
        <f t="shared" si="5"/>
        <v>WAGE INCREASE</v>
      </c>
      <c r="GY10" s="245" t="str">
        <f t="shared" si="5"/>
        <v>AMA TO EOP RATE BASE</v>
      </c>
      <c r="GZ10" s="245" t="str">
        <f t="shared" si="5"/>
        <v>AMA TO EOP DEPRECIATION</v>
      </c>
      <c r="HA10" s="245" t="str">
        <f t="shared" si="5"/>
        <v>WUTC FILING FEE</v>
      </c>
      <c r="HB10" s="245" t="str">
        <f t="shared" si="5"/>
        <v>PRO FORMA O&amp;M</v>
      </c>
      <c r="HC10" s="245" t="str">
        <f t="shared" si="5"/>
        <v>AMR REGULATORY ASSET</v>
      </c>
      <c r="HD10" s="245" t="str">
        <f t="shared" si="5"/>
        <v>AMI PLANT AND DEFERRAL</v>
      </c>
      <c r="HE10" s="245" t="str">
        <f t="shared" si="5"/>
        <v>GTZ DEFERRAL</v>
      </c>
      <c r="HF10" s="245" t="str">
        <f t="shared" si="5"/>
        <v>ENVIRONMENTAL REMEDIATION</v>
      </c>
      <c r="HG10" s="245" t="str">
        <f t="shared" si="5"/>
        <v>COVID DEFERRAL</v>
      </c>
      <c r="HH10" s="245" t="str">
        <f t="shared" si="5"/>
        <v>ESTIMATED PLANT RETIREMENTS RATE BASE</v>
      </c>
      <c r="HI10" s="245" t="str">
        <f t="shared" si="5"/>
        <v>TEST YEAR PLANT ROLL FORWARD</v>
      </c>
      <c r="HJ10" s="245" t="str">
        <f t="shared" si="5"/>
        <v>PROVISIONAL PROFORMA RETIREMENTS DEPRECIATION</v>
      </c>
      <c r="HK10" s="245" t="str">
        <f t="shared" si="5"/>
        <v>PROGRAMMATIC PROVISIONAL PROFORMA</v>
      </c>
      <c r="HL10" s="245" t="str">
        <f t="shared" si="5"/>
        <v>CUSTOMER DRIVEN PROGRAMMATIC PROVISIONAL PROFORMA</v>
      </c>
      <c r="HM10" s="245" t="str">
        <f t="shared" si="5"/>
        <v>SPECIFIC PROVISIONAL PROFORMA</v>
      </c>
      <c r="HN10" s="245" t="str">
        <f t="shared" si="5"/>
        <v>PROJECTED PROVISIONAL PROFORMA</v>
      </c>
      <c r="HO10" s="245" t="str">
        <f t="shared" si="5"/>
        <v>POWER COSTS</v>
      </c>
      <c r="HP10" s="245" t="str">
        <f t="shared" si="5"/>
        <v>MONTANA TAX</v>
      </c>
      <c r="HQ10" s="245" t="str">
        <f t="shared" si="5"/>
        <v>WILD HORSE SOLAR</v>
      </c>
      <c r="HR10" s="245" t="str">
        <f t="shared" si="5"/>
        <v>STORM EXPENSE NORMALIZATION</v>
      </c>
      <c r="HS10" s="245" t="str">
        <f t="shared" si="5"/>
        <v>REGULATORY  ASSETS &amp; LIAB</v>
      </c>
      <c r="HT10" s="245" t="str">
        <f t="shared" si="5"/>
        <v>GREEN DIRECT</v>
      </c>
      <c r="HU10" s="245" t="str">
        <f t="shared" si="5"/>
        <v>STORM DEFERRAL AMORTIZATION</v>
      </c>
      <c r="HV10" s="245" t="str">
        <f t="shared" si="5"/>
        <v>ELECTRIC VEHICLES</v>
      </c>
      <c r="HW10" s="245" t="str">
        <f t="shared" si="5"/>
        <v>COLSTRIP D&amp;R TRACKER</v>
      </c>
      <c r="HX10" s="245" t="str">
        <f t="shared" si="5"/>
        <v>OPEN 3</v>
      </c>
      <c r="HY10" s="245" t="str">
        <f t="shared" si="5"/>
        <v>MONETIZE PTCS FOR COLSTRIP</v>
      </c>
      <c r="HZ10" s="245" t="str">
        <f t="shared" si="5"/>
        <v>ACQUISITION ADJUSTMENT</v>
      </c>
      <c r="IA10" s="244" t="s">
        <v>142</v>
      </c>
      <c r="IB10" s="244" t="s">
        <v>143</v>
      </c>
      <c r="IC10" s="245" t="str">
        <f t="shared" ref="IC10:JV10" si="6">GG10</f>
        <v>REVENUES AND EXPENSES</v>
      </c>
      <c r="ID10" s="245" t="str">
        <f t="shared" si="6"/>
        <v>PASS-THROUGH REVENUE &amp; EXPENSE</v>
      </c>
      <c r="IE10" s="245" t="str">
        <f t="shared" si="6"/>
        <v>TEMPERATURE NORMALIZATION</v>
      </c>
      <c r="IF10" s="245" t="str">
        <f t="shared" si="6"/>
        <v>FEDERAL INCOME TAX</v>
      </c>
      <c r="IG10" s="245" t="str">
        <f t="shared" si="6"/>
        <v>TAX BENEFIT OF INTEREST</v>
      </c>
      <c r="IH10" s="245" t="str">
        <f t="shared" si="6"/>
        <v>BAD DEBT EXPENSE</v>
      </c>
      <c r="II10" s="245" t="str">
        <f t="shared" si="6"/>
        <v>RATE CASE EXPENSE</v>
      </c>
      <c r="IJ10" s="245" t="str">
        <f t="shared" si="6"/>
        <v xml:space="preserve">EXCISE TAX </v>
      </c>
      <c r="IK10" s="245" t="str">
        <f t="shared" si="6"/>
        <v>EMPLOYEE INSURANCE</v>
      </c>
      <c r="IL10" s="245" t="str">
        <f t="shared" si="6"/>
        <v>INJURIES &amp; DAMAGES</v>
      </c>
      <c r="IM10" s="245" t="str">
        <f t="shared" si="6"/>
        <v>INCENTIVE PAY</v>
      </c>
      <c r="IN10" s="245" t="str">
        <f t="shared" si="6"/>
        <v>INVESTMENT PLAN</v>
      </c>
      <c r="IO10" s="245" t="str">
        <f t="shared" si="6"/>
        <v>INTEREST ON  CUSTOMER DEPOSITS</v>
      </c>
      <c r="IP10" s="245" t="str">
        <f t="shared" si="6"/>
        <v>PROPERTY AND LIAB INSURANCE</v>
      </c>
      <c r="IQ10" s="245" t="str">
        <f t="shared" si="6"/>
        <v>DEFERRED GAINS AND LOSSES ON PROPERTY SALES</v>
      </c>
      <c r="IR10" s="245" t="str">
        <f t="shared" si="6"/>
        <v>D&amp;O INSURANCE</v>
      </c>
      <c r="IS10" s="245" t="str">
        <f t="shared" si="6"/>
        <v>PENSION PLAN</v>
      </c>
      <c r="IT10" s="245" t="str">
        <f t="shared" si="6"/>
        <v>WAGE INCREASE</v>
      </c>
      <c r="IU10" s="245" t="str">
        <f t="shared" si="6"/>
        <v>AMA TO EOP RATE BASE</v>
      </c>
      <c r="IV10" s="245" t="str">
        <f t="shared" si="6"/>
        <v>AMA TO EOP DEPRECIATION</v>
      </c>
      <c r="IW10" s="245" t="str">
        <f t="shared" si="6"/>
        <v>WUTC FILING FEE</v>
      </c>
      <c r="IX10" s="245" t="str">
        <f t="shared" si="6"/>
        <v>PRO FORMA O&amp;M</v>
      </c>
      <c r="IY10" s="245" t="str">
        <f t="shared" si="6"/>
        <v>AMR REGULATORY ASSET</v>
      </c>
      <c r="IZ10" s="245" t="str">
        <f t="shared" si="6"/>
        <v>AMI PLANT AND DEFERRAL</v>
      </c>
      <c r="JA10" s="245" t="str">
        <f t="shared" si="6"/>
        <v>GTZ DEFERRAL</v>
      </c>
      <c r="JB10" s="245" t="str">
        <f t="shared" si="6"/>
        <v>ENVIRONMENTAL REMEDIATION</v>
      </c>
      <c r="JC10" s="245" t="str">
        <f t="shared" si="6"/>
        <v>COVID DEFERRAL</v>
      </c>
      <c r="JD10" s="245" t="str">
        <f t="shared" si="6"/>
        <v>ESTIMATED PLANT RETIREMENTS RATE BASE</v>
      </c>
      <c r="JE10" s="245" t="str">
        <f t="shared" si="6"/>
        <v>TEST YEAR PLANT ROLL FORWARD</v>
      </c>
      <c r="JF10" s="245" t="str">
        <f t="shared" si="6"/>
        <v>PROVISIONAL PROFORMA RETIREMENTS DEPRECIATION</v>
      </c>
      <c r="JG10" s="245" t="str">
        <f t="shared" si="6"/>
        <v>PROGRAMMATIC PROVISIONAL PROFORMA</v>
      </c>
      <c r="JH10" s="245" t="str">
        <f t="shared" si="6"/>
        <v>CUSTOMER DRIVEN PROGRAMMATIC PROVISIONAL PROFORMA</v>
      </c>
      <c r="JI10" s="245" t="str">
        <f t="shared" si="6"/>
        <v>SPECIFIC PROVISIONAL PROFORMA</v>
      </c>
      <c r="JJ10" s="245" t="str">
        <f t="shared" si="6"/>
        <v>PROJECTED PROVISIONAL PROFORMA</v>
      </c>
      <c r="JK10" s="245" t="str">
        <f t="shared" si="6"/>
        <v>POWER COSTS</v>
      </c>
      <c r="JL10" s="245" t="str">
        <f t="shared" si="6"/>
        <v>MONTANA TAX</v>
      </c>
      <c r="JM10" s="245" t="str">
        <f t="shared" si="6"/>
        <v>WILD HORSE SOLAR</v>
      </c>
      <c r="JN10" s="245" t="str">
        <f t="shared" si="6"/>
        <v>STORM EXPENSE NORMALIZATION</v>
      </c>
      <c r="JO10" s="245" t="str">
        <f t="shared" si="6"/>
        <v>REGULATORY  ASSETS &amp; LIAB</v>
      </c>
      <c r="JP10" s="245" t="str">
        <f t="shared" si="6"/>
        <v>GREEN DIRECT</v>
      </c>
      <c r="JQ10" s="245" t="str">
        <f t="shared" si="6"/>
        <v>STORM DEFERRAL AMORTIZATION</v>
      </c>
      <c r="JR10" s="245" t="str">
        <f t="shared" si="6"/>
        <v>ELECTRIC VEHICLES</v>
      </c>
      <c r="JS10" s="245" t="str">
        <f t="shared" si="6"/>
        <v>COLSTRIP D&amp;R TRACKER</v>
      </c>
      <c r="JT10" s="245" t="str">
        <f t="shared" si="6"/>
        <v>OPEN 3</v>
      </c>
      <c r="JU10" s="245" t="str">
        <f t="shared" si="6"/>
        <v>MONETIZE PTCS FOR COLSTRIP</v>
      </c>
      <c r="JV10" s="245" t="str">
        <f t="shared" si="6"/>
        <v>ACQUISITION ADJUSTMENT</v>
      </c>
      <c r="JW10" s="244" t="s">
        <v>144</v>
      </c>
      <c r="JX10" s="244" t="s">
        <v>145</v>
      </c>
      <c r="JY10" s="228"/>
    </row>
    <row r="11" spans="1:285" x14ac:dyDescent="0.2">
      <c r="C11" s="250" t="s">
        <v>572</v>
      </c>
      <c r="D11" s="236" t="s">
        <v>431</v>
      </c>
      <c r="E11" s="236" t="s">
        <v>575</v>
      </c>
      <c r="F11" s="236" t="s">
        <v>146</v>
      </c>
      <c r="G11" s="236" t="s">
        <v>576</v>
      </c>
      <c r="H11" s="236" t="s">
        <v>434</v>
      </c>
      <c r="I11" s="236" t="s">
        <v>577</v>
      </c>
      <c r="J11" s="236" t="s">
        <v>436</v>
      </c>
      <c r="K11" s="236" t="s">
        <v>578</v>
      </c>
      <c r="L11" s="236" t="s">
        <v>438</v>
      </c>
      <c r="M11" s="236" t="s">
        <v>579</v>
      </c>
      <c r="N11" s="236" t="s">
        <v>573</v>
      </c>
      <c r="O11" s="236" t="s">
        <v>580</v>
      </c>
      <c r="P11" s="236" t="s">
        <v>581</v>
      </c>
      <c r="Q11" s="236" t="s">
        <v>582</v>
      </c>
      <c r="R11" s="236" t="s">
        <v>583</v>
      </c>
      <c r="S11" s="236" t="s">
        <v>584</v>
      </c>
      <c r="T11" s="236" t="s">
        <v>585</v>
      </c>
      <c r="U11" s="236" t="s">
        <v>586</v>
      </c>
      <c r="V11" s="236" t="s">
        <v>587</v>
      </c>
      <c r="W11" s="236" t="s">
        <v>588</v>
      </c>
      <c r="X11" s="236" t="s">
        <v>589</v>
      </c>
      <c r="Y11" s="236" t="s">
        <v>590</v>
      </c>
      <c r="Z11" s="236" t="s">
        <v>591</v>
      </c>
      <c r="AA11" s="236" t="s">
        <v>592</v>
      </c>
      <c r="AB11" s="236" t="s">
        <v>593</v>
      </c>
      <c r="AC11" s="236" t="s">
        <v>594</v>
      </c>
      <c r="AD11" s="236" t="s">
        <v>595</v>
      </c>
      <c r="AE11" s="236" t="s">
        <v>596</v>
      </c>
      <c r="AF11" s="236" t="s">
        <v>597</v>
      </c>
      <c r="AG11" s="236" t="s">
        <v>598</v>
      </c>
      <c r="AH11" s="236" t="s">
        <v>599</v>
      </c>
      <c r="AI11" s="236" t="s">
        <v>600</v>
      </c>
      <c r="AJ11" s="236" t="s">
        <v>601</v>
      </c>
      <c r="AK11" s="236" t="s">
        <v>602</v>
      </c>
      <c r="AL11" s="236" t="s">
        <v>603</v>
      </c>
      <c r="AM11" s="236" t="s">
        <v>604</v>
      </c>
      <c r="AN11" s="236" t="s">
        <v>605</v>
      </c>
      <c r="AO11" s="236" t="s">
        <v>606</v>
      </c>
      <c r="AP11" s="236" t="s">
        <v>607</v>
      </c>
      <c r="AQ11" s="250" t="s">
        <v>608</v>
      </c>
      <c r="AR11" s="250" t="s">
        <v>609</v>
      </c>
      <c r="AS11" s="236" t="s">
        <v>610</v>
      </c>
      <c r="AT11" s="236" t="s">
        <v>611</v>
      </c>
      <c r="AU11" s="236" t="s">
        <v>612</v>
      </c>
      <c r="AV11" s="236" t="s">
        <v>613</v>
      </c>
      <c r="AW11" s="236" t="s">
        <v>614</v>
      </c>
      <c r="AX11" s="236" t="s">
        <v>615</v>
      </c>
      <c r="AY11" s="236" t="s">
        <v>616</v>
      </c>
      <c r="AZ11" s="236" t="s">
        <v>617</v>
      </c>
      <c r="BA11" s="236" t="s">
        <v>618</v>
      </c>
      <c r="BB11" s="236" t="s">
        <v>619</v>
      </c>
      <c r="BC11" s="236" t="s">
        <v>620</v>
      </c>
      <c r="BD11" s="236" t="s">
        <v>621</v>
      </c>
      <c r="BE11" s="236" t="s">
        <v>622</v>
      </c>
      <c r="BF11" s="236" t="s">
        <v>623</v>
      </c>
      <c r="BG11" s="236" t="s">
        <v>624</v>
      </c>
      <c r="BH11" s="236" t="s">
        <v>625</v>
      </c>
      <c r="BI11" s="236" t="s">
        <v>626</v>
      </c>
      <c r="BJ11" s="236" t="s">
        <v>627</v>
      </c>
      <c r="BK11" s="236" t="s">
        <v>628</v>
      </c>
      <c r="BL11" s="236" t="s">
        <v>629</v>
      </c>
      <c r="BM11" s="236" t="s">
        <v>630</v>
      </c>
      <c r="BN11" s="236" t="s">
        <v>631</v>
      </c>
      <c r="BO11" s="236" t="s">
        <v>632</v>
      </c>
      <c r="BP11" s="236" t="s">
        <v>633</v>
      </c>
      <c r="BQ11" s="236" t="s">
        <v>634</v>
      </c>
      <c r="BR11" s="236" t="s">
        <v>635</v>
      </c>
      <c r="BS11" s="236" t="s">
        <v>636</v>
      </c>
      <c r="BT11" s="236" t="s">
        <v>637</v>
      </c>
      <c r="BU11" s="236" t="s">
        <v>638</v>
      </c>
      <c r="BV11" s="236" t="s">
        <v>639</v>
      </c>
      <c r="BW11" s="236" t="s">
        <v>640</v>
      </c>
      <c r="BX11" s="236" t="s">
        <v>641</v>
      </c>
      <c r="BY11" s="236" t="s">
        <v>642</v>
      </c>
      <c r="BZ11" s="236" t="s">
        <v>643</v>
      </c>
      <c r="CA11" s="236" t="s">
        <v>644</v>
      </c>
      <c r="CB11" s="236" t="s">
        <v>645</v>
      </c>
      <c r="CC11" s="236" t="s">
        <v>646</v>
      </c>
      <c r="CD11" s="236" t="s">
        <v>647</v>
      </c>
      <c r="CE11" s="236" t="s">
        <v>648</v>
      </c>
      <c r="CF11" s="236" t="s">
        <v>649</v>
      </c>
      <c r="CG11" s="236" t="s">
        <v>650</v>
      </c>
      <c r="CH11" s="236" t="s">
        <v>651</v>
      </c>
      <c r="CI11" s="236" t="s">
        <v>652</v>
      </c>
      <c r="CJ11" s="236" t="s">
        <v>653</v>
      </c>
      <c r="CK11" s="236" t="s">
        <v>654</v>
      </c>
      <c r="CL11" s="236" t="s">
        <v>655</v>
      </c>
      <c r="CM11" s="250" t="s">
        <v>656</v>
      </c>
      <c r="CN11" s="250" t="s">
        <v>657</v>
      </c>
      <c r="CO11" s="236" t="s">
        <v>658</v>
      </c>
      <c r="CP11" s="236" t="s">
        <v>659</v>
      </c>
      <c r="CQ11" s="236" t="s">
        <v>660</v>
      </c>
      <c r="CR11" s="236" t="s">
        <v>661</v>
      </c>
      <c r="CS11" s="236" t="s">
        <v>662</v>
      </c>
      <c r="CT11" s="236" t="s">
        <v>663</v>
      </c>
      <c r="CU11" s="236" t="s">
        <v>664</v>
      </c>
      <c r="CV11" s="236" t="s">
        <v>665</v>
      </c>
      <c r="CW11" s="236" t="s">
        <v>666</v>
      </c>
      <c r="CX11" s="236" t="s">
        <v>667</v>
      </c>
      <c r="CY11" s="236" t="s">
        <v>668</v>
      </c>
      <c r="CZ11" s="236" t="s">
        <v>669</v>
      </c>
      <c r="DA11" s="236" t="s">
        <v>670</v>
      </c>
      <c r="DB11" s="236" t="s">
        <v>671</v>
      </c>
      <c r="DC11" s="236" t="s">
        <v>672</v>
      </c>
      <c r="DD11" s="236" t="s">
        <v>673</v>
      </c>
      <c r="DE11" s="236" t="s">
        <v>674</v>
      </c>
      <c r="DF11" s="236" t="s">
        <v>675</v>
      </c>
      <c r="DG11" s="236" t="s">
        <v>676</v>
      </c>
      <c r="DH11" s="236" t="s">
        <v>677</v>
      </c>
      <c r="DI11" s="236" t="s">
        <v>678</v>
      </c>
      <c r="DJ11" s="236" t="s">
        <v>679</v>
      </c>
      <c r="DK11" s="236" t="s">
        <v>680</v>
      </c>
      <c r="DL11" s="236" t="s">
        <v>681</v>
      </c>
      <c r="DM11" s="236" t="s">
        <v>682</v>
      </c>
      <c r="DN11" s="236" t="s">
        <v>683</v>
      </c>
      <c r="DO11" s="236" t="s">
        <v>684</v>
      </c>
      <c r="DP11" s="236" t="s">
        <v>685</v>
      </c>
      <c r="DQ11" s="236" t="s">
        <v>686</v>
      </c>
      <c r="DR11" s="236" t="s">
        <v>687</v>
      </c>
      <c r="DS11" s="236" t="s">
        <v>688</v>
      </c>
      <c r="DT11" s="236" t="s">
        <v>689</v>
      </c>
      <c r="DU11" s="236" t="s">
        <v>690</v>
      </c>
      <c r="DV11" s="236" t="s">
        <v>691</v>
      </c>
      <c r="DW11" s="236" t="s">
        <v>692</v>
      </c>
      <c r="DX11" s="236" t="s">
        <v>693</v>
      </c>
      <c r="DY11" s="236" t="s">
        <v>694</v>
      </c>
      <c r="DZ11" s="236" t="s">
        <v>695</v>
      </c>
      <c r="EA11" s="236" t="s">
        <v>696</v>
      </c>
      <c r="EB11" s="236" t="s">
        <v>697</v>
      </c>
      <c r="EC11" s="236" t="s">
        <v>698</v>
      </c>
      <c r="ED11" s="236" t="s">
        <v>699</v>
      </c>
      <c r="EE11" s="236" t="s">
        <v>700</v>
      </c>
      <c r="EF11" s="236" t="s">
        <v>701</v>
      </c>
      <c r="EG11" s="236" t="s">
        <v>702</v>
      </c>
      <c r="EH11" s="236" t="s">
        <v>703</v>
      </c>
      <c r="EI11" s="250" t="s">
        <v>704</v>
      </c>
      <c r="EJ11" s="250" t="s">
        <v>705</v>
      </c>
      <c r="EK11" s="236" t="s">
        <v>706</v>
      </c>
      <c r="EL11" s="236" t="s">
        <v>707</v>
      </c>
      <c r="EM11" s="236" t="s">
        <v>708</v>
      </c>
      <c r="EN11" s="236" t="s">
        <v>709</v>
      </c>
      <c r="EO11" s="236" t="s">
        <v>710</v>
      </c>
      <c r="EP11" s="236" t="s">
        <v>711</v>
      </c>
      <c r="EQ11" s="236" t="s">
        <v>712</v>
      </c>
      <c r="ER11" s="236" t="s">
        <v>713</v>
      </c>
      <c r="ES11" s="236" t="s">
        <v>714</v>
      </c>
      <c r="ET11" s="236" t="s">
        <v>715</v>
      </c>
      <c r="EU11" s="236" t="s">
        <v>716</v>
      </c>
      <c r="EV11" s="236" t="s">
        <v>717</v>
      </c>
      <c r="EW11" s="236" t="s">
        <v>718</v>
      </c>
      <c r="EX11" s="236" t="s">
        <v>719</v>
      </c>
      <c r="EY11" s="236" t="s">
        <v>720</v>
      </c>
      <c r="EZ11" s="236" t="s">
        <v>721</v>
      </c>
      <c r="FA11" s="236" t="s">
        <v>722</v>
      </c>
      <c r="FB11" s="236" t="s">
        <v>723</v>
      </c>
      <c r="FC11" s="236" t="s">
        <v>724</v>
      </c>
      <c r="FD11" s="236" t="s">
        <v>725</v>
      </c>
      <c r="FE11" s="236" t="s">
        <v>726</v>
      </c>
      <c r="FF11" s="236" t="s">
        <v>727</v>
      </c>
      <c r="FG11" s="236" t="s">
        <v>728</v>
      </c>
      <c r="FH11" s="236" t="s">
        <v>729</v>
      </c>
      <c r="FI11" s="236" t="s">
        <v>730</v>
      </c>
      <c r="FJ11" s="236" t="s">
        <v>731</v>
      </c>
      <c r="FK11" s="236" t="s">
        <v>732</v>
      </c>
      <c r="FL11" s="236" t="s">
        <v>733</v>
      </c>
      <c r="FM11" s="236" t="s">
        <v>734</v>
      </c>
      <c r="FN11" s="236" t="s">
        <v>735</v>
      </c>
      <c r="FO11" s="236" t="s">
        <v>736</v>
      </c>
      <c r="FP11" s="236" t="s">
        <v>737</v>
      </c>
      <c r="FQ11" s="236" t="s">
        <v>738</v>
      </c>
      <c r="FR11" s="236" t="s">
        <v>739</v>
      </c>
      <c r="FS11" s="236" t="s">
        <v>740</v>
      </c>
      <c r="FT11" s="236" t="s">
        <v>741</v>
      </c>
      <c r="FU11" s="236" t="s">
        <v>742</v>
      </c>
      <c r="FV11" s="236" t="s">
        <v>743</v>
      </c>
      <c r="FW11" s="236" t="s">
        <v>744</v>
      </c>
      <c r="FX11" s="236" t="s">
        <v>745</v>
      </c>
      <c r="FY11" s="236" t="s">
        <v>746</v>
      </c>
      <c r="FZ11" s="236" t="s">
        <v>747</v>
      </c>
      <c r="GA11" s="236" t="s">
        <v>748</v>
      </c>
      <c r="GB11" s="236" t="s">
        <v>749</v>
      </c>
      <c r="GC11" s="236" t="s">
        <v>750</v>
      </c>
      <c r="GD11" s="236" t="s">
        <v>751</v>
      </c>
      <c r="GE11" s="250" t="s">
        <v>752</v>
      </c>
      <c r="GF11" s="250" t="s">
        <v>753</v>
      </c>
      <c r="GG11" s="236" t="s">
        <v>754</v>
      </c>
      <c r="GH11" s="236" t="s">
        <v>755</v>
      </c>
      <c r="GI11" s="236" t="s">
        <v>756</v>
      </c>
      <c r="GJ11" s="236" t="s">
        <v>757</v>
      </c>
      <c r="GK11" s="236" t="s">
        <v>758</v>
      </c>
      <c r="GL11" s="236" t="s">
        <v>759</v>
      </c>
      <c r="GM11" s="236" t="s">
        <v>760</v>
      </c>
      <c r="GN11" s="236" t="s">
        <v>761</v>
      </c>
      <c r="GO11" s="236" t="s">
        <v>762</v>
      </c>
      <c r="GP11" s="236" t="s">
        <v>763</v>
      </c>
      <c r="GQ11" s="236" t="s">
        <v>764</v>
      </c>
      <c r="GR11" s="236" t="s">
        <v>765</v>
      </c>
      <c r="GS11" s="236" t="s">
        <v>766</v>
      </c>
      <c r="GT11" s="236" t="s">
        <v>767</v>
      </c>
      <c r="GU11" s="236" t="s">
        <v>768</v>
      </c>
      <c r="GV11" s="236" t="s">
        <v>769</v>
      </c>
      <c r="GW11" s="236" t="s">
        <v>770</v>
      </c>
      <c r="GX11" s="236" t="s">
        <v>771</v>
      </c>
      <c r="GY11" s="236" t="s">
        <v>772</v>
      </c>
      <c r="GZ11" s="236" t="s">
        <v>773</v>
      </c>
      <c r="HA11" s="236" t="s">
        <v>774</v>
      </c>
      <c r="HB11" s="236" t="s">
        <v>775</v>
      </c>
      <c r="HC11" s="236" t="s">
        <v>776</v>
      </c>
      <c r="HD11" s="236" t="s">
        <v>777</v>
      </c>
      <c r="HE11" s="236" t="s">
        <v>778</v>
      </c>
      <c r="HF11" s="236" t="s">
        <v>779</v>
      </c>
      <c r="HG11" s="236" t="s">
        <v>780</v>
      </c>
      <c r="HH11" s="236" t="s">
        <v>781</v>
      </c>
      <c r="HI11" s="236" t="s">
        <v>782</v>
      </c>
      <c r="HJ11" s="236" t="s">
        <v>783</v>
      </c>
      <c r="HK11" s="236" t="s">
        <v>784</v>
      </c>
      <c r="HL11" s="236" t="s">
        <v>785</v>
      </c>
      <c r="HM11" s="236" t="s">
        <v>786</v>
      </c>
      <c r="HN11" s="236" t="s">
        <v>787</v>
      </c>
      <c r="HO11" s="236" t="s">
        <v>788</v>
      </c>
      <c r="HP11" s="236" t="s">
        <v>789</v>
      </c>
      <c r="HQ11" s="236" t="s">
        <v>790</v>
      </c>
      <c r="HR11" s="236" t="s">
        <v>791</v>
      </c>
      <c r="HS11" s="236" t="s">
        <v>792</v>
      </c>
      <c r="HT11" s="236" t="s">
        <v>793</v>
      </c>
      <c r="HU11" s="236" t="s">
        <v>794</v>
      </c>
      <c r="HV11" s="236" t="s">
        <v>795</v>
      </c>
      <c r="HW11" s="236" t="s">
        <v>796</v>
      </c>
      <c r="HX11" s="236" t="s">
        <v>797</v>
      </c>
      <c r="HY11" s="236" t="s">
        <v>798</v>
      </c>
      <c r="HZ11" s="236" t="s">
        <v>799</v>
      </c>
      <c r="IA11" s="250" t="s">
        <v>800</v>
      </c>
      <c r="IB11" s="250" t="s">
        <v>801</v>
      </c>
      <c r="IC11" s="236" t="s">
        <v>802</v>
      </c>
      <c r="ID11" s="236" t="s">
        <v>803</v>
      </c>
      <c r="IE11" s="236" t="s">
        <v>804</v>
      </c>
      <c r="IF11" s="236" t="s">
        <v>805</v>
      </c>
      <c r="IG11" s="236" t="s">
        <v>806</v>
      </c>
      <c r="IH11" s="236" t="s">
        <v>807</v>
      </c>
      <c r="II11" s="236" t="s">
        <v>808</v>
      </c>
      <c r="IJ11" s="236" t="s">
        <v>809</v>
      </c>
      <c r="IK11" s="236" t="s">
        <v>810</v>
      </c>
      <c r="IL11" s="236" t="s">
        <v>811</v>
      </c>
      <c r="IM11" s="236" t="s">
        <v>812</v>
      </c>
      <c r="IN11" s="236" t="s">
        <v>813</v>
      </c>
      <c r="IO11" s="236" t="s">
        <v>814</v>
      </c>
      <c r="IP11" s="236" t="s">
        <v>815</v>
      </c>
      <c r="IQ11" s="236" t="s">
        <v>816</v>
      </c>
      <c r="IR11" s="236" t="s">
        <v>817</v>
      </c>
      <c r="IS11" s="236" t="s">
        <v>818</v>
      </c>
      <c r="IT11" s="236" t="s">
        <v>819</v>
      </c>
      <c r="IU11" s="236" t="s">
        <v>820</v>
      </c>
      <c r="IV11" s="236" t="s">
        <v>821</v>
      </c>
      <c r="IW11" s="236" t="s">
        <v>822</v>
      </c>
      <c r="IX11" s="236" t="s">
        <v>823</v>
      </c>
      <c r="IY11" s="236" t="s">
        <v>824</v>
      </c>
      <c r="IZ11" s="236" t="s">
        <v>825</v>
      </c>
      <c r="JA11" s="236" t="s">
        <v>826</v>
      </c>
      <c r="JB11" s="236" t="s">
        <v>827</v>
      </c>
      <c r="JC11" s="236" t="s">
        <v>828</v>
      </c>
      <c r="JD11" s="236" t="s">
        <v>829</v>
      </c>
      <c r="JE11" s="236" t="s">
        <v>830</v>
      </c>
      <c r="JF11" s="236" t="s">
        <v>831</v>
      </c>
      <c r="JG11" s="236" t="s">
        <v>832</v>
      </c>
      <c r="JH11" s="236" t="s">
        <v>833</v>
      </c>
      <c r="JI11" s="236" t="s">
        <v>834</v>
      </c>
      <c r="JJ11" s="236" t="s">
        <v>835</v>
      </c>
      <c r="JK11" s="236" t="s">
        <v>836</v>
      </c>
      <c r="JL11" s="236" t="s">
        <v>837</v>
      </c>
      <c r="JM11" s="236" t="s">
        <v>838</v>
      </c>
      <c r="JN11" s="236" t="s">
        <v>839</v>
      </c>
      <c r="JO11" s="236" t="s">
        <v>840</v>
      </c>
      <c r="JP11" s="236" t="s">
        <v>841</v>
      </c>
      <c r="JQ11" s="236" t="s">
        <v>842</v>
      </c>
      <c r="JR11" s="236" t="s">
        <v>843</v>
      </c>
      <c r="JS11" s="236" t="s">
        <v>844</v>
      </c>
      <c r="JT11" s="236" t="s">
        <v>845</v>
      </c>
      <c r="JU11" s="236" t="s">
        <v>846</v>
      </c>
      <c r="JV11" s="236" t="s">
        <v>847</v>
      </c>
      <c r="JW11" s="250" t="s">
        <v>848</v>
      </c>
      <c r="JX11" s="250" t="s">
        <v>849</v>
      </c>
      <c r="JY11" s="228"/>
    </row>
    <row r="12" spans="1:285" x14ac:dyDescent="0.2">
      <c r="A12" s="18">
        <f>ROW()</f>
        <v>12</v>
      </c>
      <c r="B12" s="23" t="s">
        <v>78</v>
      </c>
      <c r="C12" s="251"/>
      <c r="AQ12" s="251"/>
      <c r="AR12" s="251"/>
      <c r="CM12" s="251"/>
      <c r="CN12" s="251"/>
      <c r="EI12" s="251"/>
      <c r="EJ12" s="251"/>
      <c r="GE12" s="251"/>
      <c r="GF12" s="251"/>
      <c r="IA12" s="251"/>
      <c r="IB12" s="251"/>
      <c r="JW12" s="251"/>
      <c r="JX12" s="251"/>
      <c r="JY12" s="228"/>
    </row>
    <row r="13" spans="1:285" x14ac:dyDescent="0.2">
      <c r="A13" s="18">
        <f>ROW()</f>
        <v>13</v>
      </c>
      <c r="B13" s="23" t="s">
        <v>79</v>
      </c>
      <c r="C13" s="252">
        <v>2245635654.9000001</v>
      </c>
      <c r="D13" s="253">
        <f>'SEF-6.1'!E32-'SEF-4.2'!D14</f>
        <v>88860250.750061646</v>
      </c>
      <c r="E13" s="253">
        <f>'SEF-6.1'!U61</f>
        <v>-224175000.86442834</v>
      </c>
      <c r="F13" s="253">
        <f>'SEF-6.1'!AK33</f>
        <v>1100365</v>
      </c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2">
        <f>SUM(D13:AP13)</f>
        <v>-134214385.11436671</v>
      </c>
      <c r="AR13" s="252">
        <f>+AQ13+C13</f>
        <v>2111421269.7856333</v>
      </c>
      <c r="AS13" s="253">
        <f>'SEF-6.1'!G32-'SEF-4.2'!AS14</f>
        <v>3562400.2800000017</v>
      </c>
      <c r="AT13" s="253"/>
      <c r="AU13" s="253">
        <f>'SEF-6.1'!AM20</f>
        <v>0</v>
      </c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2">
        <f>SUM(AS13:CL13)</f>
        <v>3562400.2800000017</v>
      </c>
      <c r="CN13" s="252">
        <f>+CM13+AR13</f>
        <v>2114983670.0656333</v>
      </c>
      <c r="CO13" s="253">
        <f>'SEF-6.1'!I32</f>
        <v>-55161788.366633415</v>
      </c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3"/>
      <c r="EH13" s="253"/>
      <c r="EI13" s="252">
        <f>SUM(CO13:EH13)</f>
        <v>-55161788.366633415</v>
      </c>
      <c r="EJ13" s="252">
        <f>+EI13+CN13</f>
        <v>2059821881.6989999</v>
      </c>
      <c r="EK13" s="253">
        <f>'SEF-6.1'!K32</f>
        <v>17327945.326629162</v>
      </c>
      <c r="EL13" s="253"/>
      <c r="EM13" s="253"/>
      <c r="EN13" s="253"/>
      <c r="EO13" s="253"/>
      <c r="EP13" s="253"/>
      <c r="EQ13" s="253"/>
      <c r="ER13" s="253"/>
      <c r="ES13" s="253"/>
      <c r="ET13" s="253"/>
      <c r="EU13" s="253"/>
      <c r="EV13" s="253"/>
      <c r="EW13" s="253"/>
      <c r="EX13" s="253"/>
      <c r="EY13" s="253"/>
      <c r="EZ13" s="253"/>
      <c r="FA13" s="253"/>
      <c r="FB13" s="253"/>
      <c r="FC13" s="253"/>
      <c r="FD13" s="253"/>
      <c r="FE13" s="253"/>
      <c r="FF13" s="253"/>
      <c r="FG13" s="253"/>
      <c r="FH13" s="253"/>
      <c r="FI13" s="253"/>
      <c r="FJ13" s="253"/>
      <c r="FK13" s="253"/>
      <c r="FL13" s="253"/>
      <c r="FM13" s="253"/>
      <c r="FN13" s="253"/>
      <c r="FO13" s="253"/>
      <c r="FP13" s="253"/>
      <c r="FQ13" s="253"/>
      <c r="FR13" s="253"/>
      <c r="FS13" s="253"/>
      <c r="FT13" s="253"/>
      <c r="FU13" s="253"/>
      <c r="FV13" s="253"/>
      <c r="FW13" s="253"/>
      <c r="FX13" s="253"/>
      <c r="FY13" s="253"/>
      <c r="FZ13" s="253"/>
      <c r="GA13" s="253"/>
      <c r="GB13" s="253"/>
      <c r="GC13" s="253"/>
      <c r="GD13" s="253"/>
      <c r="GE13" s="252">
        <f>SUM(EK13:GD13)</f>
        <v>17327945.326629162</v>
      </c>
      <c r="GF13" s="252">
        <f>+GE13+EJ13</f>
        <v>2077149827.025629</v>
      </c>
      <c r="GG13" s="253">
        <f>'SEF-6.1'!M32</f>
        <v>19743262.745587826</v>
      </c>
      <c r="GH13" s="253"/>
      <c r="GI13" s="253"/>
      <c r="GJ13" s="253"/>
      <c r="GK13" s="253"/>
      <c r="GL13" s="253"/>
      <c r="GM13" s="253"/>
      <c r="GN13" s="253"/>
      <c r="GO13" s="253"/>
      <c r="GP13" s="253"/>
      <c r="GQ13" s="253"/>
      <c r="GR13" s="253"/>
      <c r="GS13" s="253"/>
      <c r="GT13" s="253"/>
      <c r="GU13" s="253"/>
      <c r="GV13" s="253"/>
      <c r="GW13" s="253"/>
      <c r="GX13" s="253"/>
      <c r="GY13" s="253"/>
      <c r="GZ13" s="253"/>
      <c r="HA13" s="253"/>
      <c r="HB13" s="253"/>
      <c r="HC13" s="253"/>
      <c r="HD13" s="253"/>
      <c r="HE13" s="253"/>
      <c r="HF13" s="253"/>
      <c r="HG13" s="253"/>
      <c r="HH13" s="253"/>
      <c r="HI13" s="253"/>
      <c r="HJ13" s="253"/>
      <c r="HK13" s="253"/>
      <c r="HL13" s="253"/>
      <c r="HM13" s="253"/>
      <c r="HN13" s="253"/>
      <c r="HO13" s="253"/>
      <c r="HP13" s="253"/>
      <c r="HQ13" s="253"/>
      <c r="HR13" s="253"/>
      <c r="HS13" s="253"/>
      <c r="HT13" s="253"/>
      <c r="HU13" s="253"/>
      <c r="HV13" s="253"/>
      <c r="HW13" s="253"/>
      <c r="HX13" s="253"/>
      <c r="HY13" s="253"/>
      <c r="HZ13" s="253"/>
      <c r="IA13" s="252">
        <f>SUM(GG13:HZ13)</f>
        <v>19743262.745587826</v>
      </c>
      <c r="IB13" s="252">
        <f>+IA13+GF13</f>
        <v>2096893089.7712169</v>
      </c>
      <c r="IC13" s="253">
        <f>'SEF-6.1'!O32</f>
        <v>4659545.6296653748</v>
      </c>
      <c r="ID13" s="253"/>
      <c r="IE13" s="253"/>
      <c r="IF13" s="253"/>
      <c r="IG13" s="253"/>
      <c r="IH13" s="253"/>
      <c r="II13" s="253"/>
      <c r="IJ13" s="253"/>
      <c r="IK13" s="253"/>
      <c r="IL13" s="253"/>
      <c r="IM13" s="253"/>
      <c r="IN13" s="253"/>
      <c r="IO13" s="253"/>
      <c r="IP13" s="253"/>
      <c r="IQ13" s="253"/>
      <c r="IR13" s="253"/>
      <c r="IS13" s="253"/>
      <c r="IT13" s="253"/>
      <c r="IU13" s="253"/>
      <c r="IV13" s="253"/>
      <c r="IW13" s="253"/>
      <c r="IX13" s="253"/>
      <c r="IY13" s="253"/>
      <c r="IZ13" s="253"/>
      <c r="JA13" s="253"/>
      <c r="JB13" s="253"/>
      <c r="JC13" s="253"/>
      <c r="JD13" s="253"/>
      <c r="JE13" s="253"/>
      <c r="JF13" s="253"/>
      <c r="JG13" s="253"/>
      <c r="JH13" s="253"/>
      <c r="JI13" s="253"/>
      <c r="JJ13" s="253"/>
      <c r="JK13" s="253"/>
      <c r="JL13" s="253"/>
      <c r="JM13" s="253"/>
      <c r="JN13" s="253"/>
      <c r="JO13" s="253"/>
      <c r="JP13" s="253"/>
      <c r="JQ13" s="253"/>
      <c r="JR13" s="253"/>
      <c r="JS13" s="253"/>
      <c r="JT13" s="253"/>
      <c r="JU13" s="253"/>
      <c r="JV13" s="253"/>
      <c r="JW13" s="252">
        <f>SUM(IC13:JV13)</f>
        <v>4659545.6296653748</v>
      </c>
      <c r="JX13" s="252">
        <f>+JW13+IB13</f>
        <v>2101552635.4008822</v>
      </c>
      <c r="JY13" s="228"/>
    </row>
    <row r="14" spans="1:285" x14ac:dyDescent="0.2">
      <c r="A14" s="18">
        <f>ROW()</f>
        <v>14</v>
      </c>
      <c r="B14" s="23" t="s">
        <v>80</v>
      </c>
      <c r="C14" s="254">
        <v>351600.44</v>
      </c>
      <c r="D14" s="255">
        <f>'SEF-6.1'!E31</f>
        <v>3</v>
      </c>
      <c r="E14" s="255">
        <f>'SEF-6.1'!U62</f>
        <v>-8647.380000000001</v>
      </c>
      <c r="F14" s="255">
        <f>'SEF-6.1'!AK32</f>
        <v>2590</v>
      </c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4">
        <f>SUM(D14:AP14)</f>
        <v>-6054.380000000001</v>
      </c>
      <c r="AR14" s="254">
        <f>+AQ14+C14</f>
        <v>345546.06</v>
      </c>
      <c r="AS14" s="255">
        <f>'SEF-6.1'!G31</f>
        <v>0</v>
      </c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4">
        <f>SUM(AS14:CL14)</f>
        <v>0</v>
      </c>
      <c r="CN14" s="254">
        <f>+CM14+AR14</f>
        <v>345546.06</v>
      </c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255"/>
      <c r="DX14" s="255"/>
      <c r="DY14" s="255"/>
      <c r="DZ14" s="255"/>
      <c r="EA14" s="255"/>
      <c r="EB14" s="255"/>
      <c r="EC14" s="255"/>
      <c r="ED14" s="255"/>
      <c r="EE14" s="255"/>
      <c r="EF14" s="255"/>
      <c r="EG14" s="255"/>
      <c r="EH14" s="255"/>
      <c r="EI14" s="254">
        <f>SUM(CO14:EH14)</f>
        <v>0</v>
      </c>
      <c r="EJ14" s="254">
        <f>+EI14+CN14</f>
        <v>345546.06</v>
      </c>
      <c r="EK14" s="255"/>
      <c r="EL14" s="255"/>
      <c r="EM14" s="255"/>
      <c r="EN14" s="255"/>
      <c r="EO14" s="255"/>
      <c r="EP14" s="255"/>
      <c r="EQ14" s="255"/>
      <c r="ER14" s="255"/>
      <c r="ES14" s="255"/>
      <c r="ET14" s="255"/>
      <c r="EU14" s="255"/>
      <c r="EV14" s="255"/>
      <c r="EW14" s="255"/>
      <c r="EX14" s="255"/>
      <c r="EY14" s="255"/>
      <c r="EZ14" s="255"/>
      <c r="FA14" s="255"/>
      <c r="FB14" s="255"/>
      <c r="FC14" s="255"/>
      <c r="FD14" s="255"/>
      <c r="FE14" s="255"/>
      <c r="FF14" s="255"/>
      <c r="FG14" s="255"/>
      <c r="FH14" s="255"/>
      <c r="FI14" s="255"/>
      <c r="FJ14" s="255"/>
      <c r="FK14" s="255"/>
      <c r="FL14" s="255"/>
      <c r="FM14" s="255"/>
      <c r="FN14" s="255"/>
      <c r="FO14" s="255"/>
      <c r="FP14" s="255"/>
      <c r="FQ14" s="255"/>
      <c r="FR14" s="255"/>
      <c r="FS14" s="255"/>
      <c r="FT14" s="255"/>
      <c r="FU14" s="255"/>
      <c r="FV14" s="255"/>
      <c r="FW14" s="255"/>
      <c r="FX14" s="255"/>
      <c r="FY14" s="255"/>
      <c r="FZ14" s="255"/>
      <c r="GA14" s="255"/>
      <c r="GB14" s="255"/>
      <c r="GC14" s="255"/>
      <c r="GD14" s="255"/>
      <c r="GE14" s="254">
        <f>SUM(EK14:GD14)</f>
        <v>0</v>
      </c>
      <c r="GF14" s="254">
        <f>+GE14+EJ14</f>
        <v>345546.06</v>
      </c>
      <c r="GG14" s="255"/>
      <c r="GH14" s="255"/>
      <c r="GI14" s="255"/>
      <c r="GJ14" s="255"/>
      <c r="GK14" s="255"/>
      <c r="GL14" s="255"/>
      <c r="GM14" s="255"/>
      <c r="GN14" s="255"/>
      <c r="GO14" s="255"/>
      <c r="GP14" s="255"/>
      <c r="GQ14" s="255"/>
      <c r="GR14" s="255"/>
      <c r="GS14" s="255"/>
      <c r="GT14" s="255"/>
      <c r="GU14" s="255"/>
      <c r="GV14" s="255"/>
      <c r="GW14" s="255"/>
      <c r="GX14" s="255"/>
      <c r="GY14" s="255"/>
      <c r="GZ14" s="255"/>
      <c r="HA14" s="255"/>
      <c r="HB14" s="255"/>
      <c r="HC14" s="255"/>
      <c r="HD14" s="255"/>
      <c r="HE14" s="255"/>
      <c r="HF14" s="255"/>
      <c r="HG14" s="255"/>
      <c r="HH14" s="255"/>
      <c r="HI14" s="255"/>
      <c r="HJ14" s="255"/>
      <c r="HK14" s="255"/>
      <c r="HL14" s="255"/>
      <c r="HM14" s="255"/>
      <c r="HN14" s="255"/>
      <c r="HO14" s="255"/>
      <c r="HP14" s="255"/>
      <c r="HQ14" s="255"/>
      <c r="HR14" s="255"/>
      <c r="HS14" s="255"/>
      <c r="HT14" s="255"/>
      <c r="HU14" s="255"/>
      <c r="HV14" s="255"/>
      <c r="HW14" s="255"/>
      <c r="HX14" s="255"/>
      <c r="HY14" s="255"/>
      <c r="HZ14" s="255"/>
      <c r="IA14" s="254">
        <f>SUM(GG14:HZ14)</f>
        <v>0</v>
      </c>
      <c r="IB14" s="254">
        <f>+IA14+GF14</f>
        <v>345546.06</v>
      </c>
      <c r="IC14" s="255"/>
      <c r="ID14" s="255"/>
      <c r="IE14" s="255"/>
      <c r="IF14" s="255"/>
      <c r="IG14" s="255"/>
      <c r="IH14" s="255"/>
      <c r="II14" s="255"/>
      <c r="IJ14" s="255"/>
      <c r="IK14" s="255"/>
      <c r="IL14" s="255"/>
      <c r="IM14" s="255"/>
      <c r="IN14" s="255"/>
      <c r="IO14" s="255"/>
      <c r="IP14" s="255"/>
      <c r="IQ14" s="255"/>
      <c r="IR14" s="255"/>
      <c r="IS14" s="255"/>
      <c r="IT14" s="255"/>
      <c r="IU14" s="255"/>
      <c r="IV14" s="255"/>
      <c r="IW14" s="255"/>
      <c r="IX14" s="255"/>
      <c r="IY14" s="255"/>
      <c r="IZ14" s="255"/>
      <c r="JA14" s="255"/>
      <c r="JB14" s="255"/>
      <c r="JC14" s="255"/>
      <c r="JD14" s="255"/>
      <c r="JE14" s="255"/>
      <c r="JF14" s="255"/>
      <c r="JG14" s="255"/>
      <c r="JH14" s="255"/>
      <c r="JI14" s="255"/>
      <c r="JJ14" s="255"/>
      <c r="JK14" s="255"/>
      <c r="JL14" s="255"/>
      <c r="JM14" s="255"/>
      <c r="JN14" s="255"/>
      <c r="JO14" s="255"/>
      <c r="JP14" s="255"/>
      <c r="JQ14" s="255"/>
      <c r="JR14" s="255"/>
      <c r="JS14" s="255"/>
      <c r="JT14" s="255"/>
      <c r="JU14" s="255"/>
      <c r="JV14" s="255"/>
      <c r="JW14" s="254">
        <f>SUM(IC14:JV14)</f>
        <v>0</v>
      </c>
      <c r="JX14" s="254">
        <f>+JW14+IB14</f>
        <v>345546.06</v>
      </c>
      <c r="JY14" s="228"/>
    </row>
    <row r="15" spans="1:285" x14ac:dyDescent="0.2">
      <c r="A15" s="18">
        <f>ROW()</f>
        <v>15</v>
      </c>
      <c r="B15" s="23" t="s">
        <v>81</v>
      </c>
      <c r="C15" s="254">
        <v>175259903.59</v>
      </c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4">
        <f>SUM(D15:AP15)</f>
        <v>0</v>
      </c>
      <c r="AR15" s="254">
        <f>+AQ15+C15</f>
        <v>175259903.59</v>
      </c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4">
        <f>SUM(AS15:CL15)</f>
        <v>0</v>
      </c>
      <c r="CN15" s="254">
        <f>+CM15+AR15</f>
        <v>175259903.59</v>
      </c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  <c r="DL15" s="255"/>
      <c r="DM15" s="255"/>
      <c r="DN15" s="255"/>
      <c r="DO15" s="255"/>
      <c r="DP15" s="255"/>
      <c r="DQ15" s="255"/>
      <c r="DR15" s="255"/>
      <c r="DS15" s="255"/>
      <c r="DT15" s="255"/>
      <c r="DU15" s="255"/>
      <c r="DV15" s="255"/>
      <c r="DW15" s="255"/>
      <c r="DX15" s="255"/>
      <c r="DY15" s="255"/>
      <c r="DZ15" s="255"/>
      <c r="EA15" s="255"/>
      <c r="EB15" s="255"/>
      <c r="EC15" s="255"/>
      <c r="ED15" s="255"/>
      <c r="EE15" s="255"/>
      <c r="EF15" s="255"/>
      <c r="EG15" s="255"/>
      <c r="EH15" s="255"/>
      <c r="EI15" s="254">
        <f>SUM(CO15:EH15)</f>
        <v>0</v>
      </c>
      <c r="EJ15" s="254">
        <f>+EI15+CN15</f>
        <v>175259903.59</v>
      </c>
      <c r="EK15" s="255"/>
      <c r="EL15" s="255"/>
      <c r="EM15" s="255"/>
      <c r="EN15" s="255"/>
      <c r="EO15" s="255"/>
      <c r="EP15" s="255"/>
      <c r="EQ15" s="255"/>
      <c r="ER15" s="255"/>
      <c r="ES15" s="255"/>
      <c r="ET15" s="255"/>
      <c r="EU15" s="255"/>
      <c r="EV15" s="255"/>
      <c r="EW15" s="255"/>
      <c r="EX15" s="255"/>
      <c r="EY15" s="255"/>
      <c r="EZ15" s="255"/>
      <c r="FA15" s="255"/>
      <c r="FB15" s="255"/>
      <c r="FC15" s="255"/>
      <c r="FD15" s="255"/>
      <c r="FE15" s="255"/>
      <c r="FF15" s="255"/>
      <c r="FG15" s="255"/>
      <c r="FH15" s="255"/>
      <c r="FI15" s="255"/>
      <c r="FJ15" s="255"/>
      <c r="FK15" s="255"/>
      <c r="FL15" s="255"/>
      <c r="FM15" s="255"/>
      <c r="FN15" s="255"/>
      <c r="FO15" s="255"/>
      <c r="FP15" s="255"/>
      <c r="FQ15" s="255"/>
      <c r="FR15" s="255"/>
      <c r="FS15" s="255">
        <f>-'SEF-6.2'!K24</f>
        <v>-46724701.670000017</v>
      </c>
      <c r="FT15" s="255"/>
      <c r="FU15" s="255"/>
      <c r="FV15" s="255"/>
      <c r="FW15" s="255"/>
      <c r="FX15" s="255"/>
      <c r="FY15" s="255"/>
      <c r="FZ15" s="255"/>
      <c r="GA15" s="255"/>
      <c r="GB15" s="255"/>
      <c r="GC15" s="255"/>
      <c r="GD15" s="255"/>
      <c r="GE15" s="254">
        <f>SUM(EK15:GD15)</f>
        <v>-46724701.670000017</v>
      </c>
      <c r="GF15" s="254">
        <f>+GE15+EJ15</f>
        <v>128535201.91999999</v>
      </c>
      <c r="GG15" s="255"/>
      <c r="GH15" s="255"/>
      <c r="GI15" s="255"/>
      <c r="GJ15" s="255"/>
      <c r="GK15" s="255"/>
      <c r="GL15" s="255"/>
      <c r="GM15" s="255"/>
      <c r="GN15" s="255"/>
      <c r="GO15" s="255"/>
      <c r="GP15" s="255"/>
      <c r="GQ15" s="255"/>
      <c r="GR15" s="255"/>
      <c r="GS15" s="255"/>
      <c r="GT15" s="255"/>
      <c r="GU15" s="255"/>
      <c r="GV15" s="255"/>
      <c r="GW15" s="255"/>
      <c r="GX15" s="255"/>
      <c r="GY15" s="255"/>
      <c r="GZ15" s="255"/>
      <c r="HA15" s="255"/>
      <c r="HB15" s="255"/>
      <c r="HC15" s="255"/>
      <c r="HD15" s="255"/>
      <c r="HE15" s="255"/>
      <c r="HF15" s="255"/>
      <c r="HG15" s="255"/>
      <c r="HH15" s="255"/>
      <c r="HI15" s="255"/>
      <c r="HJ15" s="255"/>
      <c r="HK15" s="255"/>
      <c r="HL15" s="255"/>
      <c r="HM15" s="255"/>
      <c r="HN15" s="255"/>
      <c r="HO15" s="255">
        <f>-'SEF-6.2'!M24</f>
        <v>7133168.3280000091</v>
      </c>
      <c r="HP15" s="255"/>
      <c r="HQ15" s="255"/>
      <c r="HR15" s="255"/>
      <c r="HS15" s="255"/>
      <c r="HT15" s="255"/>
      <c r="HU15" s="255"/>
      <c r="HV15" s="255"/>
      <c r="HW15" s="255"/>
      <c r="HX15" s="255"/>
      <c r="HY15" s="255"/>
      <c r="HZ15" s="255"/>
      <c r="IA15" s="254">
        <f>SUM(GG15:HZ15)</f>
        <v>7133168.3280000091</v>
      </c>
      <c r="IB15" s="254">
        <f>+IA15+GF15</f>
        <v>135668370.248</v>
      </c>
      <c r="IC15" s="255"/>
      <c r="ID15" s="255"/>
      <c r="IE15" s="255"/>
      <c r="IF15" s="255"/>
      <c r="IG15" s="255"/>
      <c r="IH15" s="255"/>
      <c r="II15" s="255"/>
      <c r="IJ15" s="255"/>
      <c r="IK15" s="255"/>
      <c r="IL15" s="255"/>
      <c r="IM15" s="255"/>
      <c r="IN15" s="255"/>
      <c r="IO15" s="255"/>
      <c r="IP15" s="255"/>
      <c r="IQ15" s="255"/>
      <c r="IR15" s="255"/>
      <c r="IS15" s="255"/>
      <c r="IT15" s="255"/>
      <c r="IU15" s="255"/>
      <c r="IV15" s="255"/>
      <c r="IW15" s="255"/>
      <c r="IX15" s="255"/>
      <c r="IY15" s="255"/>
      <c r="IZ15" s="255"/>
      <c r="JA15" s="255"/>
      <c r="JB15" s="255"/>
      <c r="JC15" s="255"/>
      <c r="JD15" s="255"/>
      <c r="JE15" s="255"/>
      <c r="JF15" s="255"/>
      <c r="JG15" s="255"/>
      <c r="JH15" s="255"/>
      <c r="JI15" s="255"/>
      <c r="JJ15" s="255"/>
      <c r="JK15" s="255">
        <f>-'SEF-6.2'!O24</f>
        <v>-20344106.5</v>
      </c>
      <c r="JL15" s="255"/>
      <c r="JM15" s="255"/>
      <c r="JN15" s="255"/>
      <c r="JO15" s="255"/>
      <c r="JP15" s="255"/>
      <c r="JQ15" s="255"/>
      <c r="JR15" s="255"/>
      <c r="JS15" s="255"/>
      <c r="JT15" s="255"/>
      <c r="JU15" s="255"/>
      <c r="JV15" s="255"/>
      <c r="JW15" s="254">
        <f>SUM(IC15:JV15)</f>
        <v>-20344106.5</v>
      </c>
      <c r="JX15" s="254">
        <f>+JW15+IB15</f>
        <v>115324263.748</v>
      </c>
      <c r="JY15" s="228"/>
    </row>
    <row r="16" spans="1:285" x14ac:dyDescent="0.2">
      <c r="A16" s="18">
        <f>ROW()</f>
        <v>16</v>
      </c>
      <c r="B16" s="23" t="s">
        <v>82</v>
      </c>
      <c r="C16" s="254">
        <v>98941870.86999999</v>
      </c>
      <c r="D16" s="255">
        <f>'SEF-6.1'!E47</f>
        <v>-24355616.922251314</v>
      </c>
      <c r="E16" s="255">
        <f>'SEF-6.1'!U63</f>
        <v>18000928.779999997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4">
        <f>SUM(D16:AP16)</f>
        <v>-6354688.1422513165</v>
      </c>
      <c r="AR16" s="254">
        <f>+AQ16+C16</f>
        <v>92587182.727748677</v>
      </c>
      <c r="AS16" s="255">
        <f>'SEF-6.1'!G47</f>
        <v>-11404908.870000001</v>
      </c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>
        <f>'SEF-6.1'!NK39</f>
        <v>-6268196.7300000004</v>
      </c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>
        <f>'SEF-6.2'!DO33</f>
        <v>-58170.11</v>
      </c>
      <c r="CI16" s="255"/>
      <c r="CJ16" s="255"/>
      <c r="CK16" s="255"/>
      <c r="CL16" s="255"/>
      <c r="CM16" s="254">
        <f>SUM(AS16:CL16)</f>
        <v>-17731275.710000001</v>
      </c>
      <c r="CN16" s="254">
        <f>+CM16+AR16</f>
        <v>74855907.017748684</v>
      </c>
      <c r="CO16" s="255">
        <f>+'SEF-6.1'!I47</f>
        <v>655535</v>
      </c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  <c r="DL16" s="255"/>
      <c r="DM16" s="255"/>
      <c r="DN16" s="255"/>
      <c r="DO16" s="255"/>
      <c r="DP16" s="255"/>
      <c r="DQ16" s="255"/>
      <c r="DR16" s="255"/>
      <c r="DS16" s="255"/>
      <c r="DT16" s="255"/>
      <c r="DU16" s="255"/>
      <c r="DV16" s="255"/>
      <c r="DW16" s="255"/>
      <c r="DX16" s="255"/>
      <c r="DY16" s="255"/>
      <c r="DZ16" s="255"/>
      <c r="EA16" s="255"/>
      <c r="EB16" s="255"/>
      <c r="EC16" s="255"/>
      <c r="ED16" s="255"/>
      <c r="EE16" s="255"/>
      <c r="EF16" s="255"/>
      <c r="EG16" s="255"/>
      <c r="EH16" s="255"/>
      <c r="EI16" s="254">
        <f>SUM(CO16:EH16)</f>
        <v>655535</v>
      </c>
      <c r="EJ16" s="254">
        <f>+EI16+CN16</f>
        <v>75511442.017748684</v>
      </c>
      <c r="EK16" s="255">
        <f>+'SEF-6.1'!K47</f>
        <v>3818698.993774578</v>
      </c>
      <c r="EL16" s="255"/>
      <c r="EM16" s="255"/>
      <c r="EN16" s="255"/>
      <c r="EO16" s="255"/>
      <c r="EP16" s="255"/>
      <c r="EQ16" s="255"/>
      <c r="ER16" s="255"/>
      <c r="ES16" s="255"/>
      <c r="ET16" s="255"/>
      <c r="EU16" s="255"/>
      <c r="EV16" s="255"/>
      <c r="EW16" s="255"/>
      <c r="EX16" s="255"/>
      <c r="EY16" s="255"/>
      <c r="EZ16" s="255"/>
      <c r="FA16" s="255"/>
      <c r="FB16" s="255"/>
      <c r="FC16" s="255"/>
      <c r="FD16" s="255"/>
      <c r="FE16" s="255"/>
      <c r="FF16" s="255"/>
      <c r="FG16" s="255"/>
      <c r="FH16" s="255">
        <f>'SEF-6.1'!NO40</f>
        <v>-8344283.9914029716</v>
      </c>
      <c r="FI16" s="255"/>
      <c r="FJ16" s="255"/>
      <c r="FK16" s="255"/>
      <c r="FL16" s="255"/>
      <c r="FM16" s="255"/>
      <c r="FN16" s="255"/>
      <c r="FO16" s="255"/>
      <c r="FP16" s="255"/>
      <c r="FQ16" s="255"/>
      <c r="FR16" s="255"/>
      <c r="FS16" s="255">
        <f>-SUM('SEF-6.2'!K25,'SEF-6.2'!K31)</f>
        <v>22913419.171165917</v>
      </c>
      <c r="FT16" s="255"/>
      <c r="FU16" s="255"/>
      <c r="FV16" s="255"/>
      <c r="FW16" s="255"/>
      <c r="FX16" s="255"/>
      <c r="FY16" s="255"/>
      <c r="FZ16" s="255"/>
      <c r="GA16" s="255"/>
      <c r="GB16" s="255"/>
      <c r="GC16" s="255"/>
      <c r="GD16" s="255"/>
      <c r="GE16" s="254">
        <f>SUM(EK16:GD16)</f>
        <v>18387834.173537523</v>
      </c>
      <c r="GF16" s="254">
        <f>+GE16+EJ16</f>
        <v>93899276.191286206</v>
      </c>
      <c r="GG16" s="255">
        <f>+'SEF-6.1'!M47</f>
        <v>1829931.7402674481</v>
      </c>
      <c r="GH16" s="255"/>
      <c r="GI16" s="255"/>
      <c r="GJ16" s="255"/>
      <c r="GK16" s="255"/>
      <c r="GL16" s="255"/>
      <c r="GM16" s="255"/>
      <c r="GN16" s="255"/>
      <c r="GO16" s="255"/>
      <c r="GP16" s="255"/>
      <c r="GQ16" s="255"/>
      <c r="GR16" s="255"/>
      <c r="GS16" s="255"/>
      <c r="GT16" s="255"/>
      <c r="GU16" s="255"/>
      <c r="GV16" s="255"/>
      <c r="GW16" s="255"/>
      <c r="GX16" s="255"/>
      <c r="GY16" s="255"/>
      <c r="GZ16" s="255"/>
      <c r="HA16" s="255"/>
      <c r="HB16" s="255"/>
      <c r="HC16" s="255"/>
      <c r="HD16" s="255">
        <f>-'SEF-6.1'!NQ41</f>
        <v>0</v>
      </c>
      <c r="HE16" s="255"/>
      <c r="HF16" s="255"/>
      <c r="HG16" s="255"/>
      <c r="HH16" s="255"/>
      <c r="HI16" s="255"/>
      <c r="HJ16" s="255"/>
      <c r="HK16" s="255"/>
      <c r="HL16" s="255"/>
      <c r="HM16" s="255"/>
      <c r="HN16" s="255"/>
      <c r="HO16" s="255">
        <f>-SUM('SEF-6.2'!M25,'SEF-6.2'!M31)</f>
        <v>-13697511.82141586</v>
      </c>
      <c r="HP16" s="255"/>
      <c r="HQ16" s="255"/>
      <c r="HR16" s="255"/>
      <c r="HS16" s="255"/>
      <c r="HT16" s="255"/>
      <c r="HU16" s="255"/>
      <c r="HV16" s="255"/>
      <c r="HW16" s="255"/>
      <c r="HX16" s="255"/>
      <c r="HY16" s="255"/>
      <c r="HZ16" s="255"/>
      <c r="IA16" s="254">
        <f>SUM(GG16:HZ16)</f>
        <v>-11867580.081148412</v>
      </c>
      <c r="IB16" s="254">
        <f>+IA16+GF16</f>
        <v>82031696.11013779</v>
      </c>
      <c r="IC16" s="255">
        <f>+'SEF-6.1'!O47</f>
        <v>1679761.6470904686</v>
      </c>
      <c r="ID16" s="255"/>
      <c r="IE16" s="255"/>
      <c r="IF16" s="255"/>
      <c r="IG16" s="255"/>
      <c r="IH16" s="255"/>
      <c r="II16" s="255"/>
      <c r="IJ16" s="255"/>
      <c r="IK16" s="255"/>
      <c r="IL16" s="255"/>
      <c r="IM16" s="255"/>
      <c r="IN16" s="255"/>
      <c r="IO16" s="255"/>
      <c r="IP16" s="255"/>
      <c r="IQ16" s="255"/>
      <c r="IR16" s="255"/>
      <c r="IS16" s="255"/>
      <c r="IT16" s="255"/>
      <c r="IU16" s="255"/>
      <c r="IV16" s="255"/>
      <c r="IW16" s="255"/>
      <c r="IX16" s="255"/>
      <c r="IY16" s="255"/>
      <c r="IZ16" s="255">
        <f>-'SEF-6.1'!NS43</f>
        <v>0</v>
      </c>
      <c r="JA16" s="255"/>
      <c r="JB16" s="255"/>
      <c r="JC16" s="255"/>
      <c r="JD16" s="255"/>
      <c r="JE16" s="255"/>
      <c r="JF16" s="255"/>
      <c r="JG16" s="255"/>
      <c r="JH16" s="255"/>
      <c r="JI16" s="255"/>
      <c r="JJ16" s="255"/>
      <c r="JK16" s="255">
        <f>-SUM('SEF-6.2'!O25,'SEF-6.2'!O31)</f>
        <v>-5266699.5936331516</v>
      </c>
      <c r="JL16" s="255"/>
      <c r="JM16" s="255"/>
      <c r="JN16" s="255"/>
      <c r="JO16" s="255"/>
      <c r="JP16" s="255"/>
      <c r="JQ16" s="255"/>
      <c r="JR16" s="255"/>
      <c r="JS16" s="255"/>
      <c r="JT16" s="255"/>
      <c r="JU16" s="255"/>
      <c r="JV16" s="255"/>
      <c r="JW16" s="254">
        <f>SUM(IC16:JV16)</f>
        <v>-3586937.9465426831</v>
      </c>
      <c r="JX16" s="254">
        <f>+JW16+IB16</f>
        <v>78444758.16359511</v>
      </c>
      <c r="JY16" s="228"/>
    </row>
    <row r="17" spans="1:285" x14ac:dyDescent="0.2">
      <c r="A17" s="18">
        <f>ROW()</f>
        <v>17</v>
      </c>
      <c r="B17" s="23" t="s">
        <v>83</v>
      </c>
      <c r="C17" s="256">
        <f t="shared" ref="C17:BN17" si="7">SUM(C13:C16)</f>
        <v>2520189029.8000002</v>
      </c>
      <c r="D17" s="38">
        <f t="shared" si="7"/>
        <v>64504636.827810332</v>
      </c>
      <c r="E17" s="38">
        <f t="shared" si="7"/>
        <v>-206182719.46442834</v>
      </c>
      <c r="F17" s="38">
        <f t="shared" si="7"/>
        <v>1102955</v>
      </c>
      <c r="G17" s="38">
        <f t="shared" si="7"/>
        <v>0</v>
      </c>
      <c r="H17" s="38">
        <f t="shared" si="7"/>
        <v>0</v>
      </c>
      <c r="I17" s="38">
        <f t="shared" si="7"/>
        <v>0</v>
      </c>
      <c r="J17" s="38">
        <f t="shared" si="7"/>
        <v>0</v>
      </c>
      <c r="K17" s="38">
        <f t="shared" si="7"/>
        <v>0</v>
      </c>
      <c r="L17" s="38">
        <f t="shared" si="7"/>
        <v>0</v>
      </c>
      <c r="M17" s="38">
        <f t="shared" si="7"/>
        <v>0</v>
      </c>
      <c r="N17" s="38">
        <f t="shared" si="7"/>
        <v>0</v>
      </c>
      <c r="O17" s="38">
        <f t="shared" si="7"/>
        <v>0</v>
      </c>
      <c r="P17" s="38">
        <f t="shared" si="7"/>
        <v>0</v>
      </c>
      <c r="Q17" s="38">
        <f t="shared" si="7"/>
        <v>0</v>
      </c>
      <c r="R17" s="38">
        <f t="shared" si="7"/>
        <v>0</v>
      </c>
      <c r="S17" s="38">
        <f t="shared" si="7"/>
        <v>0</v>
      </c>
      <c r="T17" s="38">
        <f t="shared" si="7"/>
        <v>0</v>
      </c>
      <c r="U17" s="38">
        <f t="shared" si="7"/>
        <v>0</v>
      </c>
      <c r="V17" s="38">
        <f t="shared" si="7"/>
        <v>0</v>
      </c>
      <c r="W17" s="38">
        <f t="shared" si="7"/>
        <v>0</v>
      </c>
      <c r="X17" s="38">
        <f>SUM(X13:X16)</f>
        <v>0</v>
      </c>
      <c r="Y17" s="38">
        <f t="shared" si="7"/>
        <v>0</v>
      </c>
      <c r="Z17" s="38">
        <f t="shared" si="7"/>
        <v>0</v>
      </c>
      <c r="AA17" s="38">
        <f t="shared" si="7"/>
        <v>0</v>
      </c>
      <c r="AB17" s="38">
        <f t="shared" si="7"/>
        <v>0</v>
      </c>
      <c r="AC17" s="38">
        <f t="shared" si="7"/>
        <v>0</v>
      </c>
      <c r="AD17" s="38">
        <f t="shared" si="7"/>
        <v>0</v>
      </c>
      <c r="AE17" s="38">
        <f t="shared" si="7"/>
        <v>0</v>
      </c>
      <c r="AF17" s="38">
        <f t="shared" si="7"/>
        <v>0</v>
      </c>
      <c r="AG17" s="38">
        <f t="shared" si="7"/>
        <v>0</v>
      </c>
      <c r="AH17" s="38">
        <f t="shared" si="7"/>
        <v>0</v>
      </c>
      <c r="AI17" s="38">
        <f t="shared" si="7"/>
        <v>0</v>
      </c>
      <c r="AJ17" s="38">
        <f t="shared" si="7"/>
        <v>0</v>
      </c>
      <c r="AK17" s="38">
        <f t="shared" si="7"/>
        <v>0</v>
      </c>
      <c r="AL17" s="38">
        <f t="shared" si="7"/>
        <v>0</v>
      </c>
      <c r="AM17" s="38">
        <f t="shared" si="7"/>
        <v>0</v>
      </c>
      <c r="AN17" s="38">
        <f t="shared" si="7"/>
        <v>0</v>
      </c>
      <c r="AO17" s="38">
        <f t="shared" si="7"/>
        <v>0</v>
      </c>
      <c r="AP17" s="38">
        <f t="shared" si="7"/>
        <v>0</v>
      </c>
      <c r="AQ17" s="256">
        <f t="shared" si="7"/>
        <v>-140575127.63661802</v>
      </c>
      <c r="AR17" s="256">
        <f t="shared" si="7"/>
        <v>2379613902.1633821</v>
      </c>
      <c r="AS17" s="38">
        <f t="shared" si="7"/>
        <v>-7842508.5899999999</v>
      </c>
      <c r="AT17" s="38">
        <f t="shared" si="7"/>
        <v>0</v>
      </c>
      <c r="AU17" s="38">
        <f t="shared" si="7"/>
        <v>0</v>
      </c>
      <c r="AV17" s="38">
        <f t="shared" si="7"/>
        <v>0</v>
      </c>
      <c r="AW17" s="38">
        <f t="shared" si="7"/>
        <v>0</v>
      </c>
      <c r="AX17" s="38">
        <f t="shared" si="7"/>
        <v>0</v>
      </c>
      <c r="AY17" s="38">
        <f t="shared" si="7"/>
        <v>0</v>
      </c>
      <c r="AZ17" s="38">
        <f t="shared" si="7"/>
        <v>0</v>
      </c>
      <c r="BA17" s="38">
        <f t="shared" si="7"/>
        <v>0</v>
      </c>
      <c r="BB17" s="38">
        <f t="shared" si="7"/>
        <v>0</v>
      </c>
      <c r="BC17" s="38">
        <f t="shared" si="7"/>
        <v>0</v>
      </c>
      <c r="BD17" s="38">
        <f t="shared" si="7"/>
        <v>0</v>
      </c>
      <c r="BE17" s="38">
        <f t="shared" si="7"/>
        <v>0</v>
      </c>
      <c r="BF17" s="38">
        <f t="shared" si="7"/>
        <v>0</v>
      </c>
      <c r="BG17" s="38">
        <f t="shared" si="7"/>
        <v>0</v>
      </c>
      <c r="BH17" s="38">
        <f t="shared" si="7"/>
        <v>0</v>
      </c>
      <c r="BI17" s="38">
        <f t="shared" si="7"/>
        <v>0</v>
      </c>
      <c r="BJ17" s="38">
        <f t="shared" si="7"/>
        <v>0</v>
      </c>
      <c r="BK17" s="38">
        <f t="shared" si="7"/>
        <v>0</v>
      </c>
      <c r="BL17" s="38">
        <f t="shared" si="7"/>
        <v>0</v>
      </c>
      <c r="BM17" s="38">
        <f t="shared" si="7"/>
        <v>0</v>
      </c>
      <c r="BN17" s="38">
        <f t="shared" si="7"/>
        <v>0</v>
      </c>
      <c r="BO17" s="38">
        <f t="shared" ref="BO17:CL17" si="8">SUM(BO13:BO16)</f>
        <v>0</v>
      </c>
      <c r="BP17" s="38">
        <f t="shared" si="8"/>
        <v>-6268196.7300000004</v>
      </c>
      <c r="BQ17" s="38">
        <f t="shared" si="8"/>
        <v>0</v>
      </c>
      <c r="BR17" s="38">
        <f t="shared" si="8"/>
        <v>0</v>
      </c>
      <c r="BS17" s="38">
        <f t="shared" si="8"/>
        <v>0</v>
      </c>
      <c r="BT17" s="38">
        <f t="shared" si="8"/>
        <v>0</v>
      </c>
      <c r="BU17" s="38">
        <f t="shared" si="8"/>
        <v>0</v>
      </c>
      <c r="BV17" s="38">
        <f t="shared" si="8"/>
        <v>0</v>
      </c>
      <c r="BW17" s="38">
        <f t="shared" si="8"/>
        <v>0</v>
      </c>
      <c r="BX17" s="38">
        <f t="shared" si="8"/>
        <v>0</v>
      </c>
      <c r="BY17" s="38">
        <f t="shared" si="8"/>
        <v>0</v>
      </c>
      <c r="BZ17" s="38">
        <f t="shared" si="8"/>
        <v>0</v>
      </c>
      <c r="CA17" s="38">
        <f t="shared" si="8"/>
        <v>0</v>
      </c>
      <c r="CB17" s="38">
        <f t="shared" si="8"/>
        <v>0</v>
      </c>
      <c r="CC17" s="38">
        <f t="shared" si="8"/>
        <v>0</v>
      </c>
      <c r="CD17" s="38">
        <f t="shared" si="8"/>
        <v>0</v>
      </c>
      <c r="CE17" s="38">
        <f t="shared" si="8"/>
        <v>0</v>
      </c>
      <c r="CF17" s="38">
        <f t="shared" si="8"/>
        <v>0</v>
      </c>
      <c r="CG17" s="38">
        <f t="shared" si="8"/>
        <v>0</v>
      </c>
      <c r="CH17" s="38">
        <f t="shared" si="8"/>
        <v>-58170.11</v>
      </c>
      <c r="CI17" s="38">
        <f t="shared" si="8"/>
        <v>0</v>
      </c>
      <c r="CJ17" s="38">
        <f t="shared" si="8"/>
        <v>0</v>
      </c>
      <c r="CK17" s="38">
        <f t="shared" si="8"/>
        <v>0</v>
      </c>
      <c r="CL17" s="38">
        <f t="shared" si="8"/>
        <v>0</v>
      </c>
      <c r="CM17" s="256">
        <f>SUM(CM13:CM16)</f>
        <v>-14168875.43</v>
      </c>
      <c r="CN17" s="256">
        <f>SUM(CN13:CN16)</f>
        <v>2365445026.7333822</v>
      </c>
      <c r="CO17" s="38">
        <f t="shared" ref="CO17:EZ17" si="9">SUM(CO13:CO16)</f>
        <v>-54506253.366633415</v>
      </c>
      <c r="CP17" s="38">
        <f t="shared" si="9"/>
        <v>0</v>
      </c>
      <c r="CQ17" s="38">
        <f t="shared" si="9"/>
        <v>0</v>
      </c>
      <c r="CR17" s="38">
        <f t="shared" si="9"/>
        <v>0</v>
      </c>
      <c r="CS17" s="38">
        <f t="shared" si="9"/>
        <v>0</v>
      </c>
      <c r="CT17" s="38">
        <f t="shared" si="9"/>
        <v>0</v>
      </c>
      <c r="CU17" s="38">
        <f t="shared" si="9"/>
        <v>0</v>
      </c>
      <c r="CV17" s="38">
        <f t="shared" si="9"/>
        <v>0</v>
      </c>
      <c r="CW17" s="38">
        <f t="shared" si="9"/>
        <v>0</v>
      </c>
      <c r="CX17" s="38">
        <f t="shared" si="9"/>
        <v>0</v>
      </c>
      <c r="CY17" s="38">
        <f t="shared" si="9"/>
        <v>0</v>
      </c>
      <c r="CZ17" s="38">
        <f t="shared" si="9"/>
        <v>0</v>
      </c>
      <c r="DA17" s="38">
        <f t="shared" si="9"/>
        <v>0</v>
      </c>
      <c r="DB17" s="38">
        <f t="shared" si="9"/>
        <v>0</v>
      </c>
      <c r="DC17" s="38">
        <f t="shared" si="9"/>
        <v>0</v>
      </c>
      <c r="DD17" s="38">
        <f t="shared" si="9"/>
        <v>0</v>
      </c>
      <c r="DE17" s="38">
        <f t="shared" si="9"/>
        <v>0</v>
      </c>
      <c r="DF17" s="38">
        <f t="shared" si="9"/>
        <v>0</v>
      </c>
      <c r="DG17" s="38">
        <f t="shared" si="9"/>
        <v>0</v>
      </c>
      <c r="DH17" s="38">
        <f t="shared" si="9"/>
        <v>0</v>
      </c>
      <c r="DI17" s="38">
        <f t="shared" si="9"/>
        <v>0</v>
      </c>
      <c r="DJ17" s="38">
        <f t="shared" si="9"/>
        <v>0</v>
      </c>
      <c r="DK17" s="38">
        <f t="shared" si="9"/>
        <v>0</v>
      </c>
      <c r="DL17" s="38">
        <f t="shared" si="9"/>
        <v>0</v>
      </c>
      <c r="DM17" s="38">
        <f t="shared" si="9"/>
        <v>0</v>
      </c>
      <c r="DN17" s="38">
        <f t="shared" si="9"/>
        <v>0</v>
      </c>
      <c r="DO17" s="38">
        <f t="shared" si="9"/>
        <v>0</v>
      </c>
      <c r="DP17" s="38">
        <f t="shared" si="9"/>
        <v>0</v>
      </c>
      <c r="DQ17" s="38">
        <f t="shared" si="9"/>
        <v>0</v>
      </c>
      <c r="DR17" s="38">
        <f t="shared" si="9"/>
        <v>0</v>
      </c>
      <c r="DS17" s="38">
        <f t="shared" si="9"/>
        <v>0</v>
      </c>
      <c r="DT17" s="38">
        <f t="shared" si="9"/>
        <v>0</v>
      </c>
      <c r="DU17" s="38">
        <f t="shared" si="9"/>
        <v>0</v>
      </c>
      <c r="DV17" s="38">
        <f t="shared" si="9"/>
        <v>0</v>
      </c>
      <c r="DW17" s="38">
        <f t="shared" si="9"/>
        <v>0</v>
      </c>
      <c r="DX17" s="38">
        <f t="shared" si="9"/>
        <v>0</v>
      </c>
      <c r="DY17" s="38">
        <f t="shared" si="9"/>
        <v>0</v>
      </c>
      <c r="DZ17" s="38">
        <f t="shared" si="9"/>
        <v>0</v>
      </c>
      <c r="EA17" s="38">
        <f t="shared" si="9"/>
        <v>0</v>
      </c>
      <c r="EB17" s="38">
        <f t="shared" si="9"/>
        <v>0</v>
      </c>
      <c r="EC17" s="38">
        <f t="shared" si="9"/>
        <v>0</v>
      </c>
      <c r="ED17" s="38">
        <f t="shared" si="9"/>
        <v>0</v>
      </c>
      <c r="EE17" s="38">
        <f t="shared" si="9"/>
        <v>0</v>
      </c>
      <c r="EF17" s="38">
        <f t="shared" si="9"/>
        <v>0</v>
      </c>
      <c r="EG17" s="38">
        <f t="shared" si="9"/>
        <v>0</v>
      </c>
      <c r="EH17" s="38">
        <f t="shared" si="9"/>
        <v>0</v>
      </c>
      <c r="EI17" s="256">
        <f t="shared" si="9"/>
        <v>-54506253.366633415</v>
      </c>
      <c r="EJ17" s="256">
        <f t="shared" si="9"/>
        <v>2310938773.3667488</v>
      </c>
      <c r="EK17" s="38">
        <f t="shared" si="9"/>
        <v>21146644.32040374</v>
      </c>
      <c r="EL17" s="38">
        <f t="shared" si="9"/>
        <v>0</v>
      </c>
      <c r="EM17" s="38">
        <f t="shared" si="9"/>
        <v>0</v>
      </c>
      <c r="EN17" s="38">
        <f t="shared" si="9"/>
        <v>0</v>
      </c>
      <c r="EO17" s="38">
        <f t="shared" si="9"/>
        <v>0</v>
      </c>
      <c r="EP17" s="38">
        <f t="shared" si="9"/>
        <v>0</v>
      </c>
      <c r="EQ17" s="38">
        <f t="shared" si="9"/>
        <v>0</v>
      </c>
      <c r="ER17" s="38">
        <f t="shared" si="9"/>
        <v>0</v>
      </c>
      <c r="ES17" s="38">
        <f t="shared" si="9"/>
        <v>0</v>
      </c>
      <c r="ET17" s="38">
        <f t="shared" si="9"/>
        <v>0</v>
      </c>
      <c r="EU17" s="38">
        <f t="shared" si="9"/>
        <v>0</v>
      </c>
      <c r="EV17" s="38">
        <f t="shared" si="9"/>
        <v>0</v>
      </c>
      <c r="EW17" s="38">
        <f t="shared" si="9"/>
        <v>0</v>
      </c>
      <c r="EX17" s="38">
        <f t="shared" si="9"/>
        <v>0</v>
      </c>
      <c r="EY17" s="38">
        <f t="shared" si="9"/>
        <v>0</v>
      </c>
      <c r="EZ17" s="38">
        <f t="shared" si="9"/>
        <v>0</v>
      </c>
      <c r="FA17" s="38">
        <f t="shared" ref="FA17:HL17" si="10">SUM(FA13:FA16)</f>
        <v>0</v>
      </c>
      <c r="FB17" s="38">
        <f t="shared" si="10"/>
        <v>0</v>
      </c>
      <c r="FC17" s="38">
        <f t="shared" si="10"/>
        <v>0</v>
      </c>
      <c r="FD17" s="38">
        <f t="shared" si="10"/>
        <v>0</v>
      </c>
      <c r="FE17" s="38">
        <f t="shared" si="10"/>
        <v>0</v>
      </c>
      <c r="FF17" s="38">
        <f t="shared" si="10"/>
        <v>0</v>
      </c>
      <c r="FG17" s="38">
        <f t="shared" si="10"/>
        <v>0</v>
      </c>
      <c r="FH17" s="38">
        <f t="shared" si="10"/>
        <v>-8344283.9914029716</v>
      </c>
      <c r="FI17" s="38">
        <f t="shared" si="10"/>
        <v>0</v>
      </c>
      <c r="FJ17" s="38">
        <f t="shared" si="10"/>
        <v>0</v>
      </c>
      <c r="FK17" s="38">
        <f t="shared" si="10"/>
        <v>0</v>
      </c>
      <c r="FL17" s="38">
        <f t="shared" si="10"/>
        <v>0</v>
      </c>
      <c r="FM17" s="38">
        <f t="shared" si="10"/>
        <v>0</v>
      </c>
      <c r="FN17" s="38">
        <f t="shared" si="10"/>
        <v>0</v>
      </c>
      <c r="FO17" s="38">
        <f t="shared" si="10"/>
        <v>0</v>
      </c>
      <c r="FP17" s="38">
        <f t="shared" si="10"/>
        <v>0</v>
      </c>
      <c r="FQ17" s="38">
        <f t="shared" si="10"/>
        <v>0</v>
      </c>
      <c r="FR17" s="38">
        <f t="shared" si="10"/>
        <v>0</v>
      </c>
      <c r="FS17" s="38">
        <f t="shared" si="10"/>
        <v>-23811282.4988341</v>
      </c>
      <c r="FT17" s="38">
        <f t="shared" si="10"/>
        <v>0</v>
      </c>
      <c r="FU17" s="38">
        <f t="shared" si="10"/>
        <v>0</v>
      </c>
      <c r="FV17" s="38">
        <f t="shared" si="10"/>
        <v>0</v>
      </c>
      <c r="FW17" s="38">
        <f t="shared" si="10"/>
        <v>0</v>
      </c>
      <c r="FX17" s="38">
        <f t="shared" si="10"/>
        <v>0</v>
      </c>
      <c r="FY17" s="38">
        <f t="shared" si="10"/>
        <v>0</v>
      </c>
      <c r="FZ17" s="38">
        <f t="shared" si="10"/>
        <v>0</v>
      </c>
      <c r="GA17" s="38">
        <f t="shared" si="10"/>
        <v>0</v>
      </c>
      <c r="GB17" s="38">
        <f t="shared" si="10"/>
        <v>0</v>
      </c>
      <c r="GC17" s="38">
        <f t="shared" si="10"/>
        <v>0</v>
      </c>
      <c r="GD17" s="38">
        <f t="shared" si="10"/>
        <v>0</v>
      </c>
      <c r="GE17" s="256">
        <f t="shared" si="10"/>
        <v>-11008922.169833332</v>
      </c>
      <c r="GF17" s="256">
        <f t="shared" si="10"/>
        <v>2299929851.1969151</v>
      </c>
      <c r="GG17" s="38">
        <f t="shared" si="10"/>
        <v>21573194.485855274</v>
      </c>
      <c r="GH17" s="38">
        <f t="shared" si="10"/>
        <v>0</v>
      </c>
      <c r="GI17" s="38">
        <f t="shared" si="10"/>
        <v>0</v>
      </c>
      <c r="GJ17" s="38">
        <f t="shared" si="10"/>
        <v>0</v>
      </c>
      <c r="GK17" s="38">
        <f t="shared" si="10"/>
        <v>0</v>
      </c>
      <c r="GL17" s="38">
        <f t="shared" si="10"/>
        <v>0</v>
      </c>
      <c r="GM17" s="38">
        <f t="shared" si="10"/>
        <v>0</v>
      </c>
      <c r="GN17" s="38">
        <f t="shared" si="10"/>
        <v>0</v>
      </c>
      <c r="GO17" s="38">
        <f t="shared" si="10"/>
        <v>0</v>
      </c>
      <c r="GP17" s="38">
        <f t="shared" si="10"/>
        <v>0</v>
      </c>
      <c r="GQ17" s="38">
        <f t="shared" si="10"/>
        <v>0</v>
      </c>
      <c r="GR17" s="38">
        <f t="shared" si="10"/>
        <v>0</v>
      </c>
      <c r="GS17" s="38">
        <f t="shared" si="10"/>
        <v>0</v>
      </c>
      <c r="GT17" s="38">
        <f t="shared" si="10"/>
        <v>0</v>
      </c>
      <c r="GU17" s="38">
        <f t="shared" si="10"/>
        <v>0</v>
      </c>
      <c r="GV17" s="38">
        <f t="shared" si="10"/>
        <v>0</v>
      </c>
      <c r="GW17" s="38">
        <f t="shared" si="10"/>
        <v>0</v>
      </c>
      <c r="GX17" s="38">
        <f t="shared" si="10"/>
        <v>0</v>
      </c>
      <c r="GY17" s="38">
        <f t="shared" si="10"/>
        <v>0</v>
      </c>
      <c r="GZ17" s="38">
        <f t="shared" si="10"/>
        <v>0</v>
      </c>
      <c r="HA17" s="38">
        <f t="shared" si="10"/>
        <v>0</v>
      </c>
      <c r="HB17" s="38">
        <f t="shared" si="10"/>
        <v>0</v>
      </c>
      <c r="HC17" s="38">
        <f t="shared" si="10"/>
        <v>0</v>
      </c>
      <c r="HD17" s="38">
        <f t="shared" si="10"/>
        <v>0</v>
      </c>
      <c r="HE17" s="38">
        <f t="shared" si="10"/>
        <v>0</v>
      </c>
      <c r="HF17" s="38">
        <f t="shared" si="10"/>
        <v>0</v>
      </c>
      <c r="HG17" s="38">
        <f t="shared" si="10"/>
        <v>0</v>
      </c>
      <c r="HH17" s="38">
        <f t="shared" si="10"/>
        <v>0</v>
      </c>
      <c r="HI17" s="38">
        <f t="shared" si="10"/>
        <v>0</v>
      </c>
      <c r="HJ17" s="38">
        <f t="shared" si="10"/>
        <v>0</v>
      </c>
      <c r="HK17" s="38">
        <f t="shared" si="10"/>
        <v>0</v>
      </c>
      <c r="HL17" s="38">
        <f t="shared" si="10"/>
        <v>0</v>
      </c>
      <c r="HM17" s="38">
        <f t="shared" ref="HM17:JV17" si="11">SUM(HM13:HM16)</f>
        <v>0</v>
      </c>
      <c r="HN17" s="38">
        <f t="shared" si="11"/>
        <v>0</v>
      </c>
      <c r="HO17" s="38">
        <f t="shared" si="11"/>
        <v>-6564343.4934158511</v>
      </c>
      <c r="HP17" s="38">
        <f t="shared" si="11"/>
        <v>0</v>
      </c>
      <c r="HQ17" s="38">
        <f t="shared" si="11"/>
        <v>0</v>
      </c>
      <c r="HR17" s="38">
        <f t="shared" si="11"/>
        <v>0</v>
      </c>
      <c r="HS17" s="38">
        <f t="shared" si="11"/>
        <v>0</v>
      </c>
      <c r="HT17" s="38">
        <f t="shared" si="11"/>
        <v>0</v>
      </c>
      <c r="HU17" s="38">
        <f t="shared" si="11"/>
        <v>0</v>
      </c>
      <c r="HV17" s="38">
        <f t="shared" si="11"/>
        <v>0</v>
      </c>
      <c r="HW17" s="38">
        <f t="shared" si="11"/>
        <v>0</v>
      </c>
      <c r="HX17" s="38">
        <f t="shared" si="11"/>
        <v>0</v>
      </c>
      <c r="HY17" s="38">
        <f t="shared" si="11"/>
        <v>0</v>
      </c>
      <c r="HZ17" s="38">
        <f t="shared" si="11"/>
        <v>0</v>
      </c>
      <c r="IA17" s="256">
        <f t="shared" si="11"/>
        <v>15008850.992439423</v>
      </c>
      <c r="IB17" s="256">
        <f t="shared" si="11"/>
        <v>2314938702.1893549</v>
      </c>
      <c r="IC17" s="38">
        <f t="shared" si="11"/>
        <v>6339307.2767558433</v>
      </c>
      <c r="ID17" s="38">
        <f t="shared" si="11"/>
        <v>0</v>
      </c>
      <c r="IE17" s="38">
        <f t="shared" si="11"/>
        <v>0</v>
      </c>
      <c r="IF17" s="38">
        <f t="shared" si="11"/>
        <v>0</v>
      </c>
      <c r="IG17" s="38">
        <f t="shared" si="11"/>
        <v>0</v>
      </c>
      <c r="IH17" s="38">
        <f t="shared" si="11"/>
        <v>0</v>
      </c>
      <c r="II17" s="38">
        <f t="shared" si="11"/>
        <v>0</v>
      </c>
      <c r="IJ17" s="38">
        <f t="shared" si="11"/>
        <v>0</v>
      </c>
      <c r="IK17" s="38">
        <f t="shared" si="11"/>
        <v>0</v>
      </c>
      <c r="IL17" s="38">
        <f t="shared" si="11"/>
        <v>0</v>
      </c>
      <c r="IM17" s="38">
        <f t="shared" si="11"/>
        <v>0</v>
      </c>
      <c r="IN17" s="38">
        <f t="shared" si="11"/>
        <v>0</v>
      </c>
      <c r="IO17" s="38">
        <f t="shared" si="11"/>
        <v>0</v>
      </c>
      <c r="IP17" s="38">
        <f t="shared" si="11"/>
        <v>0</v>
      </c>
      <c r="IQ17" s="38">
        <f t="shared" si="11"/>
        <v>0</v>
      </c>
      <c r="IR17" s="38">
        <f t="shared" si="11"/>
        <v>0</v>
      </c>
      <c r="IS17" s="38">
        <f t="shared" si="11"/>
        <v>0</v>
      </c>
      <c r="IT17" s="38">
        <f t="shared" si="11"/>
        <v>0</v>
      </c>
      <c r="IU17" s="38">
        <f t="shared" si="11"/>
        <v>0</v>
      </c>
      <c r="IV17" s="38">
        <f t="shared" si="11"/>
        <v>0</v>
      </c>
      <c r="IW17" s="38">
        <f t="shared" si="11"/>
        <v>0</v>
      </c>
      <c r="IX17" s="38">
        <f t="shared" si="11"/>
        <v>0</v>
      </c>
      <c r="IY17" s="38">
        <f t="shared" si="11"/>
        <v>0</v>
      </c>
      <c r="IZ17" s="38">
        <f t="shared" si="11"/>
        <v>0</v>
      </c>
      <c r="JA17" s="38">
        <f t="shared" si="11"/>
        <v>0</v>
      </c>
      <c r="JB17" s="38">
        <f t="shared" si="11"/>
        <v>0</v>
      </c>
      <c r="JC17" s="38">
        <f t="shared" si="11"/>
        <v>0</v>
      </c>
      <c r="JD17" s="38">
        <f t="shared" si="11"/>
        <v>0</v>
      </c>
      <c r="JE17" s="38">
        <f t="shared" si="11"/>
        <v>0</v>
      </c>
      <c r="JF17" s="38">
        <f t="shared" si="11"/>
        <v>0</v>
      </c>
      <c r="JG17" s="38">
        <f t="shared" si="11"/>
        <v>0</v>
      </c>
      <c r="JH17" s="38">
        <f t="shared" si="11"/>
        <v>0</v>
      </c>
      <c r="JI17" s="38">
        <f t="shared" si="11"/>
        <v>0</v>
      </c>
      <c r="JJ17" s="38">
        <f t="shared" si="11"/>
        <v>0</v>
      </c>
      <c r="JK17" s="38">
        <f t="shared" si="11"/>
        <v>-25610806.093633153</v>
      </c>
      <c r="JL17" s="38">
        <f t="shared" si="11"/>
        <v>0</v>
      </c>
      <c r="JM17" s="38">
        <f t="shared" si="11"/>
        <v>0</v>
      </c>
      <c r="JN17" s="38">
        <f t="shared" si="11"/>
        <v>0</v>
      </c>
      <c r="JO17" s="38">
        <f t="shared" si="11"/>
        <v>0</v>
      </c>
      <c r="JP17" s="38">
        <f t="shared" si="11"/>
        <v>0</v>
      </c>
      <c r="JQ17" s="38">
        <f t="shared" si="11"/>
        <v>0</v>
      </c>
      <c r="JR17" s="38">
        <f t="shared" si="11"/>
        <v>0</v>
      </c>
      <c r="JS17" s="38">
        <f t="shared" si="11"/>
        <v>0</v>
      </c>
      <c r="JT17" s="38">
        <f t="shared" si="11"/>
        <v>0</v>
      </c>
      <c r="JU17" s="38">
        <f t="shared" si="11"/>
        <v>0</v>
      </c>
      <c r="JV17" s="38">
        <f t="shared" si="11"/>
        <v>0</v>
      </c>
      <c r="JW17" s="256">
        <f>SUM(JW13:JW16)</f>
        <v>-19271498.816877309</v>
      </c>
      <c r="JX17" s="256">
        <f>SUM(JX13:JX16)</f>
        <v>2295667203.3724775</v>
      </c>
      <c r="JY17" s="228"/>
    </row>
    <row r="18" spans="1:285" s="258" customFormat="1" x14ac:dyDescent="0.2">
      <c r="A18" s="18">
        <f>ROW()</f>
        <v>18</v>
      </c>
      <c r="B18" s="257"/>
      <c r="C18" s="254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4"/>
      <c r="AR18" s="254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4"/>
      <c r="CN18" s="254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55"/>
      <c r="DO18" s="255"/>
      <c r="DP18" s="255"/>
      <c r="DQ18" s="255"/>
      <c r="DR18" s="255"/>
      <c r="DS18" s="255"/>
      <c r="DT18" s="255"/>
      <c r="DU18" s="255"/>
      <c r="DV18" s="255"/>
      <c r="DW18" s="255"/>
      <c r="DX18" s="255"/>
      <c r="DY18" s="255"/>
      <c r="DZ18" s="255"/>
      <c r="EA18" s="255"/>
      <c r="EB18" s="255"/>
      <c r="EC18" s="255"/>
      <c r="ED18" s="255"/>
      <c r="EE18" s="255"/>
      <c r="EF18" s="255"/>
      <c r="EG18" s="255"/>
      <c r="EH18" s="255"/>
      <c r="EI18" s="254"/>
      <c r="EJ18" s="254"/>
      <c r="EK18" s="255"/>
      <c r="EL18" s="255"/>
      <c r="EM18" s="255"/>
      <c r="EN18" s="255"/>
      <c r="EO18" s="255"/>
      <c r="EP18" s="255"/>
      <c r="EQ18" s="255"/>
      <c r="ER18" s="255"/>
      <c r="ES18" s="255"/>
      <c r="ET18" s="255"/>
      <c r="EU18" s="255"/>
      <c r="EV18" s="255"/>
      <c r="EW18" s="255"/>
      <c r="EX18" s="255"/>
      <c r="EY18" s="255"/>
      <c r="EZ18" s="255"/>
      <c r="FA18" s="255"/>
      <c r="FB18" s="255"/>
      <c r="FC18" s="255"/>
      <c r="FD18" s="255"/>
      <c r="FE18" s="255"/>
      <c r="FF18" s="255"/>
      <c r="FG18" s="255"/>
      <c r="FH18" s="255"/>
      <c r="FI18" s="255"/>
      <c r="FJ18" s="255"/>
      <c r="FK18" s="255"/>
      <c r="FL18" s="255"/>
      <c r="FM18" s="255"/>
      <c r="FN18" s="255"/>
      <c r="FO18" s="255"/>
      <c r="FP18" s="255"/>
      <c r="FQ18" s="255"/>
      <c r="FR18" s="255"/>
      <c r="FS18" s="255"/>
      <c r="FT18" s="255"/>
      <c r="FU18" s="255"/>
      <c r="FV18" s="255"/>
      <c r="FW18" s="255"/>
      <c r="FX18" s="255"/>
      <c r="FY18" s="255"/>
      <c r="FZ18" s="255"/>
      <c r="GA18" s="255"/>
      <c r="GB18" s="255"/>
      <c r="GC18" s="255"/>
      <c r="GD18" s="255"/>
      <c r="GE18" s="254"/>
      <c r="GF18" s="254"/>
      <c r="GG18" s="255"/>
      <c r="GH18" s="255"/>
      <c r="GI18" s="255"/>
      <c r="GJ18" s="255"/>
      <c r="GK18" s="255"/>
      <c r="GL18" s="255"/>
      <c r="GM18" s="255"/>
      <c r="GN18" s="255"/>
      <c r="GO18" s="255"/>
      <c r="GP18" s="255"/>
      <c r="GQ18" s="255"/>
      <c r="GR18" s="255"/>
      <c r="GS18" s="255"/>
      <c r="GT18" s="255"/>
      <c r="GU18" s="255"/>
      <c r="GV18" s="255"/>
      <c r="GW18" s="255"/>
      <c r="GX18" s="255"/>
      <c r="GY18" s="255"/>
      <c r="GZ18" s="255"/>
      <c r="HA18" s="255"/>
      <c r="HB18" s="255"/>
      <c r="HC18" s="255"/>
      <c r="HD18" s="255"/>
      <c r="HE18" s="255"/>
      <c r="HF18" s="255"/>
      <c r="HG18" s="255"/>
      <c r="HH18" s="255"/>
      <c r="HI18" s="255"/>
      <c r="HJ18" s="255"/>
      <c r="HK18" s="255"/>
      <c r="HL18" s="255"/>
      <c r="HM18" s="255"/>
      <c r="HN18" s="255"/>
      <c r="HO18" s="255"/>
      <c r="HP18" s="255"/>
      <c r="HQ18" s="255"/>
      <c r="HR18" s="255"/>
      <c r="HS18" s="255"/>
      <c r="HT18" s="255"/>
      <c r="HU18" s="255"/>
      <c r="HV18" s="255"/>
      <c r="HW18" s="255"/>
      <c r="HX18" s="255"/>
      <c r="HY18" s="255"/>
      <c r="HZ18" s="255"/>
      <c r="IA18" s="254"/>
      <c r="IB18" s="254"/>
      <c r="IC18" s="255"/>
      <c r="ID18" s="255"/>
      <c r="IE18" s="255"/>
      <c r="IF18" s="255"/>
      <c r="IG18" s="255"/>
      <c r="IH18" s="255"/>
      <c r="II18" s="255"/>
      <c r="IJ18" s="255"/>
      <c r="IK18" s="255"/>
      <c r="IL18" s="255"/>
      <c r="IM18" s="255"/>
      <c r="IN18" s="255"/>
      <c r="IO18" s="255"/>
      <c r="IP18" s="255"/>
      <c r="IQ18" s="255"/>
      <c r="IR18" s="255"/>
      <c r="IS18" s="255"/>
      <c r="IT18" s="255"/>
      <c r="IU18" s="255"/>
      <c r="IV18" s="255"/>
      <c r="IW18" s="255"/>
      <c r="IX18" s="255"/>
      <c r="IY18" s="255"/>
      <c r="IZ18" s="255"/>
      <c r="JA18" s="255"/>
      <c r="JB18" s="255"/>
      <c r="JC18" s="255"/>
      <c r="JD18" s="255"/>
      <c r="JE18" s="255"/>
      <c r="JF18" s="255"/>
      <c r="JG18" s="255"/>
      <c r="JH18" s="255"/>
      <c r="JI18" s="255"/>
      <c r="JJ18" s="255"/>
      <c r="JK18" s="255"/>
      <c r="JL18" s="255"/>
      <c r="JM18" s="255"/>
      <c r="JN18" s="255"/>
      <c r="JO18" s="255"/>
      <c r="JP18" s="255"/>
      <c r="JQ18" s="255"/>
      <c r="JR18" s="255"/>
      <c r="JS18" s="255"/>
      <c r="JT18" s="255"/>
      <c r="JU18" s="255"/>
      <c r="JV18" s="255"/>
      <c r="JW18" s="254"/>
      <c r="JX18" s="254"/>
      <c r="JY18" s="228"/>
    </row>
    <row r="19" spans="1:285" x14ac:dyDescent="0.2">
      <c r="A19" s="18">
        <f>ROW()</f>
        <v>19</v>
      </c>
      <c r="B19" s="23" t="s">
        <v>84</v>
      </c>
      <c r="C19" s="251"/>
      <c r="AQ19" s="251"/>
      <c r="AR19" s="251"/>
      <c r="CM19" s="251"/>
      <c r="CN19" s="251"/>
      <c r="EI19" s="251"/>
      <c r="EJ19" s="251"/>
      <c r="GE19" s="251"/>
      <c r="GF19" s="251"/>
      <c r="IA19" s="251"/>
      <c r="IB19" s="251"/>
      <c r="JW19" s="251"/>
      <c r="JX19" s="251"/>
      <c r="JY19" s="228"/>
    </row>
    <row r="20" spans="1:285" x14ac:dyDescent="0.2">
      <c r="A20" s="18">
        <f>ROW()</f>
        <v>20</v>
      </c>
      <c r="B20" s="19"/>
      <c r="C20" s="251"/>
      <c r="AQ20" s="251"/>
      <c r="AR20" s="251"/>
      <c r="CM20" s="251"/>
      <c r="CN20" s="251"/>
      <c r="EI20" s="251"/>
      <c r="EJ20" s="251"/>
      <c r="GE20" s="251"/>
      <c r="GF20" s="251"/>
      <c r="IA20" s="251"/>
      <c r="IB20" s="251"/>
      <c r="JW20" s="251"/>
      <c r="JX20" s="251"/>
      <c r="JY20" s="228"/>
    </row>
    <row r="21" spans="1:285" x14ac:dyDescent="0.2">
      <c r="A21" s="18">
        <f>ROW()</f>
        <v>21</v>
      </c>
      <c r="B21" s="23" t="s">
        <v>85</v>
      </c>
      <c r="C21" s="251"/>
      <c r="AQ21" s="251"/>
      <c r="AR21" s="251"/>
      <c r="CM21" s="251"/>
      <c r="CN21" s="251"/>
      <c r="EI21" s="251"/>
      <c r="EJ21" s="251"/>
      <c r="GE21" s="251"/>
      <c r="GF21" s="251"/>
      <c r="IA21" s="251"/>
      <c r="IB21" s="251"/>
      <c r="JW21" s="251"/>
      <c r="JX21" s="251"/>
      <c r="JY21" s="228"/>
    </row>
    <row r="22" spans="1:285" x14ac:dyDescent="0.2">
      <c r="A22" s="18">
        <f>ROW()</f>
        <v>22</v>
      </c>
      <c r="B22" s="23" t="s">
        <v>86</v>
      </c>
      <c r="C22" s="259">
        <v>219374443.53999999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59">
        <f>SUM(D22:AP22)</f>
        <v>0</v>
      </c>
      <c r="AR22" s="259">
        <f>+AQ22+C22</f>
        <v>219374443.53999999</v>
      </c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59">
        <f>SUM(AS22:CL22)</f>
        <v>0</v>
      </c>
      <c r="CN22" s="259">
        <f>+CM22+AR22</f>
        <v>219374443.53999999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59">
        <f>SUM(CO22:EH22)</f>
        <v>0</v>
      </c>
      <c r="EJ22" s="259">
        <f>+EI22+CN22</f>
        <v>219374443.53999999</v>
      </c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>
        <f>SUM('SEF-6.2'!K18:K19)</f>
        <v>39539184.548211113</v>
      </c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59">
        <f>SUM(EK22:GD22)</f>
        <v>39539184.548211113</v>
      </c>
      <c r="GF22" s="259">
        <f>+GE22+EJ22</f>
        <v>258913628.08821112</v>
      </c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>
        <f>SUM('SEF-6.2'!M18:M19)</f>
        <v>-7270288.2906211764</v>
      </c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59">
        <f>SUM(GG22:HZ22)</f>
        <v>-7270288.2906211764</v>
      </c>
      <c r="IB22" s="259">
        <f>+IA22+GF22</f>
        <v>251643339.79758996</v>
      </c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>
        <f>SUM('SEF-6.2'!O18:O19)</f>
        <v>171482.96669916064</v>
      </c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59">
        <f>SUM(IC22:JV22)</f>
        <v>171482.96669916064</v>
      </c>
      <c r="JX22" s="259">
        <f>+JW22+IB22</f>
        <v>251814822.76428911</v>
      </c>
      <c r="JY22" s="228"/>
    </row>
    <row r="23" spans="1:285" x14ac:dyDescent="0.2">
      <c r="A23" s="18">
        <f>ROW()</f>
        <v>23</v>
      </c>
      <c r="B23" s="23" t="s">
        <v>87</v>
      </c>
      <c r="C23" s="254">
        <v>631436038.51999998</v>
      </c>
      <c r="D23" s="255"/>
      <c r="E23" s="255">
        <f>'SEF-6.1'!U66</f>
        <v>-30327818.969999999</v>
      </c>
      <c r="F23" s="255"/>
      <c r="G23" s="255"/>
      <c r="H23" s="255"/>
      <c r="I23" s="255"/>
      <c r="J23" s="255"/>
      <c r="K23" s="255"/>
      <c r="L23" s="255"/>
      <c r="M23" s="255"/>
      <c r="N23" s="255">
        <f>'SEF-6.1'!FI17</f>
        <v>306051.19046151917</v>
      </c>
      <c r="O23" s="255"/>
      <c r="P23" s="255"/>
      <c r="Q23" s="255"/>
      <c r="R23" s="255"/>
      <c r="S23" s="255"/>
      <c r="T23" s="255"/>
      <c r="U23" s="255">
        <f>'SEF-6.1'!JQ17</f>
        <v>153130.542533339</v>
      </c>
      <c r="V23" s="255"/>
      <c r="W23" s="255"/>
      <c r="X23" s="255"/>
      <c r="Y23" s="255"/>
      <c r="Z23" s="255"/>
      <c r="AA23" s="255"/>
      <c r="AB23" s="255"/>
      <c r="AC23" s="255"/>
      <c r="AD23" s="255"/>
      <c r="AE23" s="255">
        <f>SUM('SEF-6.2'!E20:E21,'SEF-6.2'!E32)</f>
        <v>10300467.056084067</v>
      </c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4">
        <f>SUM(D23:AP23)</f>
        <v>-19568170.180921074</v>
      </c>
      <c r="AR23" s="254">
        <f>+AQ23+C23</f>
        <v>611867868.3390789</v>
      </c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>
        <f>'SEF-6.1'!FK17</f>
        <v>-108036.24538709794</v>
      </c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  <c r="BR23" s="255"/>
      <c r="BS23" s="255"/>
      <c r="BT23" s="255"/>
      <c r="BU23" s="255"/>
      <c r="BV23" s="255"/>
      <c r="BW23" s="255"/>
      <c r="BX23" s="255"/>
      <c r="BY23" s="255"/>
      <c r="BZ23" s="255"/>
      <c r="CA23" s="255"/>
      <c r="CB23" s="255"/>
      <c r="CC23" s="255"/>
      <c r="CD23" s="255"/>
      <c r="CE23" s="255"/>
      <c r="CF23" s="255"/>
      <c r="CG23" s="255"/>
      <c r="CH23" s="255"/>
      <c r="CI23" s="255"/>
      <c r="CJ23" s="255"/>
      <c r="CK23" s="255"/>
      <c r="CL23" s="255"/>
      <c r="CM23" s="254">
        <f>SUM(AS23:CL23)</f>
        <v>-108036.24538709794</v>
      </c>
      <c r="CN23" s="254">
        <f>+CM23+AR23</f>
        <v>611759832.09369183</v>
      </c>
      <c r="CO23" s="255"/>
      <c r="CP23" s="255"/>
      <c r="CQ23" s="255"/>
      <c r="CR23" s="255"/>
      <c r="CS23" s="255"/>
      <c r="CT23" s="255"/>
      <c r="CU23" s="255"/>
      <c r="CV23" s="255"/>
      <c r="CW23" s="255"/>
      <c r="CX23" s="255"/>
      <c r="CY23" s="255">
        <f>'SEF-6.1'!FM17</f>
        <v>21468.193445260811</v>
      </c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  <c r="DL23" s="255"/>
      <c r="DM23" s="255"/>
      <c r="DN23" s="255"/>
      <c r="DO23" s="255"/>
      <c r="DP23" s="255"/>
      <c r="DQ23" s="255"/>
      <c r="DR23" s="255"/>
      <c r="DS23" s="255"/>
      <c r="DT23" s="255"/>
      <c r="DU23" s="255"/>
      <c r="DV23" s="255"/>
      <c r="DW23" s="255"/>
      <c r="DX23" s="255"/>
      <c r="DY23" s="255"/>
      <c r="DZ23" s="255"/>
      <c r="EA23" s="255"/>
      <c r="EB23" s="255"/>
      <c r="EC23" s="255"/>
      <c r="ED23" s="255"/>
      <c r="EE23" s="255"/>
      <c r="EF23" s="255"/>
      <c r="EG23" s="255"/>
      <c r="EH23" s="255"/>
      <c r="EI23" s="254">
        <f>SUM(CO23:EH23)</f>
        <v>21468.193445260811</v>
      </c>
      <c r="EJ23" s="254">
        <f>+EI23+CN23</f>
        <v>611781300.28713703</v>
      </c>
      <c r="EK23" s="255"/>
      <c r="EL23" s="255"/>
      <c r="EM23" s="255"/>
      <c r="EN23" s="255"/>
      <c r="EO23" s="255"/>
      <c r="EP23" s="255"/>
      <c r="EQ23" s="255"/>
      <c r="ER23" s="255"/>
      <c r="ES23" s="255"/>
      <c r="ET23" s="255"/>
      <c r="EU23" s="255">
        <f>'SEF-6.1'!FO17</f>
        <v>39584.80536601349</v>
      </c>
      <c r="EV23" s="255"/>
      <c r="EW23" s="255"/>
      <c r="EX23" s="255"/>
      <c r="EY23" s="255"/>
      <c r="EZ23" s="255"/>
      <c r="FA23" s="255"/>
      <c r="FB23" s="255"/>
      <c r="FC23" s="255"/>
      <c r="FD23" s="255"/>
      <c r="FE23" s="255"/>
      <c r="FF23" s="255"/>
      <c r="FG23" s="255"/>
      <c r="FH23" s="255"/>
      <c r="FI23" s="255"/>
      <c r="FJ23" s="255"/>
      <c r="FK23" s="255"/>
      <c r="FL23" s="255"/>
      <c r="FM23" s="255"/>
      <c r="FN23" s="255"/>
      <c r="FO23" s="255"/>
      <c r="FP23" s="255"/>
      <c r="FQ23" s="255"/>
      <c r="FR23" s="255"/>
      <c r="FS23" s="255">
        <f>SUM('SEF-6.2'!K20:K22,'SEF-6.2'!K32)</f>
        <v>69841096.84006159</v>
      </c>
      <c r="FT23" s="255"/>
      <c r="FU23" s="255"/>
      <c r="FV23" s="255"/>
      <c r="FW23" s="255"/>
      <c r="FX23" s="255"/>
      <c r="FY23" s="255"/>
      <c r="FZ23" s="255"/>
      <c r="GA23" s="255"/>
      <c r="GB23" s="255"/>
      <c r="GC23" s="255"/>
      <c r="GD23" s="255"/>
      <c r="GE23" s="254">
        <f>SUM(EK23:GD23)</f>
        <v>69880681.6454276</v>
      </c>
      <c r="GF23" s="254">
        <f>+GE23+EJ23</f>
        <v>681661981.93256462</v>
      </c>
      <c r="GG23" s="255"/>
      <c r="GH23" s="255"/>
      <c r="GI23" s="255"/>
      <c r="GJ23" s="255"/>
      <c r="GK23" s="255"/>
      <c r="GL23" s="255"/>
      <c r="GM23" s="255"/>
      <c r="GN23" s="255"/>
      <c r="GO23" s="255"/>
      <c r="GP23" s="255"/>
      <c r="GQ23" s="255">
        <f>'SEF-6.1'!FQ17</f>
        <v>92001.293667426624</v>
      </c>
      <c r="GR23" s="255"/>
      <c r="GS23" s="255"/>
      <c r="GT23" s="255"/>
      <c r="GU23" s="255"/>
      <c r="GV23" s="255"/>
      <c r="GW23" s="255"/>
      <c r="GX23" s="255"/>
      <c r="GY23" s="255"/>
      <c r="GZ23" s="255"/>
      <c r="HA23" s="255"/>
      <c r="HB23" s="255"/>
      <c r="HC23" s="255"/>
      <c r="HD23" s="255"/>
      <c r="HE23" s="255"/>
      <c r="HF23" s="255"/>
      <c r="HG23" s="255"/>
      <c r="HH23" s="255"/>
      <c r="HI23" s="255"/>
      <c r="HJ23" s="255"/>
      <c r="HK23" s="255"/>
      <c r="HL23" s="255"/>
      <c r="HM23" s="255"/>
      <c r="HN23" s="255"/>
      <c r="HO23" s="255">
        <f>SUM('SEF-6.2'!M20:M22,'SEF-6.2'!M32)</f>
        <v>6643636.3920106702</v>
      </c>
      <c r="HP23" s="255"/>
      <c r="HQ23" s="255"/>
      <c r="HR23" s="255"/>
      <c r="HS23" s="255"/>
      <c r="HT23" s="255"/>
      <c r="HU23" s="255"/>
      <c r="HV23" s="255"/>
      <c r="HW23" s="255"/>
      <c r="HX23" s="255"/>
      <c r="HY23" s="255"/>
      <c r="HZ23" s="255"/>
      <c r="IA23" s="254">
        <f>SUM(GG23:HZ23)</f>
        <v>6735637.6856780965</v>
      </c>
      <c r="IB23" s="254">
        <f>+IA23+GF23</f>
        <v>688397619.61824274</v>
      </c>
      <c r="IC23" s="255"/>
      <c r="ID23" s="255"/>
      <c r="IE23" s="255"/>
      <c r="IF23" s="255"/>
      <c r="IG23" s="255"/>
      <c r="IH23" s="255"/>
      <c r="II23" s="255"/>
      <c r="IJ23" s="255"/>
      <c r="IK23" s="255"/>
      <c r="IL23" s="255"/>
      <c r="IM23" s="255">
        <f>'SEF-6.1'!FS17</f>
        <v>138948.29236535239</v>
      </c>
      <c r="IN23" s="255"/>
      <c r="IO23" s="255"/>
      <c r="IP23" s="255"/>
      <c r="IQ23" s="255"/>
      <c r="IR23" s="255"/>
      <c r="IS23" s="255"/>
      <c r="IT23" s="255"/>
      <c r="IU23" s="255"/>
      <c r="IV23" s="255"/>
      <c r="IW23" s="255"/>
      <c r="IX23" s="255"/>
      <c r="IY23" s="255"/>
      <c r="IZ23" s="255"/>
      <c r="JA23" s="255"/>
      <c r="JB23" s="255"/>
      <c r="JC23" s="255"/>
      <c r="JD23" s="255"/>
      <c r="JE23" s="255"/>
      <c r="JF23" s="255"/>
      <c r="JG23" s="255"/>
      <c r="JH23" s="255"/>
      <c r="JI23" s="255"/>
      <c r="JJ23" s="255"/>
      <c r="JK23" s="255">
        <f>SUM('SEF-6.2'!O20:O22,'SEF-6.2'!O32)</f>
        <v>-91215884.068284228</v>
      </c>
      <c r="JL23" s="255"/>
      <c r="JM23" s="255"/>
      <c r="JN23" s="255"/>
      <c r="JO23" s="255"/>
      <c r="JP23" s="255"/>
      <c r="JQ23" s="255"/>
      <c r="JR23" s="255"/>
      <c r="JS23" s="255"/>
      <c r="JT23" s="255"/>
      <c r="JU23" s="255"/>
      <c r="JV23" s="255"/>
      <c r="JW23" s="254">
        <f>SUM(IC23:JV23)</f>
        <v>-91076935.775918871</v>
      </c>
      <c r="JX23" s="254">
        <f>+JW23+IB23</f>
        <v>597320683.8423239</v>
      </c>
      <c r="JY23" s="228"/>
    </row>
    <row r="24" spans="1:285" x14ac:dyDescent="0.2">
      <c r="A24" s="18">
        <f>ROW()</f>
        <v>24</v>
      </c>
      <c r="B24" s="23" t="s">
        <v>88</v>
      </c>
      <c r="C24" s="254">
        <v>123773668.73999999</v>
      </c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4">
        <f>SUM(D24:AP24)</f>
        <v>0</v>
      </c>
      <c r="AR24" s="254">
        <f>+AQ24+C24</f>
        <v>123773668.73999999</v>
      </c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  <c r="BR24" s="255"/>
      <c r="BS24" s="255"/>
      <c r="BT24" s="255"/>
      <c r="BU24" s="255"/>
      <c r="BV24" s="255"/>
      <c r="BW24" s="255"/>
      <c r="BX24" s="255"/>
      <c r="BY24" s="255"/>
      <c r="BZ24" s="255"/>
      <c r="CA24" s="255"/>
      <c r="CB24" s="255"/>
      <c r="CC24" s="255"/>
      <c r="CD24" s="255"/>
      <c r="CE24" s="255"/>
      <c r="CF24" s="255"/>
      <c r="CG24" s="255"/>
      <c r="CH24" s="255"/>
      <c r="CI24" s="255"/>
      <c r="CJ24" s="255"/>
      <c r="CK24" s="255"/>
      <c r="CL24" s="255"/>
      <c r="CM24" s="254">
        <f>SUM(AS24:CL24)</f>
        <v>0</v>
      </c>
      <c r="CN24" s="254">
        <f>+CM24+AR24</f>
        <v>123773668.73999999</v>
      </c>
      <c r="CO24" s="255"/>
      <c r="CP24" s="255"/>
      <c r="CQ24" s="255"/>
      <c r="CR24" s="255"/>
      <c r="CS24" s="255"/>
      <c r="CT24" s="255"/>
      <c r="CU24" s="255"/>
      <c r="CV24" s="255"/>
      <c r="CW24" s="255"/>
      <c r="CX24" s="255"/>
      <c r="CY24" s="255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  <c r="DL24" s="255"/>
      <c r="DM24" s="255"/>
      <c r="DN24" s="255"/>
      <c r="DO24" s="255"/>
      <c r="DP24" s="255"/>
      <c r="DQ24" s="255"/>
      <c r="DR24" s="255"/>
      <c r="DS24" s="255"/>
      <c r="DT24" s="255"/>
      <c r="DU24" s="255"/>
      <c r="DV24" s="255"/>
      <c r="DW24" s="255"/>
      <c r="DX24" s="255"/>
      <c r="DY24" s="255"/>
      <c r="DZ24" s="255"/>
      <c r="EA24" s="255"/>
      <c r="EB24" s="255"/>
      <c r="EC24" s="255"/>
      <c r="ED24" s="255"/>
      <c r="EE24" s="255"/>
      <c r="EF24" s="255"/>
      <c r="EG24" s="255"/>
      <c r="EH24" s="255"/>
      <c r="EI24" s="254">
        <f>SUM(CO24:EH24)</f>
        <v>0</v>
      </c>
      <c r="EJ24" s="254">
        <f>+EI24+CN24</f>
        <v>123773668.73999999</v>
      </c>
      <c r="EK24" s="255"/>
      <c r="EL24" s="255"/>
      <c r="EM24" s="255"/>
      <c r="EN24" s="255"/>
      <c r="EO24" s="255"/>
      <c r="EP24" s="255"/>
      <c r="EQ24" s="255"/>
      <c r="ER24" s="255"/>
      <c r="ES24" s="255"/>
      <c r="ET24" s="255"/>
      <c r="EU24" s="255"/>
      <c r="EV24" s="255"/>
      <c r="EW24" s="255"/>
      <c r="EX24" s="255"/>
      <c r="EY24" s="255"/>
      <c r="EZ24" s="255"/>
      <c r="FA24" s="255"/>
      <c r="FB24" s="255"/>
      <c r="FC24" s="255"/>
      <c r="FD24" s="255"/>
      <c r="FE24" s="255"/>
      <c r="FF24" s="255"/>
      <c r="FG24" s="255"/>
      <c r="FH24" s="255"/>
      <c r="FI24" s="255"/>
      <c r="FJ24" s="255"/>
      <c r="FK24" s="255"/>
      <c r="FL24" s="255"/>
      <c r="FM24" s="255"/>
      <c r="FN24" s="255"/>
      <c r="FO24" s="255"/>
      <c r="FP24" s="255"/>
      <c r="FQ24" s="255"/>
      <c r="FR24" s="255"/>
      <c r="FS24" s="255">
        <f>+'SEF-6.2'!K23</f>
        <v>12088531.512388662</v>
      </c>
      <c r="FT24" s="255"/>
      <c r="FU24" s="255"/>
      <c r="FV24" s="255"/>
      <c r="FW24" s="255"/>
      <c r="FX24" s="255"/>
      <c r="FY24" s="255"/>
      <c r="FZ24" s="255"/>
      <c r="GA24" s="255"/>
      <c r="GB24" s="255"/>
      <c r="GC24" s="255"/>
      <c r="GD24" s="255"/>
      <c r="GE24" s="254">
        <f>SUM(EK24:GD24)</f>
        <v>12088531.512388662</v>
      </c>
      <c r="GF24" s="254">
        <f>+GE24+EJ24</f>
        <v>135862200.25238866</v>
      </c>
      <c r="GG24" s="255"/>
      <c r="GH24" s="255"/>
      <c r="GI24" s="255"/>
      <c r="GJ24" s="255"/>
      <c r="GK24" s="255"/>
      <c r="GL24" s="255"/>
      <c r="GM24" s="255"/>
      <c r="GN24" s="255"/>
      <c r="GO24" s="255"/>
      <c r="GP24" s="255"/>
      <c r="GQ24" s="255"/>
      <c r="GR24" s="255"/>
      <c r="GS24" s="255"/>
      <c r="GT24" s="255"/>
      <c r="GU24" s="255"/>
      <c r="GV24" s="255"/>
      <c r="GW24" s="255"/>
      <c r="GX24" s="255"/>
      <c r="GY24" s="255"/>
      <c r="GZ24" s="255"/>
      <c r="HA24" s="255"/>
      <c r="HB24" s="255"/>
      <c r="HC24" s="255"/>
      <c r="HD24" s="255"/>
      <c r="HE24" s="255"/>
      <c r="HF24" s="255"/>
      <c r="HG24" s="255"/>
      <c r="HH24" s="255"/>
      <c r="HI24" s="255"/>
      <c r="HJ24" s="255"/>
      <c r="HK24" s="255"/>
      <c r="HL24" s="255"/>
      <c r="HM24" s="255"/>
      <c r="HN24" s="255"/>
      <c r="HO24" s="255">
        <f>+'SEF-6.2'!M23</f>
        <v>4907659.3330300152</v>
      </c>
      <c r="HP24" s="255"/>
      <c r="HQ24" s="255"/>
      <c r="HR24" s="255"/>
      <c r="HS24" s="255"/>
      <c r="HT24" s="255"/>
      <c r="HU24" s="255"/>
      <c r="HV24" s="255"/>
      <c r="HW24" s="255"/>
      <c r="HX24" s="255"/>
      <c r="HY24" s="255"/>
      <c r="HZ24" s="255"/>
      <c r="IA24" s="254">
        <f>SUM(GG24:HZ24)</f>
        <v>4907659.3330300152</v>
      </c>
      <c r="IB24" s="254">
        <f>+IA24+GF24</f>
        <v>140769859.58541867</v>
      </c>
      <c r="IC24" s="255"/>
      <c r="ID24" s="255"/>
      <c r="IE24" s="255"/>
      <c r="IF24" s="255"/>
      <c r="IG24" s="255"/>
      <c r="IH24" s="255"/>
      <c r="II24" s="255"/>
      <c r="IJ24" s="255"/>
      <c r="IK24" s="255"/>
      <c r="IL24" s="255"/>
      <c r="IM24" s="255"/>
      <c r="IN24" s="255"/>
      <c r="IO24" s="255"/>
      <c r="IP24" s="255"/>
      <c r="IQ24" s="255"/>
      <c r="IR24" s="255"/>
      <c r="IS24" s="255"/>
      <c r="IT24" s="255"/>
      <c r="IU24" s="255"/>
      <c r="IV24" s="255"/>
      <c r="IW24" s="255"/>
      <c r="IX24" s="255"/>
      <c r="IY24" s="255"/>
      <c r="IZ24" s="255"/>
      <c r="JA24" s="255"/>
      <c r="JB24" s="255"/>
      <c r="JC24" s="255"/>
      <c r="JD24" s="255"/>
      <c r="JE24" s="255"/>
      <c r="JF24" s="255"/>
      <c r="JG24" s="255"/>
      <c r="JH24" s="255"/>
      <c r="JI24" s="255"/>
      <c r="JJ24" s="255"/>
      <c r="JK24" s="255">
        <f>+'SEF-6.2'!O23</f>
        <v>1711734.7726309001</v>
      </c>
      <c r="JL24" s="255"/>
      <c r="JM24" s="255"/>
      <c r="JN24" s="255"/>
      <c r="JO24" s="255"/>
      <c r="JP24" s="255"/>
      <c r="JQ24" s="255"/>
      <c r="JR24" s="255"/>
      <c r="JS24" s="255"/>
      <c r="JT24" s="255"/>
      <c r="JU24" s="255"/>
      <c r="JV24" s="255"/>
      <c r="JW24" s="254">
        <f>SUM(IC24:JV24)</f>
        <v>1711734.7726309001</v>
      </c>
      <c r="JX24" s="254">
        <f>+JW24+IB24</f>
        <v>142481594.35804957</v>
      </c>
      <c r="JY24" s="228"/>
    </row>
    <row r="25" spans="1:285" x14ac:dyDescent="0.2">
      <c r="A25" s="18">
        <f>ROW()</f>
        <v>25</v>
      </c>
      <c r="B25" s="19" t="s">
        <v>89</v>
      </c>
      <c r="C25" s="254">
        <v>-82886110.760000005</v>
      </c>
      <c r="D25" s="255"/>
      <c r="E25" s="255">
        <f>'SEF-6.1'!U67</f>
        <v>82886110.760000005</v>
      </c>
      <c r="F25" s="255"/>
      <c r="G25" s="255"/>
      <c r="H25" s="255"/>
      <c r="I25" s="255"/>
      <c r="J25" s="255"/>
      <c r="K25" s="255"/>
      <c r="L25" s="255" t="s">
        <v>34</v>
      </c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4">
        <f>SUM(D25:AP25)</f>
        <v>82886110.760000005</v>
      </c>
      <c r="AR25" s="254">
        <f>+AQ25+C25</f>
        <v>0</v>
      </c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  <c r="BR25" s="255"/>
      <c r="BS25" s="255"/>
      <c r="BT25" s="255"/>
      <c r="BU25" s="255"/>
      <c r="BV25" s="255"/>
      <c r="BW25" s="255"/>
      <c r="BX25" s="255"/>
      <c r="BY25" s="255"/>
      <c r="BZ25" s="255"/>
      <c r="CA25" s="255"/>
      <c r="CB25" s="255"/>
      <c r="CC25" s="255"/>
      <c r="CD25" s="255"/>
      <c r="CE25" s="255"/>
      <c r="CF25" s="255"/>
      <c r="CG25" s="255"/>
      <c r="CH25" s="255"/>
      <c r="CI25" s="255"/>
      <c r="CJ25" s="255"/>
      <c r="CK25" s="255"/>
      <c r="CL25" s="255"/>
      <c r="CM25" s="254">
        <f>SUM(AS25:CL25)</f>
        <v>0</v>
      </c>
      <c r="CN25" s="254">
        <f>+CM25+AR25</f>
        <v>0</v>
      </c>
      <c r="CO25" s="255"/>
      <c r="CP25" s="255"/>
      <c r="CQ25" s="255"/>
      <c r="CR25" s="255"/>
      <c r="CS25" s="255"/>
      <c r="CT25" s="255"/>
      <c r="CU25" s="255"/>
      <c r="CV25" s="255"/>
      <c r="CW25" s="255"/>
      <c r="CX25" s="255"/>
      <c r="CY25" s="255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  <c r="DL25" s="255"/>
      <c r="DM25" s="255"/>
      <c r="DN25" s="255"/>
      <c r="DO25" s="255"/>
      <c r="DP25" s="255"/>
      <c r="DQ25" s="255"/>
      <c r="DR25" s="255"/>
      <c r="DS25" s="255"/>
      <c r="DT25" s="255"/>
      <c r="DU25" s="255"/>
      <c r="DV25" s="255"/>
      <c r="DW25" s="255"/>
      <c r="DX25" s="255"/>
      <c r="DY25" s="255"/>
      <c r="DZ25" s="255"/>
      <c r="EA25" s="255"/>
      <c r="EB25" s="255"/>
      <c r="EC25" s="255"/>
      <c r="ED25" s="255"/>
      <c r="EE25" s="255"/>
      <c r="EF25" s="255"/>
      <c r="EG25" s="255"/>
      <c r="EH25" s="255"/>
      <c r="EI25" s="254">
        <f>SUM(CO25:EH25)</f>
        <v>0</v>
      </c>
      <c r="EJ25" s="254">
        <f>+EI25+CN25</f>
        <v>0</v>
      </c>
      <c r="EK25" s="255"/>
      <c r="EL25" s="255"/>
      <c r="EM25" s="255"/>
      <c r="EN25" s="255"/>
      <c r="EO25" s="255"/>
      <c r="EP25" s="255"/>
      <c r="EQ25" s="255"/>
      <c r="ER25" s="255"/>
      <c r="ES25" s="255"/>
      <c r="ET25" s="255"/>
      <c r="EU25" s="255"/>
      <c r="EV25" s="255"/>
      <c r="EW25" s="255"/>
      <c r="EX25" s="255"/>
      <c r="EY25" s="255"/>
      <c r="EZ25" s="255"/>
      <c r="FA25" s="255"/>
      <c r="FB25" s="255"/>
      <c r="FC25" s="255"/>
      <c r="FD25" s="255"/>
      <c r="FE25" s="255"/>
      <c r="FF25" s="255"/>
      <c r="FG25" s="255"/>
      <c r="FH25" s="255"/>
      <c r="FI25" s="255"/>
      <c r="FJ25" s="255"/>
      <c r="FK25" s="255"/>
      <c r="FL25" s="255"/>
      <c r="FM25" s="255"/>
      <c r="FN25" s="255"/>
      <c r="FO25" s="255"/>
      <c r="FP25" s="255"/>
      <c r="FQ25" s="255"/>
      <c r="FR25" s="255"/>
      <c r="FS25" s="255"/>
      <c r="FT25" s="255"/>
      <c r="FU25" s="255"/>
      <c r="FV25" s="255"/>
      <c r="FW25" s="255"/>
      <c r="FX25" s="255"/>
      <c r="FY25" s="255"/>
      <c r="FZ25" s="255"/>
      <c r="GA25" s="255"/>
      <c r="GB25" s="255"/>
      <c r="GC25" s="255"/>
      <c r="GD25" s="255"/>
      <c r="GE25" s="254">
        <f>SUM(EK25:GD25)</f>
        <v>0</v>
      </c>
      <c r="GF25" s="254">
        <f>+GE25+EJ25</f>
        <v>0</v>
      </c>
      <c r="GG25" s="255"/>
      <c r="GH25" s="255"/>
      <c r="GI25" s="255"/>
      <c r="GJ25" s="255"/>
      <c r="GK25" s="255"/>
      <c r="GL25" s="255"/>
      <c r="GM25" s="255"/>
      <c r="GN25" s="255"/>
      <c r="GO25" s="255"/>
      <c r="GP25" s="255"/>
      <c r="GQ25" s="255"/>
      <c r="GR25" s="255"/>
      <c r="GS25" s="255"/>
      <c r="GT25" s="255"/>
      <c r="GU25" s="255"/>
      <c r="GV25" s="255"/>
      <c r="GW25" s="255"/>
      <c r="GX25" s="255"/>
      <c r="GY25" s="255"/>
      <c r="GZ25" s="255"/>
      <c r="HA25" s="255"/>
      <c r="HB25" s="255"/>
      <c r="HC25" s="255"/>
      <c r="HD25" s="255"/>
      <c r="HE25" s="255"/>
      <c r="HF25" s="255"/>
      <c r="HG25" s="255"/>
      <c r="HH25" s="255"/>
      <c r="HI25" s="255"/>
      <c r="HJ25" s="255"/>
      <c r="HK25" s="255"/>
      <c r="HL25" s="255"/>
      <c r="HM25" s="255"/>
      <c r="HN25" s="255"/>
      <c r="HO25" s="255"/>
      <c r="HP25" s="255"/>
      <c r="HQ25" s="255"/>
      <c r="HR25" s="255"/>
      <c r="HS25" s="255"/>
      <c r="HT25" s="255"/>
      <c r="HU25" s="255"/>
      <c r="HV25" s="255"/>
      <c r="HW25" s="255"/>
      <c r="HX25" s="255"/>
      <c r="HY25" s="255"/>
      <c r="HZ25" s="255"/>
      <c r="IA25" s="254">
        <f>SUM(GG25:HZ25)</f>
        <v>0</v>
      </c>
      <c r="IB25" s="254">
        <f>+IA25+GF25</f>
        <v>0</v>
      </c>
      <c r="IC25" s="255"/>
      <c r="ID25" s="255"/>
      <c r="IE25" s="255"/>
      <c r="IF25" s="255"/>
      <c r="IG25" s="255"/>
      <c r="IH25" s="255"/>
      <c r="II25" s="255"/>
      <c r="IJ25" s="255"/>
      <c r="IK25" s="255"/>
      <c r="IL25" s="255"/>
      <c r="IM25" s="255"/>
      <c r="IN25" s="255"/>
      <c r="IO25" s="255"/>
      <c r="IP25" s="255"/>
      <c r="IQ25" s="255"/>
      <c r="IR25" s="255"/>
      <c r="IS25" s="255"/>
      <c r="IT25" s="255"/>
      <c r="IU25" s="255"/>
      <c r="IV25" s="255"/>
      <c r="IW25" s="255"/>
      <c r="IX25" s="255"/>
      <c r="IY25" s="255"/>
      <c r="IZ25" s="255"/>
      <c r="JA25" s="255"/>
      <c r="JB25" s="255"/>
      <c r="JC25" s="255"/>
      <c r="JD25" s="255"/>
      <c r="JE25" s="255"/>
      <c r="JF25" s="255"/>
      <c r="JG25" s="255"/>
      <c r="JH25" s="255"/>
      <c r="JI25" s="255"/>
      <c r="JJ25" s="255"/>
      <c r="JK25" s="255"/>
      <c r="JL25" s="255"/>
      <c r="JM25" s="255"/>
      <c r="JN25" s="255"/>
      <c r="JO25" s="255"/>
      <c r="JP25" s="255"/>
      <c r="JQ25" s="255"/>
      <c r="JR25" s="255"/>
      <c r="JS25" s="255"/>
      <c r="JT25" s="255"/>
      <c r="JU25" s="255"/>
      <c r="JV25" s="255"/>
      <c r="JW25" s="254">
        <f>SUM(IC25:JV25)</f>
        <v>0</v>
      </c>
      <c r="JX25" s="254">
        <f>+JW25+IB25</f>
        <v>0</v>
      </c>
      <c r="JY25" s="228"/>
    </row>
    <row r="26" spans="1:285" x14ac:dyDescent="0.2">
      <c r="A26" s="18">
        <f>ROW()</f>
        <v>26</v>
      </c>
      <c r="B26" s="23" t="s">
        <v>90</v>
      </c>
      <c r="C26" s="260">
        <f t="shared" ref="C26:BN26" si="12">SUM(C21:C25)</f>
        <v>891698040.03999996</v>
      </c>
      <c r="D26" s="261">
        <f t="shared" si="12"/>
        <v>0</v>
      </c>
      <c r="E26" s="261">
        <f t="shared" si="12"/>
        <v>52558291.790000007</v>
      </c>
      <c r="F26" s="261">
        <f t="shared" si="12"/>
        <v>0</v>
      </c>
      <c r="G26" s="261">
        <f t="shared" si="12"/>
        <v>0</v>
      </c>
      <c r="H26" s="261">
        <f t="shared" si="12"/>
        <v>0</v>
      </c>
      <c r="I26" s="261">
        <f t="shared" si="12"/>
        <v>0</v>
      </c>
      <c r="J26" s="261">
        <f t="shared" si="12"/>
        <v>0</v>
      </c>
      <c r="K26" s="261">
        <f t="shared" si="12"/>
        <v>0</v>
      </c>
      <c r="L26" s="261">
        <f t="shared" si="12"/>
        <v>0</v>
      </c>
      <c r="M26" s="261">
        <f t="shared" si="12"/>
        <v>0</v>
      </c>
      <c r="N26" s="261">
        <f t="shared" si="12"/>
        <v>306051.19046151917</v>
      </c>
      <c r="O26" s="261">
        <f t="shared" si="12"/>
        <v>0</v>
      </c>
      <c r="P26" s="261">
        <f t="shared" si="12"/>
        <v>0</v>
      </c>
      <c r="Q26" s="261">
        <f t="shared" si="12"/>
        <v>0</v>
      </c>
      <c r="R26" s="261">
        <f t="shared" si="12"/>
        <v>0</v>
      </c>
      <c r="S26" s="261">
        <f t="shared" si="12"/>
        <v>0</v>
      </c>
      <c r="T26" s="261">
        <f t="shared" si="12"/>
        <v>0</v>
      </c>
      <c r="U26" s="261">
        <f t="shared" si="12"/>
        <v>153130.542533339</v>
      </c>
      <c r="V26" s="261">
        <f t="shared" si="12"/>
        <v>0</v>
      </c>
      <c r="W26" s="261">
        <f t="shared" si="12"/>
        <v>0</v>
      </c>
      <c r="X26" s="261">
        <f>SUM(X21:X25)</f>
        <v>0</v>
      </c>
      <c r="Y26" s="261">
        <f t="shared" si="12"/>
        <v>0</v>
      </c>
      <c r="Z26" s="261">
        <f t="shared" si="12"/>
        <v>0</v>
      </c>
      <c r="AA26" s="261">
        <f t="shared" si="12"/>
        <v>0</v>
      </c>
      <c r="AB26" s="261">
        <f t="shared" si="12"/>
        <v>0</v>
      </c>
      <c r="AC26" s="261">
        <f t="shared" si="12"/>
        <v>0</v>
      </c>
      <c r="AD26" s="261">
        <f t="shared" si="12"/>
        <v>0</v>
      </c>
      <c r="AE26" s="261">
        <f t="shared" si="12"/>
        <v>10300467.056084067</v>
      </c>
      <c r="AF26" s="261">
        <f t="shared" si="12"/>
        <v>0</v>
      </c>
      <c r="AG26" s="261">
        <f t="shared" si="12"/>
        <v>0</v>
      </c>
      <c r="AH26" s="261">
        <f t="shared" si="12"/>
        <v>0</v>
      </c>
      <c r="AI26" s="261">
        <f t="shared" si="12"/>
        <v>0</v>
      </c>
      <c r="AJ26" s="261">
        <f t="shared" si="12"/>
        <v>0</v>
      </c>
      <c r="AK26" s="261">
        <f t="shared" si="12"/>
        <v>0</v>
      </c>
      <c r="AL26" s="261">
        <f t="shared" si="12"/>
        <v>0</v>
      </c>
      <c r="AM26" s="261">
        <f t="shared" si="12"/>
        <v>0</v>
      </c>
      <c r="AN26" s="261">
        <f t="shared" si="12"/>
        <v>0</v>
      </c>
      <c r="AO26" s="261">
        <f t="shared" si="12"/>
        <v>0</v>
      </c>
      <c r="AP26" s="261">
        <f t="shared" si="12"/>
        <v>0</v>
      </c>
      <c r="AQ26" s="260">
        <f t="shared" si="12"/>
        <v>63317940.579078928</v>
      </c>
      <c r="AR26" s="260">
        <f t="shared" si="12"/>
        <v>955015980.61907887</v>
      </c>
      <c r="AS26" s="261">
        <f t="shared" si="12"/>
        <v>0</v>
      </c>
      <c r="AT26" s="261">
        <f t="shared" si="12"/>
        <v>0</v>
      </c>
      <c r="AU26" s="261">
        <f t="shared" si="12"/>
        <v>0</v>
      </c>
      <c r="AV26" s="261">
        <f t="shared" si="12"/>
        <v>0</v>
      </c>
      <c r="AW26" s="261">
        <f t="shared" si="12"/>
        <v>0</v>
      </c>
      <c r="AX26" s="261">
        <f t="shared" si="12"/>
        <v>0</v>
      </c>
      <c r="AY26" s="261">
        <f t="shared" si="12"/>
        <v>0</v>
      </c>
      <c r="AZ26" s="261">
        <f t="shared" si="12"/>
        <v>0</v>
      </c>
      <c r="BA26" s="261">
        <f t="shared" si="12"/>
        <v>0</v>
      </c>
      <c r="BB26" s="261">
        <f t="shared" si="12"/>
        <v>0</v>
      </c>
      <c r="BC26" s="261">
        <f t="shared" si="12"/>
        <v>-108036.24538709794</v>
      </c>
      <c r="BD26" s="261">
        <f t="shared" si="12"/>
        <v>0</v>
      </c>
      <c r="BE26" s="261">
        <f t="shared" si="12"/>
        <v>0</v>
      </c>
      <c r="BF26" s="261">
        <f t="shared" si="12"/>
        <v>0</v>
      </c>
      <c r="BG26" s="261">
        <f t="shared" si="12"/>
        <v>0</v>
      </c>
      <c r="BH26" s="261">
        <f t="shared" si="12"/>
        <v>0</v>
      </c>
      <c r="BI26" s="261">
        <f t="shared" si="12"/>
        <v>0</v>
      </c>
      <c r="BJ26" s="261">
        <f t="shared" si="12"/>
        <v>0</v>
      </c>
      <c r="BK26" s="261">
        <f t="shared" si="12"/>
        <v>0</v>
      </c>
      <c r="BL26" s="261">
        <f t="shared" si="12"/>
        <v>0</v>
      </c>
      <c r="BM26" s="261">
        <f t="shared" si="12"/>
        <v>0</v>
      </c>
      <c r="BN26" s="261">
        <f t="shared" si="12"/>
        <v>0</v>
      </c>
      <c r="BO26" s="261">
        <f t="shared" ref="BO26:CL26" si="13">SUM(BO21:BO25)</f>
        <v>0</v>
      </c>
      <c r="BP26" s="261">
        <f t="shared" si="13"/>
        <v>0</v>
      </c>
      <c r="BQ26" s="261">
        <f t="shared" si="13"/>
        <v>0</v>
      </c>
      <c r="BR26" s="261">
        <f t="shared" si="13"/>
        <v>0</v>
      </c>
      <c r="BS26" s="261">
        <f t="shared" si="13"/>
        <v>0</v>
      </c>
      <c r="BT26" s="261">
        <f t="shared" si="13"/>
        <v>0</v>
      </c>
      <c r="BU26" s="261">
        <f t="shared" si="13"/>
        <v>0</v>
      </c>
      <c r="BV26" s="261">
        <f t="shared" si="13"/>
        <v>0</v>
      </c>
      <c r="BW26" s="261">
        <f t="shared" si="13"/>
        <v>0</v>
      </c>
      <c r="BX26" s="261">
        <f t="shared" si="13"/>
        <v>0</v>
      </c>
      <c r="BY26" s="261">
        <f t="shared" si="13"/>
        <v>0</v>
      </c>
      <c r="BZ26" s="261">
        <f t="shared" si="13"/>
        <v>0</v>
      </c>
      <c r="CA26" s="261">
        <f t="shared" si="13"/>
        <v>0</v>
      </c>
      <c r="CB26" s="261">
        <f t="shared" si="13"/>
        <v>0</v>
      </c>
      <c r="CC26" s="261">
        <f t="shared" si="13"/>
        <v>0</v>
      </c>
      <c r="CD26" s="261">
        <f t="shared" si="13"/>
        <v>0</v>
      </c>
      <c r="CE26" s="261">
        <f t="shared" si="13"/>
        <v>0</v>
      </c>
      <c r="CF26" s="261">
        <f t="shared" si="13"/>
        <v>0</v>
      </c>
      <c r="CG26" s="261">
        <f t="shared" si="13"/>
        <v>0</v>
      </c>
      <c r="CH26" s="261">
        <f t="shared" si="13"/>
        <v>0</v>
      </c>
      <c r="CI26" s="261">
        <f t="shared" si="13"/>
        <v>0</v>
      </c>
      <c r="CJ26" s="261">
        <f t="shared" si="13"/>
        <v>0</v>
      </c>
      <c r="CK26" s="261">
        <f t="shared" si="13"/>
        <v>0</v>
      </c>
      <c r="CL26" s="261">
        <f t="shared" si="13"/>
        <v>0</v>
      </c>
      <c r="CM26" s="260">
        <f>SUM(CM21:CM25)</f>
        <v>-108036.24538709794</v>
      </c>
      <c r="CN26" s="260">
        <f>SUM(CN21:CN25)</f>
        <v>954907944.3736918</v>
      </c>
      <c r="CO26" s="261">
        <f t="shared" ref="CO26:EZ26" si="14">SUM(CO21:CO25)</f>
        <v>0</v>
      </c>
      <c r="CP26" s="261">
        <f t="shared" si="14"/>
        <v>0</v>
      </c>
      <c r="CQ26" s="261">
        <f t="shared" si="14"/>
        <v>0</v>
      </c>
      <c r="CR26" s="261">
        <f t="shared" si="14"/>
        <v>0</v>
      </c>
      <c r="CS26" s="261">
        <f t="shared" si="14"/>
        <v>0</v>
      </c>
      <c r="CT26" s="261">
        <f t="shared" si="14"/>
        <v>0</v>
      </c>
      <c r="CU26" s="261">
        <f t="shared" si="14"/>
        <v>0</v>
      </c>
      <c r="CV26" s="261">
        <f t="shared" si="14"/>
        <v>0</v>
      </c>
      <c r="CW26" s="261">
        <f t="shared" si="14"/>
        <v>0</v>
      </c>
      <c r="CX26" s="261">
        <f t="shared" si="14"/>
        <v>0</v>
      </c>
      <c r="CY26" s="261">
        <f t="shared" si="14"/>
        <v>21468.193445260811</v>
      </c>
      <c r="CZ26" s="261">
        <f t="shared" si="14"/>
        <v>0</v>
      </c>
      <c r="DA26" s="261">
        <f t="shared" si="14"/>
        <v>0</v>
      </c>
      <c r="DB26" s="261">
        <f t="shared" si="14"/>
        <v>0</v>
      </c>
      <c r="DC26" s="261">
        <f t="shared" si="14"/>
        <v>0</v>
      </c>
      <c r="DD26" s="261">
        <f t="shared" si="14"/>
        <v>0</v>
      </c>
      <c r="DE26" s="261">
        <f t="shared" si="14"/>
        <v>0</v>
      </c>
      <c r="DF26" s="261">
        <f t="shared" si="14"/>
        <v>0</v>
      </c>
      <c r="DG26" s="261">
        <f t="shared" si="14"/>
        <v>0</v>
      </c>
      <c r="DH26" s="261">
        <f t="shared" si="14"/>
        <v>0</v>
      </c>
      <c r="DI26" s="261">
        <f t="shared" si="14"/>
        <v>0</v>
      </c>
      <c r="DJ26" s="261">
        <f t="shared" si="14"/>
        <v>0</v>
      </c>
      <c r="DK26" s="261">
        <f t="shared" si="14"/>
        <v>0</v>
      </c>
      <c r="DL26" s="261">
        <f t="shared" si="14"/>
        <v>0</v>
      </c>
      <c r="DM26" s="261">
        <f t="shared" si="14"/>
        <v>0</v>
      </c>
      <c r="DN26" s="261">
        <f t="shared" si="14"/>
        <v>0</v>
      </c>
      <c r="DO26" s="261">
        <f t="shared" si="14"/>
        <v>0</v>
      </c>
      <c r="DP26" s="261">
        <f t="shared" si="14"/>
        <v>0</v>
      </c>
      <c r="DQ26" s="261">
        <f t="shared" si="14"/>
        <v>0</v>
      </c>
      <c r="DR26" s="261">
        <f t="shared" si="14"/>
        <v>0</v>
      </c>
      <c r="DS26" s="261">
        <f t="shared" si="14"/>
        <v>0</v>
      </c>
      <c r="DT26" s="261">
        <f t="shared" si="14"/>
        <v>0</v>
      </c>
      <c r="DU26" s="261">
        <f t="shared" si="14"/>
        <v>0</v>
      </c>
      <c r="DV26" s="261">
        <f t="shared" si="14"/>
        <v>0</v>
      </c>
      <c r="DW26" s="261">
        <f t="shared" si="14"/>
        <v>0</v>
      </c>
      <c r="DX26" s="261">
        <f t="shared" si="14"/>
        <v>0</v>
      </c>
      <c r="DY26" s="261">
        <f t="shared" si="14"/>
        <v>0</v>
      </c>
      <c r="DZ26" s="261">
        <f t="shared" si="14"/>
        <v>0</v>
      </c>
      <c r="EA26" s="261">
        <f t="shared" si="14"/>
        <v>0</v>
      </c>
      <c r="EB26" s="261">
        <f t="shared" si="14"/>
        <v>0</v>
      </c>
      <c r="EC26" s="261">
        <f t="shared" si="14"/>
        <v>0</v>
      </c>
      <c r="ED26" s="261">
        <f t="shared" si="14"/>
        <v>0</v>
      </c>
      <c r="EE26" s="261">
        <f t="shared" si="14"/>
        <v>0</v>
      </c>
      <c r="EF26" s="261">
        <f t="shared" si="14"/>
        <v>0</v>
      </c>
      <c r="EG26" s="261">
        <f t="shared" si="14"/>
        <v>0</v>
      </c>
      <c r="EH26" s="261">
        <f t="shared" si="14"/>
        <v>0</v>
      </c>
      <c r="EI26" s="260">
        <f t="shared" si="14"/>
        <v>21468.193445260811</v>
      </c>
      <c r="EJ26" s="260">
        <f t="shared" si="14"/>
        <v>954929412.567137</v>
      </c>
      <c r="EK26" s="261">
        <f t="shared" si="14"/>
        <v>0</v>
      </c>
      <c r="EL26" s="261">
        <f t="shared" si="14"/>
        <v>0</v>
      </c>
      <c r="EM26" s="261">
        <f t="shared" si="14"/>
        <v>0</v>
      </c>
      <c r="EN26" s="261">
        <f t="shared" si="14"/>
        <v>0</v>
      </c>
      <c r="EO26" s="261">
        <f t="shared" si="14"/>
        <v>0</v>
      </c>
      <c r="EP26" s="261">
        <f t="shared" si="14"/>
        <v>0</v>
      </c>
      <c r="EQ26" s="261">
        <f t="shared" si="14"/>
        <v>0</v>
      </c>
      <c r="ER26" s="261">
        <f t="shared" si="14"/>
        <v>0</v>
      </c>
      <c r="ES26" s="261">
        <f t="shared" si="14"/>
        <v>0</v>
      </c>
      <c r="ET26" s="261">
        <f t="shared" si="14"/>
        <v>0</v>
      </c>
      <c r="EU26" s="261">
        <f t="shared" si="14"/>
        <v>39584.80536601349</v>
      </c>
      <c r="EV26" s="261">
        <f t="shared" si="14"/>
        <v>0</v>
      </c>
      <c r="EW26" s="261">
        <f t="shared" si="14"/>
        <v>0</v>
      </c>
      <c r="EX26" s="261">
        <f t="shared" si="14"/>
        <v>0</v>
      </c>
      <c r="EY26" s="261">
        <f t="shared" si="14"/>
        <v>0</v>
      </c>
      <c r="EZ26" s="261">
        <f t="shared" si="14"/>
        <v>0</v>
      </c>
      <c r="FA26" s="261">
        <f t="shared" ref="FA26:HL26" si="15">SUM(FA21:FA25)</f>
        <v>0</v>
      </c>
      <c r="FB26" s="261">
        <f t="shared" si="15"/>
        <v>0</v>
      </c>
      <c r="FC26" s="261">
        <f t="shared" si="15"/>
        <v>0</v>
      </c>
      <c r="FD26" s="261">
        <f t="shared" si="15"/>
        <v>0</v>
      </c>
      <c r="FE26" s="261">
        <f t="shared" si="15"/>
        <v>0</v>
      </c>
      <c r="FF26" s="261">
        <f t="shared" si="15"/>
        <v>0</v>
      </c>
      <c r="FG26" s="261">
        <f t="shared" si="15"/>
        <v>0</v>
      </c>
      <c r="FH26" s="261">
        <f t="shared" si="15"/>
        <v>0</v>
      </c>
      <c r="FI26" s="261">
        <f t="shared" si="15"/>
        <v>0</v>
      </c>
      <c r="FJ26" s="261">
        <f t="shared" si="15"/>
        <v>0</v>
      </c>
      <c r="FK26" s="261">
        <f t="shared" si="15"/>
        <v>0</v>
      </c>
      <c r="FL26" s="261">
        <f t="shared" si="15"/>
        <v>0</v>
      </c>
      <c r="FM26" s="261">
        <f t="shared" si="15"/>
        <v>0</v>
      </c>
      <c r="FN26" s="261">
        <f t="shared" si="15"/>
        <v>0</v>
      </c>
      <c r="FO26" s="261">
        <f t="shared" si="15"/>
        <v>0</v>
      </c>
      <c r="FP26" s="261">
        <f t="shared" si="15"/>
        <v>0</v>
      </c>
      <c r="FQ26" s="261">
        <f t="shared" si="15"/>
        <v>0</v>
      </c>
      <c r="FR26" s="261">
        <f t="shared" si="15"/>
        <v>0</v>
      </c>
      <c r="FS26" s="261">
        <f t="shared" si="15"/>
        <v>121468812.90066136</v>
      </c>
      <c r="FT26" s="261">
        <f t="shared" si="15"/>
        <v>0</v>
      </c>
      <c r="FU26" s="261">
        <f t="shared" si="15"/>
        <v>0</v>
      </c>
      <c r="FV26" s="261">
        <f t="shared" si="15"/>
        <v>0</v>
      </c>
      <c r="FW26" s="261">
        <f t="shared" si="15"/>
        <v>0</v>
      </c>
      <c r="FX26" s="261">
        <f t="shared" si="15"/>
        <v>0</v>
      </c>
      <c r="FY26" s="261">
        <f t="shared" si="15"/>
        <v>0</v>
      </c>
      <c r="FZ26" s="261">
        <f t="shared" si="15"/>
        <v>0</v>
      </c>
      <c r="GA26" s="261">
        <f t="shared" si="15"/>
        <v>0</v>
      </c>
      <c r="GB26" s="261">
        <f t="shared" si="15"/>
        <v>0</v>
      </c>
      <c r="GC26" s="261">
        <f t="shared" si="15"/>
        <v>0</v>
      </c>
      <c r="GD26" s="261">
        <f t="shared" si="15"/>
        <v>0</v>
      </c>
      <c r="GE26" s="260">
        <f t="shared" si="15"/>
        <v>121508397.70602737</v>
      </c>
      <c r="GF26" s="260">
        <f t="shared" si="15"/>
        <v>1076437810.2731645</v>
      </c>
      <c r="GG26" s="261">
        <f t="shared" si="15"/>
        <v>0</v>
      </c>
      <c r="GH26" s="261">
        <f t="shared" si="15"/>
        <v>0</v>
      </c>
      <c r="GI26" s="261">
        <f t="shared" si="15"/>
        <v>0</v>
      </c>
      <c r="GJ26" s="261">
        <f t="shared" si="15"/>
        <v>0</v>
      </c>
      <c r="GK26" s="261">
        <f t="shared" si="15"/>
        <v>0</v>
      </c>
      <c r="GL26" s="261">
        <f t="shared" si="15"/>
        <v>0</v>
      </c>
      <c r="GM26" s="261">
        <f t="shared" si="15"/>
        <v>0</v>
      </c>
      <c r="GN26" s="261">
        <f t="shared" si="15"/>
        <v>0</v>
      </c>
      <c r="GO26" s="261">
        <f t="shared" si="15"/>
        <v>0</v>
      </c>
      <c r="GP26" s="261">
        <f t="shared" si="15"/>
        <v>0</v>
      </c>
      <c r="GQ26" s="261">
        <f t="shared" si="15"/>
        <v>92001.293667426624</v>
      </c>
      <c r="GR26" s="261">
        <f t="shared" si="15"/>
        <v>0</v>
      </c>
      <c r="GS26" s="261">
        <f t="shared" si="15"/>
        <v>0</v>
      </c>
      <c r="GT26" s="261">
        <f t="shared" si="15"/>
        <v>0</v>
      </c>
      <c r="GU26" s="261">
        <f t="shared" si="15"/>
        <v>0</v>
      </c>
      <c r="GV26" s="261">
        <f t="shared" si="15"/>
        <v>0</v>
      </c>
      <c r="GW26" s="261">
        <f t="shared" si="15"/>
        <v>0</v>
      </c>
      <c r="GX26" s="261">
        <f t="shared" si="15"/>
        <v>0</v>
      </c>
      <c r="GY26" s="261">
        <f t="shared" si="15"/>
        <v>0</v>
      </c>
      <c r="GZ26" s="261">
        <f t="shared" si="15"/>
        <v>0</v>
      </c>
      <c r="HA26" s="261">
        <f t="shared" si="15"/>
        <v>0</v>
      </c>
      <c r="HB26" s="261">
        <f t="shared" si="15"/>
        <v>0</v>
      </c>
      <c r="HC26" s="261">
        <f t="shared" si="15"/>
        <v>0</v>
      </c>
      <c r="HD26" s="261">
        <f t="shared" si="15"/>
        <v>0</v>
      </c>
      <c r="HE26" s="261">
        <f t="shared" si="15"/>
        <v>0</v>
      </c>
      <c r="HF26" s="261">
        <f t="shared" si="15"/>
        <v>0</v>
      </c>
      <c r="HG26" s="261">
        <f t="shared" si="15"/>
        <v>0</v>
      </c>
      <c r="HH26" s="261">
        <f t="shared" si="15"/>
        <v>0</v>
      </c>
      <c r="HI26" s="261">
        <f t="shared" si="15"/>
        <v>0</v>
      </c>
      <c r="HJ26" s="261">
        <f t="shared" si="15"/>
        <v>0</v>
      </c>
      <c r="HK26" s="261">
        <f t="shared" si="15"/>
        <v>0</v>
      </c>
      <c r="HL26" s="261">
        <f t="shared" si="15"/>
        <v>0</v>
      </c>
      <c r="HM26" s="261">
        <f t="shared" ref="HM26:JV26" si="16">SUM(HM21:HM25)</f>
        <v>0</v>
      </c>
      <c r="HN26" s="261">
        <f t="shared" si="16"/>
        <v>0</v>
      </c>
      <c r="HO26" s="261">
        <f t="shared" si="16"/>
        <v>4281007.434419509</v>
      </c>
      <c r="HP26" s="261">
        <f t="shared" si="16"/>
        <v>0</v>
      </c>
      <c r="HQ26" s="261">
        <f t="shared" si="16"/>
        <v>0</v>
      </c>
      <c r="HR26" s="261">
        <f t="shared" si="16"/>
        <v>0</v>
      </c>
      <c r="HS26" s="261">
        <f t="shared" si="16"/>
        <v>0</v>
      </c>
      <c r="HT26" s="261">
        <f t="shared" si="16"/>
        <v>0</v>
      </c>
      <c r="HU26" s="261">
        <f t="shared" si="16"/>
        <v>0</v>
      </c>
      <c r="HV26" s="261">
        <f t="shared" si="16"/>
        <v>0</v>
      </c>
      <c r="HW26" s="261">
        <f t="shared" si="16"/>
        <v>0</v>
      </c>
      <c r="HX26" s="261">
        <f t="shared" si="16"/>
        <v>0</v>
      </c>
      <c r="HY26" s="261">
        <f t="shared" si="16"/>
        <v>0</v>
      </c>
      <c r="HZ26" s="261">
        <f t="shared" si="16"/>
        <v>0</v>
      </c>
      <c r="IA26" s="260">
        <f t="shared" si="16"/>
        <v>4373008.7280869354</v>
      </c>
      <c r="IB26" s="260">
        <f t="shared" si="16"/>
        <v>1080810819.0012515</v>
      </c>
      <c r="IC26" s="261">
        <f t="shared" si="16"/>
        <v>0</v>
      </c>
      <c r="ID26" s="261">
        <f t="shared" si="16"/>
        <v>0</v>
      </c>
      <c r="IE26" s="261">
        <f t="shared" si="16"/>
        <v>0</v>
      </c>
      <c r="IF26" s="261">
        <f t="shared" si="16"/>
        <v>0</v>
      </c>
      <c r="IG26" s="261">
        <f t="shared" si="16"/>
        <v>0</v>
      </c>
      <c r="IH26" s="261">
        <f t="shared" si="16"/>
        <v>0</v>
      </c>
      <c r="II26" s="261">
        <f t="shared" si="16"/>
        <v>0</v>
      </c>
      <c r="IJ26" s="261">
        <f t="shared" si="16"/>
        <v>0</v>
      </c>
      <c r="IK26" s="261">
        <f t="shared" si="16"/>
        <v>0</v>
      </c>
      <c r="IL26" s="261">
        <f t="shared" si="16"/>
        <v>0</v>
      </c>
      <c r="IM26" s="261">
        <f t="shared" si="16"/>
        <v>138948.29236535239</v>
      </c>
      <c r="IN26" s="261">
        <f t="shared" si="16"/>
        <v>0</v>
      </c>
      <c r="IO26" s="261">
        <f t="shared" si="16"/>
        <v>0</v>
      </c>
      <c r="IP26" s="261">
        <f t="shared" si="16"/>
        <v>0</v>
      </c>
      <c r="IQ26" s="261">
        <f t="shared" si="16"/>
        <v>0</v>
      </c>
      <c r="IR26" s="261">
        <f t="shared" si="16"/>
        <v>0</v>
      </c>
      <c r="IS26" s="261">
        <f t="shared" si="16"/>
        <v>0</v>
      </c>
      <c r="IT26" s="261">
        <f t="shared" si="16"/>
        <v>0</v>
      </c>
      <c r="IU26" s="261">
        <f t="shared" si="16"/>
        <v>0</v>
      </c>
      <c r="IV26" s="261">
        <f t="shared" si="16"/>
        <v>0</v>
      </c>
      <c r="IW26" s="261">
        <f t="shared" si="16"/>
        <v>0</v>
      </c>
      <c r="IX26" s="261">
        <f t="shared" si="16"/>
        <v>0</v>
      </c>
      <c r="IY26" s="261">
        <f t="shared" si="16"/>
        <v>0</v>
      </c>
      <c r="IZ26" s="261">
        <f t="shared" si="16"/>
        <v>0</v>
      </c>
      <c r="JA26" s="261">
        <f t="shared" si="16"/>
        <v>0</v>
      </c>
      <c r="JB26" s="261">
        <f t="shared" si="16"/>
        <v>0</v>
      </c>
      <c r="JC26" s="261">
        <f t="shared" si="16"/>
        <v>0</v>
      </c>
      <c r="JD26" s="261">
        <f t="shared" si="16"/>
        <v>0</v>
      </c>
      <c r="JE26" s="261">
        <f t="shared" si="16"/>
        <v>0</v>
      </c>
      <c r="JF26" s="261">
        <f t="shared" si="16"/>
        <v>0</v>
      </c>
      <c r="JG26" s="261">
        <f t="shared" si="16"/>
        <v>0</v>
      </c>
      <c r="JH26" s="261">
        <f t="shared" si="16"/>
        <v>0</v>
      </c>
      <c r="JI26" s="261">
        <f t="shared" si="16"/>
        <v>0</v>
      </c>
      <c r="JJ26" s="261">
        <f t="shared" si="16"/>
        <v>0</v>
      </c>
      <c r="JK26" s="261">
        <f t="shared" si="16"/>
        <v>-89332666.32895416</v>
      </c>
      <c r="JL26" s="261">
        <f t="shared" si="16"/>
        <v>0</v>
      </c>
      <c r="JM26" s="261">
        <f t="shared" si="16"/>
        <v>0</v>
      </c>
      <c r="JN26" s="261">
        <f t="shared" si="16"/>
        <v>0</v>
      </c>
      <c r="JO26" s="261">
        <f t="shared" si="16"/>
        <v>0</v>
      </c>
      <c r="JP26" s="261">
        <f t="shared" si="16"/>
        <v>0</v>
      </c>
      <c r="JQ26" s="261">
        <f t="shared" si="16"/>
        <v>0</v>
      </c>
      <c r="JR26" s="261">
        <f t="shared" si="16"/>
        <v>0</v>
      </c>
      <c r="JS26" s="261">
        <f t="shared" si="16"/>
        <v>0</v>
      </c>
      <c r="JT26" s="261">
        <f t="shared" si="16"/>
        <v>0</v>
      </c>
      <c r="JU26" s="261">
        <f t="shared" si="16"/>
        <v>0</v>
      </c>
      <c r="JV26" s="261">
        <f t="shared" si="16"/>
        <v>0</v>
      </c>
      <c r="JW26" s="260">
        <f>SUM(JW21:JW25)</f>
        <v>-89193718.036588818</v>
      </c>
      <c r="JX26" s="260">
        <f>SUM(JX21:JX25)</f>
        <v>991617100.96466255</v>
      </c>
      <c r="JY26" s="228"/>
    </row>
    <row r="27" spans="1:285" x14ac:dyDescent="0.2">
      <c r="A27" s="18">
        <f>ROW()</f>
        <v>27</v>
      </c>
      <c r="B27" s="23"/>
      <c r="C27" s="25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59"/>
      <c r="AR27" s="259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59"/>
      <c r="CN27" s="259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59"/>
      <c r="EJ27" s="259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59"/>
      <c r="GF27" s="259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59"/>
      <c r="IB27" s="259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/>
      <c r="JH27" s="20"/>
      <c r="JI27" s="20"/>
      <c r="JJ27" s="20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59"/>
      <c r="JX27" s="259"/>
      <c r="JY27" s="228"/>
    </row>
    <row r="28" spans="1:285" x14ac:dyDescent="0.2">
      <c r="A28" s="18">
        <f>ROW()</f>
        <v>28</v>
      </c>
      <c r="B28" s="262" t="s">
        <v>91</v>
      </c>
      <c r="C28" s="254">
        <v>108522830.96000001</v>
      </c>
      <c r="D28" s="20"/>
      <c r="E28" s="20"/>
      <c r="F28" s="20"/>
      <c r="G28" s="20"/>
      <c r="H28" s="20"/>
      <c r="I28" s="20"/>
      <c r="J28" s="20"/>
      <c r="K28" s="255"/>
      <c r="L28" s="20"/>
      <c r="M28" s="20"/>
      <c r="N28" s="255">
        <f>'SEF-6.1'!FI18</f>
        <v>920183.6014643705</v>
      </c>
      <c r="O28" s="20"/>
      <c r="P28" s="20"/>
      <c r="Q28" s="20"/>
      <c r="R28" s="255"/>
      <c r="S28" s="20"/>
      <c r="T28" s="20"/>
      <c r="U28" s="255">
        <f>'SEF-6.1'!JQ18</f>
        <v>366169.29419989884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54">
        <f t="shared" ref="AQ28:AQ41" si="17">SUM(D28:AP28)</f>
        <v>1286352.8956642693</v>
      </c>
      <c r="AR28" s="259">
        <f t="shared" ref="AR28:AR41" si="18">+AQ28+C28</f>
        <v>109809183.85566428</v>
      </c>
      <c r="AS28" s="20"/>
      <c r="AT28" s="20"/>
      <c r="AU28" s="20"/>
      <c r="AV28" s="20"/>
      <c r="AW28" s="20"/>
      <c r="AX28" s="20"/>
      <c r="AY28" s="255"/>
      <c r="AZ28" s="20"/>
      <c r="BA28" s="20"/>
      <c r="BB28" s="20"/>
      <c r="BC28" s="20">
        <f>'SEF-6.1'!FK18</f>
        <v>-325571.85181710473</v>
      </c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>
        <f>'SEF-6.2'!EE54</f>
        <v>-30545485.439999998</v>
      </c>
      <c r="CJ28" s="20"/>
      <c r="CK28" s="20"/>
      <c r="CL28" s="20"/>
      <c r="CM28" s="254">
        <f t="shared" ref="CM28:CM41" si="19">SUM(AS28:CL28)</f>
        <v>-30871057.291817103</v>
      </c>
      <c r="CN28" s="259">
        <f t="shared" ref="CN28:CN41" si="20">+CM28+AR28</f>
        <v>78938126.563847184</v>
      </c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>
        <f>'SEF-6.1'!FM18</f>
        <v>64695.320261250716</v>
      </c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>
        <f>'SEF-6.2'!EG54</f>
        <v>0</v>
      </c>
      <c r="EF28" s="20"/>
      <c r="EG28" s="20"/>
      <c r="EH28" s="20"/>
      <c r="EI28" s="254">
        <f t="shared" ref="EI28:EI41" si="21">SUM(CO28:EH28)</f>
        <v>64695.320261250716</v>
      </c>
      <c r="EJ28" s="259">
        <f t="shared" ref="EJ28:EJ41" si="22">+EI28+CN28</f>
        <v>79002821.884108439</v>
      </c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55">
        <f>'SEF-6.1'!FO18</f>
        <v>119290.50607650797</v>
      </c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55">
        <f>'SEF-6.1'!MI18</f>
        <v>-1144766.6265305728</v>
      </c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>
        <f>+'SEF-6.2'!K29</f>
        <v>13540601.894337162</v>
      </c>
      <c r="FT28" s="20"/>
      <c r="FU28" s="20"/>
      <c r="FV28" s="20"/>
      <c r="FW28" s="20"/>
      <c r="FX28" s="20"/>
      <c r="FY28" s="20"/>
      <c r="FZ28" s="20"/>
      <c r="GA28" s="20">
        <f>'SEF-6.2'!EI54</f>
        <v>3843656.4166666642</v>
      </c>
      <c r="GB28" s="20">
        <f>'SEF-6.2'!EY25</f>
        <v>0</v>
      </c>
      <c r="GC28" s="20"/>
      <c r="GD28" s="20"/>
      <c r="GE28" s="254">
        <f t="shared" ref="GE28:GE41" si="23">SUM(EK28:GD28)</f>
        <v>16358782.190549761</v>
      </c>
      <c r="GF28" s="259">
        <f t="shared" ref="GF28:GF41" si="24">+GE28+EJ28</f>
        <v>95361604.0746582</v>
      </c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55">
        <f>'SEF-6.1'!FQ18</f>
        <v>277249.83815894858</v>
      </c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55">
        <f>'SEF-6.1'!MK18</f>
        <v>-277250.28341044486</v>
      </c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>
        <f>+'SEF-6.2'!M29</f>
        <v>510599.06936752796</v>
      </c>
      <c r="HP28" s="20"/>
      <c r="HQ28" s="20"/>
      <c r="HR28" s="20"/>
      <c r="HS28" s="20"/>
      <c r="HT28" s="20"/>
      <c r="HU28" s="20"/>
      <c r="HV28" s="20"/>
      <c r="HW28" s="20">
        <f>'SEF-6.2'!EK54</f>
        <v>-1924614.5</v>
      </c>
      <c r="HX28" s="20"/>
      <c r="HY28" s="20"/>
      <c r="HZ28" s="20"/>
      <c r="IA28" s="254">
        <f t="shared" ref="IA28:IA41" si="25">SUM(GG28:HZ28)</f>
        <v>-1414015.8758839683</v>
      </c>
      <c r="IB28" s="259">
        <f t="shared" ref="IB28:IB41" si="26">+IA28+GF28</f>
        <v>93947588.198774233</v>
      </c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55">
        <f>'SEF-6.1'!FS18</f>
        <v>418726.62910603825</v>
      </c>
      <c r="IN28" s="20"/>
      <c r="IO28" s="20"/>
      <c r="IP28" s="20"/>
      <c r="IQ28" s="20"/>
      <c r="IR28" s="20"/>
      <c r="IS28" s="20"/>
      <c r="IT28" s="20"/>
      <c r="IU28" s="20"/>
      <c r="IV28" s="20"/>
      <c r="IW28" s="20"/>
      <c r="IX28" s="255">
        <f>'SEF-6.1'!MM18</f>
        <v>-418726.00453345478</v>
      </c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>
        <f>+'SEF-6.2'!O29</f>
        <v>7394298.8083925396</v>
      </c>
      <c r="JL28" s="20"/>
      <c r="JM28" s="20"/>
      <c r="JN28" s="20"/>
      <c r="JO28" s="20"/>
      <c r="JP28" s="20"/>
      <c r="JQ28" s="20"/>
      <c r="JR28" s="20"/>
      <c r="JS28" s="20">
        <f>'SEF-6.2'!EM54</f>
        <v>-5257088.0149999931</v>
      </c>
      <c r="JT28" s="20"/>
      <c r="JU28" s="20"/>
      <c r="JV28" s="20"/>
      <c r="JW28" s="254">
        <f t="shared" ref="JW28:JW41" si="27">SUM(IC28:JV28)</f>
        <v>2137211.4179651299</v>
      </c>
      <c r="JX28" s="259">
        <f t="shared" ref="JX28:JX41" si="28">+JW28+IB28</f>
        <v>96084799.616739362</v>
      </c>
      <c r="JY28" s="228"/>
    </row>
    <row r="29" spans="1:285" x14ac:dyDescent="0.2">
      <c r="A29" s="18">
        <f>ROW()</f>
        <v>29</v>
      </c>
      <c r="B29" s="23" t="s">
        <v>92</v>
      </c>
      <c r="C29" s="254">
        <v>24911099.109999999</v>
      </c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>
        <f>'SEF-6.1'!FI19</f>
        <v>488551.30625339446</v>
      </c>
      <c r="O29" s="255"/>
      <c r="P29" s="255"/>
      <c r="Q29" s="255"/>
      <c r="R29" s="255"/>
      <c r="S29" s="255"/>
      <c r="T29" s="255"/>
      <c r="U29" s="255">
        <f>'SEF-6.1'!JQ19</f>
        <v>223450.68884317949</v>
      </c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>
        <f>+'SEF-6.2'!BA18</f>
        <v>-221927.2233333331</v>
      </c>
      <c r="AI29" s="255"/>
      <c r="AJ29" s="255"/>
      <c r="AK29" s="255"/>
      <c r="AL29" s="255"/>
      <c r="AM29" s="255"/>
      <c r="AN29" s="255"/>
      <c r="AO29" s="255"/>
      <c r="AP29" s="255"/>
      <c r="AQ29" s="254">
        <f t="shared" si="17"/>
        <v>490074.77176324086</v>
      </c>
      <c r="AR29" s="254">
        <f t="shared" si="18"/>
        <v>25401173.881763238</v>
      </c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>
        <f>'SEF-6.1'!FK19</f>
        <v>-172627.97223630385</v>
      </c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55"/>
      <c r="CJ29" s="255"/>
      <c r="CK29" s="255"/>
      <c r="CL29" s="255"/>
      <c r="CM29" s="254">
        <f t="shared" si="19"/>
        <v>-172627.97223630385</v>
      </c>
      <c r="CN29" s="254">
        <f t="shared" si="20"/>
        <v>25228545.909526933</v>
      </c>
      <c r="CO29" s="255"/>
      <c r="CP29" s="255"/>
      <c r="CQ29" s="255"/>
      <c r="CR29" s="255"/>
      <c r="CS29" s="255"/>
      <c r="CT29" s="255"/>
      <c r="CU29" s="255"/>
      <c r="CV29" s="255"/>
      <c r="CW29" s="255"/>
      <c r="CX29" s="255"/>
      <c r="CY29" s="255">
        <f>'SEF-6.1'!FM19</f>
        <v>34303.401499684667</v>
      </c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  <c r="DJ29" s="255"/>
      <c r="DK29" s="255"/>
      <c r="DL29" s="255"/>
      <c r="DM29" s="255"/>
      <c r="DN29" s="255"/>
      <c r="DO29" s="255"/>
      <c r="DP29" s="255"/>
      <c r="DQ29" s="255"/>
      <c r="DR29" s="255"/>
      <c r="DS29" s="255"/>
      <c r="DT29" s="255"/>
      <c r="DU29" s="255"/>
      <c r="DV29" s="255"/>
      <c r="DW29" s="255"/>
      <c r="DX29" s="255"/>
      <c r="DY29" s="255"/>
      <c r="DZ29" s="255"/>
      <c r="EA29" s="255"/>
      <c r="EB29" s="255"/>
      <c r="EC29" s="255"/>
      <c r="ED29" s="255"/>
      <c r="EE29" s="255"/>
      <c r="EF29" s="255"/>
      <c r="EG29" s="255"/>
      <c r="EH29" s="255"/>
      <c r="EI29" s="254">
        <f t="shared" si="21"/>
        <v>34303.401499684667</v>
      </c>
      <c r="EJ29" s="254">
        <f t="shared" si="22"/>
        <v>25262849.311026618</v>
      </c>
      <c r="EK29" s="255"/>
      <c r="EL29" s="255"/>
      <c r="EM29" s="255"/>
      <c r="EN29" s="255"/>
      <c r="EO29" s="255"/>
      <c r="EP29" s="255"/>
      <c r="EQ29" s="255"/>
      <c r="ER29" s="255"/>
      <c r="ES29" s="255"/>
      <c r="ET29" s="255"/>
      <c r="EU29" s="255">
        <f>'SEF-6.1'!FO19</f>
        <v>63251.408425192698</v>
      </c>
      <c r="EV29" s="255"/>
      <c r="EW29" s="255"/>
      <c r="EX29" s="255"/>
      <c r="EY29" s="255"/>
      <c r="EZ29" s="255"/>
      <c r="FA29" s="255"/>
      <c r="FB29" s="255"/>
      <c r="FC29" s="255"/>
      <c r="FD29" s="255"/>
      <c r="FE29" s="255"/>
      <c r="FF29" s="255">
        <f>'SEF-6.1'!MI19</f>
        <v>4573254.9136191681</v>
      </c>
      <c r="FG29" s="255"/>
      <c r="FH29" s="255"/>
      <c r="FI29" s="255"/>
      <c r="FJ29" s="255"/>
      <c r="FK29" s="255"/>
      <c r="FL29" s="255"/>
      <c r="FM29" s="255"/>
      <c r="FN29" s="255"/>
      <c r="FO29" s="255"/>
      <c r="FP29" s="255"/>
      <c r="FQ29" s="255"/>
      <c r="FR29" s="255"/>
      <c r="FS29" s="255"/>
      <c r="FT29" s="255"/>
      <c r="FU29" s="255"/>
      <c r="FV29" s="255">
        <f>'SEF-6.2'!BG17</f>
        <v>-969054.8354037758</v>
      </c>
      <c r="FW29" s="255"/>
      <c r="FX29" s="255"/>
      <c r="FY29" s="255"/>
      <c r="FZ29" s="255"/>
      <c r="GA29" s="255"/>
      <c r="GB29" s="255"/>
      <c r="GC29" s="255"/>
      <c r="GD29" s="255"/>
      <c r="GE29" s="254">
        <f t="shared" si="23"/>
        <v>3667451.4866405847</v>
      </c>
      <c r="GF29" s="254">
        <f t="shared" si="24"/>
        <v>28930300.797667202</v>
      </c>
      <c r="GG29" s="255"/>
      <c r="GH29" s="255"/>
      <c r="GI29" s="255"/>
      <c r="GJ29" s="255"/>
      <c r="GK29" s="255"/>
      <c r="GL29" s="255"/>
      <c r="GM29" s="255"/>
      <c r="GN29" s="255"/>
      <c r="GO29" s="255"/>
      <c r="GP29" s="255"/>
      <c r="GQ29" s="255">
        <f>'SEF-6.1'!FQ19</f>
        <v>147006.18956183421</v>
      </c>
      <c r="GR29" s="255"/>
      <c r="GS29" s="255"/>
      <c r="GT29" s="255"/>
      <c r="GU29" s="255"/>
      <c r="GV29" s="255"/>
      <c r="GW29" s="255"/>
      <c r="GX29" s="255"/>
      <c r="GY29" s="255"/>
      <c r="GZ29" s="255"/>
      <c r="HA29" s="255"/>
      <c r="HB29" s="255">
        <f>'SEF-6.1'!MK19</f>
        <v>708572.35786065087</v>
      </c>
      <c r="HC29" s="255"/>
      <c r="HD29" s="255"/>
      <c r="HE29" s="255"/>
      <c r="HF29" s="255"/>
      <c r="HG29" s="255"/>
      <c r="HH29" s="255"/>
      <c r="HI29" s="255"/>
      <c r="HJ29" s="255"/>
      <c r="HK29" s="255"/>
      <c r="HL29" s="255"/>
      <c r="HM29" s="255"/>
      <c r="HN29" s="255"/>
      <c r="HO29" s="255"/>
      <c r="HP29" s="255"/>
      <c r="HQ29" s="255"/>
      <c r="HR29" s="255"/>
      <c r="HS29" s="255"/>
      <c r="HT29" s="255"/>
      <c r="HU29" s="255"/>
      <c r="HV29" s="255"/>
      <c r="HW29" s="255"/>
      <c r="HX29" s="255"/>
      <c r="HY29" s="255"/>
      <c r="HZ29" s="255"/>
      <c r="IA29" s="254">
        <f t="shared" si="25"/>
        <v>855578.54742248508</v>
      </c>
      <c r="IB29" s="254">
        <f t="shared" si="26"/>
        <v>29785879.345089685</v>
      </c>
      <c r="IC29" s="255"/>
      <c r="ID29" s="255"/>
      <c r="IE29" s="255"/>
      <c r="IF29" s="255"/>
      <c r="IG29" s="255"/>
      <c r="IH29" s="255"/>
      <c r="II29" s="255"/>
      <c r="IJ29" s="255"/>
      <c r="IK29" s="255"/>
      <c r="IL29" s="255"/>
      <c r="IM29" s="255">
        <f>'SEF-6.1'!FS19</f>
        <v>222021.43244411948</v>
      </c>
      <c r="IN29" s="255"/>
      <c r="IO29" s="255"/>
      <c r="IP29" s="255"/>
      <c r="IQ29" s="255"/>
      <c r="IR29" s="255"/>
      <c r="IS29" s="255"/>
      <c r="IT29" s="255"/>
      <c r="IU29" s="255"/>
      <c r="IV29" s="255"/>
      <c r="IW29" s="255"/>
      <c r="IX29" s="255">
        <f>'SEF-6.1'!MM19</f>
        <v>944348.87919493765</v>
      </c>
      <c r="IY29" s="255"/>
      <c r="IZ29" s="255"/>
      <c r="JA29" s="255"/>
      <c r="JB29" s="255"/>
      <c r="JC29" s="255"/>
      <c r="JD29" s="255"/>
      <c r="JE29" s="255"/>
      <c r="JF29" s="255"/>
      <c r="JG29" s="255"/>
      <c r="JH29" s="255"/>
      <c r="JI29" s="255"/>
      <c r="JJ29" s="255"/>
      <c r="JK29" s="255"/>
      <c r="JL29" s="255"/>
      <c r="JM29" s="255"/>
      <c r="JN29" s="255"/>
      <c r="JO29" s="255"/>
      <c r="JP29" s="255"/>
      <c r="JQ29" s="255"/>
      <c r="JR29" s="255"/>
      <c r="JS29" s="255"/>
      <c r="JT29" s="255"/>
      <c r="JU29" s="255"/>
      <c r="JV29" s="255"/>
      <c r="JW29" s="254">
        <f t="shared" si="27"/>
        <v>1166370.311639057</v>
      </c>
      <c r="JX29" s="254">
        <f t="shared" si="28"/>
        <v>30952249.656728741</v>
      </c>
      <c r="JY29" s="228"/>
    </row>
    <row r="30" spans="1:285" x14ac:dyDescent="0.2">
      <c r="A30" s="18">
        <f>ROW()</f>
        <v>30</v>
      </c>
      <c r="B30" s="23" t="s">
        <v>93</v>
      </c>
      <c r="C30" s="254">
        <v>89651034.640000001</v>
      </c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>
        <f>'SEF-6.1'!FI20</f>
        <v>1327852.6021819038</v>
      </c>
      <c r="O30" s="255"/>
      <c r="P30" s="255"/>
      <c r="Q30" s="255"/>
      <c r="R30" s="255"/>
      <c r="S30" s="255"/>
      <c r="T30" s="255"/>
      <c r="U30" s="255">
        <f>'SEF-6.1'!JQ20</f>
        <v>514493.33828667179</v>
      </c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>
        <f>+'SEF-6.2'!BA17</f>
        <v>1133055.3483333332</v>
      </c>
      <c r="AI30" s="255"/>
      <c r="AJ30" s="255"/>
      <c r="AK30" s="255"/>
      <c r="AL30" s="255"/>
      <c r="AM30" s="255"/>
      <c r="AN30" s="255"/>
      <c r="AO30" s="255"/>
      <c r="AP30" s="255"/>
      <c r="AQ30" s="254">
        <f t="shared" si="17"/>
        <v>2975401.2888019085</v>
      </c>
      <c r="AR30" s="254">
        <f t="shared" si="18"/>
        <v>92626435.928801909</v>
      </c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5">
        <f>'SEF-6.1'!FK20</f>
        <v>-469923.05705742119</v>
      </c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5"/>
      <c r="CK30" s="255"/>
      <c r="CL30" s="255"/>
      <c r="CM30" s="254">
        <f t="shared" si="19"/>
        <v>-469923.05705742119</v>
      </c>
      <c r="CN30" s="254">
        <f t="shared" si="20"/>
        <v>92156512.871744484</v>
      </c>
      <c r="CO30" s="255"/>
      <c r="CP30" s="255"/>
      <c r="CQ30" s="255"/>
      <c r="CR30" s="255"/>
      <c r="CS30" s="255"/>
      <c r="CT30" s="255"/>
      <c r="CU30" s="255"/>
      <c r="CV30" s="255"/>
      <c r="CW30" s="255"/>
      <c r="CX30" s="255"/>
      <c r="CY30" s="255">
        <f>'SEF-6.1'!FM20</f>
        <v>93379.763959307689</v>
      </c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  <c r="DL30" s="255"/>
      <c r="DM30" s="255"/>
      <c r="DN30" s="255"/>
      <c r="DO30" s="255"/>
      <c r="DP30" s="255"/>
      <c r="DQ30" s="255"/>
      <c r="DR30" s="255"/>
      <c r="DS30" s="255"/>
      <c r="DT30" s="255"/>
      <c r="DU30" s="255"/>
      <c r="DV30" s="255"/>
      <c r="DW30" s="255"/>
      <c r="DX30" s="255"/>
      <c r="DY30" s="255"/>
      <c r="DZ30" s="255"/>
      <c r="EA30" s="255"/>
      <c r="EB30" s="255"/>
      <c r="EC30" s="255"/>
      <c r="ED30" s="255"/>
      <c r="EE30" s="255"/>
      <c r="EF30" s="255"/>
      <c r="EG30" s="255"/>
      <c r="EH30" s="255"/>
      <c r="EI30" s="254">
        <f t="shared" si="21"/>
        <v>93379.763959307689</v>
      </c>
      <c r="EJ30" s="254">
        <f t="shared" si="22"/>
        <v>92249892.635703787</v>
      </c>
      <c r="EK30" s="255"/>
      <c r="EL30" s="255"/>
      <c r="EM30" s="255"/>
      <c r="EN30" s="255"/>
      <c r="EO30" s="255"/>
      <c r="EP30" s="255"/>
      <c r="EQ30" s="255"/>
      <c r="ER30" s="255"/>
      <c r="ES30" s="255"/>
      <c r="ET30" s="255"/>
      <c r="EU30" s="255">
        <f>'SEF-6.1'!FO20</f>
        <v>172181.22199609107</v>
      </c>
      <c r="EV30" s="255"/>
      <c r="EW30" s="255"/>
      <c r="EX30" s="255"/>
      <c r="EY30" s="255"/>
      <c r="EZ30" s="255"/>
      <c r="FA30" s="255"/>
      <c r="FB30" s="255"/>
      <c r="FC30" s="255"/>
      <c r="FD30" s="255"/>
      <c r="FE30" s="255"/>
      <c r="FF30" s="255">
        <f>'SEF-6.1'!MI20</f>
        <v>6015590.8529793024</v>
      </c>
      <c r="FG30" s="255"/>
      <c r="FH30" s="255"/>
      <c r="FI30" s="255"/>
      <c r="FJ30" s="255"/>
      <c r="FK30" s="255"/>
      <c r="FL30" s="255"/>
      <c r="FM30" s="255"/>
      <c r="FN30" s="255"/>
      <c r="FO30" s="255"/>
      <c r="FP30" s="255"/>
      <c r="FQ30" s="255"/>
      <c r="FR30" s="255"/>
      <c r="FS30" s="255"/>
      <c r="FT30" s="255"/>
      <c r="FU30" s="255"/>
      <c r="FV30" s="255">
        <f>'SEF-6.2'!BG18</f>
        <v>-78000.229596220772</v>
      </c>
      <c r="FW30" s="255"/>
      <c r="FX30" s="255"/>
      <c r="FY30" s="255"/>
      <c r="FZ30" s="255"/>
      <c r="GA30" s="255"/>
      <c r="GB30" s="255"/>
      <c r="GC30" s="255"/>
      <c r="GD30" s="255"/>
      <c r="GE30" s="254">
        <f t="shared" si="23"/>
        <v>6109771.8453791728</v>
      </c>
      <c r="GF30" s="254">
        <f t="shared" si="24"/>
        <v>98359664.481082961</v>
      </c>
      <c r="GG30" s="255"/>
      <c r="GH30" s="255"/>
      <c r="GI30" s="255"/>
      <c r="GJ30" s="255"/>
      <c r="GK30" s="255"/>
      <c r="GL30" s="255"/>
      <c r="GM30" s="255"/>
      <c r="GN30" s="255"/>
      <c r="GO30" s="255"/>
      <c r="GP30" s="255"/>
      <c r="GQ30" s="255">
        <f>'SEF-6.1'!FQ20</f>
        <v>400176.15401689801</v>
      </c>
      <c r="GR30" s="255"/>
      <c r="GS30" s="255"/>
      <c r="GT30" s="255"/>
      <c r="GU30" s="255"/>
      <c r="GV30" s="255"/>
      <c r="GW30" s="255"/>
      <c r="GX30" s="255"/>
      <c r="GY30" s="255"/>
      <c r="GZ30" s="255"/>
      <c r="HA30" s="255"/>
      <c r="HB30" s="255">
        <f>'SEF-6.1'!MK20</f>
        <v>2475818.8935090452</v>
      </c>
      <c r="HC30" s="255"/>
      <c r="HD30" s="255"/>
      <c r="HE30" s="255"/>
      <c r="HF30" s="255"/>
      <c r="HG30" s="255"/>
      <c r="HH30" s="255"/>
      <c r="HI30" s="255"/>
      <c r="HJ30" s="255"/>
      <c r="HK30" s="255"/>
      <c r="HL30" s="255"/>
      <c r="HM30" s="255"/>
      <c r="HN30" s="255"/>
      <c r="HO30" s="255"/>
      <c r="HP30" s="255"/>
      <c r="HQ30" s="255"/>
      <c r="HR30" s="255"/>
      <c r="HS30" s="255"/>
      <c r="HT30" s="255"/>
      <c r="HU30" s="255"/>
      <c r="HV30" s="255"/>
      <c r="HW30" s="255"/>
      <c r="HX30" s="255"/>
      <c r="HY30" s="255"/>
      <c r="HZ30" s="255"/>
      <c r="IA30" s="254">
        <f t="shared" si="25"/>
        <v>2875995.0475259433</v>
      </c>
      <c r="IB30" s="254">
        <f t="shared" si="26"/>
        <v>101235659.5286089</v>
      </c>
      <c r="IC30" s="255"/>
      <c r="ID30" s="255"/>
      <c r="IE30" s="255"/>
      <c r="IF30" s="255"/>
      <c r="IG30" s="255"/>
      <c r="IH30" s="255"/>
      <c r="II30" s="255"/>
      <c r="IJ30" s="255"/>
      <c r="IK30" s="255"/>
      <c r="IL30" s="255"/>
      <c r="IM30" s="255">
        <f>'SEF-6.1'!FS20</f>
        <v>604380.55846239673</v>
      </c>
      <c r="IN30" s="255"/>
      <c r="IO30" s="255"/>
      <c r="IP30" s="255"/>
      <c r="IQ30" s="255"/>
      <c r="IR30" s="255"/>
      <c r="IS30" s="255"/>
      <c r="IT30" s="255"/>
      <c r="IU30" s="255"/>
      <c r="IV30" s="255"/>
      <c r="IW30" s="255"/>
      <c r="IX30" s="255">
        <f>'SEF-6.1'!MM20</f>
        <v>3381475.8202542961</v>
      </c>
      <c r="IY30" s="255"/>
      <c r="IZ30" s="255"/>
      <c r="JA30" s="255"/>
      <c r="JB30" s="255"/>
      <c r="JC30" s="255"/>
      <c r="JD30" s="255"/>
      <c r="JE30" s="255"/>
      <c r="JF30" s="255"/>
      <c r="JG30" s="255"/>
      <c r="JH30" s="255"/>
      <c r="JI30" s="255"/>
      <c r="JJ30" s="255"/>
      <c r="JK30" s="255"/>
      <c r="JL30" s="255"/>
      <c r="JM30" s="255"/>
      <c r="JN30" s="255"/>
      <c r="JO30" s="255"/>
      <c r="JP30" s="255"/>
      <c r="JQ30" s="255"/>
      <c r="JR30" s="255"/>
      <c r="JS30" s="255"/>
      <c r="JT30" s="255"/>
      <c r="JU30" s="255"/>
      <c r="JV30" s="255"/>
      <c r="JW30" s="254">
        <f t="shared" si="27"/>
        <v>3985856.3787166928</v>
      </c>
      <c r="JX30" s="254">
        <f t="shared" si="28"/>
        <v>105221515.9073256</v>
      </c>
      <c r="JY30" s="228"/>
    </row>
    <row r="31" spans="1:285" x14ac:dyDescent="0.2">
      <c r="A31" s="18">
        <f>ROW()</f>
        <v>31</v>
      </c>
      <c r="B31" s="23" t="s">
        <v>94</v>
      </c>
      <c r="C31" s="254">
        <v>54008362.240000002</v>
      </c>
      <c r="D31" s="255">
        <f>'SEF-6.1'!E57</f>
        <v>464239.87124975096</v>
      </c>
      <c r="E31" s="255">
        <f>'SEF-6.1'!U68</f>
        <v>-1476891.8123157108</v>
      </c>
      <c r="F31" s="255">
        <f>'SEF-6.1'!AK22</f>
        <v>7937.9671349999999</v>
      </c>
      <c r="G31" s="255"/>
      <c r="H31" s="255"/>
      <c r="I31" s="255">
        <f>'SEF-6.1'!CG17</f>
        <v>-3766721.2629440017</v>
      </c>
      <c r="J31" s="255"/>
      <c r="K31" s="255"/>
      <c r="L31" s="255"/>
      <c r="M31" s="255"/>
      <c r="N31" s="255">
        <f>'SEF-6.1'!FI21</f>
        <v>351618.71151122008</v>
      </c>
      <c r="O31" s="255"/>
      <c r="P31" s="255"/>
      <c r="Q31" s="255"/>
      <c r="R31" s="255"/>
      <c r="S31" s="255"/>
      <c r="T31" s="255"/>
      <c r="U31" s="255">
        <f>'SEF-6.1'!JQ21</f>
        <v>137226.71599812526</v>
      </c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4">
        <f t="shared" si="17"/>
        <v>-4282589.8093656162</v>
      </c>
      <c r="AR31" s="254">
        <f t="shared" si="18"/>
        <v>49725772.430634387</v>
      </c>
      <c r="AS31" s="255">
        <f>'SEF-6.1'!G57</f>
        <v>-56442.53432223</v>
      </c>
      <c r="AT31" s="255"/>
      <c r="AU31" s="255">
        <f>'SEF-6.1'!AM22</f>
        <v>0</v>
      </c>
      <c r="AV31" s="255"/>
      <c r="AW31" s="255"/>
      <c r="AX31" s="255"/>
      <c r="AY31" s="255"/>
      <c r="AZ31" s="255"/>
      <c r="BA31" s="255"/>
      <c r="BB31" s="255"/>
      <c r="BC31" s="255">
        <f>'SEF-6.1'!FK21</f>
        <v>-124425.64484210667</v>
      </c>
      <c r="BD31" s="255"/>
      <c r="BE31" s="255"/>
      <c r="BF31" s="255"/>
      <c r="BG31" s="255"/>
      <c r="BH31" s="255"/>
      <c r="BI31" s="255"/>
      <c r="BJ31" s="255"/>
      <c r="BK31" s="255"/>
      <c r="BL31" s="255"/>
      <c r="BM31" s="255"/>
      <c r="BN31" s="255"/>
      <c r="BO31" s="255"/>
      <c r="BP31" s="255"/>
      <c r="BQ31" s="255"/>
      <c r="BR31" s="255"/>
      <c r="BS31" s="255"/>
      <c r="BT31" s="255"/>
      <c r="BU31" s="255"/>
      <c r="BV31" s="255"/>
      <c r="BW31" s="255"/>
      <c r="BX31" s="255"/>
      <c r="BY31" s="255"/>
      <c r="BZ31" s="255"/>
      <c r="CA31" s="255"/>
      <c r="CB31" s="255"/>
      <c r="CC31" s="255"/>
      <c r="CD31" s="255"/>
      <c r="CE31" s="255"/>
      <c r="CF31" s="255"/>
      <c r="CG31" s="255"/>
      <c r="CH31" s="255"/>
      <c r="CI31" s="255"/>
      <c r="CJ31" s="255"/>
      <c r="CK31" s="255"/>
      <c r="CL31" s="255"/>
      <c r="CM31" s="254">
        <f t="shared" si="19"/>
        <v>-180868.17916433667</v>
      </c>
      <c r="CN31" s="254">
        <f t="shared" si="20"/>
        <v>49544904.251470052</v>
      </c>
      <c r="CO31" s="255">
        <f>'SEF-6.1'!I57</f>
        <v>-392281.5054796607</v>
      </c>
      <c r="CP31" s="255"/>
      <c r="CQ31" s="255"/>
      <c r="CR31" s="255"/>
      <c r="CS31" s="255"/>
      <c r="CT31" s="255"/>
      <c r="CU31" s="255"/>
      <c r="CV31" s="255"/>
      <c r="CW31" s="255"/>
      <c r="CX31" s="255"/>
      <c r="CY31" s="255">
        <f>'SEF-6.1'!FM21</f>
        <v>24724.978209402529</v>
      </c>
      <c r="CZ31" s="255"/>
      <c r="DA31" s="255"/>
      <c r="DB31" s="255"/>
      <c r="DC31" s="255"/>
      <c r="DD31" s="255"/>
      <c r="DE31" s="255"/>
      <c r="DF31" s="255"/>
      <c r="DG31" s="255"/>
      <c r="DH31" s="255"/>
      <c r="DI31" s="255"/>
      <c r="DJ31" s="255"/>
      <c r="DK31" s="255"/>
      <c r="DL31" s="255"/>
      <c r="DM31" s="255"/>
      <c r="DN31" s="255"/>
      <c r="DO31" s="255"/>
      <c r="DP31" s="255"/>
      <c r="DQ31" s="255"/>
      <c r="DR31" s="255"/>
      <c r="DS31" s="255"/>
      <c r="DT31" s="255"/>
      <c r="DU31" s="255"/>
      <c r="DV31" s="255"/>
      <c r="DW31" s="255"/>
      <c r="DX31" s="255"/>
      <c r="DY31" s="255"/>
      <c r="DZ31" s="255"/>
      <c r="EA31" s="255"/>
      <c r="EB31" s="255"/>
      <c r="EC31" s="255"/>
      <c r="ED31" s="255"/>
      <c r="EE31" s="255"/>
      <c r="EF31" s="255"/>
      <c r="EG31" s="255"/>
      <c r="EH31" s="255"/>
      <c r="EI31" s="254">
        <f t="shared" si="21"/>
        <v>-367556.52727025817</v>
      </c>
      <c r="EJ31" s="254">
        <f t="shared" si="22"/>
        <v>49177347.724199794</v>
      </c>
      <c r="EK31" s="255">
        <f>'SEF-6.1'!K57</f>
        <v>152192.39917394571</v>
      </c>
      <c r="EL31" s="255"/>
      <c r="EM31" s="255"/>
      <c r="EN31" s="255"/>
      <c r="EO31" s="255"/>
      <c r="EP31" s="255"/>
      <c r="EQ31" s="255"/>
      <c r="ER31" s="255"/>
      <c r="ES31" s="255"/>
      <c r="ET31" s="255"/>
      <c r="EU31" s="255">
        <f>'SEF-6.1'!FO21</f>
        <v>45589.930638257065</v>
      </c>
      <c r="EV31" s="255"/>
      <c r="EW31" s="255"/>
      <c r="EX31" s="255"/>
      <c r="EY31" s="255"/>
      <c r="EZ31" s="255"/>
      <c r="FA31" s="255"/>
      <c r="FB31" s="255"/>
      <c r="FC31" s="255"/>
      <c r="FD31" s="255"/>
      <c r="FE31" s="255"/>
      <c r="FF31" s="255">
        <f>'SEF-6.1'!MI21</f>
        <v>3204880.9279256165</v>
      </c>
      <c r="FG31" s="255"/>
      <c r="FH31" s="255"/>
      <c r="FI31" s="255"/>
      <c r="FJ31" s="255"/>
      <c r="FK31" s="255"/>
      <c r="FL31" s="255"/>
      <c r="FM31" s="255"/>
      <c r="FN31" s="255"/>
      <c r="FO31" s="255"/>
      <c r="FP31" s="255"/>
      <c r="FQ31" s="255"/>
      <c r="FR31" s="255"/>
      <c r="FS31" s="255"/>
      <c r="FT31" s="255"/>
      <c r="FU31" s="255"/>
      <c r="FV31" s="255"/>
      <c r="FW31" s="255"/>
      <c r="FX31" s="255"/>
      <c r="FY31" s="255"/>
      <c r="FZ31" s="255"/>
      <c r="GA31" s="255"/>
      <c r="GB31" s="255"/>
      <c r="GC31" s="255"/>
      <c r="GD31" s="255"/>
      <c r="GE31" s="254">
        <f t="shared" si="23"/>
        <v>3402663.2577378191</v>
      </c>
      <c r="GF31" s="254">
        <f t="shared" si="24"/>
        <v>52580010.981937617</v>
      </c>
      <c r="GG31" s="255">
        <f>'SEF-6.1'!M57</f>
        <v>155262.28071470041</v>
      </c>
      <c r="GH31" s="255"/>
      <c r="GI31" s="255"/>
      <c r="GJ31" s="255"/>
      <c r="GK31" s="255"/>
      <c r="GL31" s="255"/>
      <c r="GM31" s="255"/>
      <c r="GN31" s="255"/>
      <c r="GO31" s="255"/>
      <c r="GP31" s="255"/>
      <c r="GQ31" s="255">
        <f>'SEF-6.1'!FQ21</f>
        <v>105958.14626712917</v>
      </c>
      <c r="GR31" s="255"/>
      <c r="GS31" s="255"/>
      <c r="GT31" s="255"/>
      <c r="GU31" s="255"/>
      <c r="GV31" s="255"/>
      <c r="GW31" s="255"/>
      <c r="GX31" s="255"/>
      <c r="GY31" s="255"/>
      <c r="GZ31" s="255"/>
      <c r="HA31" s="255"/>
      <c r="HB31" s="255">
        <f>'SEF-6.1'!MK21</f>
        <v>945904.66040527076</v>
      </c>
      <c r="HC31" s="255"/>
      <c r="HD31" s="255"/>
      <c r="HE31" s="255"/>
      <c r="HF31" s="255"/>
      <c r="HG31" s="255"/>
      <c r="HH31" s="255"/>
      <c r="HI31" s="255"/>
      <c r="HJ31" s="255"/>
      <c r="HK31" s="255"/>
      <c r="HL31" s="255"/>
      <c r="HM31" s="255"/>
      <c r="HN31" s="255"/>
      <c r="HO31" s="255"/>
      <c r="HP31" s="255"/>
      <c r="HQ31" s="255"/>
      <c r="HR31" s="255"/>
      <c r="HS31" s="255"/>
      <c r="HT31" s="255"/>
      <c r="HU31" s="255"/>
      <c r="HV31" s="255"/>
      <c r="HW31" s="255"/>
      <c r="HX31" s="255"/>
      <c r="HY31" s="255"/>
      <c r="HZ31" s="255"/>
      <c r="IA31" s="254">
        <f t="shared" si="25"/>
        <v>1207125.0873871003</v>
      </c>
      <c r="IB31" s="254">
        <f t="shared" si="26"/>
        <v>53787136.069324717</v>
      </c>
      <c r="IC31" s="255">
        <f>'SEF-6.1'!O57</f>
        <v>45623.994470811806</v>
      </c>
      <c r="ID31" s="255"/>
      <c r="IE31" s="255"/>
      <c r="IF31" s="255"/>
      <c r="IG31" s="255"/>
      <c r="IH31" s="255"/>
      <c r="II31" s="255"/>
      <c r="IJ31" s="255"/>
      <c r="IK31" s="255"/>
      <c r="IL31" s="255"/>
      <c r="IM31" s="255">
        <f>'SEF-6.1'!FS21</f>
        <v>160027.13547960087</v>
      </c>
      <c r="IN31" s="255"/>
      <c r="IO31" s="255"/>
      <c r="IP31" s="255"/>
      <c r="IQ31" s="255"/>
      <c r="IR31" s="255"/>
      <c r="IS31" s="255"/>
      <c r="IT31" s="255"/>
      <c r="IU31" s="255"/>
      <c r="IV31" s="255"/>
      <c r="IW31" s="255"/>
      <c r="IX31" s="255">
        <f>'SEF-6.1'!MM21</f>
        <v>530252.13364674151</v>
      </c>
      <c r="IY31" s="255"/>
      <c r="IZ31" s="255"/>
      <c r="JA31" s="255"/>
      <c r="JB31" s="255"/>
      <c r="JC31" s="255"/>
      <c r="JD31" s="255"/>
      <c r="JE31" s="255"/>
      <c r="JF31" s="255"/>
      <c r="JG31" s="255"/>
      <c r="JH31" s="255"/>
      <c r="JI31" s="255"/>
      <c r="JJ31" s="255"/>
      <c r="JK31" s="255"/>
      <c r="JL31" s="255"/>
      <c r="JM31" s="255"/>
      <c r="JN31" s="255"/>
      <c r="JO31" s="255"/>
      <c r="JP31" s="255"/>
      <c r="JQ31" s="255"/>
      <c r="JR31" s="255"/>
      <c r="JS31" s="255"/>
      <c r="JT31" s="255"/>
      <c r="JU31" s="255"/>
      <c r="JV31" s="255"/>
      <c r="JW31" s="254">
        <f t="shared" si="27"/>
        <v>735903.26359715417</v>
      </c>
      <c r="JX31" s="254">
        <f t="shared" si="28"/>
        <v>54523039.33292187</v>
      </c>
      <c r="JY31" s="228"/>
    </row>
    <row r="32" spans="1:285" x14ac:dyDescent="0.2">
      <c r="A32" s="18">
        <f>ROW()</f>
        <v>32</v>
      </c>
      <c r="B32" s="23" t="s">
        <v>95</v>
      </c>
      <c r="C32" s="254">
        <v>26079425.670000002</v>
      </c>
      <c r="D32" s="255"/>
      <c r="E32" s="255">
        <f>'SEF-6.1'!U69</f>
        <v>-21901569.399999999</v>
      </c>
      <c r="F32" s="255"/>
      <c r="G32" s="255"/>
      <c r="H32" s="255"/>
      <c r="I32" s="255"/>
      <c r="J32" s="255"/>
      <c r="K32" s="255"/>
      <c r="L32" s="255"/>
      <c r="M32" s="255"/>
      <c r="N32" s="255">
        <f>'SEF-6.1'!FI22</f>
        <v>116086.93405948317</v>
      </c>
      <c r="O32" s="255"/>
      <c r="P32" s="255">
        <f>'SEF-6.1'!GO16</f>
        <v>17521.863852870072</v>
      </c>
      <c r="Q32" s="255"/>
      <c r="R32" s="255"/>
      <c r="S32" s="255"/>
      <c r="T32" s="255"/>
      <c r="U32" s="255">
        <f>'SEF-6.1'!JQ22+'SEF-6.1'!JQ23</f>
        <v>69835.85542291298</v>
      </c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4">
        <f t="shared" si="17"/>
        <v>-21698124.746664733</v>
      </c>
      <c r="AR32" s="254">
        <f t="shared" si="18"/>
        <v>4381300.9233352691</v>
      </c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>
        <f>'SEF-6.1'!FK22</f>
        <v>-40999.434061738371</v>
      </c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5"/>
      <c r="CC32" s="255"/>
      <c r="CD32" s="255"/>
      <c r="CE32" s="255"/>
      <c r="CF32" s="255"/>
      <c r="CG32" s="255"/>
      <c r="CH32" s="255"/>
      <c r="CI32" s="255"/>
      <c r="CJ32" s="255"/>
      <c r="CK32" s="255"/>
      <c r="CL32" s="255"/>
      <c r="CM32" s="254">
        <f t="shared" si="19"/>
        <v>-40999.434061738371</v>
      </c>
      <c r="CN32" s="254">
        <f t="shared" si="20"/>
        <v>4340301.4892735304</v>
      </c>
      <c r="CO32" s="255"/>
      <c r="CP32" s="255"/>
      <c r="CQ32" s="255"/>
      <c r="CR32" s="255"/>
      <c r="CS32" s="255"/>
      <c r="CT32" s="255"/>
      <c r="CU32" s="255"/>
      <c r="CV32" s="255"/>
      <c r="CW32" s="255"/>
      <c r="CX32" s="255"/>
      <c r="CY32" s="255">
        <f>'SEF-6.1'!FM22+'SEF-6.1'!FM23</f>
        <v>10201.843619465246</v>
      </c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  <c r="DJ32" s="255"/>
      <c r="DK32" s="255"/>
      <c r="DL32" s="255"/>
      <c r="DM32" s="255"/>
      <c r="DN32" s="255"/>
      <c r="DO32" s="255"/>
      <c r="DP32" s="255"/>
      <c r="DQ32" s="255"/>
      <c r="DR32" s="255"/>
      <c r="DS32" s="255"/>
      <c r="DT32" s="255"/>
      <c r="DU32" s="255"/>
      <c r="DV32" s="255"/>
      <c r="DW32" s="255"/>
      <c r="DX32" s="255"/>
      <c r="DY32" s="255"/>
      <c r="DZ32" s="255"/>
      <c r="EA32" s="255"/>
      <c r="EB32" s="255"/>
      <c r="EC32" s="255"/>
      <c r="ED32" s="255"/>
      <c r="EE32" s="255"/>
      <c r="EF32" s="255"/>
      <c r="EG32" s="255"/>
      <c r="EH32" s="255"/>
      <c r="EI32" s="254">
        <f t="shared" si="21"/>
        <v>10201.843619465246</v>
      </c>
      <c r="EJ32" s="254">
        <f t="shared" si="22"/>
        <v>4350503.3328929953</v>
      </c>
      <c r="EK32" s="255"/>
      <c r="EL32" s="255"/>
      <c r="EM32" s="255"/>
      <c r="EN32" s="255"/>
      <c r="EO32" s="255"/>
      <c r="EP32" s="255"/>
      <c r="EQ32" s="255"/>
      <c r="ER32" s="255"/>
      <c r="ES32" s="255"/>
      <c r="ET32" s="255"/>
      <c r="EU32" s="255">
        <f>'SEF-6.1'!FO22</f>
        <v>15022.315998075559</v>
      </c>
      <c r="EV32" s="255"/>
      <c r="EW32" s="255"/>
      <c r="EX32" s="255"/>
      <c r="EY32" s="255"/>
      <c r="EZ32" s="255"/>
      <c r="FA32" s="255"/>
      <c r="FB32" s="255"/>
      <c r="FC32" s="255"/>
      <c r="FD32" s="255"/>
      <c r="FE32" s="255"/>
      <c r="FF32" s="255">
        <f>'SEF-6.1'!MI22</f>
        <v>6849531.8176689111</v>
      </c>
      <c r="FG32" s="255"/>
      <c r="FH32" s="255"/>
      <c r="FI32" s="255"/>
      <c r="FJ32" s="255"/>
      <c r="FK32" s="255"/>
      <c r="FL32" s="255"/>
      <c r="FM32" s="255"/>
      <c r="FN32" s="255"/>
      <c r="FO32" s="255"/>
      <c r="FP32" s="255"/>
      <c r="FQ32" s="255"/>
      <c r="FR32" s="255"/>
      <c r="FS32" s="255"/>
      <c r="FT32" s="255"/>
      <c r="FU32" s="255"/>
      <c r="FV32" s="255"/>
      <c r="FW32" s="255"/>
      <c r="FX32" s="255"/>
      <c r="FY32" s="255"/>
      <c r="FZ32" s="255"/>
      <c r="GA32" s="255"/>
      <c r="GB32" s="255"/>
      <c r="GC32" s="255"/>
      <c r="GD32" s="255"/>
      <c r="GE32" s="254">
        <f t="shared" si="23"/>
        <v>6864554.1336669866</v>
      </c>
      <c r="GF32" s="254">
        <f t="shared" si="24"/>
        <v>11215057.466559982</v>
      </c>
      <c r="GG32" s="255"/>
      <c r="GH32" s="255"/>
      <c r="GI32" s="255"/>
      <c r="GJ32" s="255"/>
      <c r="GK32" s="255"/>
      <c r="GL32" s="255"/>
      <c r="GM32" s="255"/>
      <c r="GN32" s="255"/>
      <c r="GO32" s="255"/>
      <c r="GP32" s="255"/>
      <c r="GQ32" s="255">
        <f>'SEF-6.1'!FQ22</f>
        <v>34914.217536874465</v>
      </c>
      <c r="GR32" s="255"/>
      <c r="GS32" s="255"/>
      <c r="GT32" s="255"/>
      <c r="GU32" s="255"/>
      <c r="GV32" s="255"/>
      <c r="GW32" s="255"/>
      <c r="GX32" s="255"/>
      <c r="GY32" s="255"/>
      <c r="GZ32" s="255"/>
      <c r="HA32" s="255"/>
      <c r="HB32" s="255">
        <f>'SEF-6.1'!MK22</f>
        <v>933592.91986088082</v>
      </c>
      <c r="HC32" s="255"/>
      <c r="HD32" s="255"/>
      <c r="HE32" s="255"/>
      <c r="HF32" s="255"/>
      <c r="HG32" s="255"/>
      <c r="HH32" s="255"/>
      <c r="HI32" s="255"/>
      <c r="HJ32" s="255"/>
      <c r="HK32" s="255"/>
      <c r="HL32" s="255"/>
      <c r="HM32" s="255"/>
      <c r="HN32" s="255"/>
      <c r="HO32" s="255"/>
      <c r="HP32" s="255"/>
      <c r="HQ32" s="255"/>
      <c r="HR32" s="255"/>
      <c r="HS32" s="255"/>
      <c r="HT32" s="255"/>
      <c r="HU32" s="255"/>
      <c r="HV32" s="255"/>
      <c r="HW32" s="255"/>
      <c r="HX32" s="255"/>
      <c r="HY32" s="255"/>
      <c r="HZ32" s="255"/>
      <c r="IA32" s="254">
        <f t="shared" si="25"/>
        <v>968507.13739775529</v>
      </c>
      <c r="IB32" s="254">
        <f t="shared" si="26"/>
        <v>12183564.603957737</v>
      </c>
      <c r="IC32" s="255"/>
      <c r="ID32" s="255"/>
      <c r="IE32" s="255"/>
      <c r="IF32" s="255"/>
      <c r="IG32" s="255"/>
      <c r="IH32" s="255"/>
      <c r="II32" s="255"/>
      <c r="IJ32" s="255"/>
      <c r="IK32" s="255"/>
      <c r="IL32" s="255"/>
      <c r="IM32" s="255">
        <f>'SEF-6.1'!FS22</f>
        <v>52730.464025406982</v>
      </c>
      <c r="IN32" s="255"/>
      <c r="IO32" s="255"/>
      <c r="IP32" s="255"/>
      <c r="IQ32" s="255"/>
      <c r="IR32" s="255"/>
      <c r="IS32" s="255"/>
      <c r="IT32" s="255"/>
      <c r="IU32" s="255"/>
      <c r="IV32" s="255"/>
      <c r="IW32" s="255"/>
      <c r="IX32" s="255">
        <f>'SEF-6.1'!MM22</f>
        <v>2579846.3938307986</v>
      </c>
      <c r="IY32" s="255"/>
      <c r="IZ32" s="255"/>
      <c r="JA32" s="255"/>
      <c r="JB32" s="255"/>
      <c r="JC32" s="255"/>
      <c r="JD32" s="255"/>
      <c r="JE32" s="255"/>
      <c r="JF32" s="255"/>
      <c r="JG32" s="255"/>
      <c r="JH32" s="255"/>
      <c r="JI32" s="255"/>
      <c r="JJ32" s="255"/>
      <c r="JK32" s="255"/>
      <c r="JL32" s="255"/>
      <c r="JM32" s="255"/>
      <c r="JN32" s="255"/>
      <c r="JO32" s="255"/>
      <c r="JP32" s="255"/>
      <c r="JQ32" s="255"/>
      <c r="JR32" s="255"/>
      <c r="JS32" s="255"/>
      <c r="JT32" s="255"/>
      <c r="JU32" s="255"/>
      <c r="JV32" s="255"/>
      <c r="JW32" s="254">
        <f t="shared" si="27"/>
        <v>2632576.8578562057</v>
      </c>
      <c r="JX32" s="254">
        <f t="shared" si="28"/>
        <v>14816141.461813942</v>
      </c>
      <c r="JY32" s="228"/>
    </row>
    <row r="33" spans="1:285" x14ac:dyDescent="0.2">
      <c r="A33" s="18">
        <f>ROW()</f>
        <v>33</v>
      </c>
      <c r="B33" s="23" t="s">
        <v>96</v>
      </c>
      <c r="C33" s="254">
        <v>88978068.780000001</v>
      </c>
      <c r="D33" s="255"/>
      <c r="E33" s="255">
        <f>'SEF-6.1'!U70</f>
        <v>-88978068.780000001</v>
      </c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4">
        <f t="shared" si="17"/>
        <v>-88978068.780000001</v>
      </c>
      <c r="AR33" s="254">
        <f t="shared" si="18"/>
        <v>0</v>
      </c>
      <c r="AS33" s="255"/>
      <c r="AT33" s="255"/>
      <c r="AU33" s="255"/>
      <c r="AV33" s="255"/>
      <c r="AW33" s="255"/>
      <c r="AX33" s="255"/>
      <c r="AY33" s="20"/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255"/>
      <c r="BP33" s="255"/>
      <c r="BQ33" s="255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255"/>
      <c r="CC33" s="255"/>
      <c r="CD33" s="255"/>
      <c r="CE33" s="255"/>
      <c r="CF33" s="255"/>
      <c r="CG33" s="255"/>
      <c r="CH33" s="255"/>
      <c r="CI33" s="255"/>
      <c r="CJ33" s="255"/>
      <c r="CK33" s="255"/>
      <c r="CL33" s="255"/>
      <c r="CM33" s="254">
        <f t="shared" si="19"/>
        <v>0</v>
      </c>
      <c r="CN33" s="254">
        <f t="shared" si="20"/>
        <v>0</v>
      </c>
      <c r="CO33" s="255"/>
      <c r="CP33" s="255"/>
      <c r="CQ33" s="255"/>
      <c r="CR33" s="255"/>
      <c r="CS33" s="255"/>
      <c r="CT33" s="255"/>
      <c r="CU33" s="255"/>
      <c r="CV33" s="255"/>
      <c r="CW33" s="255"/>
      <c r="CX33" s="255"/>
      <c r="CY33" s="255"/>
      <c r="CZ33" s="255"/>
      <c r="DA33" s="255"/>
      <c r="DB33" s="255"/>
      <c r="DC33" s="255"/>
      <c r="DD33" s="255"/>
      <c r="DE33" s="255"/>
      <c r="DF33" s="255"/>
      <c r="DG33" s="255"/>
      <c r="DH33" s="255"/>
      <c r="DI33" s="255"/>
      <c r="DJ33" s="255"/>
      <c r="DK33" s="255"/>
      <c r="DL33" s="255"/>
      <c r="DM33" s="255"/>
      <c r="DN33" s="255"/>
      <c r="DO33" s="255"/>
      <c r="DP33" s="255"/>
      <c r="DQ33" s="255"/>
      <c r="DR33" s="255"/>
      <c r="DS33" s="255"/>
      <c r="DT33" s="255"/>
      <c r="DU33" s="255"/>
      <c r="DV33" s="255"/>
      <c r="DW33" s="255"/>
      <c r="DX33" s="255"/>
      <c r="DY33" s="255"/>
      <c r="DZ33" s="255"/>
      <c r="EA33" s="255"/>
      <c r="EB33" s="255"/>
      <c r="EC33" s="255"/>
      <c r="ED33" s="255"/>
      <c r="EE33" s="255"/>
      <c r="EF33" s="255"/>
      <c r="EG33" s="255"/>
      <c r="EH33" s="255"/>
      <c r="EI33" s="254">
        <f t="shared" si="21"/>
        <v>0</v>
      </c>
      <c r="EJ33" s="254">
        <f t="shared" si="22"/>
        <v>0</v>
      </c>
      <c r="EK33" s="255"/>
      <c r="EL33" s="255"/>
      <c r="EM33" s="255"/>
      <c r="EN33" s="255"/>
      <c r="EO33" s="255"/>
      <c r="EP33" s="255"/>
      <c r="EQ33" s="255"/>
      <c r="ER33" s="255"/>
      <c r="ES33" s="255"/>
      <c r="ET33" s="255"/>
      <c r="EU33" s="255"/>
      <c r="EV33" s="255"/>
      <c r="EW33" s="255"/>
      <c r="EX33" s="255"/>
      <c r="EY33" s="255"/>
      <c r="EZ33" s="255"/>
      <c r="FA33" s="255"/>
      <c r="FB33" s="255"/>
      <c r="FC33" s="255"/>
      <c r="FD33" s="255"/>
      <c r="FE33" s="255"/>
      <c r="FF33" s="255"/>
      <c r="FG33" s="255"/>
      <c r="FH33" s="255"/>
      <c r="FI33" s="255"/>
      <c r="FJ33" s="255"/>
      <c r="FK33" s="255"/>
      <c r="FL33" s="255"/>
      <c r="FM33" s="255"/>
      <c r="FN33" s="255"/>
      <c r="FO33" s="255"/>
      <c r="FP33" s="255"/>
      <c r="FQ33" s="255"/>
      <c r="FR33" s="255"/>
      <c r="FS33" s="255"/>
      <c r="FT33" s="255"/>
      <c r="FU33" s="255"/>
      <c r="FV33" s="255"/>
      <c r="FW33" s="255"/>
      <c r="FX33" s="255"/>
      <c r="FY33" s="255"/>
      <c r="FZ33" s="255"/>
      <c r="GA33" s="255"/>
      <c r="GB33" s="255"/>
      <c r="GC33" s="255"/>
      <c r="GD33" s="255"/>
      <c r="GE33" s="254">
        <f t="shared" si="23"/>
        <v>0</v>
      </c>
      <c r="GF33" s="254">
        <f t="shared" si="24"/>
        <v>0</v>
      </c>
      <c r="GG33" s="255"/>
      <c r="GH33" s="255"/>
      <c r="GI33" s="255"/>
      <c r="GJ33" s="255"/>
      <c r="GK33" s="255"/>
      <c r="GL33" s="255"/>
      <c r="GM33" s="255"/>
      <c r="GN33" s="255"/>
      <c r="GO33" s="255"/>
      <c r="GP33" s="255"/>
      <c r="GQ33" s="255"/>
      <c r="GR33" s="255"/>
      <c r="GS33" s="255"/>
      <c r="GT33" s="255"/>
      <c r="GU33" s="255"/>
      <c r="GV33" s="255"/>
      <c r="GW33" s="255"/>
      <c r="GX33" s="255"/>
      <c r="GY33" s="255"/>
      <c r="GZ33" s="255"/>
      <c r="HA33" s="255"/>
      <c r="HB33" s="255"/>
      <c r="HC33" s="255"/>
      <c r="HD33" s="255"/>
      <c r="HE33" s="255"/>
      <c r="HF33" s="255"/>
      <c r="HG33" s="255"/>
      <c r="HH33" s="255"/>
      <c r="HI33" s="255"/>
      <c r="HJ33" s="255"/>
      <c r="HK33" s="255"/>
      <c r="HL33" s="255"/>
      <c r="HM33" s="255"/>
      <c r="HN33" s="255"/>
      <c r="HO33" s="255"/>
      <c r="HP33" s="255"/>
      <c r="HQ33" s="255"/>
      <c r="HR33" s="255"/>
      <c r="HS33" s="255"/>
      <c r="HT33" s="255"/>
      <c r="HU33" s="255"/>
      <c r="HV33" s="255"/>
      <c r="HW33" s="255"/>
      <c r="HX33" s="255"/>
      <c r="HY33" s="255"/>
      <c r="HZ33" s="255"/>
      <c r="IA33" s="254">
        <f t="shared" si="25"/>
        <v>0</v>
      </c>
      <c r="IB33" s="254">
        <f t="shared" si="26"/>
        <v>0</v>
      </c>
      <c r="IC33" s="255"/>
      <c r="ID33" s="255"/>
      <c r="IE33" s="255"/>
      <c r="IF33" s="255"/>
      <c r="IG33" s="255"/>
      <c r="IH33" s="255"/>
      <c r="II33" s="255"/>
      <c r="IJ33" s="255"/>
      <c r="IK33" s="255"/>
      <c r="IL33" s="255"/>
      <c r="IM33" s="255"/>
      <c r="IN33" s="255"/>
      <c r="IO33" s="255"/>
      <c r="IP33" s="255"/>
      <c r="IQ33" s="255"/>
      <c r="IR33" s="255"/>
      <c r="IS33" s="255"/>
      <c r="IT33" s="255"/>
      <c r="IU33" s="255"/>
      <c r="IV33" s="255"/>
      <c r="IW33" s="255"/>
      <c r="IX33" s="255"/>
      <c r="IY33" s="255"/>
      <c r="IZ33" s="255"/>
      <c r="JA33" s="255"/>
      <c r="JB33" s="255"/>
      <c r="JC33" s="255"/>
      <c r="JD33" s="255"/>
      <c r="JE33" s="255"/>
      <c r="JF33" s="255"/>
      <c r="JG33" s="255"/>
      <c r="JH33" s="255"/>
      <c r="JI33" s="255"/>
      <c r="JJ33" s="255"/>
      <c r="JK33" s="255"/>
      <c r="JL33" s="255"/>
      <c r="JM33" s="255"/>
      <c r="JN33" s="255"/>
      <c r="JO33" s="255"/>
      <c r="JP33" s="255"/>
      <c r="JQ33" s="255"/>
      <c r="JR33" s="255"/>
      <c r="JS33" s="255"/>
      <c r="JT33" s="255"/>
      <c r="JU33" s="255"/>
      <c r="JV33" s="255"/>
      <c r="JW33" s="254">
        <f t="shared" si="27"/>
        <v>0</v>
      </c>
      <c r="JX33" s="254">
        <f t="shared" si="28"/>
        <v>0</v>
      </c>
      <c r="JY33" s="228"/>
    </row>
    <row r="34" spans="1:285" x14ac:dyDescent="0.2">
      <c r="A34" s="18">
        <f>ROW()</f>
        <v>34</v>
      </c>
      <c r="B34" s="23" t="s">
        <v>97</v>
      </c>
      <c r="C34" s="254">
        <v>136358878.84999999</v>
      </c>
      <c r="D34" s="255">
        <f>'SEF-6.1'!E58</f>
        <v>129009.27365562067</v>
      </c>
      <c r="E34" s="255">
        <f>'SEF-6.1'!U71</f>
        <v>-528977.00344885676</v>
      </c>
      <c r="F34" s="255">
        <f>'SEF-6.1'!AK23</f>
        <v>2205.91</v>
      </c>
      <c r="G34" s="255"/>
      <c r="H34" s="255"/>
      <c r="I34" s="255"/>
      <c r="J34" s="255">
        <f>'SEF-6.1'!CW22</f>
        <v>-176427.85429400008</v>
      </c>
      <c r="K34" s="255"/>
      <c r="L34" s="255">
        <f>'SEF-6.1'!EC23</f>
        <v>-43612.900235448033</v>
      </c>
      <c r="M34" s="255">
        <f>'SEF-6.1'!ES20</f>
        <v>89605.877021006425</v>
      </c>
      <c r="N34" s="255">
        <f>'SEF-6.1'!FI23+'SEF-6.1'!FI24</f>
        <v>1558255.8040565557</v>
      </c>
      <c r="O34" s="255">
        <f>+'SEF-6.1'!FY33</f>
        <v>155471.96360148769</v>
      </c>
      <c r="P34" s="255"/>
      <c r="Q34" s="255">
        <f>'SEF-6.1'!HE20</f>
        <v>1033763.7840479165</v>
      </c>
      <c r="R34" s="255"/>
      <c r="S34" s="255">
        <f>+'SEF-6.1'!IK20</f>
        <v>-83667.238430449957</v>
      </c>
      <c r="T34" s="255">
        <f>'SEF-6.1'!JA16</f>
        <v>-1995167.9585492229</v>
      </c>
      <c r="U34" s="255">
        <f>'SEF-6.1'!JQ24</f>
        <v>1150224.592931442</v>
      </c>
      <c r="V34" s="255"/>
      <c r="W34" s="255"/>
      <c r="X34" s="255">
        <f>'SEF-6.1'!LM19</f>
        <v>88086.051040000282</v>
      </c>
      <c r="Y34" s="255"/>
      <c r="Z34" s="255"/>
      <c r="AA34" s="255"/>
      <c r="AB34" s="255"/>
      <c r="AC34" s="255"/>
      <c r="AD34" s="255"/>
      <c r="AE34" s="255"/>
      <c r="AF34" s="255"/>
      <c r="AG34" s="255"/>
      <c r="AH34" s="255">
        <f>+'SEF-6.2'!BA19</f>
        <v>23601.223333333328</v>
      </c>
      <c r="AI34" s="255"/>
      <c r="AJ34" s="255">
        <f>+'SEF-6.2'!CG25</f>
        <v>-27892.62</v>
      </c>
      <c r="AK34" s="255"/>
      <c r="AL34" s="255"/>
      <c r="AM34" s="255"/>
      <c r="AN34" s="255"/>
      <c r="AO34" s="255"/>
      <c r="AP34" s="255"/>
      <c r="AQ34" s="254">
        <f t="shared" si="17"/>
        <v>1374478.9047293852</v>
      </c>
      <c r="AR34" s="254">
        <f t="shared" si="18"/>
        <v>137733357.75472939</v>
      </c>
      <c r="AS34" s="255">
        <f>'SEF-6.1'!G58</f>
        <v>-15685.017180000001</v>
      </c>
      <c r="AT34" s="255"/>
      <c r="AU34" s="255">
        <f>'SEF-6.1'!AM23</f>
        <v>0</v>
      </c>
      <c r="AV34" s="255"/>
      <c r="AW34" s="255"/>
      <c r="AX34" s="255"/>
      <c r="AY34" s="255"/>
      <c r="AZ34" s="255"/>
      <c r="BA34" s="255">
        <f>'SEF-6.1'!EE23</f>
        <v>111965.94676945359</v>
      </c>
      <c r="BB34" s="255"/>
      <c r="BC34" s="255">
        <f>'SEF-6.1'!FK23+'SEF-6.1'!FK24</f>
        <v>-547063.95192761847</v>
      </c>
      <c r="BD34" s="255"/>
      <c r="BE34" s="255"/>
      <c r="BF34" s="255">
        <f>'SEF-6.1'!HG20</f>
        <v>947448.74396524625</v>
      </c>
      <c r="BG34" s="255"/>
      <c r="BH34" s="255"/>
      <c r="BI34" s="255">
        <f>'SEF-6.1'!JC16</f>
        <v>1550046.8553782646</v>
      </c>
      <c r="BJ34" s="255"/>
      <c r="BK34" s="255"/>
      <c r="BL34" s="255"/>
      <c r="BM34" s="255"/>
      <c r="BN34" s="255"/>
      <c r="BO34" s="255"/>
      <c r="BP34" s="255"/>
      <c r="BQ34" s="255"/>
      <c r="BR34" s="255"/>
      <c r="BS34" s="255"/>
      <c r="BT34" s="255"/>
      <c r="BU34" s="255"/>
      <c r="BV34" s="255"/>
      <c r="BW34" s="255"/>
      <c r="BX34" s="255"/>
      <c r="BY34" s="255"/>
      <c r="BZ34" s="255"/>
      <c r="CA34" s="255"/>
      <c r="CB34" s="255"/>
      <c r="CC34" s="255"/>
      <c r="CD34" s="255"/>
      <c r="CE34" s="255"/>
      <c r="CF34" s="255">
        <f>+'SEF-6.2'!CI25</f>
        <v>0</v>
      </c>
      <c r="CG34" s="255"/>
      <c r="CH34" s="255"/>
      <c r="CI34" s="255">
        <f>'SEF-6.2'!EE56</f>
        <v>-1092602</v>
      </c>
      <c r="CJ34" s="255"/>
      <c r="CK34" s="255"/>
      <c r="CL34" s="255"/>
      <c r="CM34" s="254">
        <f t="shared" si="19"/>
        <v>954110.57700534584</v>
      </c>
      <c r="CN34" s="254">
        <f t="shared" si="20"/>
        <v>138687468.33173475</v>
      </c>
      <c r="CO34" s="255">
        <f>'SEF-6.1'!I58</f>
        <v>-109012.50673326683</v>
      </c>
      <c r="CP34" s="255"/>
      <c r="CQ34" s="255"/>
      <c r="CR34" s="255"/>
      <c r="CS34" s="255"/>
      <c r="CT34" s="255"/>
      <c r="CU34" s="255"/>
      <c r="CV34" s="255"/>
      <c r="CW34" s="255"/>
      <c r="CX34" s="255"/>
      <c r="CY34" s="255">
        <f>'SEF-6.1'!FM24</f>
        <v>106653.92532418831</v>
      </c>
      <c r="CZ34" s="255"/>
      <c r="DA34" s="255"/>
      <c r="DB34" s="255"/>
      <c r="DC34" s="255"/>
      <c r="DD34" s="255"/>
      <c r="DE34" s="255"/>
      <c r="DF34" s="255"/>
      <c r="DG34" s="255"/>
      <c r="DH34" s="255"/>
      <c r="DI34" s="255"/>
      <c r="DJ34" s="255"/>
      <c r="DK34" s="255"/>
      <c r="DL34" s="255"/>
      <c r="DM34" s="255"/>
      <c r="DN34" s="255"/>
      <c r="DO34" s="255"/>
      <c r="DP34" s="255"/>
      <c r="DQ34" s="255"/>
      <c r="DR34" s="255"/>
      <c r="DS34" s="255"/>
      <c r="DT34" s="255"/>
      <c r="DU34" s="255"/>
      <c r="DV34" s="255"/>
      <c r="DW34" s="255"/>
      <c r="DX34" s="255"/>
      <c r="DY34" s="255"/>
      <c r="DZ34" s="255"/>
      <c r="EA34" s="255"/>
      <c r="EB34" s="255">
        <f>+'SEF-6.2'!CK25</f>
        <v>0</v>
      </c>
      <c r="EC34" s="255"/>
      <c r="ED34" s="255"/>
      <c r="EE34" s="255">
        <f>'SEF-6.2'!EG56</f>
        <v>0</v>
      </c>
      <c r="EF34" s="255"/>
      <c r="EG34" s="255"/>
      <c r="EH34" s="255"/>
      <c r="EI34" s="254">
        <f t="shared" si="21"/>
        <v>-2358.5814090785134</v>
      </c>
      <c r="EJ34" s="254">
        <f t="shared" si="22"/>
        <v>138685109.75032568</v>
      </c>
      <c r="EK34" s="255">
        <f>'SEF-6.1'!K58</f>
        <v>42293.288640807477</v>
      </c>
      <c r="EL34" s="255"/>
      <c r="EM34" s="255"/>
      <c r="EN34" s="255"/>
      <c r="EO34" s="255"/>
      <c r="EP34" s="255"/>
      <c r="EQ34" s="255"/>
      <c r="ER34" s="255"/>
      <c r="ES34" s="255"/>
      <c r="ET34" s="255"/>
      <c r="EU34" s="255">
        <f>'SEF-6.1'!FO23+'SEF-6.1'!FO24</f>
        <v>200445.8779757178</v>
      </c>
      <c r="EV34" s="255"/>
      <c r="EW34" s="255"/>
      <c r="EX34" s="255"/>
      <c r="EY34" s="255"/>
      <c r="EZ34" s="255"/>
      <c r="FA34" s="255"/>
      <c r="FB34" s="255"/>
      <c r="FC34" s="255"/>
      <c r="FD34" s="255"/>
      <c r="FE34" s="255"/>
      <c r="FF34" s="255">
        <f>'SEF-6.1'!MI24</f>
        <v>58031410.018858373</v>
      </c>
      <c r="FG34" s="255"/>
      <c r="FH34" s="255"/>
      <c r="FI34" s="255"/>
      <c r="FJ34" s="255"/>
      <c r="FK34" s="255"/>
      <c r="FL34" s="255"/>
      <c r="FM34" s="255"/>
      <c r="FN34" s="255"/>
      <c r="FO34" s="255"/>
      <c r="FP34" s="255"/>
      <c r="FQ34" s="255"/>
      <c r="FR34" s="255"/>
      <c r="FS34" s="255"/>
      <c r="FT34" s="255"/>
      <c r="FU34" s="255"/>
      <c r="FV34" s="255"/>
      <c r="FW34" s="255"/>
      <c r="FX34" s="255">
        <f>+'SEF-6.2'!CM25</f>
        <v>0</v>
      </c>
      <c r="FY34" s="255"/>
      <c r="FZ34" s="255"/>
      <c r="GA34" s="255">
        <f>'SEF-6.2'!EI56</f>
        <v>0</v>
      </c>
      <c r="GB34" s="255"/>
      <c r="GC34" s="255"/>
      <c r="GD34" s="255"/>
      <c r="GE34" s="254">
        <f t="shared" si="23"/>
        <v>58274149.185474895</v>
      </c>
      <c r="GF34" s="254">
        <f t="shared" si="24"/>
        <v>196959258.93580058</v>
      </c>
      <c r="GG34" s="255">
        <f>'SEF-6.1'!M58</f>
        <v>43146.388971710549</v>
      </c>
      <c r="GH34" s="255"/>
      <c r="GI34" s="255"/>
      <c r="GJ34" s="255"/>
      <c r="GK34" s="255"/>
      <c r="GL34" s="255"/>
      <c r="GM34" s="255"/>
      <c r="GN34" s="255"/>
      <c r="GO34" s="255"/>
      <c r="GP34" s="255"/>
      <c r="GQ34" s="255">
        <f>'SEF-6.1'!FQ23+'SEF-6.1'!FQ24</f>
        <v>465867.64576850471</v>
      </c>
      <c r="GR34" s="255"/>
      <c r="GS34" s="255"/>
      <c r="GT34" s="255"/>
      <c r="GU34" s="255"/>
      <c r="GV34" s="255"/>
      <c r="GW34" s="255"/>
      <c r="GX34" s="255"/>
      <c r="GY34" s="255"/>
      <c r="GZ34" s="255"/>
      <c r="HA34" s="255"/>
      <c r="HB34" s="255">
        <f>'SEF-6.1'!MK24</f>
        <v>7631420.7061617374</v>
      </c>
      <c r="HC34" s="255"/>
      <c r="HD34" s="255"/>
      <c r="HE34" s="255"/>
      <c r="HF34" s="255"/>
      <c r="HG34" s="255"/>
      <c r="HH34" s="255"/>
      <c r="HI34" s="255"/>
      <c r="HJ34" s="255"/>
      <c r="HK34" s="255"/>
      <c r="HL34" s="255"/>
      <c r="HM34" s="255"/>
      <c r="HN34" s="255"/>
      <c r="HO34" s="255"/>
      <c r="HP34" s="255"/>
      <c r="HQ34" s="255"/>
      <c r="HR34" s="255"/>
      <c r="HS34" s="255"/>
      <c r="HT34" s="255">
        <f>+'SEF-6.2'!CO25</f>
        <v>0</v>
      </c>
      <c r="HU34" s="255"/>
      <c r="HV34" s="255"/>
      <c r="HW34" s="255">
        <f>'SEF-6.2'!EK56</f>
        <v>0</v>
      </c>
      <c r="HX34" s="255"/>
      <c r="HY34" s="255"/>
      <c r="HZ34" s="255"/>
      <c r="IA34" s="254">
        <f t="shared" si="25"/>
        <v>8140434.7409019526</v>
      </c>
      <c r="IB34" s="254">
        <f t="shared" si="26"/>
        <v>205099693.67670253</v>
      </c>
      <c r="IC34" s="255">
        <f>'SEF-6.1'!O58</f>
        <v>12678.614553511687</v>
      </c>
      <c r="ID34" s="255"/>
      <c r="IE34" s="255"/>
      <c r="IF34" s="255"/>
      <c r="IG34" s="255"/>
      <c r="IH34" s="255"/>
      <c r="II34" s="255"/>
      <c r="IJ34" s="255"/>
      <c r="IK34" s="255"/>
      <c r="IL34" s="255"/>
      <c r="IM34" s="255">
        <f>'SEF-6.1'!FS23+'SEF-6.1'!FS24</f>
        <v>703593.51773679454</v>
      </c>
      <c r="IN34" s="255"/>
      <c r="IO34" s="255"/>
      <c r="IP34" s="255"/>
      <c r="IQ34" s="255"/>
      <c r="IR34" s="255"/>
      <c r="IS34" s="255"/>
      <c r="IT34" s="255"/>
      <c r="IU34" s="255"/>
      <c r="IV34" s="255"/>
      <c r="IW34" s="255"/>
      <c r="IX34" s="255">
        <f>'SEF-6.1'!MM24</f>
        <v>6879293.6009209454</v>
      </c>
      <c r="IY34" s="255"/>
      <c r="IZ34" s="255"/>
      <c r="JA34" s="255"/>
      <c r="JB34" s="255"/>
      <c r="JC34" s="255"/>
      <c r="JD34" s="255"/>
      <c r="JE34" s="255"/>
      <c r="JF34" s="255"/>
      <c r="JG34" s="255"/>
      <c r="JH34" s="255"/>
      <c r="JI34" s="255"/>
      <c r="JJ34" s="255"/>
      <c r="JK34" s="255"/>
      <c r="JL34" s="255"/>
      <c r="JM34" s="255"/>
      <c r="JN34" s="255"/>
      <c r="JO34" s="255"/>
      <c r="JP34" s="255">
        <f>+'SEF-6.2'!CQ25</f>
        <v>0</v>
      </c>
      <c r="JQ34" s="255"/>
      <c r="JR34" s="255"/>
      <c r="JS34" s="255">
        <f>'SEF-6.2'!EM56</f>
        <v>0</v>
      </c>
      <c r="JT34" s="255"/>
      <c r="JU34" s="255"/>
      <c r="JV34" s="255"/>
      <c r="JW34" s="254">
        <f t="shared" si="27"/>
        <v>7595565.7332112519</v>
      </c>
      <c r="JX34" s="254">
        <f t="shared" si="28"/>
        <v>212695259.40991378</v>
      </c>
      <c r="JY34" s="228"/>
    </row>
    <row r="35" spans="1:285" x14ac:dyDescent="0.2">
      <c r="A35" s="18">
        <f>ROW()</f>
        <v>35</v>
      </c>
      <c r="B35" s="23" t="s">
        <v>98</v>
      </c>
      <c r="C35" s="254">
        <v>366968452.88999999</v>
      </c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>
        <f>'SEF-6.1'!KW16+'SEF-6.1'!KW17+'SEF-6.1'!KW21+'SEF-6.1'!KW22</f>
        <v>8169933.5584353749</v>
      </c>
      <c r="X35" s="20"/>
      <c r="Y35" s="255"/>
      <c r="Z35" s="255"/>
      <c r="AA35" s="255"/>
      <c r="AB35" s="255"/>
      <c r="AC35" s="255"/>
      <c r="AD35" s="20"/>
      <c r="AE35" s="20"/>
      <c r="AF35" s="20"/>
      <c r="AG35" s="20">
        <f>'SEF-6.2'!AK26</f>
        <v>-212064</v>
      </c>
      <c r="AH35" s="20"/>
      <c r="AI35" s="20"/>
      <c r="AJ35" s="20"/>
      <c r="AK35" s="20"/>
      <c r="AL35" s="20"/>
      <c r="AM35" s="20"/>
      <c r="AN35" s="20"/>
      <c r="AO35" s="20"/>
      <c r="AP35" s="20"/>
      <c r="AQ35" s="254">
        <f t="shared" si="17"/>
        <v>7957869.5584353749</v>
      </c>
      <c r="AR35" s="254">
        <f t="shared" si="18"/>
        <v>374926322.44843537</v>
      </c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G35" s="255"/>
      <c r="BH35" s="255"/>
      <c r="BI35" s="255"/>
      <c r="BJ35" s="255"/>
      <c r="BL35" s="255"/>
      <c r="BM35" s="54"/>
      <c r="BN35" s="255"/>
      <c r="BO35" s="255"/>
      <c r="BP35" s="255"/>
      <c r="BQ35" s="255"/>
      <c r="BU35" s="32">
        <f>'SEF-6.1'!$QM$17+'SEF-6.1'!$QM$18+'SEF-6.1'!QM22+'SEF-6.1'!QM23</f>
        <v>50815.725357409567</v>
      </c>
      <c r="BV35" s="32">
        <f>'SEF-6.1'!$RC$16+'SEF-6.1'!$RC$17</f>
        <v>-724524.27379400027</v>
      </c>
      <c r="BW35" s="32">
        <f>'SEF-6.1'!$RS$16+'SEF-6.1'!$RS$17</f>
        <v>806007.69200599985</v>
      </c>
      <c r="BX35" s="32">
        <f>'SEF-6.1'!$RS$34+'SEF-6.1'!$RS$35</f>
        <v>265889.89000000007</v>
      </c>
      <c r="BY35" s="32">
        <f>'SEF-6.1'!$RS$52+'SEF-6.1'!$RS$53</f>
        <v>83608.954031999994</v>
      </c>
      <c r="BZ35" s="32">
        <f>'SEF-6.1'!$RS$70+'SEF-6.1'!$RS$71</f>
        <v>523083.831672</v>
      </c>
      <c r="CC35" s="32"/>
      <c r="CF35" s="20"/>
      <c r="CI35" s="32">
        <f>'SEF-6.2'!EE55</f>
        <v>-40994427.419206001</v>
      </c>
      <c r="CM35" s="254">
        <f t="shared" si="19"/>
        <v>-39989545.599932589</v>
      </c>
      <c r="CN35" s="254">
        <f t="shared" si="20"/>
        <v>334936776.84850276</v>
      </c>
      <c r="DI35" s="54"/>
      <c r="DK35" s="20">
        <f>'SEF-6.1'!MW22</f>
        <v>0</v>
      </c>
      <c r="DQ35" s="32">
        <f>'SEF-6.1'!$QO$17+'SEF-6.1'!$QO$18+'SEF-6.1'!QO22+'SEF-6.1'!QO23</f>
        <v>50815.724747296423</v>
      </c>
      <c r="DR35" s="32">
        <f>'SEF-6.1'!$RE$16+'SEF-6.1'!$RE$17</f>
        <v>-5535263.7181780003</v>
      </c>
      <c r="DS35" s="32">
        <f>'SEF-6.1'!$RU$16+'SEF-6.1'!$RU$17</f>
        <v>8218017.5819359999</v>
      </c>
      <c r="DT35" s="32">
        <f>'SEF-6.1'!$RU$34+'SEF-6.1'!$RU$35</f>
        <v>987114.71</v>
      </c>
      <c r="DU35" s="32">
        <f>'SEF-6.1'!$RU$52+'SEF-6.1'!$RU$53</f>
        <v>2267459.2280640001</v>
      </c>
      <c r="DV35" s="32">
        <f>'SEF-6.1'!$RU$70+'SEF-6.1'!$RU$71</f>
        <v>3154509.0298359999</v>
      </c>
      <c r="DY35" s="32"/>
      <c r="EB35" s="20"/>
      <c r="EE35" s="32">
        <f>'SEF-6.2'!EG55</f>
        <v>-281934.45079399645</v>
      </c>
      <c r="EI35" s="254">
        <f t="shared" si="21"/>
        <v>8860718.1056112982</v>
      </c>
      <c r="EJ35" s="254">
        <f t="shared" si="22"/>
        <v>343797494.95411408</v>
      </c>
      <c r="EU35" s="255"/>
      <c r="FE35" s="255"/>
      <c r="FG35" s="255"/>
      <c r="FK35" s="263"/>
      <c r="FM35" s="32">
        <f>'SEF-6.1'!$QQ$17+'SEF-6.1'!$QQ$18+'SEF-6.1'!QQ22+'SEF-6.1'!QQ23</f>
        <v>-7225689.7521299385</v>
      </c>
      <c r="FN35" s="32">
        <f>'SEF-6.1'!$RG$16+'SEF-6.1'!$RG$17</f>
        <v>-6951997.0875739902</v>
      </c>
      <c r="FO35" s="32">
        <f>'SEF-6.1'!$RW$16+'SEF-6.1'!$RW$17</f>
        <v>12445254.686976001</v>
      </c>
      <c r="FP35" s="32">
        <f>'SEF-6.1'!$RW$34+'SEF-6.1'!$RW$35</f>
        <v>118027.49000000022</v>
      </c>
      <c r="FQ35" s="32">
        <f>'SEF-6.1'!$RW$52+'SEF-6.1'!$RW$53</f>
        <v>2981471.5000000005</v>
      </c>
      <c r="FR35" s="32">
        <f>'SEF-6.1'!$RW$70+'SEF-6.1'!$RW$71</f>
        <v>3781733.2028060015</v>
      </c>
      <c r="FU35" s="32">
        <f>'SEF-6.2'!AQ24</f>
        <v>-15860.650800000003</v>
      </c>
      <c r="FX35" s="20"/>
      <c r="GA35" s="32">
        <f>'SEF-6.2'!EI55</f>
        <v>7135015.409999989</v>
      </c>
      <c r="GE35" s="254">
        <f t="shared" si="23"/>
        <v>12267954.799278062</v>
      </c>
      <c r="GF35" s="254">
        <f t="shared" si="24"/>
        <v>356065449.75339216</v>
      </c>
      <c r="GQ35" s="255"/>
      <c r="HA35" s="255"/>
      <c r="HC35" s="255"/>
      <c r="HG35" s="255"/>
      <c r="HI35" s="32">
        <f>'SEF-6.1'!$QS$17+'SEF-6.1'!$QS$18+'SEF-6.1'!QS22+'SEF-6.1'!QS23</f>
        <v>-11698429.322766013</v>
      </c>
      <c r="HJ35" s="32">
        <f>'SEF-6.1'!$RI$16+'SEF-6.1'!$RI$17</f>
        <v>-3990460.5011839992</v>
      </c>
      <c r="HK35" s="32">
        <f>'SEF-6.1'!$RY$16+'SEF-6.1'!$RY$17</f>
        <v>24082072.369025975</v>
      </c>
      <c r="HL35" s="32">
        <f>'SEF-6.1'!$RY$34+'SEF-6.1'!$RY$35</f>
        <v>241632.77000000025</v>
      </c>
      <c r="HM35" s="32">
        <f>'SEF-6.1'!$RY$52+'SEF-6.1'!$RY$53</f>
        <v>2921554.019625999</v>
      </c>
      <c r="HN35" s="32">
        <f>'SEF-6.1'!$RY$70+'SEF-6.1'!$RY$71</f>
        <v>3929790.4066619966</v>
      </c>
      <c r="HT35" s="20"/>
      <c r="HW35" s="54">
        <f>'SEF-6.2'!EK55</f>
        <v>-578649.06000000238</v>
      </c>
      <c r="IA35" s="254">
        <f t="shared" si="25"/>
        <v>14907510.681363955</v>
      </c>
      <c r="IB35" s="254">
        <f t="shared" si="26"/>
        <v>370972960.4347561</v>
      </c>
      <c r="IM35" s="255"/>
      <c r="IW35" s="255"/>
      <c r="IY35" s="255"/>
      <c r="JC35" s="255"/>
      <c r="JE35" s="32">
        <f>'SEF-6.1'!$QU$17+'SEF-6.1'!$QU$18+'SEF-6.1'!QU22+'SEF-6.1'!QU23</f>
        <v>-2083724.3399999738</v>
      </c>
      <c r="JF35" s="32">
        <f>'SEF-6.1'!$RK$16+'SEF-6.1'!$RK$17</f>
        <v>-3042699.4011839996</v>
      </c>
      <c r="JG35" s="32">
        <f>'SEF-6.1'!$SA$16+'SEF-6.1'!$SA$17</f>
        <v>20588584.749999963</v>
      </c>
      <c r="JH35" s="32">
        <f>'SEF-6.1'!$SA$34+'SEF-6.1'!$SA$35</f>
        <v>330055.58999999659</v>
      </c>
      <c r="JI35" s="32">
        <f>'SEF-6.1'!$SA$52+'SEF-6.1'!$SA$53</f>
        <v>6108525.7413339997</v>
      </c>
      <c r="JJ35" s="32">
        <f>'SEF-6.1'!$SA$70+'SEF-6.1'!$SA$71</f>
        <v>2935534.8465879955</v>
      </c>
      <c r="JP35" s="20"/>
      <c r="JS35" s="32">
        <f>'SEF-6.2'!EM55</f>
        <v>-922395.29999999702</v>
      </c>
      <c r="JW35" s="254">
        <f t="shared" si="27"/>
        <v>23913881.886737984</v>
      </c>
      <c r="JX35" s="254">
        <f t="shared" si="28"/>
        <v>394886842.3214941</v>
      </c>
      <c r="JY35" s="228"/>
    </row>
    <row r="36" spans="1:285" x14ac:dyDescent="0.2">
      <c r="A36" s="18">
        <f>ROW()</f>
        <v>36</v>
      </c>
      <c r="B36" s="23" t="s">
        <v>99</v>
      </c>
      <c r="C36" s="254">
        <v>100485354.22999999</v>
      </c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>
        <f>'SEF-6.1'!KW18+'SEF-6.1'!KW19+'SEF-6.1'!KW23</f>
        <v>-7337495.7790320162</v>
      </c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>
        <f>+'SEF-6.2'!CG24</f>
        <v>-71167.850000000006</v>
      </c>
      <c r="AK36" s="255"/>
      <c r="AL36" s="255"/>
      <c r="AM36" s="255"/>
      <c r="AN36" s="255"/>
      <c r="AO36" s="255"/>
      <c r="AP36" s="255">
        <f>'SEF-6.2'!FY38</f>
        <v>0</v>
      </c>
      <c r="AQ36" s="254">
        <f t="shared" si="17"/>
        <v>-7408663.6290320158</v>
      </c>
      <c r="AR36" s="254">
        <f t="shared" si="18"/>
        <v>93076690.600967973</v>
      </c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5"/>
      <c r="BQ36" s="255"/>
      <c r="BR36" s="255"/>
      <c r="BS36" s="255"/>
      <c r="BT36" s="255"/>
      <c r="BU36" s="255">
        <f>'SEF-6.1'!$QM$19+'SEF-6.1'!$QM$20</f>
        <v>-3904166.9768639915</v>
      </c>
      <c r="BV36" s="255">
        <f>'SEF-6.1'!$RC$18+'SEF-6.1'!$RC$19</f>
        <v>-936.98</v>
      </c>
      <c r="BW36" s="255">
        <f>'SEF-6.1'!$RS$18+'SEF-6.1'!$RS$19</f>
        <v>906554.01078799996</v>
      </c>
      <c r="BX36" s="255">
        <f>'SEF-6.1'!$RS$36+'SEF-6.1'!$RS$37</f>
        <v>1672.5</v>
      </c>
      <c r="BY36" s="255">
        <f>'SEF-6.1'!$RS$54+'SEF-6.1'!$RS$55</f>
        <v>5.7565619999999997</v>
      </c>
      <c r="BZ36" s="255">
        <f>'SEF-6.1'!$RS$72+'SEF-6.1'!$RS$73</f>
        <v>814772.59040800005</v>
      </c>
      <c r="CA36" s="255"/>
      <c r="CB36" s="255"/>
      <c r="CC36" s="255"/>
      <c r="CD36" s="255"/>
      <c r="CE36" s="255"/>
      <c r="CF36" s="255">
        <f>+'SEF-6.2'!CI24</f>
        <v>-42700.709999999977</v>
      </c>
      <c r="CG36" s="255"/>
      <c r="CH36" s="255"/>
      <c r="CI36" s="255"/>
      <c r="CJ36" s="255"/>
      <c r="CK36" s="255"/>
      <c r="CL36" s="255">
        <f>'SEF-6.2'!GA38</f>
        <v>0</v>
      </c>
      <c r="CM36" s="254">
        <f t="shared" si="19"/>
        <v>-2224799.8091059914</v>
      </c>
      <c r="CN36" s="254">
        <f t="shared" si="20"/>
        <v>90851890.791861981</v>
      </c>
      <c r="CO36" s="255"/>
      <c r="CP36" s="255"/>
      <c r="CQ36" s="255"/>
      <c r="CR36" s="255"/>
      <c r="CS36" s="255"/>
      <c r="CT36" s="255"/>
      <c r="CU36" s="255"/>
      <c r="CV36" s="255"/>
      <c r="CW36" s="255"/>
      <c r="CX36" s="255"/>
      <c r="CY36" s="255"/>
      <c r="CZ36" s="255"/>
      <c r="DA36" s="255"/>
      <c r="DB36" s="255"/>
      <c r="DC36" s="255"/>
      <c r="DD36" s="255"/>
      <c r="DE36" s="255"/>
      <c r="DF36" s="255"/>
      <c r="DG36" s="255"/>
      <c r="DH36" s="255"/>
      <c r="DI36" s="255"/>
      <c r="DJ36" s="255"/>
      <c r="DK36" s="255">
        <f>'SEF-6.1'!MW23</f>
        <v>0</v>
      </c>
      <c r="DL36" s="255"/>
      <c r="DM36" s="255"/>
      <c r="DN36" s="255"/>
      <c r="DO36" s="255"/>
      <c r="DP36" s="255"/>
      <c r="DQ36" s="255">
        <f>'SEF-6.1'!$QO$19+'SEF-6.1'!$QO$20</f>
        <v>-18708410.436314002</v>
      </c>
      <c r="DR36" s="255">
        <f>'SEF-6.1'!$RE$18+'SEF-6.1'!$RE$19</f>
        <v>-31569.771575999999</v>
      </c>
      <c r="DS36" s="255">
        <f>'SEF-6.1'!$RU$18+'SEF-6.1'!$RU$19</f>
        <v>5697757.854203999</v>
      </c>
      <c r="DT36" s="255">
        <f>'SEF-6.1'!$RU$36+'SEF-6.1'!$RU$37</f>
        <v>15609.779999999999</v>
      </c>
      <c r="DU36" s="255">
        <f>'SEF-6.1'!$RU$54+'SEF-6.1'!$RU$55</f>
        <v>11.493342000000002</v>
      </c>
      <c r="DV36" s="255">
        <f>'SEF-6.1'!$RU$72+'SEF-6.1'!$RU$73</f>
        <v>7561242.8787820004</v>
      </c>
      <c r="DW36" s="255"/>
      <c r="DX36" s="255"/>
      <c r="DY36" s="255"/>
      <c r="DZ36" s="255"/>
      <c r="EA36" s="255"/>
      <c r="EB36" s="255">
        <f>+'SEF-6.2'!CK24</f>
        <v>0</v>
      </c>
      <c r="EC36" s="255"/>
      <c r="ED36" s="255"/>
      <c r="EE36" s="255"/>
      <c r="EF36" s="255"/>
      <c r="EG36" s="255"/>
      <c r="EH36" s="255">
        <f>'SEF-6.2'!GC38</f>
        <v>-442141.81999997795</v>
      </c>
      <c r="EI36" s="254">
        <f t="shared" si="21"/>
        <v>-5907500.0215619802</v>
      </c>
      <c r="EJ36" s="254">
        <f t="shared" si="22"/>
        <v>84944390.770300001</v>
      </c>
      <c r="EK36" s="255"/>
      <c r="EL36" s="255"/>
      <c r="EM36" s="255"/>
      <c r="EN36" s="255"/>
      <c r="EO36" s="255"/>
      <c r="EP36" s="255"/>
      <c r="EQ36" s="255"/>
      <c r="ER36" s="255"/>
      <c r="ES36" s="255"/>
      <c r="ET36" s="255"/>
      <c r="EU36" s="255"/>
      <c r="EV36" s="255"/>
      <c r="EW36" s="255"/>
      <c r="EX36" s="255"/>
      <c r="EY36" s="255"/>
      <c r="EZ36" s="255"/>
      <c r="FA36" s="255"/>
      <c r="FB36" s="255"/>
      <c r="FC36" s="255"/>
      <c r="FD36" s="255"/>
      <c r="FE36" s="255"/>
      <c r="FF36" s="255"/>
      <c r="FG36" s="255"/>
      <c r="FH36" s="255"/>
      <c r="FI36" s="255"/>
      <c r="FJ36" s="255"/>
      <c r="FK36" s="255"/>
      <c r="FL36" s="255"/>
      <c r="FM36" s="255">
        <f>'SEF-6.1'!$QQ$19+'SEF-6.1'!$QQ$20</f>
        <v>-20186211.486417998</v>
      </c>
      <c r="FN36" s="255">
        <f>'SEF-6.1'!$RG$18+'SEF-6.1'!$RG$19</f>
        <v>-42612.342552000002</v>
      </c>
      <c r="FO36" s="255">
        <f>'SEF-6.1'!$RW$18+'SEF-6.1'!$RW$19</f>
        <v>4425696.9259739984</v>
      </c>
      <c r="FP36" s="255">
        <f>'SEF-6.1'!$RW$36+'SEF-6.1'!$RW$37</f>
        <v>40307.040000000001</v>
      </c>
      <c r="FQ36" s="255">
        <f>'SEF-6.1'!$RW$54+'SEF-6.1'!$RW$55</f>
        <v>0</v>
      </c>
      <c r="FR36" s="255">
        <f>'SEF-6.1'!$RW$72+'SEF-6.1'!$RW$73</f>
        <v>9151524.506389996</v>
      </c>
      <c r="FS36" s="255"/>
      <c r="FT36" s="255"/>
      <c r="FU36" s="255"/>
      <c r="FV36" s="255"/>
      <c r="FW36" s="255"/>
      <c r="FX36" s="255">
        <f>+'SEF-6.2'!CM24</f>
        <v>14233.570000000065</v>
      </c>
      <c r="FY36" s="255"/>
      <c r="FZ36" s="255"/>
      <c r="GA36" s="255"/>
      <c r="GB36" s="255"/>
      <c r="GC36" s="255"/>
      <c r="GD36" s="255">
        <f>'SEF-6.2'!GE38</f>
        <v>-2210758.1800000221</v>
      </c>
      <c r="GE36" s="254">
        <f t="shared" si="23"/>
        <v>-8807819.9666060247</v>
      </c>
      <c r="GF36" s="254">
        <f t="shared" si="24"/>
        <v>76136570.80369398</v>
      </c>
      <c r="GG36" s="255"/>
      <c r="GH36" s="255"/>
      <c r="GI36" s="255"/>
      <c r="GJ36" s="255"/>
      <c r="GK36" s="255"/>
      <c r="GL36" s="255"/>
      <c r="GM36" s="255"/>
      <c r="GN36" s="255"/>
      <c r="GO36" s="255"/>
      <c r="GP36" s="255"/>
      <c r="GQ36" s="255"/>
      <c r="GR36" s="255"/>
      <c r="GS36" s="255"/>
      <c r="GT36" s="255"/>
      <c r="GU36" s="255"/>
      <c r="GV36" s="255"/>
      <c r="GW36" s="255"/>
      <c r="GX36" s="255"/>
      <c r="GY36" s="255"/>
      <c r="GZ36" s="255"/>
      <c r="HA36" s="255"/>
      <c r="HB36" s="255"/>
      <c r="HC36" s="255"/>
      <c r="HD36" s="255"/>
      <c r="HE36" s="255">
        <v>0</v>
      </c>
      <c r="HF36" s="255"/>
      <c r="HG36" s="255"/>
      <c r="HH36" s="255"/>
      <c r="HI36" s="255">
        <f>'SEF-6.1'!$QS$19+'SEF-6.1'!$QS$20</f>
        <v>-8242668.5420480072</v>
      </c>
      <c r="HJ36" s="255">
        <f>'SEF-6.1'!$RI$18+'SEF-6.1'!$RI$19</f>
        <v>-42612.342551999995</v>
      </c>
      <c r="HK36" s="255">
        <f>'SEF-6.1'!$RY$18+'SEF-6.1'!$RY$19</f>
        <v>6483407.3843800034</v>
      </c>
      <c r="HL36" s="255">
        <f>'SEF-6.1'!$RY$36+'SEF-6.1'!$RY$37</f>
        <v>71876.820000000007</v>
      </c>
      <c r="HM36" s="255">
        <f>'SEF-6.1'!$RY$54+'SEF-6.1'!$RY$55</f>
        <v>384924.36095399997</v>
      </c>
      <c r="HN36" s="255">
        <f>'SEF-6.1'!$RY$72+'SEF-6.1'!$RY$73</f>
        <v>13333803.599940002</v>
      </c>
      <c r="HO36" s="255"/>
      <c r="HP36" s="255"/>
      <c r="HQ36" s="255"/>
      <c r="HR36" s="255"/>
      <c r="HS36" s="255"/>
      <c r="HT36" s="255">
        <f>+'SEF-6.2'!CO24</f>
        <v>99634.989999999918</v>
      </c>
      <c r="HU36" s="255"/>
      <c r="HV36" s="255"/>
      <c r="HW36" s="255"/>
      <c r="HX36" s="255"/>
      <c r="HY36" s="255"/>
      <c r="HZ36" s="255">
        <f>'SEF-6.2'!GG38</f>
        <v>0</v>
      </c>
      <c r="IA36" s="254">
        <f t="shared" si="25"/>
        <v>12088366.270674</v>
      </c>
      <c r="IB36" s="254">
        <f t="shared" si="26"/>
        <v>88224937.074367985</v>
      </c>
      <c r="IC36" s="255"/>
      <c r="ID36" s="255"/>
      <c r="IE36" s="255"/>
      <c r="IF36" s="255"/>
      <c r="IG36" s="255"/>
      <c r="IH36" s="255"/>
      <c r="II36" s="255"/>
      <c r="IJ36" s="255"/>
      <c r="IK36" s="255"/>
      <c r="IL36" s="255"/>
      <c r="IM36" s="255"/>
      <c r="IN36" s="255"/>
      <c r="IO36" s="255"/>
      <c r="IP36" s="255"/>
      <c r="IQ36" s="255"/>
      <c r="IR36" s="255"/>
      <c r="IS36" s="255"/>
      <c r="IT36" s="255"/>
      <c r="IU36" s="255"/>
      <c r="IV36" s="255"/>
      <c r="IW36" s="255"/>
      <c r="IX36" s="255"/>
      <c r="IY36" s="255"/>
      <c r="IZ36" s="255"/>
      <c r="JA36" s="255"/>
      <c r="JB36" s="255"/>
      <c r="JC36" s="255"/>
      <c r="JD36" s="255"/>
      <c r="JE36" s="255">
        <f>'SEF-6.1'!$QU$19+'SEF-6.1'!$QU$20</f>
        <v>-6256362.3787359949</v>
      </c>
      <c r="JF36" s="255">
        <f>'SEF-6.1'!$RK$18+'SEF-6.1'!$RK$19</f>
        <v>-42612.342552000009</v>
      </c>
      <c r="JG36" s="255">
        <f>'SEF-6.1'!$SA$18+'SEF-6.1'!$SA$19</f>
        <v>4384373.8775239987</v>
      </c>
      <c r="JH36" s="255">
        <f>'SEF-6.1'!$SA$36+'SEF-6.1'!$SA$37</f>
        <v>77833.439999999988</v>
      </c>
      <c r="JI36" s="255">
        <f>'SEF-6.1'!$SA$54+'SEF-6.1'!$SA$55</f>
        <v>2068876.2634260003</v>
      </c>
      <c r="JJ36" s="255">
        <f>'SEF-6.1'!$SA$72+'SEF-6.1'!$SA$73</f>
        <v>6071024.8471860047</v>
      </c>
      <c r="JK36" s="255"/>
      <c r="JL36" s="255"/>
      <c r="JM36" s="255"/>
      <c r="JN36" s="255"/>
      <c r="JO36" s="255"/>
      <c r="JP36" s="255">
        <f>+'SEF-6.2'!CQ24</f>
        <v>0</v>
      </c>
      <c r="JQ36" s="255"/>
      <c r="JR36" s="255"/>
      <c r="JS36" s="255"/>
      <c r="JT36" s="255"/>
      <c r="JU36" s="255"/>
      <c r="JV36" s="255">
        <f>'SEF-6.2'!GI38</f>
        <v>0</v>
      </c>
      <c r="JW36" s="254">
        <f t="shared" si="27"/>
        <v>6303133.7068480086</v>
      </c>
      <c r="JX36" s="254">
        <f t="shared" si="28"/>
        <v>94528070.781215996</v>
      </c>
      <c r="JY36" s="228"/>
    </row>
    <row r="37" spans="1:285" x14ac:dyDescent="0.2">
      <c r="A37" s="18">
        <f>ROW()</f>
        <v>37</v>
      </c>
      <c r="B37" s="262" t="s">
        <v>100</v>
      </c>
      <c r="C37" s="254">
        <v>25964700.379999999</v>
      </c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>
        <f>'SEF-6.2'!BQ55</f>
        <v>0</v>
      </c>
      <c r="AJ37" s="255"/>
      <c r="AK37" s="255">
        <f>'SEF-6.2'!CW26</f>
        <v>-999957.6419999972</v>
      </c>
      <c r="AL37" s="255"/>
      <c r="AM37" s="255"/>
      <c r="AN37" s="255"/>
      <c r="AO37" s="255"/>
      <c r="AP37" s="255"/>
      <c r="AQ37" s="254">
        <f t="shared" si="17"/>
        <v>-999957.6419999972</v>
      </c>
      <c r="AR37" s="254">
        <f t="shared" si="18"/>
        <v>24964742.738000002</v>
      </c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5"/>
      <c r="BQ37" s="255"/>
      <c r="BR37" s="255"/>
      <c r="BS37" s="255"/>
      <c r="BT37" s="255"/>
      <c r="BU37" s="255"/>
      <c r="BV37" s="255"/>
      <c r="BW37" s="255"/>
      <c r="BX37" s="255"/>
      <c r="BY37" s="255"/>
      <c r="BZ37" s="255"/>
      <c r="CA37" s="255"/>
      <c r="CB37" s="255"/>
      <c r="CC37" s="255"/>
      <c r="CD37" s="255">
        <f>+'SEF-6.2'!BC24</f>
        <v>0</v>
      </c>
      <c r="CE37" s="255">
        <f>'SEF-6.2'!BS49</f>
        <v>-3118311.55</v>
      </c>
      <c r="CF37" s="255"/>
      <c r="CG37" s="255"/>
      <c r="CH37" s="255"/>
      <c r="CI37" s="255"/>
      <c r="CJ37" s="255"/>
      <c r="CK37" s="255"/>
      <c r="CL37" s="255"/>
      <c r="CM37" s="254">
        <f t="shared" si="19"/>
        <v>-3118311.55</v>
      </c>
      <c r="CN37" s="254">
        <f t="shared" si="20"/>
        <v>21846431.188000001</v>
      </c>
      <c r="CO37" s="255"/>
      <c r="CP37" s="255"/>
      <c r="CQ37" s="255"/>
      <c r="CR37" s="255"/>
      <c r="CS37" s="255"/>
      <c r="CT37" s="255"/>
      <c r="CU37" s="255"/>
      <c r="CV37" s="255"/>
      <c r="CW37" s="255"/>
      <c r="CX37" s="255"/>
      <c r="CY37" s="255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  <c r="DL37" s="255"/>
      <c r="DM37" s="255"/>
      <c r="DN37" s="255"/>
      <c r="DO37" s="255"/>
      <c r="DP37" s="255"/>
      <c r="DQ37" s="255"/>
      <c r="DR37" s="255"/>
      <c r="DW37" s="255"/>
      <c r="DX37" s="255"/>
      <c r="DY37" s="255"/>
      <c r="DZ37" s="255"/>
      <c r="EA37" s="255"/>
      <c r="EB37" s="255"/>
      <c r="EC37" s="255"/>
      <c r="ED37" s="255"/>
      <c r="EE37" s="255"/>
      <c r="EF37" s="255"/>
      <c r="EG37" s="255"/>
      <c r="EH37" s="255"/>
      <c r="EI37" s="254">
        <f t="shared" si="21"/>
        <v>0</v>
      </c>
      <c r="EJ37" s="254">
        <f t="shared" si="22"/>
        <v>21846431.188000001</v>
      </c>
      <c r="EK37" s="255"/>
      <c r="EL37" s="255"/>
      <c r="EM37" s="255"/>
      <c r="EN37" s="255"/>
      <c r="EO37" s="255"/>
      <c r="EP37" s="255"/>
      <c r="EQ37" s="255"/>
      <c r="ER37" s="255"/>
      <c r="ES37" s="255"/>
      <c r="ET37" s="255"/>
      <c r="EU37" s="255"/>
      <c r="EV37" s="255"/>
      <c r="EW37" s="255"/>
      <c r="EX37" s="255"/>
      <c r="EY37" s="255"/>
      <c r="EZ37" s="255"/>
      <c r="FA37" s="255"/>
      <c r="FB37" s="255"/>
      <c r="FC37" s="255"/>
      <c r="FD37" s="255"/>
      <c r="FE37" s="255"/>
      <c r="FF37" s="255"/>
      <c r="FG37" s="255">
        <f>'SEF-6.1'!MY37</f>
        <v>310766.00840534508</v>
      </c>
      <c r="FH37" s="255"/>
      <c r="FI37" s="255"/>
      <c r="FJ37" s="255"/>
      <c r="FK37" s="255"/>
      <c r="FL37" s="255"/>
      <c r="FM37" s="255"/>
      <c r="FN37" s="255"/>
      <c r="FO37" s="255"/>
      <c r="FP37" s="255"/>
      <c r="FQ37" s="255"/>
      <c r="FR37" s="255"/>
      <c r="FS37" s="255"/>
      <c r="FT37" s="255"/>
      <c r="FU37" s="255"/>
      <c r="FV37" s="255">
        <f>'SEF-6.2'!BG24</f>
        <v>0</v>
      </c>
      <c r="FW37" s="255"/>
      <c r="FX37" s="255"/>
      <c r="FY37" s="255">
        <f>'SEF-6.2'!DC26</f>
        <v>12398658.252499998</v>
      </c>
      <c r="FZ37" s="255"/>
      <c r="GA37" s="255"/>
      <c r="GB37" s="255"/>
      <c r="GC37" s="255"/>
      <c r="GD37" s="255"/>
      <c r="GE37" s="254">
        <f t="shared" si="23"/>
        <v>12709424.260905342</v>
      </c>
      <c r="GF37" s="254">
        <f t="shared" si="24"/>
        <v>34555855.448905341</v>
      </c>
      <c r="GG37" s="255"/>
      <c r="GH37" s="255"/>
      <c r="GI37" s="255"/>
      <c r="GJ37" s="255"/>
      <c r="GK37" s="255"/>
      <c r="GL37" s="255"/>
      <c r="GM37" s="255"/>
      <c r="GN37" s="255"/>
      <c r="GO37" s="255"/>
      <c r="GP37" s="255"/>
      <c r="GQ37" s="255"/>
      <c r="GR37" s="255"/>
      <c r="GS37" s="255"/>
      <c r="GT37" s="255"/>
      <c r="GU37" s="255"/>
      <c r="GV37" s="255"/>
      <c r="GW37" s="255"/>
      <c r="GX37" s="255"/>
      <c r="GY37" s="255"/>
      <c r="GZ37" s="255"/>
      <c r="HA37" s="255"/>
      <c r="HB37" s="255"/>
      <c r="HC37" s="255">
        <f>'SEF-6.1'!NA37</f>
        <v>3418426.0924587958</v>
      </c>
      <c r="HD37" s="255"/>
      <c r="HE37" s="255"/>
      <c r="HF37" s="255"/>
      <c r="HG37" s="255"/>
      <c r="HH37" s="255"/>
      <c r="HI37" s="255"/>
      <c r="HJ37" s="255"/>
      <c r="HK37" s="255"/>
      <c r="HL37" s="255"/>
      <c r="HM37" s="255"/>
      <c r="HN37" s="255"/>
      <c r="HO37" s="255"/>
      <c r="HP37" s="255"/>
      <c r="HQ37" s="255"/>
      <c r="HR37" s="255"/>
      <c r="HS37" s="255"/>
      <c r="HT37" s="255"/>
      <c r="HU37" s="255"/>
      <c r="HV37" s="255"/>
      <c r="HW37" s="255"/>
      <c r="HX37" s="255"/>
      <c r="HY37" s="255"/>
      <c r="HZ37" s="255"/>
      <c r="IA37" s="254">
        <f t="shared" si="25"/>
        <v>3418426.0924587958</v>
      </c>
      <c r="IB37" s="254">
        <f t="shared" si="26"/>
        <v>37974281.541364133</v>
      </c>
      <c r="IC37" s="255"/>
      <c r="ID37" s="255"/>
      <c r="IE37" s="255"/>
      <c r="IF37" s="255"/>
      <c r="IG37" s="255"/>
      <c r="IH37" s="255"/>
      <c r="II37" s="255"/>
      <c r="IJ37" s="255"/>
      <c r="IK37" s="255"/>
      <c r="IL37" s="255"/>
      <c r="IM37" s="255"/>
      <c r="IN37" s="255"/>
      <c r="IO37" s="255"/>
      <c r="IP37" s="255"/>
      <c r="IQ37" s="255"/>
      <c r="IR37" s="255"/>
      <c r="IS37" s="255"/>
      <c r="IT37" s="255"/>
      <c r="IU37" s="255"/>
      <c r="IV37" s="255"/>
      <c r="IW37" s="255"/>
      <c r="IX37" s="255"/>
      <c r="IY37" s="255">
        <f>'SEF-6.1'!NC37</f>
        <v>0</v>
      </c>
      <c r="IZ37" s="255"/>
      <c r="JA37" s="255"/>
      <c r="JB37" s="255"/>
      <c r="JC37" s="255"/>
      <c r="JD37" s="255"/>
      <c r="JE37" s="255"/>
      <c r="JF37" s="255"/>
      <c r="JG37" s="255"/>
      <c r="JH37" s="255"/>
      <c r="JI37" s="255"/>
      <c r="JJ37" s="255"/>
      <c r="JK37" s="255"/>
      <c r="JL37" s="255"/>
      <c r="JM37" s="255"/>
      <c r="JN37" s="255"/>
      <c r="JO37" s="255"/>
      <c r="JP37" s="255"/>
      <c r="JQ37" s="255">
        <f>'SEF-6.2'!DG24</f>
        <v>-4980449.8695215657</v>
      </c>
      <c r="JR37" s="255"/>
      <c r="JS37" s="255"/>
      <c r="JT37" s="255"/>
      <c r="JU37" s="255"/>
      <c r="JV37" s="255"/>
      <c r="JW37" s="254">
        <f t="shared" si="27"/>
        <v>-4980449.8695215657</v>
      </c>
      <c r="JX37" s="254">
        <f t="shared" si="28"/>
        <v>32993831.671842568</v>
      </c>
      <c r="JY37" s="228"/>
    </row>
    <row r="38" spans="1:285" x14ac:dyDescent="0.2">
      <c r="A38" s="18">
        <f>ROW()</f>
        <v>38</v>
      </c>
      <c r="B38" s="23" t="s">
        <v>101</v>
      </c>
      <c r="C38" s="254">
        <v>-28743053.520000003</v>
      </c>
      <c r="D38" s="255">
        <f>'SEF-6.1'!E55</f>
        <v>26348573.159999996</v>
      </c>
      <c r="E38" s="255">
        <f>'SEF-6.1'!U72</f>
        <v>-203185.3499404758</v>
      </c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>
        <f>'SEF-6.1'!HU19</f>
        <v>-1649021.2299999997</v>
      </c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>
        <f>'SEF-6.1'!OO17</f>
        <v>-179784.00547481515</v>
      </c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4">
        <f t="shared" si="17"/>
        <v>24316582.574584708</v>
      </c>
      <c r="AR38" s="254">
        <f t="shared" si="18"/>
        <v>-4426470.9454152957</v>
      </c>
      <c r="AS38" s="255">
        <f>'SEF-6.1'!G55</f>
        <v>0</v>
      </c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>
        <f>'SEF-6.1'!HW19</f>
        <v>0</v>
      </c>
      <c r="BH38" s="255"/>
      <c r="BI38" s="255"/>
      <c r="BJ38" s="255"/>
      <c r="BK38" s="255"/>
      <c r="BL38" s="255"/>
      <c r="BM38" s="255"/>
      <c r="BN38" s="255"/>
      <c r="BO38" s="255"/>
      <c r="BP38" s="255"/>
      <c r="BQ38" s="255">
        <f>+'SEF-6.1'!OA39</f>
        <v>11323975.769400001</v>
      </c>
      <c r="BR38" s="255">
        <f>'SEF-6.1'!OQ17</f>
        <v>-2.4525184999220073E-2</v>
      </c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>
        <f>SUM('SEF-6.2'!BS50:BS54)</f>
        <v>1469979.6108323112</v>
      </c>
      <c r="CF38" s="255"/>
      <c r="CG38" s="255"/>
      <c r="CH38" s="255">
        <f>'SEF-6.2'!DO37</f>
        <v>1837799.24</v>
      </c>
      <c r="CI38" s="255"/>
      <c r="CJ38" s="255"/>
      <c r="CK38" s="255"/>
      <c r="CL38" s="255"/>
      <c r="CM38" s="254">
        <f t="shared" si="19"/>
        <v>14631754.595707128</v>
      </c>
      <c r="CN38" s="254">
        <f t="shared" si="20"/>
        <v>10205283.650291832</v>
      </c>
      <c r="CO38" s="255"/>
      <c r="CP38" s="255"/>
      <c r="CQ38" s="255"/>
      <c r="CR38" s="255"/>
      <c r="CS38" s="255"/>
      <c r="CT38" s="255"/>
      <c r="CU38" s="255"/>
      <c r="CV38" s="255"/>
      <c r="CW38" s="255"/>
      <c r="CX38" s="255"/>
      <c r="CY38" s="255"/>
      <c r="CZ38" s="255"/>
      <c r="DA38" s="255"/>
      <c r="DB38" s="255"/>
      <c r="DC38" s="255">
        <f>'SEF-6.1'!HY19</f>
        <v>1472877.8700000003</v>
      </c>
      <c r="DD38" s="255"/>
      <c r="DE38" s="255"/>
      <c r="DF38" s="255"/>
      <c r="DG38" s="255"/>
      <c r="DH38" s="255"/>
      <c r="DI38" s="255"/>
      <c r="DJ38" s="255"/>
      <c r="DK38" s="255"/>
      <c r="DL38" s="255"/>
      <c r="DM38" s="255"/>
      <c r="DN38" s="255">
        <f>'SEF-6.1'!OS17</f>
        <v>0</v>
      </c>
      <c r="DO38" s="255"/>
      <c r="DP38" s="255"/>
      <c r="DQ38" s="255"/>
      <c r="DR38" s="255"/>
      <c r="DS38" s="255"/>
      <c r="DT38" s="255"/>
      <c r="DU38" s="255"/>
      <c r="DV38" s="255"/>
      <c r="DW38" s="255"/>
      <c r="DX38" s="255"/>
      <c r="DY38" s="255"/>
      <c r="DZ38" s="255"/>
      <c r="EA38" s="255">
        <f>'SEF-6.2'!BU50</f>
        <v>306357.35740875098</v>
      </c>
      <c r="EB38" s="255"/>
      <c r="EC38" s="255"/>
      <c r="ED38" s="255"/>
      <c r="EE38" s="255"/>
      <c r="EF38" s="255"/>
      <c r="EG38" s="255"/>
      <c r="EH38" s="255"/>
      <c r="EI38" s="254">
        <f t="shared" si="21"/>
        <v>1779235.2274087514</v>
      </c>
      <c r="EJ38" s="254">
        <f t="shared" si="22"/>
        <v>11984518.877700584</v>
      </c>
      <c r="EK38" s="255"/>
      <c r="EL38" s="255"/>
      <c r="EM38" s="255"/>
      <c r="EN38" s="255"/>
      <c r="EO38" s="255"/>
      <c r="EP38" s="255"/>
      <c r="EQ38" s="255"/>
      <c r="ER38" s="255"/>
      <c r="ES38" s="255"/>
      <c r="ET38" s="255"/>
      <c r="EU38" s="255"/>
      <c r="EV38" s="255"/>
      <c r="EW38" s="255"/>
      <c r="EX38" s="255"/>
      <c r="EY38" s="255">
        <f>'SEF-6.1'!IA19</f>
        <v>4390318.74</v>
      </c>
      <c r="EZ38" s="255"/>
      <c r="FA38" s="255"/>
      <c r="FB38" s="255"/>
      <c r="FC38" s="255"/>
      <c r="FD38" s="255"/>
      <c r="FE38" s="255"/>
      <c r="FF38" s="255"/>
      <c r="FG38" s="255"/>
      <c r="FH38" s="255"/>
      <c r="FI38" s="263">
        <f>+'SEF-6.1'!OE40+'SEF-6.1'!OE42+'SEF-6.1'!OE41+'SEF-6.1'!OE43</f>
        <v>6970120.2719269898</v>
      </c>
      <c r="FJ38" s="255">
        <f>'SEF-6.1'!OU17</f>
        <v>101312.69981712464</v>
      </c>
      <c r="FK38" s="255">
        <f>'SEF-6.1'!PK28</f>
        <v>1016601.4043342494</v>
      </c>
      <c r="FL38" s="255"/>
      <c r="FM38" s="255"/>
      <c r="FN38" s="255"/>
      <c r="FO38" s="255"/>
      <c r="FP38" s="255"/>
      <c r="FQ38" s="255"/>
      <c r="FR38" s="255"/>
      <c r="FS38" s="255"/>
      <c r="FT38" s="255"/>
      <c r="FU38" s="255"/>
      <c r="FV38" s="255"/>
      <c r="FW38" s="255">
        <f>'SEF-6.2'!BW55</f>
        <v>-2857679.8235148825</v>
      </c>
      <c r="FX38" s="255"/>
      <c r="FY38" s="255"/>
      <c r="FZ38" s="255">
        <f>'SEF-6.2'!DS42</f>
        <v>2161486.389623465</v>
      </c>
      <c r="GA38" s="255"/>
      <c r="GB38" s="255"/>
      <c r="GC38" s="255"/>
      <c r="GD38" s="255"/>
      <c r="GE38" s="254">
        <f t="shared" si="23"/>
        <v>11782159.682186946</v>
      </c>
      <c r="GF38" s="254">
        <f t="shared" si="24"/>
        <v>23766678.559887528</v>
      </c>
      <c r="GG38" s="255"/>
      <c r="GH38" s="255"/>
      <c r="GI38" s="255"/>
      <c r="GJ38" s="255"/>
      <c r="GK38" s="255"/>
      <c r="GL38" s="255"/>
      <c r="GM38" s="255"/>
      <c r="GN38" s="255"/>
      <c r="GO38" s="255"/>
      <c r="GP38" s="255"/>
      <c r="GQ38" s="255"/>
      <c r="GR38" s="255"/>
      <c r="GS38" s="255"/>
      <c r="GT38" s="255"/>
      <c r="GU38" s="255"/>
      <c r="GV38" s="255"/>
      <c r="GW38" s="255"/>
      <c r="GX38" s="255"/>
      <c r="GY38" s="255"/>
      <c r="GZ38" s="255"/>
      <c r="HA38" s="255"/>
      <c r="HB38" s="255"/>
      <c r="HC38" s="255"/>
      <c r="HD38" s="255"/>
      <c r="HE38" s="255">
        <v>0</v>
      </c>
      <c r="HF38" s="255">
        <f>'SEF-6.1'!OW17</f>
        <v>0</v>
      </c>
      <c r="HG38" s="255">
        <f>'SEF-6.1'!PM26+'SEF-6.1'!PM27</f>
        <v>0</v>
      </c>
      <c r="HH38" s="255"/>
      <c r="HI38" s="255"/>
      <c r="HJ38" s="255"/>
      <c r="HK38" s="255"/>
      <c r="HL38" s="255"/>
      <c r="HM38" s="255"/>
      <c r="HN38" s="255"/>
      <c r="HO38" s="255"/>
      <c r="HP38" s="255"/>
      <c r="HQ38" s="255"/>
      <c r="HR38" s="255"/>
      <c r="HS38" s="255">
        <f>'SEF-6.2'!BY55</f>
        <v>-9768857.3679394089</v>
      </c>
      <c r="HT38" s="255"/>
      <c r="HU38" s="255"/>
      <c r="HV38" s="255">
        <f>'SEF-6.2'!DU42</f>
        <v>178659.22804067837</v>
      </c>
      <c r="HW38" s="255"/>
      <c r="HX38" s="255"/>
      <c r="HY38" s="255"/>
      <c r="HZ38" s="255"/>
      <c r="IA38" s="254">
        <f t="shared" si="25"/>
        <v>-9590198.1398987304</v>
      </c>
      <c r="IB38" s="254">
        <f t="shared" si="26"/>
        <v>14176480.419988798</v>
      </c>
      <c r="IC38" s="255"/>
      <c r="ID38" s="255"/>
      <c r="IE38" s="255"/>
      <c r="IF38" s="255"/>
      <c r="IG38" s="255"/>
      <c r="IH38" s="255"/>
      <c r="II38" s="255"/>
      <c r="IJ38" s="255"/>
      <c r="IK38" s="255"/>
      <c r="IL38" s="255"/>
      <c r="IM38" s="255"/>
      <c r="IN38" s="255"/>
      <c r="IO38" s="255"/>
      <c r="IP38" s="255"/>
      <c r="IQ38" s="255"/>
      <c r="IR38" s="255"/>
      <c r="IS38" s="255"/>
      <c r="IT38" s="255"/>
      <c r="IU38" s="255"/>
      <c r="IV38" s="255"/>
      <c r="IW38" s="255"/>
      <c r="IX38" s="255"/>
      <c r="IY38" s="255"/>
      <c r="IZ38" s="255"/>
      <c r="JA38" s="255"/>
      <c r="JB38" s="255">
        <f>'SEF-6.1'!OY17</f>
        <v>-302917.45000000007</v>
      </c>
      <c r="JC38" s="255">
        <f>'SEF-6.1'!PO28</f>
        <v>-1016601.4043342494</v>
      </c>
      <c r="JD38" s="255"/>
      <c r="JE38" s="255"/>
      <c r="JF38" s="255"/>
      <c r="JG38" s="255"/>
      <c r="JH38" s="255"/>
      <c r="JI38" s="255"/>
      <c r="JJ38" s="255"/>
      <c r="JK38" s="255"/>
      <c r="JL38" s="255"/>
      <c r="JM38" s="255"/>
      <c r="JN38" s="255"/>
      <c r="JO38" s="255">
        <f>'SEF-6.2'!CA55</f>
        <v>-2330028.624977693</v>
      </c>
      <c r="JP38" s="255"/>
      <c r="JQ38" s="255"/>
      <c r="JR38" s="255">
        <f>'SEF-6.2'!DW42</f>
        <v>309639.8489784752</v>
      </c>
      <c r="JS38" s="255"/>
      <c r="JT38" s="255"/>
      <c r="JU38" s="255"/>
      <c r="JV38" s="255"/>
      <c r="JW38" s="254">
        <f t="shared" si="27"/>
        <v>-3339907.6303334674</v>
      </c>
      <c r="JX38" s="254">
        <f t="shared" si="28"/>
        <v>10836572.789655332</v>
      </c>
      <c r="JY38" s="228"/>
    </row>
    <row r="39" spans="1:285" x14ac:dyDescent="0.2">
      <c r="A39" s="18">
        <f>ROW()</f>
        <v>39</v>
      </c>
      <c r="B39" s="23" t="s">
        <v>102</v>
      </c>
      <c r="C39" s="254">
        <v>236496070.14000002</v>
      </c>
      <c r="D39" s="255">
        <f>'SEF-6.1'!E59</f>
        <v>2480525.8092134465</v>
      </c>
      <c r="E39" s="255">
        <f>'SEF-6.1'!U73</f>
        <v>-146898295.90738791</v>
      </c>
      <c r="F39" s="255">
        <f>'SEF-6.1'!AK24</f>
        <v>42414.134525000001</v>
      </c>
      <c r="G39" s="255"/>
      <c r="H39" s="255"/>
      <c r="I39" s="255"/>
      <c r="J39" s="255"/>
      <c r="K39" s="255">
        <f>'SEF-6.1'!$DM$20</f>
        <v>-2208.3352379947901</v>
      </c>
      <c r="L39" s="255"/>
      <c r="M39" s="255"/>
      <c r="N39" s="255">
        <f>'SEF-6.1'!FI27</f>
        <v>460733.65079812868</v>
      </c>
      <c r="O39" s="255"/>
      <c r="P39" s="255"/>
      <c r="Q39" s="255"/>
      <c r="R39" s="255"/>
      <c r="S39" s="255"/>
      <c r="T39" s="255"/>
      <c r="U39" s="255">
        <f>'SEF-6.1'!JQ27</f>
        <v>249312.5242715913</v>
      </c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>
        <f>+'SEF-6.2'!U18</f>
        <v>97768.272499999963</v>
      </c>
      <c r="AG39" s="255"/>
      <c r="AH39" s="255">
        <f>+'SEF-6.2'!BA20</f>
        <v>9441.5583333333489</v>
      </c>
      <c r="AI39" s="255"/>
      <c r="AJ39" s="255"/>
      <c r="AK39" s="255"/>
      <c r="AL39" s="255"/>
      <c r="AM39" s="255"/>
      <c r="AN39" s="255"/>
      <c r="AO39" s="255"/>
      <c r="AP39" s="255"/>
      <c r="AQ39" s="254">
        <f t="shared" si="17"/>
        <v>-143560308.29298437</v>
      </c>
      <c r="AR39" s="254">
        <f t="shared" si="18"/>
        <v>92935761.847015649</v>
      </c>
      <c r="AS39" s="255">
        <f>'SEF-6.1'!G59</f>
        <v>-301583.66782845004</v>
      </c>
      <c r="AT39" s="255"/>
      <c r="AU39" s="255">
        <f>'SEF-6.1'!AM24</f>
        <v>0</v>
      </c>
      <c r="AV39" s="255"/>
      <c r="AW39" s="255"/>
      <c r="AX39" s="255"/>
      <c r="AY39" s="255"/>
      <c r="AZ39" s="255"/>
      <c r="BA39" s="255"/>
      <c r="BB39" s="255"/>
      <c r="BC39" s="255">
        <f>'SEF-6.1'!FK27</f>
        <v>-162587.3754357195</v>
      </c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255"/>
      <c r="BP39" s="255"/>
      <c r="BQ39" s="255"/>
      <c r="BR39" s="255"/>
      <c r="BS39" s="255"/>
      <c r="BT39" s="255"/>
      <c r="BU39" s="255"/>
      <c r="BV39" s="255"/>
      <c r="BW39" s="255"/>
      <c r="BX39" s="255"/>
      <c r="BY39" s="255"/>
      <c r="BZ39" s="255"/>
      <c r="CA39" s="255"/>
      <c r="CB39" s="255">
        <f>+'SEF-6.2'!W18</f>
        <v>0</v>
      </c>
      <c r="CC39" s="255"/>
      <c r="CD39" s="255"/>
      <c r="CE39" s="255"/>
      <c r="CF39" s="255"/>
      <c r="CG39" s="255"/>
      <c r="CH39" s="255"/>
      <c r="CI39" s="255">
        <f>'SEF-6.2'!EE57</f>
        <v>-733205.16249999998</v>
      </c>
      <c r="CJ39" s="255"/>
      <c r="CK39" s="255"/>
      <c r="CL39" s="255"/>
      <c r="CM39" s="254">
        <f t="shared" si="19"/>
        <v>-1197376.2057641696</v>
      </c>
      <c r="CN39" s="254">
        <f t="shared" si="20"/>
        <v>91738385.641251475</v>
      </c>
      <c r="CO39" s="255">
        <f>'SEF-6.1'!I59</f>
        <v>-2096037.9732138882</v>
      </c>
      <c r="CP39" s="255"/>
      <c r="CQ39" s="255"/>
      <c r="CR39" s="255"/>
      <c r="CS39" s="255"/>
      <c r="CT39" s="255"/>
      <c r="CU39" s="255"/>
      <c r="CV39" s="255"/>
      <c r="CW39" s="255"/>
      <c r="CX39" s="255"/>
      <c r="CY39" s="255">
        <f>'SEF-6.1'!FM27</f>
        <v>32308.205594380197</v>
      </c>
      <c r="CZ39" s="255"/>
      <c r="DA39" s="255"/>
      <c r="DB39" s="255"/>
      <c r="DC39" s="255"/>
      <c r="DD39" s="255"/>
      <c r="DE39" s="255"/>
      <c r="DF39" s="255"/>
      <c r="DG39" s="255"/>
      <c r="DH39" s="255"/>
      <c r="DI39" s="255"/>
      <c r="DJ39" s="255"/>
      <c r="DK39" s="255"/>
      <c r="DL39" s="255"/>
      <c r="DM39" s="255"/>
      <c r="DN39" s="255"/>
      <c r="DO39" s="255"/>
      <c r="DP39" s="255"/>
      <c r="DQ39" s="255"/>
      <c r="DR39" s="255"/>
      <c r="DS39" s="255"/>
      <c r="DT39" s="255"/>
      <c r="DU39" s="255"/>
      <c r="DV39" s="255"/>
      <c r="DW39" s="255"/>
      <c r="DX39" s="255">
        <f>+'SEF-6.2'!Y18</f>
        <v>0</v>
      </c>
      <c r="DY39" s="255"/>
      <c r="DZ39" s="255"/>
      <c r="EA39" s="255"/>
      <c r="EB39" s="255"/>
      <c r="EC39" s="255"/>
      <c r="ED39" s="255"/>
      <c r="EE39" s="255">
        <f>'SEF-6.2'!EG57</f>
        <v>0</v>
      </c>
      <c r="EF39" s="255"/>
      <c r="EG39" s="255"/>
      <c r="EH39" s="255"/>
      <c r="EI39" s="254">
        <f t="shared" si="21"/>
        <v>-2063729.7676195081</v>
      </c>
      <c r="EJ39" s="254">
        <f t="shared" si="22"/>
        <v>89674655.873631969</v>
      </c>
      <c r="EK39" s="255">
        <f>'SEF-6.1'!K59</f>
        <v>813194.20734112593</v>
      </c>
      <c r="EL39" s="255"/>
      <c r="EM39" s="255"/>
      <c r="EN39" s="255"/>
      <c r="EO39" s="255"/>
      <c r="EP39" s="255"/>
      <c r="EQ39" s="255"/>
      <c r="ER39" s="255"/>
      <c r="ES39" s="255"/>
      <c r="ET39" s="255"/>
      <c r="EU39" s="255">
        <f>'SEF-6.1'!FO27</f>
        <v>59572.503547615277</v>
      </c>
      <c r="EV39" s="255"/>
      <c r="EW39" s="255"/>
      <c r="EX39" s="255"/>
      <c r="EY39" s="255"/>
      <c r="EZ39" s="255"/>
      <c r="FA39" s="255"/>
      <c r="FB39" s="255"/>
      <c r="FC39" s="255"/>
      <c r="FD39" s="255"/>
      <c r="FE39" s="255"/>
      <c r="FF39" s="255">
        <f>'SEF-6.1'!MI25</f>
        <v>502629.88558841869</v>
      </c>
      <c r="FG39" s="255"/>
      <c r="FH39" s="255"/>
      <c r="FI39" s="255"/>
      <c r="FJ39" s="255"/>
      <c r="FK39" s="255"/>
      <c r="FL39" s="255"/>
      <c r="FM39" s="255"/>
      <c r="FN39" s="255"/>
      <c r="FO39" s="255"/>
      <c r="FP39" s="255"/>
      <c r="FQ39" s="255"/>
      <c r="FR39" s="255"/>
      <c r="FS39" s="255">
        <f>+'SEF-6.2'!K35</f>
        <v>11095.099065874063</v>
      </c>
      <c r="FT39" s="255">
        <f>+'SEF-6.2'!AA18</f>
        <v>176542.65249999997</v>
      </c>
      <c r="FU39" s="255"/>
      <c r="FV39" s="255"/>
      <c r="FW39" s="255"/>
      <c r="FX39" s="255"/>
      <c r="FY39" s="255"/>
      <c r="FZ39" s="255"/>
      <c r="GA39" s="255">
        <f>'SEF-6.2'!EI57</f>
        <v>-176542.65249999997</v>
      </c>
      <c r="GB39" s="255"/>
      <c r="GC39" s="255"/>
      <c r="GD39" s="255"/>
      <c r="GE39" s="254">
        <f t="shared" si="23"/>
        <v>1386491.695543034</v>
      </c>
      <c r="GF39" s="254">
        <f t="shared" si="24"/>
        <v>91061147.569175005</v>
      </c>
      <c r="GG39" s="255">
        <f>'SEF-6.1'!M59</f>
        <v>829597.19395356462</v>
      </c>
      <c r="GH39" s="255"/>
      <c r="GI39" s="255"/>
      <c r="GJ39" s="255"/>
      <c r="GK39" s="255"/>
      <c r="GL39" s="255"/>
      <c r="GM39" s="255"/>
      <c r="GN39" s="255"/>
      <c r="GO39" s="255"/>
      <c r="GP39" s="255"/>
      <c r="GQ39" s="255">
        <f>'SEF-6.1'!FQ27</f>
        <v>138455.83785776532</v>
      </c>
      <c r="GR39" s="255"/>
      <c r="GS39" s="255"/>
      <c r="GT39" s="255"/>
      <c r="GU39" s="255"/>
      <c r="GV39" s="255"/>
      <c r="GW39" s="255"/>
      <c r="GX39" s="255"/>
      <c r="GY39" s="255"/>
      <c r="GZ39" s="255"/>
      <c r="HA39" s="255"/>
      <c r="HB39" s="255">
        <f>'SEF-6.1'!MK25</f>
        <v>334043.21696564928</v>
      </c>
      <c r="HC39" s="255"/>
      <c r="HD39" s="255"/>
      <c r="HE39" s="255"/>
      <c r="HF39" s="255"/>
      <c r="HG39" s="255"/>
      <c r="HH39" s="255"/>
      <c r="HI39" s="255"/>
      <c r="HJ39" s="255"/>
      <c r="HK39" s="255"/>
      <c r="HL39" s="255"/>
      <c r="HM39" s="255"/>
      <c r="HN39" s="255"/>
      <c r="HO39" s="255">
        <f>+'SEF-6.2'!M35</f>
        <v>5785.7712328868756</v>
      </c>
      <c r="HP39" s="255">
        <f>+'SEF-6.2'!AC18</f>
        <v>-60605.032499999972</v>
      </c>
      <c r="HQ39" s="255"/>
      <c r="HR39" s="255"/>
      <c r="HS39" s="255"/>
      <c r="HT39" s="255"/>
      <c r="HU39" s="255"/>
      <c r="HV39" s="255"/>
      <c r="HW39" s="255">
        <f>'SEF-6.2'!EK57</f>
        <v>60605.032499999972</v>
      </c>
      <c r="HX39" s="255"/>
      <c r="HY39" s="255"/>
      <c r="HZ39" s="255"/>
      <c r="IA39" s="254">
        <f t="shared" si="25"/>
        <v>1307882.0200098662</v>
      </c>
      <c r="IB39" s="254">
        <f t="shared" si="26"/>
        <v>92369029.589184865</v>
      </c>
      <c r="IC39" s="255">
        <f>'SEF-6.1'!O59</f>
        <v>243778.06132764596</v>
      </c>
      <c r="ID39" s="255"/>
      <c r="IE39" s="255"/>
      <c r="IF39" s="255"/>
      <c r="IG39" s="255"/>
      <c r="IH39" s="255"/>
      <c r="II39" s="255"/>
      <c r="IJ39" s="255"/>
      <c r="IK39" s="255"/>
      <c r="IL39" s="255"/>
      <c r="IM39" s="255">
        <f>'SEF-6.1'!FS27</f>
        <v>209107.95350220124</v>
      </c>
      <c r="IN39" s="255"/>
      <c r="IO39" s="255"/>
      <c r="IP39" s="255"/>
      <c r="IQ39" s="255"/>
      <c r="IR39" s="255"/>
      <c r="IS39" s="255"/>
      <c r="IT39" s="255"/>
      <c r="IU39" s="255"/>
      <c r="IV39" s="255"/>
      <c r="IW39" s="255"/>
      <c r="IX39" s="255">
        <f>'SEF-6.1'!MM25</f>
        <v>346628.75210659951</v>
      </c>
      <c r="IY39" s="255"/>
      <c r="IZ39" s="255">
        <f>'SEF-6.1'!NS45</f>
        <v>0</v>
      </c>
      <c r="JA39" s="255"/>
      <c r="JB39" s="255"/>
      <c r="JC39" s="255"/>
      <c r="JD39" s="255"/>
      <c r="JE39" s="255"/>
      <c r="JF39" s="255"/>
      <c r="JG39" s="255"/>
      <c r="JH39" s="255"/>
      <c r="JI39" s="255"/>
      <c r="JJ39" s="255"/>
      <c r="JK39" s="255">
        <f>+'SEF-6.2'!O35</f>
        <v>5944.597612249815</v>
      </c>
      <c r="JL39" s="255">
        <f>+'SEF-6.2'!AE18</f>
        <v>-5711.8725000000559</v>
      </c>
      <c r="JM39" s="255"/>
      <c r="JN39" s="255"/>
      <c r="JO39" s="255"/>
      <c r="JP39" s="255"/>
      <c r="JQ39" s="255"/>
      <c r="JR39" s="255"/>
      <c r="JS39" s="255">
        <f>'SEF-6.2'!EM57</f>
        <v>5711.8725000000559</v>
      </c>
      <c r="JT39" s="255"/>
      <c r="JU39" s="255"/>
      <c r="JV39" s="255"/>
      <c r="JW39" s="254">
        <f t="shared" si="27"/>
        <v>805459.36454869655</v>
      </c>
      <c r="JX39" s="254">
        <f t="shared" si="28"/>
        <v>93174488.953733563</v>
      </c>
      <c r="JY39" s="228"/>
    </row>
    <row r="40" spans="1:285" x14ac:dyDescent="0.2">
      <c r="A40" s="18">
        <f>ROW()</f>
        <v>40</v>
      </c>
      <c r="B40" s="23" t="s">
        <v>103</v>
      </c>
      <c r="C40" s="254">
        <v>12488944.709999999</v>
      </c>
      <c r="D40" s="255">
        <f>'SEF-6.1'!E64</f>
        <v>7367280.6298752185</v>
      </c>
      <c r="E40" s="255">
        <f>'SEF-6.1'!U74</f>
        <v>261655.16971955716</v>
      </c>
      <c r="F40" s="255">
        <f>'SEF-6.1'!AK29</f>
        <v>220583.36755139998</v>
      </c>
      <c r="G40" s="255">
        <f>+'SEF-6.1'!BA21</f>
        <v>-36730076.987808421</v>
      </c>
      <c r="H40" s="255">
        <f>+'SEF-6.1'!BQ23</f>
        <v>-29473738.80405971</v>
      </c>
      <c r="I40" s="255">
        <f>'SEF-6.1'!CG20</f>
        <v>791011.46521824028</v>
      </c>
      <c r="J40" s="255">
        <f>'SEF-6.1'!CW24</f>
        <v>37049.849401740015</v>
      </c>
      <c r="K40" s="255">
        <f>'SEF-6.1'!DM21</f>
        <v>463.75039997890588</v>
      </c>
      <c r="L40" s="255">
        <f>'SEF-6.1'!EC25</f>
        <v>9158.7090494440872</v>
      </c>
      <c r="M40" s="255">
        <f>'SEF-6.1'!ES21</f>
        <v>-18817.234174411347</v>
      </c>
      <c r="N40" s="255">
        <f>'SEF-6.1'!FI30</f>
        <v>-1161160.0981651808</v>
      </c>
      <c r="O40" s="255">
        <f>+'SEF-6.1'!FY35</f>
        <v>-32649.112356312413</v>
      </c>
      <c r="P40" s="255"/>
      <c r="Q40" s="255">
        <f>'SEF-6.1'!HE22</f>
        <v>-217090.39465006246</v>
      </c>
      <c r="R40" s="255">
        <f>'SEF-6.1'!HU21</f>
        <v>346294.45829999994</v>
      </c>
      <c r="S40" s="255">
        <f>+'SEF-6.1'!IK22</f>
        <v>17570.120070394489</v>
      </c>
      <c r="T40" s="255">
        <f>'SEF-6.1'!JA19</f>
        <v>418985.27129533677</v>
      </c>
      <c r="U40" s="255">
        <f>'SEF-6.1'!JQ31</f>
        <v>-601407.14602230373</v>
      </c>
      <c r="V40" s="255"/>
      <c r="W40" s="255">
        <f>'SEF-6.1'!KW28</f>
        <v>-174811.93367470521</v>
      </c>
      <c r="X40" s="39">
        <f>'SEF-6.1'!LM20</f>
        <v>-18498.07071840006</v>
      </c>
      <c r="Y40" s="255"/>
      <c r="Z40" s="255"/>
      <c r="AA40" s="255"/>
      <c r="AB40" s="255"/>
      <c r="AC40" s="255">
        <f>'SEF-6.1'!OO20</f>
        <v>37754.641149711177</v>
      </c>
      <c r="AD40" s="39"/>
      <c r="AE40" s="39">
        <v>-2163098.0817776541</v>
      </c>
      <c r="AF40" s="39">
        <f>+'SEF-6.2'!U23</f>
        <v>-20531.337224999992</v>
      </c>
      <c r="AG40" s="39">
        <f>'SEF-6.2'!AL28</f>
        <v>0</v>
      </c>
      <c r="AH40" s="39">
        <f>+'SEF-6.2'!BA28</f>
        <v>-198275.8904</v>
      </c>
      <c r="AI40" s="39">
        <f>'SEF-6.2'!BQ57</f>
        <v>0</v>
      </c>
      <c r="AJ40" s="39">
        <f>+'SEF-6.2'!CG28</f>
        <v>20802.698700000001</v>
      </c>
      <c r="AK40" s="39">
        <f>'SEF-6.2'!CW28</f>
        <v>209991.1048199994</v>
      </c>
      <c r="AL40" s="39"/>
      <c r="AM40" s="39"/>
      <c r="AN40" s="39"/>
      <c r="AO40" s="39"/>
      <c r="AP40" s="39">
        <f>'SEF-6.2'!FY44</f>
        <v>0</v>
      </c>
      <c r="AQ40" s="254">
        <f t="shared" si="17"/>
        <v>-61071553.85548114</v>
      </c>
      <c r="AR40" s="254">
        <f t="shared" si="18"/>
        <v>-48582609.145481139</v>
      </c>
      <c r="AS40" s="255">
        <f>'SEF-6.1'!G64</f>
        <v>-1568447.4478405572</v>
      </c>
      <c r="AT40" s="255"/>
      <c r="AU40" s="255">
        <f>'SEF-6.1'!AM29</f>
        <v>0</v>
      </c>
      <c r="AV40" s="255">
        <f>+'SEF-6.1'!BC16</f>
        <v>0</v>
      </c>
      <c r="AW40" s="255">
        <f>+'SEF-6.1'!BS23</f>
        <v>-813879.8398250466</v>
      </c>
      <c r="AX40" s="255"/>
      <c r="AY40" s="255"/>
      <c r="AZ40" s="255"/>
      <c r="BA40" s="255">
        <f>'SEF-6.1'!EE25</f>
        <v>-23512.848821585252</v>
      </c>
      <c r="BB40" s="255"/>
      <c r="BC40" s="255">
        <f>'SEF-6.1'!FK30</f>
        <v>409759.46188067319</v>
      </c>
      <c r="BD40" s="255"/>
      <c r="BE40" s="255"/>
      <c r="BF40" s="255">
        <f>'SEF-6.1'!HG22</f>
        <v>-198964.23623270172</v>
      </c>
      <c r="BG40" s="255">
        <f>'SEF-6.1'!HW21</f>
        <v>0</v>
      </c>
      <c r="BH40" s="255"/>
      <c r="BI40" s="255">
        <f>'SEF-6.1'!JC19</f>
        <v>-325509.83962943556</v>
      </c>
      <c r="BJ40" s="255"/>
      <c r="BK40" s="255"/>
      <c r="BL40" s="255"/>
      <c r="BM40" s="255"/>
      <c r="BN40" s="255"/>
      <c r="BO40" s="255">
        <f>'SEF-6.1'!MU28</f>
        <v>0</v>
      </c>
      <c r="BP40" s="255">
        <f>'SEF-6.1'!NK45</f>
        <v>-1316321.3133</v>
      </c>
      <c r="BQ40" s="255">
        <f>+'SEF-6.1'!OA48</f>
        <v>-2378034.911574</v>
      </c>
      <c r="BR40" s="255">
        <f>'SEF-6.1'!OQ20</f>
        <v>5.1502888498362156E-3</v>
      </c>
      <c r="BS40" s="255"/>
      <c r="BT40" s="255"/>
      <c r="BU40" s="255">
        <f>'SEF-6.1'!$QM$29</f>
        <v>809203.76281638222</v>
      </c>
      <c r="BV40" s="255">
        <f>'SEF-6.1'!$RC$28</f>
        <v>152346.86329674005</v>
      </c>
      <c r="BW40" s="255">
        <f>'SEF-6.1'!$RS$24</f>
        <v>-359637.95758673997</v>
      </c>
      <c r="BX40" s="255">
        <f>'SEF-6.1'!$RS$42</f>
        <v>-56188.101900000016</v>
      </c>
      <c r="BY40" s="255">
        <f>'SEF-6.1'!$RS$60</f>
        <v>-17559.089224739997</v>
      </c>
      <c r="BZ40" s="255">
        <f>'SEF-6.1'!$RS$78</f>
        <v>-280949.84863679996</v>
      </c>
      <c r="CA40" s="255"/>
      <c r="CB40" s="255">
        <f>+'SEF-6.2'!W23</f>
        <v>0</v>
      </c>
      <c r="CC40" s="255"/>
      <c r="CD40" s="255">
        <f>+'SEF-6.2'!BC28</f>
        <v>0</v>
      </c>
      <c r="CE40" s="255">
        <f>'SEF-6.2'!BS57</f>
        <v>346149.70722521457</v>
      </c>
      <c r="CF40" s="39">
        <f>+'SEF-6.2'!CI28</f>
        <v>8967.1490999999951</v>
      </c>
      <c r="CG40" s="255"/>
      <c r="CH40" s="255">
        <f>'SEF-6.2'!DO48</f>
        <v>-398153.56349999999</v>
      </c>
      <c r="CI40" s="255">
        <f>'SEF-6.2'!EE58+'SEF-6.2'!EE59+'SEF-6.2'!EE60</f>
        <v>21429763.773458257</v>
      </c>
      <c r="CJ40" s="255"/>
      <c r="CK40" s="255"/>
      <c r="CL40" s="255">
        <f>'SEF-6.2'!GA44</f>
        <v>0</v>
      </c>
      <c r="CM40" s="254">
        <f t="shared" si="19"/>
        <v>15419031.72485595</v>
      </c>
      <c r="CN40" s="254">
        <f t="shared" si="20"/>
        <v>-33163577.420625187</v>
      </c>
      <c r="CO40" s="255">
        <f>'SEF-6.1'!I64</f>
        <v>-10900873.490053385</v>
      </c>
      <c r="CP40" s="255"/>
      <c r="CQ40" s="255"/>
      <c r="CR40" s="255">
        <f>+'SEF-6.1'!BE16</f>
        <v>0</v>
      </c>
      <c r="CS40" s="255">
        <f>+'SEF-6.1'!BU23</f>
        <v>-443298.29519069282</v>
      </c>
      <c r="CT40" s="255"/>
      <c r="CU40" s="255"/>
      <c r="CV40" s="255"/>
      <c r="CW40" s="255"/>
      <c r="CX40" s="255"/>
      <c r="CY40" s="255">
        <f>'SEF-6.1'!FM30</f>
        <v>-81424.482701717439</v>
      </c>
      <c r="CZ40" s="255"/>
      <c r="DA40" s="255"/>
      <c r="DB40" s="255"/>
      <c r="DC40" s="255">
        <f>'SEF-6.1'!HY21</f>
        <v>-309304.35270000005</v>
      </c>
      <c r="DD40" s="255"/>
      <c r="DE40" s="255"/>
      <c r="DF40" s="255"/>
      <c r="DG40" s="255"/>
      <c r="DH40" s="255"/>
      <c r="DI40" s="255"/>
      <c r="DJ40" s="255"/>
      <c r="DK40" s="255">
        <f>'SEF-6.1'!MW28</f>
        <v>0</v>
      </c>
      <c r="DL40" s="255"/>
      <c r="DM40" s="255"/>
      <c r="DN40" s="255">
        <f>'SEF-6.1'!OS20</f>
        <v>0</v>
      </c>
      <c r="DO40" s="255"/>
      <c r="DP40" s="255"/>
      <c r="DQ40" s="255">
        <f>'SEF-6.1'!$QO$29</f>
        <v>3918094.8894290086</v>
      </c>
      <c r="DR40" s="255">
        <f>'SEF-6.1'!$RE$28</f>
        <v>1169035.03284834</v>
      </c>
      <c r="DS40" s="255">
        <f>'SEF-6.1'!$RU$24</f>
        <v>-2922312.8415893996</v>
      </c>
      <c r="DT40" s="255">
        <f>'SEF-6.1'!$RU$42</f>
        <v>-210572.14289999998</v>
      </c>
      <c r="DU40" s="255">
        <f>'SEF-6.1'!$RU$60</f>
        <v>-476168.85149526002</v>
      </c>
      <c r="DV40" s="255">
        <f>'SEF-6.1'!$RU$78</f>
        <v>-2250307.9008097798</v>
      </c>
      <c r="DW40" s="255"/>
      <c r="DX40" s="255">
        <f>+'SEF-6.2'!Y23</f>
        <v>0</v>
      </c>
      <c r="DY40" s="255"/>
      <c r="DZ40" s="255"/>
      <c r="EA40" s="255">
        <f>'SEF-6.2'!BU57</f>
        <v>-64335.045055837705</v>
      </c>
      <c r="EB40" s="39">
        <f>+'SEF-6.2'!CK28</f>
        <v>0</v>
      </c>
      <c r="EC40" s="255"/>
      <c r="ED40" s="255"/>
      <c r="EE40" s="255">
        <f>'SEF-6.2'!EG58+'SEF-6.2'!EG59+'SEF-6.2'!EG60</f>
        <v>321589.83466674248</v>
      </c>
      <c r="EF40" s="255"/>
      <c r="EG40" s="255"/>
      <c r="EH40" s="255">
        <f>'SEF-6.2'!GC44</f>
        <v>92849.782199995359</v>
      </c>
      <c r="EI40" s="254">
        <f t="shared" si="21"/>
        <v>-12157027.863351988</v>
      </c>
      <c r="EJ40" s="254">
        <f t="shared" si="22"/>
        <v>-45320605.283977173</v>
      </c>
      <c r="EK40" s="255">
        <f>'SEF-6.1'!K64</f>
        <v>4229182.5293020504</v>
      </c>
      <c r="EL40" s="255"/>
      <c r="EM40" s="255"/>
      <c r="EN40" s="255">
        <f>+'SEF-6.1'!BG16</f>
        <v>0</v>
      </c>
      <c r="EO40" s="255">
        <f>+'SEF-6.1'!BW23</f>
        <v>545414.01797072764</v>
      </c>
      <c r="EP40" s="255"/>
      <c r="EQ40" s="255"/>
      <c r="ER40" s="255"/>
      <c r="ES40" s="255"/>
      <c r="ET40" s="255"/>
      <c r="EU40" s="255">
        <f>'SEF-6.1'!FO30</f>
        <v>-150137.09970492887</v>
      </c>
      <c r="EV40" s="255"/>
      <c r="EW40" s="255"/>
      <c r="EX40" s="255"/>
      <c r="EY40" s="255">
        <f>'SEF-6.1'!IA21</f>
        <v>-921966.93539999996</v>
      </c>
      <c r="EZ40" s="255"/>
      <c r="FA40" s="255"/>
      <c r="FB40" s="255"/>
      <c r="FC40" s="255"/>
      <c r="FD40" s="255"/>
      <c r="FE40" s="255"/>
      <c r="FF40" s="255">
        <f>'SEF-6.1'!MI32</f>
        <v>-16386831.675922936</v>
      </c>
      <c r="FG40" s="255">
        <f>'SEF-6.1'!MY39</f>
        <v>-65260.861765122463</v>
      </c>
      <c r="FH40" s="255">
        <f>'SEF-6.1'!NO45</f>
        <v>-1752299.6381946239</v>
      </c>
      <c r="FI40" s="255">
        <f>+'SEF-6.1'!OE48</f>
        <v>-1463725.2571046674</v>
      </c>
      <c r="FJ40" s="255">
        <f>'SEF-6.1'!OU20</f>
        <v>-21275.666961596173</v>
      </c>
      <c r="FK40" s="263">
        <f>'SEF-6.1'!PK30</f>
        <v>-213486.29491019237</v>
      </c>
      <c r="FL40" s="255"/>
      <c r="FM40" s="255">
        <f>'SEF-6.1'!$QQ$29</f>
        <v>5756499.2600950664</v>
      </c>
      <c r="FN40" s="255">
        <f>'SEF-6.1'!$RG$28</f>
        <v>1468867.9803264579</v>
      </c>
      <c r="FO40" s="255">
        <f>'SEF-6.1'!$RW$24</f>
        <v>-3542899.8387194993</v>
      </c>
      <c r="FP40" s="255">
        <f>'SEF-6.1'!$RW$42</f>
        <v>-33250.251300000047</v>
      </c>
      <c r="FQ40" s="255">
        <f>'SEF-6.1'!$RW$60</f>
        <v>-626109.01500000013</v>
      </c>
      <c r="FR40" s="255">
        <f>'SEF-6.1'!$RW$78</f>
        <v>-2715984.1189311594</v>
      </c>
      <c r="FS40" s="255">
        <f>+'SEF-6.2'!K38</f>
        <v>-33354676.402508676</v>
      </c>
      <c r="FT40" s="255">
        <f>+'SEF-6.2'!AA23</f>
        <v>-37073.957024999989</v>
      </c>
      <c r="FU40" s="255"/>
      <c r="FV40" s="255">
        <f>'SEF-6.2'!BG28</f>
        <v>219881.56364999927</v>
      </c>
      <c r="FW40" s="255">
        <f>'SEF-6.2'!BW57</f>
        <v>600112.76293812529</v>
      </c>
      <c r="FX40" s="39">
        <f>+'SEF-6.2'!CM28</f>
        <v>-2989.0497000000137</v>
      </c>
      <c r="FY40" s="39">
        <f>'SEF-6.2'!DC28</f>
        <v>-2603718.2330249995</v>
      </c>
      <c r="FZ40" s="255">
        <f>'SEF-6.2'!DS48</f>
        <v>-453912.14182092762</v>
      </c>
      <c r="GA40" s="255">
        <f>'SEF-6.2'!EI58+'SEF-6.2'!EI59+'SEF-6.2'!EI60</f>
        <v>-2601308.0965749985</v>
      </c>
      <c r="GC40" s="255"/>
      <c r="GD40" s="255">
        <f>'SEF-6.2'!GE44</f>
        <v>464259.21780000464</v>
      </c>
      <c r="GE40" s="254">
        <f t="shared" si="23"/>
        <v>-53662687.202486888</v>
      </c>
      <c r="GF40" s="254">
        <f t="shared" si="24"/>
        <v>-98983292.486464053</v>
      </c>
      <c r="GG40" s="255">
        <f>'SEF-6.1'!M64</f>
        <v>4314489.6106652124</v>
      </c>
      <c r="GH40" s="255"/>
      <c r="GI40" s="255"/>
      <c r="GJ40" s="255">
        <f>+'SEF-6.1'!BI16</f>
        <v>0</v>
      </c>
      <c r="GK40" s="255">
        <f>+'SEF-6.1'!BY23</f>
        <v>-1969431.357373487</v>
      </c>
      <c r="GL40" s="255"/>
      <c r="GM40" s="255"/>
      <c r="GN40" s="255"/>
      <c r="GO40" s="255"/>
      <c r="GP40" s="255"/>
      <c r="GQ40" s="255">
        <f>'SEF-6.1'!FQ30</f>
        <v>-348942.15779542999</v>
      </c>
      <c r="GR40" s="255"/>
      <c r="GS40" s="255"/>
      <c r="GT40" s="255"/>
      <c r="GU40" s="255"/>
      <c r="GV40" s="255"/>
      <c r="GW40" s="255"/>
      <c r="GX40" s="255"/>
      <c r="GY40" s="255"/>
      <c r="GZ40" s="255"/>
      <c r="HA40" s="255"/>
      <c r="HB40" s="255">
        <f>'SEF-6.1'!MK32</f>
        <v>-2677941.5189840859</v>
      </c>
      <c r="HC40" s="255">
        <f>'SEF-6.1'!NA39</f>
        <v>-717869.47941634711</v>
      </c>
      <c r="HD40" s="255">
        <f>'SEF-6.1'!NQ45</f>
        <v>0</v>
      </c>
      <c r="HE40" s="255">
        <v>0</v>
      </c>
      <c r="HF40" s="255">
        <f>'SEF-6.1'!OW20</f>
        <v>0</v>
      </c>
      <c r="HG40" s="255">
        <f>'SEF-6.1'!PM30</f>
        <v>0</v>
      </c>
      <c r="HH40" s="255"/>
      <c r="HI40" s="255">
        <f>'SEF-6.1'!$QS$29</f>
        <v>4187630.5516109443</v>
      </c>
      <c r="HJ40" s="255">
        <f>'SEF-6.1'!$RI$28</f>
        <v>846945.29718455987</v>
      </c>
      <c r="HK40" s="255">
        <f>'SEF-6.1'!$RY$24</f>
        <v>-6418750.7482152553</v>
      </c>
      <c r="HL40" s="255">
        <f>'SEF-6.1'!$RY$42</f>
        <v>-65837.013900000049</v>
      </c>
      <c r="HM40" s="255">
        <f>'SEF-6.1'!$RY$60</f>
        <v>-694360.45992179983</v>
      </c>
      <c r="HN40" s="255">
        <f>'SEF-6.1'!$RY$78</f>
        <v>-3625354.7413864201</v>
      </c>
      <c r="HO40" s="255">
        <f>+'SEF-6.2'!M38</f>
        <v>-2385964.5113715129</v>
      </c>
      <c r="HP40" s="255">
        <f>+'SEF-6.2'!AC23</f>
        <v>12727.056824999994</v>
      </c>
      <c r="HQ40" s="255"/>
      <c r="HR40" s="255"/>
      <c r="HS40" s="255">
        <f>'SEF-6.2'!BY57</f>
        <v>2051460.0472672759</v>
      </c>
      <c r="HT40" s="39">
        <f>+'SEF-6.2'!CO28</f>
        <v>-20923.347899999982</v>
      </c>
      <c r="HU40" s="255"/>
      <c r="HV40" s="255">
        <f>'SEF-6.2'!DU48</f>
        <v>-37518.437888542459</v>
      </c>
      <c r="HW40" s="255">
        <f>'SEF-6.2'!EK58+'SEF-6.2'!EK59+'SEF-6.2'!EK60</f>
        <v>-200005.89922499936</v>
      </c>
      <c r="HX40" s="255"/>
      <c r="HY40" s="255"/>
      <c r="HZ40" s="255">
        <f>'SEF-6.2'!GG44</f>
        <v>0</v>
      </c>
      <c r="IA40" s="254">
        <f t="shared" si="25"/>
        <v>-7749647.1098248875</v>
      </c>
      <c r="IB40" s="254">
        <f t="shared" si="26"/>
        <v>-106732939.59628893</v>
      </c>
      <c r="IC40" s="255">
        <f>'SEF-6.1'!O64</f>
        <v>1267817.5873448136</v>
      </c>
      <c r="ID40" s="255"/>
      <c r="IE40" s="255"/>
      <c r="IF40" s="255">
        <f>+'SEF-6.1'!BK16</f>
        <v>0</v>
      </c>
      <c r="IG40" s="255">
        <f>+'SEF-6.1'!CA23</f>
        <v>-2201721.6329558119</v>
      </c>
      <c r="IH40" s="255"/>
      <c r="II40" s="255"/>
      <c r="IJ40" s="255"/>
      <c r="IK40" s="255"/>
      <c r="IL40" s="255"/>
      <c r="IM40" s="255">
        <f>'SEF-6.1'!FS30</f>
        <v>-527002.55645560136</v>
      </c>
      <c r="IN40" s="255"/>
      <c r="IO40" s="255"/>
      <c r="IP40" s="255"/>
      <c r="IQ40" s="255"/>
      <c r="IR40" s="255"/>
      <c r="IS40" s="255"/>
      <c r="IT40" s="255"/>
      <c r="IU40" s="255"/>
      <c r="IV40" s="255"/>
      <c r="IW40" s="255"/>
      <c r="IX40" s="255">
        <f>'SEF-6.1'!MM32</f>
        <v>-2991055.1108383811</v>
      </c>
      <c r="IY40" s="255">
        <f>'SEF-6.1'!NC39</f>
        <v>0</v>
      </c>
      <c r="IZ40" s="255"/>
      <c r="JA40" s="255"/>
      <c r="JB40" s="255">
        <f>'SEF-6.1'!OY20</f>
        <v>63612.664500000014</v>
      </c>
      <c r="JC40" s="255">
        <f>'SEF-6.1'!PO30</f>
        <v>213486.29491019237</v>
      </c>
      <c r="JD40" s="255"/>
      <c r="JE40" s="255">
        <f>'SEF-6.1'!$QU$29</f>
        <v>1751418.2109345533</v>
      </c>
      <c r="JF40" s="255">
        <f>'SEF-6.1'!$RK$28</f>
        <v>647915.46618455998</v>
      </c>
      <c r="JG40" s="255">
        <f>'SEF-6.1'!$SA$24</f>
        <v>-5244321.3117800318</v>
      </c>
      <c r="JH40" s="255">
        <f>'SEF-6.1'!$SA$42</f>
        <v>-85656.696299999283</v>
      </c>
      <c r="JI40" s="255">
        <f>'SEF-6.1'!$SA$60</f>
        <v>-1717254.4209995999</v>
      </c>
      <c r="JJ40" s="255">
        <f>'SEF-6.1'!$SA$78</f>
        <v>-1891377.53569254</v>
      </c>
      <c r="JK40" s="255">
        <f>+'SEF-6.2'!O38</f>
        <v>11827539.53415641</v>
      </c>
      <c r="JL40" s="255">
        <f>+'SEF-6.2'!AE23</f>
        <v>1199.4932250000118</v>
      </c>
      <c r="JM40" s="255"/>
      <c r="JN40" s="255"/>
      <c r="JO40" s="255">
        <f>'SEF-6.2'!CA57</f>
        <v>489306.01124531549</v>
      </c>
      <c r="JP40" s="39">
        <f>+'SEF-6.2'!CQ28</f>
        <v>0</v>
      </c>
      <c r="JQ40" s="255">
        <f>'SEF-6.2'!DG28</f>
        <v>1045894.4725995287</v>
      </c>
      <c r="JR40" s="255">
        <f>'SEF-6.2'!DW48</f>
        <v>-65024.368285479788</v>
      </c>
      <c r="JS40" s="255">
        <f>'SEF-6.2'!EM60+'SEF-6.2'!EM59+'SEF-6.2'!EM58</f>
        <v>668240.92292499752</v>
      </c>
      <c r="JT40" s="255"/>
      <c r="JU40" s="255"/>
      <c r="JV40" s="255">
        <f>'SEF-6.2'!GI44</f>
        <v>0</v>
      </c>
      <c r="JW40" s="254">
        <f t="shared" si="27"/>
        <v>3253017.0247179251</v>
      </c>
      <c r="JX40" s="254">
        <f t="shared" si="28"/>
        <v>-103479922.57157101</v>
      </c>
      <c r="JY40" s="228"/>
    </row>
    <row r="41" spans="1:285" x14ac:dyDescent="0.2">
      <c r="A41" s="18">
        <f>ROW()</f>
        <v>41</v>
      </c>
      <c r="B41" s="19" t="s">
        <v>104</v>
      </c>
      <c r="C41" s="254">
        <v>89040544.51000002</v>
      </c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>
        <f>'SEF-6.2'!AK28</f>
        <v>44533.439999999995</v>
      </c>
      <c r="AH41" s="255"/>
      <c r="AI41" s="255"/>
      <c r="AJ41" s="255"/>
      <c r="AK41" s="255"/>
      <c r="AL41" s="255"/>
      <c r="AM41" s="255"/>
      <c r="AN41" s="255"/>
      <c r="AO41" s="255"/>
      <c r="AP41" s="255"/>
      <c r="AQ41" s="254">
        <f t="shared" si="17"/>
        <v>44533.439999999995</v>
      </c>
      <c r="AR41" s="254">
        <f t="shared" si="18"/>
        <v>89085077.950000018</v>
      </c>
      <c r="AS41" s="255"/>
      <c r="AT41" s="255"/>
      <c r="AU41" s="255"/>
      <c r="AV41" s="255">
        <f>SUM('SEF-6.1'!BC17:BC20)</f>
        <v>-454424.19965512399</v>
      </c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255"/>
      <c r="BX41" s="255"/>
      <c r="BY41" s="255"/>
      <c r="BZ41" s="255"/>
      <c r="CA41" s="255"/>
      <c r="CB41" s="255"/>
      <c r="CC41" s="255"/>
      <c r="CD41" s="255"/>
      <c r="CE41" s="255"/>
      <c r="CF41" s="255"/>
      <c r="CG41" s="255"/>
      <c r="CH41" s="255"/>
      <c r="CI41" s="255"/>
      <c r="CJ41" s="255"/>
      <c r="CK41" s="255"/>
      <c r="CL41" s="255"/>
      <c r="CM41" s="254">
        <f t="shared" si="19"/>
        <v>-454424.19965512399</v>
      </c>
      <c r="CN41" s="254">
        <f t="shared" si="20"/>
        <v>88630653.750344887</v>
      </c>
      <c r="CO41" s="255"/>
      <c r="CP41" s="255"/>
      <c r="CQ41" s="255"/>
      <c r="CR41" s="255">
        <f>SUM('SEF-6.1'!BE17:BE20)</f>
        <v>-399773.68118600268</v>
      </c>
      <c r="CS41" s="255"/>
      <c r="CT41" s="255"/>
      <c r="CU41" s="255"/>
      <c r="CV41" s="255"/>
      <c r="CW41" s="255"/>
      <c r="CX41" s="255"/>
      <c r="CY41" s="255"/>
      <c r="CZ41" s="255"/>
      <c r="DA41" s="255"/>
      <c r="DB41" s="255"/>
      <c r="DC41" s="255"/>
      <c r="DD41" s="255"/>
      <c r="DE41" s="255"/>
      <c r="DF41" s="255"/>
      <c r="DG41" s="255"/>
      <c r="DH41" s="255"/>
      <c r="DI41" s="255"/>
      <c r="DJ41" s="255"/>
      <c r="DK41" s="255"/>
      <c r="DL41" s="255"/>
      <c r="DM41" s="255"/>
      <c r="DN41" s="255"/>
      <c r="DO41" s="255"/>
      <c r="DP41" s="255"/>
      <c r="DQ41" s="255"/>
      <c r="DR41" s="255"/>
      <c r="DS41" s="255"/>
      <c r="DT41" s="255"/>
      <c r="DU41" s="255"/>
      <c r="DV41" s="255"/>
      <c r="DW41" s="255"/>
      <c r="DX41" s="255"/>
      <c r="DY41" s="255"/>
      <c r="DZ41" s="255"/>
      <c r="EA41" s="255"/>
      <c r="EB41" s="255"/>
      <c r="EC41" s="255"/>
      <c r="ED41" s="255"/>
      <c r="EE41" s="255"/>
      <c r="EF41" s="255"/>
      <c r="EG41" s="255"/>
      <c r="EH41" s="255"/>
      <c r="EI41" s="254">
        <f t="shared" si="21"/>
        <v>-399773.68118600268</v>
      </c>
      <c r="EJ41" s="254">
        <f t="shared" si="22"/>
        <v>88230880.069158882</v>
      </c>
      <c r="EK41" s="255"/>
      <c r="EL41" s="255"/>
      <c r="EM41" s="255"/>
      <c r="EN41" s="255">
        <f>SUM('SEF-6.1'!BG17:BG20)</f>
        <v>-668842.91487600096</v>
      </c>
      <c r="EO41" s="255"/>
      <c r="EP41" s="255"/>
      <c r="EQ41" s="255"/>
      <c r="ER41" s="255"/>
      <c r="ES41" s="255"/>
      <c r="ET41" s="255"/>
      <c r="EU41" s="255"/>
      <c r="EV41" s="255"/>
      <c r="EW41" s="255"/>
      <c r="EX41" s="255"/>
      <c r="EY41" s="255"/>
      <c r="EZ41" s="255"/>
      <c r="FA41" s="255"/>
      <c r="FB41" s="255"/>
      <c r="FC41" s="255"/>
      <c r="FD41" s="255"/>
      <c r="FE41" s="255"/>
      <c r="FF41" s="255"/>
      <c r="FG41" s="255"/>
      <c r="FH41" s="255"/>
      <c r="FI41" s="255"/>
      <c r="FJ41" s="255"/>
      <c r="FK41" s="255"/>
      <c r="FL41" s="255"/>
      <c r="FM41" s="255"/>
      <c r="FN41" s="255"/>
      <c r="FO41" s="255"/>
      <c r="FP41" s="255"/>
      <c r="FQ41" s="255"/>
      <c r="FR41" s="255"/>
      <c r="FS41" s="255"/>
      <c r="FT41" s="255"/>
      <c r="FU41" s="255">
        <f>'SEF-6.2'!AQ28</f>
        <v>3330.7366680000005</v>
      </c>
      <c r="FV41" s="255"/>
      <c r="FW41" s="255"/>
      <c r="FX41" s="255"/>
      <c r="FY41" s="255"/>
      <c r="FZ41" s="255"/>
      <c r="GA41" s="255"/>
      <c r="GB41" s="255"/>
      <c r="GC41" s="255"/>
      <c r="GD41" s="255"/>
      <c r="GE41" s="254">
        <f t="shared" si="23"/>
        <v>-665512.17820800096</v>
      </c>
      <c r="GF41" s="254">
        <f t="shared" si="24"/>
        <v>87565367.890950888</v>
      </c>
      <c r="GG41" s="255"/>
      <c r="GH41" s="255"/>
      <c r="GI41" s="255"/>
      <c r="GJ41" s="255">
        <f>SUM('SEF-6.1'!BI17:BI20)</f>
        <v>467403.99771801173</v>
      </c>
      <c r="GK41" s="255"/>
      <c r="GL41" s="255"/>
      <c r="GM41" s="255"/>
      <c r="GN41" s="255"/>
      <c r="GO41" s="255"/>
      <c r="GP41" s="255"/>
      <c r="GQ41" s="255"/>
      <c r="GR41" s="255"/>
      <c r="GS41" s="255"/>
      <c r="GT41" s="255"/>
      <c r="GU41" s="255"/>
      <c r="GV41" s="255"/>
      <c r="GW41" s="255"/>
      <c r="GX41" s="255"/>
      <c r="GY41" s="255"/>
      <c r="GZ41" s="255"/>
      <c r="HA41" s="255"/>
      <c r="HB41" s="255"/>
      <c r="HC41" s="255"/>
      <c r="HD41" s="255"/>
      <c r="HE41" s="255"/>
      <c r="HF41" s="255"/>
      <c r="HG41" s="255"/>
      <c r="HH41" s="255"/>
      <c r="HI41" s="255"/>
      <c r="HJ41" s="255"/>
      <c r="HK41" s="255"/>
      <c r="HL41" s="255"/>
      <c r="HM41" s="255"/>
      <c r="HN41" s="255"/>
      <c r="HO41" s="255"/>
      <c r="HP41" s="255"/>
      <c r="HQ41" s="255"/>
      <c r="HR41" s="255"/>
      <c r="HS41" s="255"/>
      <c r="HT41" s="255"/>
      <c r="HU41" s="255"/>
      <c r="HV41" s="255"/>
      <c r="HW41" s="255"/>
      <c r="HX41" s="255"/>
      <c r="HY41" s="255"/>
      <c r="HZ41" s="255"/>
      <c r="IA41" s="254">
        <f t="shared" si="25"/>
        <v>467403.99771801173</v>
      </c>
      <c r="IB41" s="254">
        <f t="shared" si="26"/>
        <v>88032771.888668895</v>
      </c>
      <c r="IC41" s="255"/>
      <c r="ID41" s="255"/>
      <c r="IE41" s="255"/>
      <c r="IF41" s="255">
        <f>SUM('SEF-6.1'!BK17:BK20)</f>
        <v>-553818.45254800306</v>
      </c>
      <c r="IG41" s="255"/>
      <c r="IH41" s="255"/>
      <c r="II41" s="255"/>
      <c r="IJ41" s="255"/>
      <c r="IK41" s="255"/>
      <c r="IL41" s="255"/>
      <c r="IM41" s="255"/>
      <c r="IN41" s="255"/>
      <c r="IO41" s="255"/>
      <c r="IP41" s="255"/>
      <c r="IQ41" s="255"/>
      <c r="IR41" s="255"/>
      <c r="IS41" s="255"/>
      <c r="IT41" s="255"/>
      <c r="IU41" s="255"/>
      <c r="IV41" s="255"/>
      <c r="IW41" s="255"/>
      <c r="IX41" s="255"/>
      <c r="IY41" s="255"/>
      <c r="IZ41" s="255"/>
      <c r="JA41" s="255"/>
      <c r="JB41" s="255"/>
      <c r="JC41" s="255"/>
      <c r="JD41" s="255"/>
      <c r="JE41" s="255"/>
      <c r="JF41" s="255"/>
      <c r="JG41" s="255"/>
      <c r="JH41" s="255"/>
      <c r="JI41" s="255"/>
      <c r="JJ41" s="255"/>
      <c r="JK41" s="255"/>
      <c r="JL41" s="255"/>
      <c r="JM41" s="255"/>
      <c r="JN41" s="255"/>
      <c r="JO41" s="255"/>
      <c r="JP41" s="255"/>
      <c r="JQ41" s="255"/>
      <c r="JR41" s="255"/>
      <c r="JS41" s="255"/>
      <c r="JT41" s="255"/>
      <c r="JU41" s="255"/>
      <c r="JV41" s="255"/>
      <c r="JW41" s="254">
        <f t="shared" si="27"/>
        <v>-553818.45254800306</v>
      </c>
      <c r="JX41" s="254">
        <f t="shared" si="28"/>
        <v>87478953.436120898</v>
      </c>
      <c r="JY41" s="228"/>
    </row>
    <row r="42" spans="1:285" x14ac:dyDescent="0.2">
      <c r="A42" s="18">
        <f>ROW()</f>
        <v>42</v>
      </c>
      <c r="B42" s="23" t="s">
        <v>106</v>
      </c>
      <c r="C42" s="260">
        <f t="shared" ref="C42:AE42" si="29">SUM(C26:C41)</f>
        <v>2222908753.6300001</v>
      </c>
      <c r="D42" s="261">
        <f t="shared" si="29"/>
        <v>36789628.743994035</v>
      </c>
      <c r="E42" s="261">
        <f t="shared" si="29"/>
        <v>-207167041.29337341</v>
      </c>
      <c r="F42" s="261">
        <f t="shared" si="29"/>
        <v>273141.3792114</v>
      </c>
      <c r="G42" s="261">
        <f t="shared" si="29"/>
        <v>-36730076.987808421</v>
      </c>
      <c r="H42" s="261">
        <f t="shared" si="29"/>
        <v>-29473738.80405971</v>
      </c>
      <c r="I42" s="261">
        <f t="shared" si="29"/>
        <v>-2975709.7977257613</v>
      </c>
      <c r="J42" s="261">
        <f t="shared" si="29"/>
        <v>-139378.00489226007</v>
      </c>
      <c r="K42" s="261">
        <f t="shared" si="29"/>
        <v>-1744.5848380158841</v>
      </c>
      <c r="L42" s="261">
        <f t="shared" si="29"/>
        <v>-34454.191186003947</v>
      </c>
      <c r="M42" s="261">
        <f t="shared" si="29"/>
        <v>70788.642846595074</v>
      </c>
      <c r="N42" s="261">
        <f t="shared" si="29"/>
        <v>4368173.7026213948</v>
      </c>
      <c r="O42" s="261">
        <f t="shared" si="29"/>
        <v>122822.85124517528</v>
      </c>
      <c r="P42" s="261">
        <f t="shared" si="29"/>
        <v>17521.863852870072</v>
      </c>
      <c r="Q42" s="261">
        <f t="shared" si="29"/>
        <v>816673.3893978541</v>
      </c>
      <c r="R42" s="261">
        <f t="shared" si="29"/>
        <v>-1302726.7716999999</v>
      </c>
      <c r="S42" s="261">
        <f t="shared" si="29"/>
        <v>-66097.118360055465</v>
      </c>
      <c r="T42" s="261">
        <f t="shared" si="29"/>
        <v>-1576182.6872538861</v>
      </c>
      <c r="U42" s="261">
        <f t="shared" si="29"/>
        <v>2262436.406464857</v>
      </c>
      <c r="V42" s="261">
        <f t="shared" si="29"/>
        <v>0</v>
      </c>
      <c r="W42" s="261">
        <f t="shared" si="29"/>
        <v>657625.84572865348</v>
      </c>
      <c r="X42" s="261">
        <f>SUM(X26:X41)</f>
        <v>69587.980321600218</v>
      </c>
      <c r="Y42" s="261">
        <f t="shared" si="29"/>
        <v>0</v>
      </c>
      <c r="Z42" s="261">
        <f t="shared" si="29"/>
        <v>0</v>
      </c>
      <c r="AA42" s="261">
        <f t="shared" si="29"/>
        <v>0</v>
      </c>
      <c r="AB42" s="261">
        <f t="shared" si="29"/>
        <v>0</v>
      </c>
      <c r="AC42" s="261">
        <f t="shared" si="29"/>
        <v>-142029.36432510396</v>
      </c>
      <c r="AD42" s="261">
        <f t="shared" si="29"/>
        <v>0</v>
      </c>
      <c r="AE42" s="261">
        <f t="shared" si="29"/>
        <v>8137368.974306412</v>
      </c>
      <c r="AF42" s="261">
        <f t="shared" ref="AF42:CQ42" si="30">SUM(AF26:AF41)</f>
        <v>77236.935274999967</v>
      </c>
      <c r="AG42" s="261">
        <f t="shared" si="30"/>
        <v>-167530.56</v>
      </c>
      <c r="AH42" s="261">
        <f t="shared" si="30"/>
        <v>745895.0162666667</v>
      </c>
      <c r="AI42" s="261">
        <f t="shared" si="30"/>
        <v>0</v>
      </c>
      <c r="AJ42" s="261">
        <f t="shared" si="30"/>
        <v>-78257.771299999993</v>
      </c>
      <c r="AK42" s="261">
        <f t="shared" si="30"/>
        <v>-789966.53717999777</v>
      </c>
      <c r="AL42" s="261">
        <f t="shared" si="30"/>
        <v>0</v>
      </c>
      <c r="AM42" s="261">
        <f t="shared" si="30"/>
        <v>0</v>
      </c>
      <c r="AN42" s="261">
        <f t="shared" si="30"/>
        <v>0</v>
      </c>
      <c r="AO42" s="261">
        <f t="shared" si="30"/>
        <v>0</v>
      </c>
      <c r="AP42" s="261">
        <f t="shared" si="30"/>
        <v>0</v>
      </c>
      <c r="AQ42" s="260">
        <f t="shared" si="30"/>
        <v>-226236032.74247006</v>
      </c>
      <c r="AR42" s="260">
        <f t="shared" si="30"/>
        <v>1996672720.8875301</v>
      </c>
      <c r="AS42" s="261">
        <f>SUM(AS26:AS41)</f>
        <v>-1942158.6671712373</v>
      </c>
      <c r="AT42" s="261">
        <f t="shared" si="30"/>
        <v>0</v>
      </c>
      <c r="AU42" s="261">
        <f t="shared" si="30"/>
        <v>0</v>
      </c>
      <c r="AV42" s="261">
        <f t="shared" si="30"/>
        <v>-454424.19965512399</v>
      </c>
      <c r="AW42" s="261">
        <f t="shared" si="30"/>
        <v>-813879.8398250466</v>
      </c>
      <c r="AX42" s="261">
        <f t="shared" si="30"/>
        <v>0</v>
      </c>
      <c r="AY42" s="261">
        <f t="shared" si="30"/>
        <v>0</v>
      </c>
      <c r="AZ42" s="261">
        <f t="shared" si="30"/>
        <v>0</v>
      </c>
      <c r="BA42" s="261">
        <f t="shared" si="30"/>
        <v>88453.097947868329</v>
      </c>
      <c r="BB42" s="261">
        <f t="shared" si="30"/>
        <v>0</v>
      </c>
      <c r="BC42" s="261">
        <f t="shared" si="30"/>
        <v>-1541476.0708844375</v>
      </c>
      <c r="BD42" s="261">
        <f t="shared" si="30"/>
        <v>0</v>
      </c>
      <c r="BE42" s="261">
        <f t="shared" si="30"/>
        <v>0</v>
      </c>
      <c r="BF42" s="261">
        <f t="shared" si="30"/>
        <v>748484.50773254456</v>
      </c>
      <c r="BG42" s="261">
        <f t="shared" si="30"/>
        <v>0</v>
      </c>
      <c r="BH42" s="261">
        <f t="shared" si="30"/>
        <v>0</v>
      </c>
      <c r="BI42" s="261">
        <f t="shared" si="30"/>
        <v>1224537.0157488291</v>
      </c>
      <c r="BJ42" s="261">
        <f t="shared" si="30"/>
        <v>0</v>
      </c>
      <c r="BK42" s="261">
        <f t="shared" si="30"/>
        <v>0</v>
      </c>
      <c r="BL42" s="261">
        <f t="shared" si="30"/>
        <v>0</v>
      </c>
      <c r="BM42" s="261">
        <f t="shared" si="30"/>
        <v>0</v>
      </c>
      <c r="BN42" s="261">
        <f t="shared" si="30"/>
        <v>0</v>
      </c>
      <c r="BO42" s="261">
        <f t="shared" si="30"/>
        <v>0</v>
      </c>
      <c r="BP42" s="261">
        <f t="shared" si="30"/>
        <v>-1316321.3133</v>
      </c>
      <c r="BQ42" s="261">
        <f t="shared" si="30"/>
        <v>8945940.8578260001</v>
      </c>
      <c r="BR42" s="261">
        <f t="shared" si="30"/>
        <v>-1.9374896149383859E-2</v>
      </c>
      <c r="BS42" s="261">
        <f t="shared" si="30"/>
        <v>0</v>
      </c>
      <c r="BT42" s="261">
        <f t="shared" si="30"/>
        <v>0</v>
      </c>
      <c r="BU42" s="261">
        <f t="shared" si="30"/>
        <v>-3044147.4886901998</v>
      </c>
      <c r="BV42" s="261">
        <f t="shared" si="30"/>
        <v>-573114.39049726026</v>
      </c>
      <c r="BW42" s="261">
        <f t="shared" si="30"/>
        <v>1352923.7452072599</v>
      </c>
      <c r="BX42" s="261">
        <f t="shared" si="30"/>
        <v>211374.28810000006</v>
      </c>
      <c r="BY42" s="261">
        <f t="shared" si="30"/>
        <v>66055.621369259985</v>
      </c>
      <c r="BZ42" s="261">
        <f t="shared" si="30"/>
        <v>1056906.5734432</v>
      </c>
      <c r="CA42" s="261">
        <f t="shared" si="30"/>
        <v>0</v>
      </c>
      <c r="CB42" s="261">
        <f t="shared" si="30"/>
        <v>0</v>
      </c>
      <c r="CC42" s="261">
        <f t="shared" si="30"/>
        <v>0</v>
      </c>
      <c r="CD42" s="261">
        <f t="shared" si="30"/>
        <v>0</v>
      </c>
      <c r="CE42" s="261">
        <f t="shared" si="30"/>
        <v>-1302182.2319424739</v>
      </c>
      <c r="CF42" s="261">
        <f t="shared" si="30"/>
        <v>-33733.560899999982</v>
      </c>
      <c r="CG42" s="261">
        <f t="shared" si="30"/>
        <v>0</v>
      </c>
      <c r="CH42" s="261">
        <f t="shared" si="30"/>
        <v>1439645.6765000001</v>
      </c>
      <c r="CI42" s="261">
        <f t="shared" si="30"/>
        <v>-51935956.248247728</v>
      </c>
      <c r="CJ42" s="261">
        <f t="shared" si="30"/>
        <v>0</v>
      </c>
      <c r="CK42" s="261">
        <f t="shared" si="30"/>
        <v>0</v>
      </c>
      <c r="CL42" s="261">
        <f t="shared" si="30"/>
        <v>0</v>
      </c>
      <c r="CM42" s="260">
        <f t="shared" si="30"/>
        <v>-47823072.646613449</v>
      </c>
      <c r="CN42" s="260">
        <f t="shared" si="30"/>
        <v>1948849648.2409167</v>
      </c>
      <c r="CO42" s="261">
        <f t="shared" si="30"/>
        <v>-13498205.475480201</v>
      </c>
      <c r="CP42" s="261">
        <f t="shared" si="30"/>
        <v>0</v>
      </c>
      <c r="CQ42" s="261">
        <f t="shared" si="30"/>
        <v>0</v>
      </c>
      <c r="CR42" s="261">
        <f t="shared" ref="CR42:EH42" si="31">SUM(CR26:CR41)</f>
        <v>-399773.68118600268</v>
      </c>
      <c r="CS42" s="261">
        <f t="shared" si="31"/>
        <v>-443298.29519069282</v>
      </c>
      <c r="CT42" s="261">
        <f t="shared" si="31"/>
        <v>0</v>
      </c>
      <c r="CU42" s="261">
        <f t="shared" si="31"/>
        <v>0</v>
      </c>
      <c r="CV42" s="261">
        <f t="shared" si="31"/>
        <v>0</v>
      </c>
      <c r="CW42" s="261">
        <f t="shared" si="31"/>
        <v>0</v>
      </c>
      <c r="CX42" s="261">
        <f t="shared" si="31"/>
        <v>0</v>
      </c>
      <c r="CY42" s="261">
        <f t="shared" si="31"/>
        <v>306311.14921122277</v>
      </c>
      <c r="CZ42" s="261">
        <f t="shared" si="31"/>
        <v>0</v>
      </c>
      <c r="DA42" s="261">
        <f t="shared" si="31"/>
        <v>0</v>
      </c>
      <c r="DB42" s="261">
        <f t="shared" si="31"/>
        <v>0</v>
      </c>
      <c r="DC42" s="261">
        <f t="shared" si="31"/>
        <v>1163573.5173000004</v>
      </c>
      <c r="DD42" s="261">
        <f t="shared" si="31"/>
        <v>0</v>
      </c>
      <c r="DE42" s="261">
        <f t="shared" si="31"/>
        <v>0</v>
      </c>
      <c r="DF42" s="261">
        <f t="shared" si="31"/>
        <v>0</v>
      </c>
      <c r="DG42" s="261">
        <f t="shared" si="31"/>
        <v>0</v>
      </c>
      <c r="DH42" s="261">
        <f t="shared" si="31"/>
        <v>0</v>
      </c>
      <c r="DI42" s="261">
        <f t="shared" si="31"/>
        <v>0</v>
      </c>
      <c r="DJ42" s="261">
        <f t="shared" si="31"/>
        <v>0</v>
      </c>
      <c r="DK42" s="261">
        <f t="shared" si="31"/>
        <v>0</v>
      </c>
      <c r="DL42" s="261">
        <f t="shared" si="31"/>
        <v>0</v>
      </c>
      <c r="DM42" s="261">
        <f t="shared" si="31"/>
        <v>0</v>
      </c>
      <c r="DN42" s="261">
        <f t="shared" si="31"/>
        <v>0</v>
      </c>
      <c r="DO42" s="261">
        <f t="shared" si="31"/>
        <v>0</v>
      </c>
      <c r="DP42" s="261">
        <f t="shared" si="31"/>
        <v>0</v>
      </c>
      <c r="DQ42" s="261">
        <f t="shared" si="31"/>
        <v>-14739499.822137697</v>
      </c>
      <c r="DR42" s="261">
        <f t="shared" si="31"/>
        <v>-4397798.4569056612</v>
      </c>
      <c r="DS42" s="261">
        <f t="shared" si="31"/>
        <v>10993462.594550598</v>
      </c>
      <c r="DT42" s="261">
        <f t="shared" si="31"/>
        <v>792152.34710000001</v>
      </c>
      <c r="DU42" s="261">
        <f t="shared" si="31"/>
        <v>1791301.8699107403</v>
      </c>
      <c r="DV42" s="261">
        <f t="shared" si="31"/>
        <v>8465444.0078082196</v>
      </c>
      <c r="DW42" s="261">
        <f t="shared" si="31"/>
        <v>0</v>
      </c>
      <c r="DX42" s="261">
        <f t="shared" si="31"/>
        <v>0</v>
      </c>
      <c r="DY42" s="261">
        <f t="shared" si="31"/>
        <v>0</v>
      </c>
      <c r="DZ42" s="261">
        <f t="shared" si="31"/>
        <v>0</v>
      </c>
      <c r="EA42" s="261">
        <f t="shared" si="31"/>
        <v>242022.31235291326</v>
      </c>
      <c r="EB42" s="261">
        <f t="shared" si="31"/>
        <v>0</v>
      </c>
      <c r="EC42" s="261">
        <f t="shared" si="31"/>
        <v>0</v>
      </c>
      <c r="ED42" s="261">
        <f t="shared" si="31"/>
        <v>0</v>
      </c>
      <c r="EE42" s="261">
        <f t="shared" si="31"/>
        <v>39655.383872746024</v>
      </c>
      <c r="EF42" s="261">
        <f t="shared" si="31"/>
        <v>0</v>
      </c>
      <c r="EG42" s="261">
        <f t="shared" si="31"/>
        <v>0</v>
      </c>
      <c r="EH42" s="261">
        <f t="shared" si="31"/>
        <v>-349292.03779998259</v>
      </c>
      <c r="EI42" s="260">
        <f>SUM(EI26:EI41)</f>
        <v>-10033944.586593796</v>
      </c>
      <c r="EJ42" s="260">
        <f>SUM(EJ26:EJ41)</f>
        <v>1938815703.6543221</v>
      </c>
      <c r="EK42" s="261">
        <f t="shared" ref="EK42:GV42" si="32">SUM(EK26:EK41)</f>
        <v>5236862.4244579291</v>
      </c>
      <c r="EL42" s="261">
        <f t="shared" si="32"/>
        <v>0</v>
      </c>
      <c r="EM42" s="261">
        <f t="shared" si="32"/>
        <v>0</v>
      </c>
      <c r="EN42" s="261">
        <f t="shared" si="32"/>
        <v>-668842.91487600096</v>
      </c>
      <c r="EO42" s="261">
        <f t="shared" si="32"/>
        <v>545414.01797072764</v>
      </c>
      <c r="EP42" s="261">
        <f t="shared" si="32"/>
        <v>0</v>
      </c>
      <c r="EQ42" s="261">
        <f t="shared" si="32"/>
        <v>0</v>
      </c>
      <c r="ER42" s="261">
        <f t="shared" si="32"/>
        <v>0</v>
      </c>
      <c r="ES42" s="261">
        <f t="shared" si="32"/>
        <v>0</v>
      </c>
      <c r="ET42" s="261">
        <f t="shared" si="32"/>
        <v>0</v>
      </c>
      <c r="EU42" s="261">
        <f t="shared" si="32"/>
        <v>564801.47031854209</v>
      </c>
      <c r="EV42" s="261">
        <f t="shared" si="32"/>
        <v>0</v>
      </c>
      <c r="EW42" s="261">
        <f t="shared" si="32"/>
        <v>0</v>
      </c>
      <c r="EX42" s="261">
        <f t="shared" si="32"/>
        <v>0</v>
      </c>
      <c r="EY42" s="261">
        <f t="shared" si="32"/>
        <v>3468351.8046000004</v>
      </c>
      <c r="EZ42" s="261">
        <f t="shared" si="32"/>
        <v>0</v>
      </c>
      <c r="FA42" s="261">
        <f t="shared" si="32"/>
        <v>0</v>
      </c>
      <c r="FB42" s="261">
        <f t="shared" si="32"/>
        <v>0</v>
      </c>
      <c r="FC42" s="261">
        <f t="shared" si="32"/>
        <v>0</v>
      </c>
      <c r="FD42" s="261">
        <f t="shared" si="32"/>
        <v>0</v>
      </c>
      <c r="FE42" s="261">
        <f t="shared" si="32"/>
        <v>0</v>
      </c>
      <c r="FF42" s="261">
        <f t="shared" si="32"/>
        <v>61645700.114186279</v>
      </c>
      <c r="FG42" s="261">
        <f t="shared" si="32"/>
        <v>245505.14664022264</v>
      </c>
      <c r="FH42" s="261">
        <f t="shared" si="32"/>
        <v>-1752299.6381946239</v>
      </c>
      <c r="FI42" s="261">
        <f t="shared" si="32"/>
        <v>5506395.0148223229</v>
      </c>
      <c r="FJ42" s="261">
        <f t="shared" si="32"/>
        <v>80037.032855528465</v>
      </c>
      <c r="FK42" s="261">
        <f t="shared" si="32"/>
        <v>803115.10942405707</v>
      </c>
      <c r="FL42" s="261">
        <f t="shared" si="32"/>
        <v>0</v>
      </c>
      <c r="FM42" s="261">
        <f t="shared" si="32"/>
        <v>-21655401.978452869</v>
      </c>
      <c r="FN42" s="261">
        <f t="shared" si="32"/>
        <v>-5525741.4497995321</v>
      </c>
      <c r="FO42" s="261">
        <f t="shared" si="32"/>
        <v>13328051.774230499</v>
      </c>
      <c r="FP42" s="261">
        <f t="shared" si="32"/>
        <v>125084.27870000018</v>
      </c>
      <c r="FQ42" s="261">
        <f t="shared" si="32"/>
        <v>2355362.4850000003</v>
      </c>
      <c r="FR42" s="261">
        <f t="shared" si="32"/>
        <v>10217273.590264838</v>
      </c>
      <c r="FS42" s="261">
        <f t="shared" si="32"/>
        <v>101665833.49155572</v>
      </c>
      <c r="FT42" s="261">
        <f t="shared" si="32"/>
        <v>139468.69547499999</v>
      </c>
      <c r="FU42" s="261">
        <f t="shared" si="32"/>
        <v>-12529.914132000002</v>
      </c>
      <c r="FV42" s="261">
        <f t="shared" si="32"/>
        <v>-827173.50134999724</v>
      </c>
      <c r="FW42" s="261">
        <f t="shared" si="32"/>
        <v>-2257567.0605767574</v>
      </c>
      <c r="FX42" s="261">
        <f t="shared" si="32"/>
        <v>11244.520300000051</v>
      </c>
      <c r="FY42" s="261">
        <f t="shared" si="32"/>
        <v>9794940.0194749981</v>
      </c>
      <c r="FZ42" s="261">
        <f t="shared" si="32"/>
        <v>1707574.2478025374</v>
      </c>
      <c r="GA42" s="261">
        <f t="shared" si="32"/>
        <v>8200821.0775916548</v>
      </c>
      <c r="GB42" s="261">
        <f t="shared" si="32"/>
        <v>0</v>
      </c>
      <c r="GC42" s="261">
        <f t="shared" si="32"/>
        <v>0</v>
      </c>
      <c r="GD42" s="261">
        <f t="shared" si="32"/>
        <v>-1746498.9622000174</v>
      </c>
      <c r="GE42" s="260">
        <f t="shared" si="32"/>
        <v>191195780.89608902</v>
      </c>
      <c r="GF42" s="260">
        <f t="shared" si="32"/>
        <v>2130011484.5504117</v>
      </c>
      <c r="GG42" s="261">
        <f t="shared" si="32"/>
        <v>5342495.4743051883</v>
      </c>
      <c r="GH42" s="261">
        <f t="shared" si="32"/>
        <v>0</v>
      </c>
      <c r="GI42" s="261">
        <f t="shared" si="32"/>
        <v>0</v>
      </c>
      <c r="GJ42" s="261">
        <f t="shared" si="32"/>
        <v>467403.99771801173</v>
      </c>
      <c r="GK42" s="261">
        <f t="shared" si="32"/>
        <v>-1969431.357373487</v>
      </c>
      <c r="GL42" s="261">
        <f t="shared" si="32"/>
        <v>0</v>
      </c>
      <c r="GM42" s="261">
        <f t="shared" si="32"/>
        <v>0</v>
      </c>
      <c r="GN42" s="261">
        <f t="shared" si="32"/>
        <v>0</v>
      </c>
      <c r="GO42" s="261">
        <f t="shared" si="32"/>
        <v>0</v>
      </c>
      <c r="GP42" s="261">
        <f t="shared" si="32"/>
        <v>0</v>
      </c>
      <c r="GQ42" s="261">
        <f t="shared" si="32"/>
        <v>1312687.165039951</v>
      </c>
      <c r="GR42" s="261">
        <f t="shared" si="32"/>
        <v>0</v>
      </c>
      <c r="GS42" s="261">
        <f t="shared" si="32"/>
        <v>0</v>
      </c>
      <c r="GT42" s="261">
        <f t="shared" si="32"/>
        <v>0</v>
      </c>
      <c r="GU42" s="261">
        <f t="shared" si="32"/>
        <v>0</v>
      </c>
      <c r="GV42" s="261">
        <f t="shared" si="32"/>
        <v>0</v>
      </c>
      <c r="GW42" s="261">
        <f t="shared" ref="GW42:JX42" si="33">SUM(GW26:GW41)</f>
        <v>0</v>
      </c>
      <c r="GX42" s="261">
        <f t="shared" si="33"/>
        <v>0</v>
      </c>
      <c r="GY42" s="261">
        <f t="shared" si="33"/>
        <v>0</v>
      </c>
      <c r="GZ42" s="261">
        <f t="shared" si="33"/>
        <v>0</v>
      </c>
      <c r="HA42" s="261">
        <f t="shared" si="33"/>
        <v>0</v>
      </c>
      <c r="HB42" s="261">
        <f t="shared" si="33"/>
        <v>10074160.952368703</v>
      </c>
      <c r="HC42" s="261">
        <f t="shared" si="33"/>
        <v>2700556.6130424486</v>
      </c>
      <c r="HD42" s="261">
        <f t="shared" si="33"/>
        <v>0</v>
      </c>
      <c r="HE42" s="261">
        <f t="shared" si="33"/>
        <v>0</v>
      </c>
      <c r="HF42" s="261">
        <f t="shared" si="33"/>
        <v>0</v>
      </c>
      <c r="HG42" s="261">
        <f t="shared" si="33"/>
        <v>0</v>
      </c>
      <c r="HH42" s="261">
        <f t="shared" si="33"/>
        <v>0</v>
      </c>
      <c r="HI42" s="261">
        <f t="shared" si="33"/>
        <v>-15753467.313203076</v>
      </c>
      <c r="HJ42" s="261">
        <f t="shared" si="33"/>
        <v>-3186127.5465514394</v>
      </c>
      <c r="HK42" s="261">
        <f t="shared" si="33"/>
        <v>24146729.005190726</v>
      </c>
      <c r="HL42" s="261">
        <f t="shared" si="33"/>
        <v>247672.57610000021</v>
      </c>
      <c r="HM42" s="261">
        <f t="shared" si="33"/>
        <v>2612117.9206581991</v>
      </c>
      <c r="HN42" s="261">
        <f t="shared" si="33"/>
        <v>13638239.265215576</v>
      </c>
      <c r="HO42" s="261">
        <f t="shared" si="33"/>
        <v>2411427.7636484113</v>
      </c>
      <c r="HP42" s="261">
        <f t="shared" si="33"/>
        <v>-47877.97567499998</v>
      </c>
      <c r="HQ42" s="261">
        <f t="shared" si="33"/>
        <v>0</v>
      </c>
      <c r="HR42" s="261">
        <f t="shared" si="33"/>
        <v>0</v>
      </c>
      <c r="HS42" s="261">
        <f t="shared" si="33"/>
        <v>-7717397.320672133</v>
      </c>
      <c r="HT42" s="261">
        <f t="shared" si="33"/>
        <v>78711.642099999939</v>
      </c>
      <c r="HU42" s="261">
        <f t="shared" si="33"/>
        <v>0</v>
      </c>
      <c r="HV42" s="261">
        <f t="shared" si="33"/>
        <v>141140.79015213592</v>
      </c>
      <c r="HW42" s="261">
        <f t="shared" si="33"/>
        <v>-2642664.426725002</v>
      </c>
      <c r="HX42" s="261">
        <f t="shared" si="33"/>
        <v>0</v>
      </c>
      <c r="HY42" s="261">
        <f t="shared" si="33"/>
        <v>0</v>
      </c>
      <c r="HZ42" s="261">
        <f t="shared" si="33"/>
        <v>0</v>
      </c>
      <c r="IA42" s="260">
        <f t="shared" si="33"/>
        <v>31856377.225339208</v>
      </c>
      <c r="IB42" s="260">
        <f t="shared" si="33"/>
        <v>2161867861.7757511</v>
      </c>
      <c r="IC42" s="261">
        <f t="shared" si="33"/>
        <v>1569898.2576967832</v>
      </c>
      <c r="ID42" s="261">
        <f t="shared" si="33"/>
        <v>0</v>
      </c>
      <c r="IE42" s="261">
        <f t="shared" si="33"/>
        <v>0</v>
      </c>
      <c r="IF42" s="261">
        <f t="shared" si="33"/>
        <v>-553818.45254800306</v>
      </c>
      <c r="IG42" s="261">
        <f t="shared" si="33"/>
        <v>-2201721.6329558119</v>
      </c>
      <c r="IH42" s="261">
        <f t="shared" si="33"/>
        <v>0</v>
      </c>
      <c r="II42" s="261">
        <f t="shared" si="33"/>
        <v>0</v>
      </c>
      <c r="IJ42" s="261">
        <f t="shared" si="33"/>
        <v>0</v>
      </c>
      <c r="IK42" s="261">
        <f t="shared" si="33"/>
        <v>0</v>
      </c>
      <c r="IL42" s="261">
        <f t="shared" si="33"/>
        <v>0</v>
      </c>
      <c r="IM42" s="261">
        <f t="shared" si="33"/>
        <v>1982533.4266663087</v>
      </c>
      <c r="IN42" s="261">
        <f t="shared" si="33"/>
        <v>0</v>
      </c>
      <c r="IO42" s="261">
        <f t="shared" si="33"/>
        <v>0</v>
      </c>
      <c r="IP42" s="261">
        <f t="shared" si="33"/>
        <v>0</v>
      </c>
      <c r="IQ42" s="261">
        <f t="shared" si="33"/>
        <v>0</v>
      </c>
      <c r="IR42" s="261">
        <f t="shared" si="33"/>
        <v>0</v>
      </c>
      <c r="IS42" s="261">
        <f t="shared" si="33"/>
        <v>0</v>
      </c>
      <c r="IT42" s="261">
        <f t="shared" si="33"/>
        <v>0</v>
      </c>
      <c r="IU42" s="261">
        <f t="shared" si="33"/>
        <v>0</v>
      </c>
      <c r="IV42" s="261">
        <f t="shared" si="33"/>
        <v>0</v>
      </c>
      <c r="IW42" s="261">
        <f t="shared" si="33"/>
        <v>0</v>
      </c>
      <c r="IX42" s="261">
        <f t="shared" si="33"/>
        <v>11252064.464582482</v>
      </c>
      <c r="IY42" s="261">
        <f t="shared" si="33"/>
        <v>0</v>
      </c>
      <c r="IZ42" s="261">
        <f t="shared" si="33"/>
        <v>0</v>
      </c>
      <c r="JA42" s="261">
        <f t="shared" si="33"/>
        <v>0</v>
      </c>
      <c r="JB42" s="261">
        <f t="shared" si="33"/>
        <v>-239304.78550000006</v>
      </c>
      <c r="JC42" s="261">
        <f t="shared" si="33"/>
        <v>-803115.10942405707</v>
      </c>
      <c r="JD42" s="261">
        <f t="shared" si="33"/>
        <v>0</v>
      </c>
      <c r="JE42" s="261">
        <f t="shared" si="33"/>
        <v>-6588668.5078014154</v>
      </c>
      <c r="JF42" s="261">
        <f t="shared" si="33"/>
        <v>-2437396.2775514396</v>
      </c>
      <c r="JG42" s="261">
        <f t="shared" si="33"/>
        <v>19728637.315743931</v>
      </c>
      <c r="JH42" s="261">
        <f t="shared" si="33"/>
        <v>322232.33369999728</v>
      </c>
      <c r="JI42" s="261">
        <f t="shared" si="33"/>
        <v>6460147.5837604003</v>
      </c>
      <c r="JJ42" s="261">
        <f t="shared" si="33"/>
        <v>7115182.1580814598</v>
      </c>
      <c r="JK42" s="261">
        <f t="shared" si="33"/>
        <v>-70104883.388792962</v>
      </c>
      <c r="JL42" s="261">
        <f t="shared" si="33"/>
        <v>-4512.3792750000439</v>
      </c>
      <c r="JM42" s="261">
        <f t="shared" si="33"/>
        <v>0</v>
      </c>
      <c r="JN42" s="261">
        <f t="shared" si="33"/>
        <v>0</v>
      </c>
      <c r="JO42" s="261">
        <f t="shared" si="33"/>
        <v>-1840722.6137323775</v>
      </c>
      <c r="JP42" s="261">
        <f t="shared" si="33"/>
        <v>0</v>
      </c>
      <c r="JQ42" s="261">
        <f t="shared" si="33"/>
        <v>-3934555.396922037</v>
      </c>
      <c r="JR42" s="261">
        <f t="shared" si="33"/>
        <v>244615.48069299542</v>
      </c>
      <c r="JS42" s="261">
        <f t="shared" si="33"/>
        <v>-5505530.5195749924</v>
      </c>
      <c r="JT42" s="261">
        <f t="shared" si="33"/>
        <v>0</v>
      </c>
      <c r="JU42" s="261">
        <f t="shared" si="33"/>
        <v>0</v>
      </c>
      <c r="JV42" s="261">
        <f t="shared" si="33"/>
        <v>0</v>
      </c>
      <c r="JW42" s="260">
        <f t="shared" si="33"/>
        <v>-45538918.043153748</v>
      </c>
      <c r="JX42" s="260">
        <f t="shared" si="33"/>
        <v>2116328943.7325971</v>
      </c>
      <c r="JY42" s="228"/>
    </row>
    <row r="43" spans="1:285" x14ac:dyDescent="0.2">
      <c r="A43" s="18">
        <f>ROW()</f>
        <v>43</v>
      </c>
      <c r="B43" s="19"/>
      <c r="C43" s="264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64"/>
      <c r="AR43" s="264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64"/>
      <c r="CN43" s="264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64"/>
      <c r="EJ43" s="264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64"/>
      <c r="GF43" s="264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64"/>
      <c r="IB43" s="264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64"/>
      <c r="JX43" s="264"/>
      <c r="JY43" s="228"/>
    </row>
    <row r="44" spans="1:285" ht="13.5" thickBot="1" x14ac:dyDescent="0.25">
      <c r="A44" s="18">
        <f>ROW()</f>
        <v>44</v>
      </c>
      <c r="B44" s="19" t="s">
        <v>107</v>
      </c>
      <c r="C44" s="265">
        <f t="shared" ref="C44:BN44" si="34">+C17-C42</f>
        <v>297280276.17000008</v>
      </c>
      <c r="D44" s="266">
        <f t="shared" si="34"/>
        <v>27715008.083816297</v>
      </c>
      <c r="E44" s="266">
        <f t="shared" si="34"/>
        <v>984321.82894507051</v>
      </c>
      <c r="F44" s="266">
        <f>+F17-F42</f>
        <v>829813.62078860006</v>
      </c>
      <c r="G44" s="266">
        <f t="shared" si="34"/>
        <v>36730076.987808421</v>
      </c>
      <c r="H44" s="266">
        <f t="shared" si="34"/>
        <v>29473738.80405971</v>
      </c>
      <c r="I44" s="266">
        <f t="shared" si="34"/>
        <v>2975709.7977257613</v>
      </c>
      <c r="J44" s="266">
        <f t="shared" si="34"/>
        <v>139378.00489226007</v>
      </c>
      <c r="K44" s="266">
        <f t="shared" si="34"/>
        <v>1744.5848380158841</v>
      </c>
      <c r="L44" s="266">
        <f t="shared" si="34"/>
        <v>34454.191186003947</v>
      </c>
      <c r="M44" s="266">
        <f t="shared" si="34"/>
        <v>-70788.642846595074</v>
      </c>
      <c r="N44" s="266">
        <f t="shared" si="34"/>
        <v>-4368173.7026213948</v>
      </c>
      <c r="O44" s="266">
        <f t="shared" si="34"/>
        <v>-122822.85124517528</v>
      </c>
      <c r="P44" s="266">
        <f t="shared" si="34"/>
        <v>-17521.863852870072</v>
      </c>
      <c r="Q44" s="266">
        <f t="shared" si="34"/>
        <v>-816673.3893978541</v>
      </c>
      <c r="R44" s="266">
        <f t="shared" si="34"/>
        <v>1302726.7716999999</v>
      </c>
      <c r="S44" s="266">
        <f t="shared" si="34"/>
        <v>66097.118360055465</v>
      </c>
      <c r="T44" s="266">
        <f t="shared" si="34"/>
        <v>1576182.6872538861</v>
      </c>
      <c r="U44" s="266">
        <f t="shared" si="34"/>
        <v>-2262436.406464857</v>
      </c>
      <c r="V44" s="266">
        <f t="shared" si="34"/>
        <v>0</v>
      </c>
      <c r="W44" s="266">
        <f t="shared" si="34"/>
        <v>-657625.84572865348</v>
      </c>
      <c r="X44" s="266">
        <f>+X17-X42</f>
        <v>-69587.980321600218</v>
      </c>
      <c r="Y44" s="266">
        <f t="shared" si="34"/>
        <v>0</v>
      </c>
      <c r="Z44" s="266">
        <f t="shared" si="34"/>
        <v>0</v>
      </c>
      <c r="AA44" s="266">
        <f t="shared" si="34"/>
        <v>0</v>
      </c>
      <c r="AB44" s="266">
        <f t="shared" si="34"/>
        <v>0</v>
      </c>
      <c r="AC44" s="266">
        <f t="shared" si="34"/>
        <v>142029.36432510396</v>
      </c>
      <c r="AD44" s="266">
        <f t="shared" si="34"/>
        <v>0</v>
      </c>
      <c r="AE44" s="266">
        <f t="shared" si="34"/>
        <v>-8137368.974306412</v>
      </c>
      <c r="AF44" s="266">
        <f t="shared" si="34"/>
        <v>-77236.935274999967</v>
      </c>
      <c r="AG44" s="266">
        <f t="shared" si="34"/>
        <v>167530.56</v>
      </c>
      <c r="AH44" s="266">
        <f t="shared" si="34"/>
        <v>-745895.0162666667</v>
      </c>
      <c r="AI44" s="266">
        <f t="shared" si="34"/>
        <v>0</v>
      </c>
      <c r="AJ44" s="266">
        <f t="shared" si="34"/>
        <v>78257.771299999993</v>
      </c>
      <c r="AK44" s="266">
        <f t="shared" si="34"/>
        <v>789966.53717999777</v>
      </c>
      <c r="AL44" s="266">
        <f t="shared" si="34"/>
        <v>0</v>
      </c>
      <c r="AM44" s="266">
        <f t="shared" si="34"/>
        <v>0</v>
      </c>
      <c r="AN44" s="266">
        <f t="shared" si="34"/>
        <v>0</v>
      </c>
      <c r="AO44" s="266">
        <f t="shared" si="34"/>
        <v>0</v>
      </c>
      <c r="AP44" s="266">
        <f t="shared" si="34"/>
        <v>0</v>
      </c>
      <c r="AQ44" s="265">
        <f t="shared" si="34"/>
        <v>85660905.105852038</v>
      </c>
      <c r="AR44" s="265">
        <f t="shared" si="34"/>
        <v>382941181.27585196</v>
      </c>
      <c r="AS44" s="266">
        <f t="shared" si="34"/>
        <v>-5900349.9228287628</v>
      </c>
      <c r="AT44" s="266">
        <f t="shared" si="34"/>
        <v>0</v>
      </c>
      <c r="AU44" s="266">
        <f t="shared" si="34"/>
        <v>0</v>
      </c>
      <c r="AV44" s="266">
        <f t="shared" si="34"/>
        <v>454424.19965512399</v>
      </c>
      <c r="AW44" s="266">
        <f t="shared" si="34"/>
        <v>813879.8398250466</v>
      </c>
      <c r="AX44" s="266">
        <f t="shared" si="34"/>
        <v>0</v>
      </c>
      <c r="AY44" s="266">
        <f t="shared" si="34"/>
        <v>0</v>
      </c>
      <c r="AZ44" s="266">
        <f t="shared" si="34"/>
        <v>0</v>
      </c>
      <c r="BA44" s="266">
        <f t="shared" si="34"/>
        <v>-88453.097947868329</v>
      </c>
      <c r="BB44" s="266">
        <f t="shared" si="34"/>
        <v>0</v>
      </c>
      <c r="BC44" s="266">
        <f t="shared" si="34"/>
        <v>1541476.0708844375</v>
      </c>
      <c r="BD44" s="266">
        <f t="shared" si="34"/>
        <v>0</v>
      </c>
      <c r="BE44" s="266">
        <f t="shared" si="34"/>
        <v>0</v>
      </c>
      <c r="BF44" s="266">
        <f t="shared" si="34"/>
        <v>-748484.50773254456</v>
      </c>
      <c r="BG44" s="266">
        <f t="shared" si="34"/>
        <v>0</v>
      </c>
      <c r="BH44" s="266">
        <f t="shared" si="34"/>
        <v>0</v>
      </c>
      <c r="BI44" s="266">
        <f t="shared" si="34"/>
        <v>-1224537.0157488291</v>
      </c>
      <c r="BJ44" s="266">
        <f t="shared" si="34"/>
        <v>0</v>
      </c>
      <c r="BK44" s="266">
        <f t="shared" si="34"/>
        <v>0</v>
      </c>
      <c r="BL44" s="266">
        <f t="shared" si="34"/>
        <v>0</v>
      </c>
      <c r="BM44" s="266">
        <f t="shared" si="34"/>
        <v>0</v>
      </c>
      <c r="BN44" s="266">
        <f t="shared" si="34"/>
        <v>0</v>
      </c>
      <c r="BO44" s="266">
        <f t="shared" ref="BO44:DZ44" si="35">+BO17-BO42</f>
        <v>0</v>
      </c>
      <c r="BP44" s="266">
        <f t="shared" si="35"/>
        <v>-4951875.4166999999</v>
      </c>
      <c r="BQ44" s="266">
        <f t="shared" si="35"/>
        <v>-8945940.8578260001</v>
      </c>
      <c r="BR44" s="266">
        <f t="shared" si="35"/>
        <v>1.9374896149383859E-2</v>
      </c>
      <c r="BS44" s="266">
        <f t="shared" si="35"/>
        <v>0</v>
      </c>
      <c r="BT44" s="266">
        <f t="shared" si="35"/>
        <v>0</v>
      </c>
      <c r="BU44" s="266">
        <f t="shared" si="35"/>
        <v>3044147.4886901998</v>
      </c>
      <c r="BV44" s="266">
        <f t="shared" si="35"/>
        <v>573114.39049726026</v>
      </c>
      <c r="BW44" s="266">
        <f t="shared" si="35"/>
        <v>-1352923.7452072599</v>
      </c>
      <c r="BX44" s="266">
        <f t="shared" si="35"/>
        <v>-211374.28810000006</v>
      </c>
      <c r="BY44" s="266">
        <f t="shared" si="35"/>
        <v>-66055.621369259985</v>
      </c>
      <c r="BZ44" s="266">
        <f t="shared" si="35"/>
        <v>-1056906.5734432</v>
      </c>
      <c r="CA44" s="266">
        <f t="shared" si="35"/>
        <v>0</v>
      </c>
      <c r="CB44" s="266">
        <f t="shared" si="35"/>
        <v>0</v>
      </c>
      <c r="CC44" s="266">
        <f t="shared" si="35"/>
        <v>0</v>
      </c>
      <c r="CD44" s="266">
        <f t="shared" si="35"/>
        <v>0</v>
      </c>
      <c r="CE44" s="266">
        <f t="shared" si="35"/>
        <v>1302182.2319424739</v>
      </c>
      <c r="CF44" s="266">
        <f t="shared" si="35"/>
        <v>33733.560899999982</v>
      </c>
      <c r="CG44" s="266">
        <f t="shared" si="35"/>
        <v>0</v>
      </c>
      <c r="CH44" s="266">
        <f t="shared" si="35"/>
        <v>-1497815.7865000002</v>
      </c>
      <c r="CI44" s="266">
        <f t="shared" si="35"/>
        <v>51935956.248247728</v>
      </c>
      <c r="CJ44" s="266">
        <f t="shared" si="35"/>
        <v>0</v>
      </c>
      <c r="CK44" s="266">
        <f t="shared" si="35"/>
        <v>0</v>
      </c>
      <c r="CL44" s="266">
        <f t="shared" si="35"/>
        <v>0</v>
      </c>
      <c r="CM44" s="265">
        <f t="shared" si="35"/>
        <v>33654197.216613449</v>
      </c>
      <c r="CN44" s="265">
        <f t="shared" si="35"/>
        <v>416595378.4924655</v>
      </c>
      <c r="CO44" s="266">
        <f t="shared" si="35"/>
        <v>-41008047.891153216</v>
      </c>
      <c r="CP44" s="266">
        <f t="shared" si="35"/>
        <v>0</v>
      </c>
      <c r="CQ44" s="266">
        <f t="shared" si="35"/>
        <v>0</v>
      </c>
      <c r="CR44" s="266">
        <f t="shared" si="35"/>
        <v>399773.68118600268</v>
      </c>
      <c r="CS44" s="266">
        <f t="shared" si="35"/>
        <v>443298.29519069282</v>
      </c>
      <c r="CT44" s="266">
        <f t="shared" si="35"/>
        <v>0</v>
      </c>
      <c r="CU44" s="266">
        <f t="shared" si="35"/>
        <v>0</v>
      </c>
      <c r="CV44" s="266">
        <f t="shared" si="35"/>
        <v>0</v>
      </c>
      <c r="CW44" s="266">
        <f t="shared" si="35"/>
        <v>0</v>
      </c>
      <c r="CX44" s="266">
        <f t="shared" si="35"/>
        <v>0</v>
      </c>
      <c r="CY44" s="266">
        <f t="shared" si="35"/>
        <v>-306311.14921122277</v>
      </c>
      <c r="CZ44" s="266">
        <f t="shared" si="35"/>
        <v>0</v>
      </c>
      <c r="DA44" s="266">
        <f t="shared" si="35"/>
        <v>0</v>
      </c>
      <c r="DB44" s="266">
        <f t="shared" si="35"/>
        <v>0</v>
      </c>
      <c r="DC44" s="266">
        <f t="shared" si="35"/>
        <v>-1163573.5173000004</v>
      </c>
      <c r="DD44" s="266">
        <f t="shared" si="35"/>
        <v>0</v>
      </c>
      <c r="DE44" s="266">
        <f t="shared" si="35"/>
        <v>0</v>
      </c>
      <c r="DF44" s="266">
        <f t="shared" si="35"/>
        <v>0</v>
      </c>
      <c r="DG44" s="266">
        <f t="shared" si="35"/>
        <v>0</v>
      </c>
      <c r="DH44" s="266">
        <f t="shared" si="35"/>
        <v>0</v>
      </c>
      <c r="DI44" s="266">
        <f t="shared" si="35"/>
        <v>0</v>
      </c>
      <c r="DJ44" s="266">
        <f t="shared" si="35"/>
        <v>0</v>
      </c>
      <c r="DK44" s="266">
        <f t="shared" si="35"/>
        <v>0</v>
      </c>
      <c r="DL44" s="266">
        <f t="shared" si="35"/>
        <v>0</v>
      </c>
      <c r="DM44" s="266">
        <f t="shared" si="35"/>
        <v>0</v>
      </c>
      <c r="DN44" s="266">
        <f t="shared" si="35"/>
        <v>0</v>
      </c>
      <c r="DO44" s="266">
        <f t="shared" si="35"/>
        <v>0</v>
      </c>
      <c r="DP44" s="266">
        <f t="shared" si="35"/>
        <v>0</v>
      </c>
      <c r="DQ44" s="266">
        <f t="shared" si="35"/>
        <v>14739499.822137697</v>
      </c>
      <c r="DR44" s="266">
        <f t="shared" si="35"/>
        <v>4397798.4569056612</v>
      </c>
      <c r="DS44" s="266">
        <f t="shared" si="35"/>
        <v>-10993462.594550598</v>
      </c>
      <c r="DT44" s="266">
        <f t="shared" si="35"/>
        <v>-792152.34710000001</v>
      </c>
      <c r="DU44" s="266">
        <f t="shared" si="35"/>
        <v>-1791301.8699107403</v>
      </c>
      <c r="DV44" s="266">
        <f t="shared" si="35"/>
        <v>-8465444.0078082196</v>
      </c>
      <c r="DW44" s="266">
        <f t="shared" si="35"/>
        <v>0</v>
      </c>
      <c r="DX44" s="266">
        <f t="shared" si="35"/>
        <v>0</v>
      </c>
      <c r="DY44" s="266">
        <f t="shared" si="35"/>
        <v>0</v>
      </c>
      <c r="DZ44" s="266">
        <f t="shared" si="35"/>
        <v>0</v>
      </c>
      <c r="EA44" s="266">
        <f t="shared" ref="EA44:EH44" si="36">+EA17-EA42</f>
        <v>-242022.31235291326</v>
      </c>
      <c r="EB44" s="266">
        <f t="shared" si="36"/>
        <v>0</v>
      </c>
      <c r="EC44" s="266">
        <f t="shared" si="36"/>
        <v>0</v>
      </c>
      <c r="ED44" s="266">
        <f t="shared" si="36"/>
        <v>0</v>
      </c>
      <c r="EE44" s="266">
        <f t="shared" si="36"/>
        <v>-39655.383872746024</v>
      </c>
      <c r="EF44" s="266">
        <f t="shared" si="36"/>
        <v>0</v>
      </c>
      <c r="EG44" s="266">
        <f t="shared" si="36"/>
        <v>0</v>
      </c>
      <c r="EH44" s="266">
        <f t="shared" si="36"/>
        <v>349292.03779998259</v>
      </c>
      <c r="EI44" s="265">
        <f>+EI17-EI42</f>
        <v>-44472308.780039623</v>
      </c>
      <c r="EJ44" s="265">
        <f>+EJ17-EJ42</f>
        <v>372123069.71242666</v>
      </c>
      <c r="EK44" s="266">
        <f t="shared" ref="EK44:GV44" si="37">+EK17-EK42</f>
        <v>15909781.89594581</v>
      </c>
      <c r="EL44" s="266">
        <f t="shared" si="37"/>
        <v>0</v>
      </c>
      <c r="EM44" s="266">
        <f t="shared" si="37"/>
        <v>0</v>
      </c>
      <c r="EN44" s="266">
        <f t="shared" si="37"/>
        <v>668842.91487600096</v>
      </c>
      <c r="EO44" s="266">
        <f t="shared" si="37"/>
        <v>-545414.01797072764</v>
      </c>
      <c r="EP44" s="266">
        <f t="shared" si="37"/>
        <v>0</v>
      </c>
      <c r="EQ44" s="266">
        <f t="shared" si="37"/>
        <v>0</v>
      </c>
      <c r="ER44" s="266">
        <f t="shared" si="37"/>
        <v>0</v>
      </c>
      <c r="ES44" s="266">
        <f t="shared" si="37"/>
        <v>0</v>
      </c>
      <c r="ET44" s="266">
        <f t="shared" si="37"/>
        <v>0</v>
      </c>
      <c r="EU44" s="266">
        <f t="shared" si="37"/>
        <v>-564801.47031854209</v>
      </c>
      <c r="EV44" s="266">
        <f t="shared" si="37"/>
        <v>0</v>
      </c>
      <c r="EW44" s="266">
        <f t="shared" si="37"/>
        <v>0</v>
      </c>
      <c r="EX44" s="266">
        <f t="shared" si="37"/>
        <v>0</v>
      </c>
      <c r="EY44" s="266">
        <f t="shared" si="37"/>
        <v>-3468351.8046000004</v>
      </c>
      <c r="EZ44" s="266">
        <f t="shared" si="37"/>
        <v>0</v>
      </c>
      <c r="FA44" s="266">
        <f t="shared" si="37"/>
        <v>0</v>
      </c>
      <c r="FB44" s="266">
        <f t="shared" si="37"/>
        <v>0</v>
      </c>
      <c r="FC44" s="266">
        <f t="shared" si="37"/>
        <v>0</v>
      </c>
      <c r="FD44" s="266">
        <f t="shared" si="37"/>
        <v>0</v>
      </c>
      <c r="FE44" s="266">
        <f t="shared" si="37"/>
        <v>0</v>
      </c>
      <c r="FF44" s="266">
        <f t="shared" si="37"/>
        <v>-61645700.114186279</v>
      </c>
      <c r="FG44" s="266">
        <f t="shared" si="37"/>
        <v>-245505.14664022264</v>
      </c>
      <c r="FH44" s="266">
        <f t="shared" si="37"/>
        <v>-6591984.3532083482</v>
      </c>
      <c r="FI44" s="266">
        <f t="shared" si="37"/>
        <v>-5506395.0148223229</v>
      </c>
      <c r="FJ44" s="266">
        <f t="shared" si="37"/>
        <v>-80037.032855528465</v>
      </c>
      <c r="FK44" s="266">
        <f t="shared" si="37"/>
        <v>-803115.10942405707</v>
      </c>
      <c r="FL44" s="266">
        <f t="shared" si="37"/>
        <v>0</v>
      </c>
      <c r="FM44" s="266">
        <f t="shared" si="37"/>
        <v>21655401.978452869</v>
      </c>
      <c r="FN44" s="266">
        <f t="shared" si="37"/>
        <v>5525741.4497995321</v>
      </c>
      <c r="FO44" s="266">
        <f t="shared" si="37"/>
        <v>-13328051.774230499</v>
      </c>
      <c r="FP44" s="266">
        <f t="shared" si="37"/>
        <v>-125084.27870000018</v>
      </c>
      <c r="FQ44" s="266">
        <f t="shared" si="37"/>
        <v>-2355362.4850000003</v>
      </c>
      <c r="FR44" s="266">
        <f t="shared" si="37"/>
        <v>-10217273.590264838</v>
      </c>
      <c r="FS44" s="266">
        <f t="shared" si="37"/>
        <v>-125477115.99038982</v>
      </c>
      <c r="FT44" s="266">
        <f t="shared" si="37"/>
        <v>-139468.69547499999</v>
      </c>
      <c r="FU44" s="266">
        <f t="shared" si="37"/>
        <v>12529.914132000002</v>
      </c>
      <c r="FV44" s="266">
        <f t="shared" si="37"/>
        <v>827173.50134999724</v>
      </c>
      <c r="FW44" s="266">
        <f t="shared" si="37"/>
        <v>2257567.0605767574</v>
      </c>
      <c r="FX44" s="266">
        <f t="shared" si="37"/>
        <v>-11244.520300000051</v>
      </c>
      <c r="FY44" s="266">
        <f t="shared" si="37"/>
        <v>-9794940.0194749981</v>
      </c>
      <c r="FZ44" s="266">
        <f t="shared" si="37"/>
        <v>-1707574.2478025374</v>
      </c>
      <c r="GA44" s="266">
        <f t="shared" si="37"/>
        <v>-8200821.0775916548</v>
      </c>
      <c r="GB44" s="266">
        <f t="shared" si="37"/>
        <v>0</v>
      </c>
      <c r="GC44" s="266">
        <f t="shared" si="37"/>
        <v>0</v>
      </c>
      <c r="GD44" s="266">
        <f t="shared" si="37"/>
        <v>1746498.9622000174</v>
      </c>
      <c r="GE44" s="265">
        <f t="shared" si="37"/>
        <v>-202204703.06592235</v>
      </c>
      <c r="GF44" s="265">
        <f t="shared" si="37"/>
        <v>169918366.64650345</v>
      </c>
      <c r="GG44" s="266">
        <f t="shared" si="37"/>
        <v>16230699.011550086</v>
      </c>
      <c r="GH44" s="266">
        <f t="shared" si="37"/>
        <v>0</v>
      </c>
      <c r="GI44" s="266">
        <f t="shared" si="37"/>
        <v>0</v>
      </c>
      <c r="GJ44" s="266">
        <f t="shared" si="37"/>
        <v>-467403.99771801173</v>
      </c>
      <c r="GK44" s="266">
        <f t="shared" si="37"/>
        <v>1969431.357373487</v>
      </c>
      <c r="GL44" s="266">
        <f t="shared" si="37"/>
        <v>0</v>
      </c>
      <c r="GM44" s="266">
        <f t="shared" si="37"/>
        <v>0</v>
      </c>
      <c r="GN44" s="266">
        <f t="shared" si="37"/>
        <v>0</v>
      </c>
      <c r="GO44" s="266">
        <f t="shared" si="37"/>
        <v>0</v>
      </c>
      <c r="GP44" s="266">
        <f t="shared" si="37"/>
        <v>0</v>
      </c>
      <c r="GQ44" s="266">
        <f t="shared" si="37"/>
        <v>-1312687.165039951</v>
      </c>
      <c r="GR44" s="266">
        <f t="shared" si="37"/>
        <v>0</v>
      </c>
      <c r="GS44" s="266">
        <f t="shared" si="37"/>
        <v>0</v>
      </c>
      <c r="GT44" s="266">
        <f t="shared" si="37"/>
        <v>0</v>
      </c>
      <c r="GU44" s="266">
        <f t="shared" si="37"/>
        <v>0</v>
      </c>
      <c r="GV44" s="266">
        <f t="shared" si="37"/>
        <v>0</v>
      </c>
      <c r="GW44" s="266">
        <f t="shared" ref="GW44:JX44" si="38">+GW17-GW42</f>
        <v>0</v>
      </c>
      <c r="GX44" s="266">
        <f t="shared" si="38"/>
        <v>0</v>
      </c>
      <c r="GY44" s="266">
        <f t="shared" si="38"/>
        <v>0</v>
      </c>
      <c r="GZ44" s="266">
        <f t="shared" si="38"/>
        <v>0</v>
      </c>
      <c r="HA44" s="266">
        <f t="shared" si="38"/>
        <v>0</v>
      </c>
      <c r="HB44" s="266">
        <f t="shared" si="38"/>
        <v>-10074160.952368703</v>
      </c>
      <c r="HC44" s="266">
        <f t="shared" si="38"/>
        <v>-2700556.6130424486</v>
      </c>
      <c r="HD44" s="266">
        <f t="shared" si="38"/>
        <v>0</v>
      </c>
      <c r="HE44" s="266">
        <f t="shared" si="38"/>
        <v>0</v>
      </c>
      <c r="HF44" s="266">
        <f t="shared" si="38"/>
        <v>0</v>
      </c>
      <c r="HG44" s="266">
        <f t="shared" si="38"/>
        <v>0</v>
      </c>
      <c r="HH44" s="266">
        <f t="shared" si="38"/>
        <v>0</v>
      </c>
      <c r="HI44" s="266">
        <f t="shared" si="38"/>
        <v>15753467.313203076</v>
      </c>
      <c r="HJ44" s="266">
        <f t="shared" si="38"/>
        <v>3186127.5465514394</v>
      </c>
      <c r="HK44" s="266">
        <f t="shared" si="38"/>
        <v>-24146729.005190726</v>
      </c>
      <c r="HL44" s="266">
        <f t="shared" si="38"/>
        <v>-247672.57610000021</v>
      </c>
      <c r="HM44" s="266">
        <f t="shared" si="38"/>
        <v>-2612117.9206581991</v>
      </c>
      <c r="HN44" s="266">
        <f t="shared" si="38"/>
        <v>-13638239.265215576</v>
      </c>
      <c r="HO44" s="266">
        <f t="shared" si="38"/>
        <v>-8975771.2570642624</v>
      </c>
      <c r="HP44" s="266">
        <f t="shared" si="38"/>
        <v>47877.97567499998</v>
      </c>
      <c r="HQ44" s="266">
        <f t="shared" si="38"/>
        <v>0</v>
      </c>
      <c r="HR44" s="266">
        <f t="shared" si="38"/>
        <v>0</v>
      </c>
      <c r="HS44" s="266">
        <f t="shared" si="38"/>
        <v>7717397.320672133</v>
      </c>
      <c r="HT44" s="266">
        <f t="shared" si="38"/>
        <v>-78711.642099999939</v>
      </c>
      <c r="HU44" s="266">
        <f t="shared" si="38"/>
        <v>0</v>
      </c>
      <c r="HV44" s="266">
        <f t="shared" si="38"/>
        <v>-141140.79015213592</v>
      </c>
      <c r="HW44" s="266">
        <f t="shared" si="38"/>
        <v>2642664.426725002</v>
      </c>
      <c r="HX44" s="266">
        <f t="shared" si="38"/>
        <v>0</v>
      </c>
      <c r="HY44" s="266">
        <f t="shared" si="38"/>
        <v>0</v>
      </c>
      <c r="HZ44" s="266">
        <f t="shared" si="38"/>
        <v>0</v>
      </c>
      <c r="IA44" s="265">
        <f t="shared" si="38"/>
        <v>-16847526.232899785</v>
      </c>
      <c r="IB44" s="265">
        <f t="shared" si="38"/>
        <v>153070840.41360378</v>
      </c>
      <c r="IC44" s="266">
        <f t="shared" si="38"/>
        <v>4769409.0190590601</v>
      </c>
      <c r="ID44" s="266">
        <f t="shared" si="38"/>
        <v>0</v>
      </c>
      <c r="IE44" s="266">
        <f t="shared" si="38"/>
        <v>0</v>
      </c>
      <c r="IF44" s="266">
        <f t="shared" si="38"/>
        <v>553818.45254800306</v>
      </c>
      <c r="IG44" s="266">
        <f t="shared" si="38"/>
        <v>2201721.6329558119</v>
      </c>
      <c r="IH44" s="266">
        <f t="shared" si="38"/>
        <v>0</v>
      </c>
      <c r="II44" s="266">
        <f t="shared" si="38"/>
        <v>0</v>
      </c>
      <c r="IJ44" s="266">
        <f t="shared" si="38"/>
        <v>0</v>
      </c>
      <c r="IK44" s="266">
        <f t="shared" si="38"/>
        <v>0</v>
      </c>
      <c r="IL44" s="266">
        <f t="shared" si="38"/>
        <v>0</v>
      </c>
      <c r="IM44" s="266">
        <f t="shared" si="38"/>
        <v>-1982533.4266663087</v>
      </c>
      <c r="IN44" s="266">
        <f t="shared" si="38"/>
        <v>0</v>
      </c>
      <c r="IO44" s="266">
        <f t="shared" si="38"/>
        <v>0</v>
      </c>
      <c r="IP44" s="266">
        <f t="shared" si="38"/>
        <v>0</v>
      </c>
      <c r="IQ44" s="266">
        <f t="shared" si="38"/>
        <v>0</v>
      </c>
      <c r="IR44" s="266">
        <f t="shared" si="38"/>
        <v>0</v>
      </c>
      <c r="IS44" s="266">
        <f t="shared" si="38"/>
        <v>0</v>
      </c>
      <c r="IT44" s="266">
        <f t="shared" si="38"/>
        <v>0</v>
      </c>
      <c r="IU44" s="266">
        <f t="shared" si="38"/>
        <v>0</v>
      </c>
      <c r="IV44" s="266">
        <f t="shared" si="38"/>
        <v>0</v>
      </c>
      <c r="IW44" s="266">
        <f t="shared" si="38"/>
        <v>0</v>
      </c>
      <c r="IX44" s="266">
        <f t="shared" si="38"/>
        <v>-11252064.464582482</v>
      </c>
      <c r="IY44" s="266">
        <f t="shared" si="38"/>
        <v>0</v>
      </c>
      <c r="IZ44" s="266">
        <f t="shared" si="38"/>
        <v>0</v>
      </c>
      <c r="JA44" s="266">
        <f t="shared" si="38"/>
        <v>0</v>
      </c>
      <c r="JB44" s="266">
        <f t="shared" si="38"/>
        <v>239304.78550000006</v>
      </c>
      <c r="JC44" s="266">
        <f t="shared" si="38"/>
        <v>803115.10942405707</v>
      </c>
      <c r="JD44" s="266">
        <f t="shared" si="38"/>
        <v>0</v>
      </c>
      <c r="JE44" s="266">
        <f t="shared" si="38"/>
        <v>6588668.5078014154</v>
      </c>
      <c r="JF44" s="266">
        <f t="shared" si="38"/>
        <v>2437396.2775514396</v>
      </c>
      <c r="JG44" s="266">
        <f t="shared" si="38"/>
        <v>-19728637.315743931</v>
      </c>
      <c r="JH44" s="266">
        <f t="shared" si="38"/>
        <v>-322232.33369999728</v>
      </c>
      <c r="JI44" s="266">
        <f t="shared" si="38"/>
        <v>-6460147.5837604003</v>
      </c>
      <c r="JJ44" s="266">
        <f t="shared" si="38"/>
        <v>-7115182.1580814598</v>
      </c>
      <c r="JK44" s="266">
        <f t="shared" si="38"/>
        <v>44494077.295159809</v>
      </c>
      <c r="JL44" s="266">
        <f t="shared" si="38"/>
        <v>4512.3792750000439</v>
      </c>
      <c r="JM44" s="266">
        <f t="shared" si="38"/>
        <v>0</v>
      </c>
      <c r="JN44" s="266">
        <f t="shared" si="38"/>
        <v>0</v>
      </c>
      <c r="JO44" s="266">
        <f t="shared" si="38"/>
        <v>1840722.6137323775</v>
      </c>
      <c r="JP44" s="266">
        <f t="shared" si="38"/>
        <v>0</v>
      </c>
      <c r="JQ44" s="266">
        <f t="shared" si="38"/>
        <v>3934555.396922037</v>
      </c>
      <c r="JR44" s="266">
        <f t="shared" si="38"/>
        <v>-244615.48069299542</v>
      </c>
      <c r="JS44" s="266">
        <f t="shared" si="38"/>
        <v>5505530.5195749924</v>
      </c>
      <c r="JT44" s="266">
        <f t="shared" si="38"/>
        <v>0</v>
      </c>
      <c r="JU44" s="266">
        <f t="shared" si="38"/>
        <v>0</v>
      </c>
      <c r="JV44" s="266">
        <f t="shared" si="38"/>
        <v>0</v>
      </c>
      <c r="JW44" s="265">
        <f t="shared" si="38"/>
        <v>26267419.226276439</v>
      </c>
      <c r="JX44" s="265">
        <f t="shared" si="38"/>
        <v>179338259.63988042</v>
      </c>
      <c r="JY44" s="228"/>
    </row>
    <row r="45" spans="1:285" ht="15.75" thickTop="1" x14ac:dyDescent="0.25">
      <c r="A45" s="18">
        <f>ROW()</f>
        <v>45</v>
      </c>
      <c r="B45" s="14"/>
      <c r="C45" s="267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7"/>
      <c r="AR45" s="267"/>
      <c r="AS45" s="268"/>
      <c r="AT45" s="268"/>
      <c r="AU45" s="268"/>
      <c r="AV45" s="268"/>
      <c r="AW45" s="268"/>
      <c r="AX45" s="268"/>
      <c r="AY45" s="268"/>
      <c r="AZ45" s="268"/>
      <c r="BA45" s="268"/>
      <c r="BB45" s="268"/>
      <c r="BC45" s="268"/>
      <c r="BD45" s="268"/>
      <c r="BE45" s="268"/>
      <c r="BF45" s="268"/>
      <c r="BG45" s="268"/>
      <c r="BH45" s="268"/>
      <c r="BI45" s="268"/>
      <c r="BJ45" s="268"/>
      <c r="BK45" s="268"/>
      <c r="BL45" s="268"/>
      <c r="BM45" s="268"/>
      <c r="BN45" s="268"/>
      <c r="BO45" s="268"/>
      <c r="BP45" s="268"/>
      <c r="BQ45" s="268"/>
      <c r="BR45" s="268"/>
      <c r="BS45" s="268"/>
      <c r="BT45" s="268"/>
      <c r="BU45" s="268"/>
      <c r="BV45" s="268"/>
      <c r="BW45" s="268"/>
      <c r="BX45" s="268"/>
      <c r="BY45" s="268"/>
      <c r="BZ45" s="268"/>
      <c r="CA45" s="268"/>
      <c r="CB45" s="268"/>
      <c r="CC45" s="268"/>
      <c r="CD45" s="268"/>
      <c r="CE45" s="268"/>
      <c r="CF45" s="268"/>
      <c r="CG45" s="268"/>
      <c r="CH45" s="268"/>
      <c r="CI45" s="268"/>
      <c r="CJ45" s="268"/>
      <c r="CK45" s="268"/>
      <c r="CL45" s="268"/>
      <c r="CM45" s="267"/>
      <c r="CN45" s="267"/>
      <c r="CO45" s="268"/>
      <c r="CP45" s="268"/>
      <c r="CQ45" s="268"/>
      <c r="CR45" s="268"/>
      <c r="CS45" s="268"/>
      <c r="CT45" s="268"/>
      <c r="CU45" s="268"/>
      <c r="CV45" s="268"/>
      <c r="CW45" s="268"/>
      <c r="CX45" s="268"/>
      <c r="CY45" s="268"/>
      <c r="CZ45" s="268"/>
      <c r="DA45" s="268"/>
      <c r="DB45" s="268"/>
      <c r="DC45" s="268"/>
      <c r="DD45" s="268"/>
      <c r="DE45" s="268"/>
      <c r="DF45" s="268"/>
      <c r="DG45" s="268"/>
      <c r="DH45" s="268"/>
      <c r="DI45" s="268"/>
      <c r="DJ45" s="268"/>
      <c r="DK45" s="268" t="s">
        <v>146</v>
      </c>
      <c r="DL45" s="268"/>
      <c r="DM45" s="268"/>
      <c r="DN45" s="268"/>
      <c r="DO45" s="268"/>
      <c r="DP45" s="268"/>
      <c r="DQ45" s="268"/>
      <c r="DR45" s="268"/>
      <c r="DS45" s="268"/>
      <c r="DT45" s="268"/>
      <c r="DU45" s="268"/>
      <c r="DV45" s="268"/>
      <c r="DW45" s="268"/>
      <c r="DX45" s="268"/>
      <c r="DY45" s="268"/>
      <c r="DZ45" s="268"/>
      <c r="EA45" s="268"/>
      <c r="EB45" s="268"/>
      <c r="EC45" s="268"/>
      <c r="ED45" s="268"/>
      <c r="EE45" s="268"/>
      <c r="EF45" s="268"/>
      <c r="EG45" s="268"/>
      <c r="EH45" s="268"/>
      <c r="EI45" s="267"/>
      <c r="EJ45" s="267"/>
      <c r="EK45" s="268"/>
      <c r="EL45" s="268"/>
      <c r="EM45" s="268"/>
      <c r="EN45" s="268"/>
      <c r="EO45" s="268"/>
      <c r="EP45" s="268"/>
      <c r="EQ45" s="268"/>
      <c r="ER45" s="268"/>
      <c r="ES45" s="268"/>
      <c r="ET45" s="268"/>
      <c r="EU45" s="268"/>
      <c r="EV45" s="268"/>
      <c r="EW45" s="268"/>
      <c r="EX45" s="268"/>
      <c r="EY45" s="268"/>
      <c r="EZ45" s="268"/>
      <c r="FA45" s="268"/>
      <c r="FB45" s="268"/>
      <c r="FC45" s="268"/>
      <c r="FD45" s="268"/>
      <c r="FE45" s="268"/>
      <c r="FF45" s="268"/>
      <c r="FG45" s="268"/>
      <c r="FH45" s="268"/>
      <c r="FI45" s="268"/>
      <c r="FJ45" s="268"/>
      <c r="FK45" s="268"/>
      <c r="FL45" s="268"/>
      <c r="FM45" s="268"/>
      <c r="FN45" s="268"/>
      <c r="FO45" s="268"/>
      <c r="FP45" s="268"/>
      <c r="FQ45" s="268"/>
      <c r="FR45" s="268"/>
      <c r="FS45" s="268"/>
      <c r="FT45" s="268"/>
      <c r="FU45" s="268"/>
      <c r="FV45" s="268"/>
      <c r="FW45" s="268"/>
      <c r="FX45" s="268"/>
      <c r="FY45" s="268"/>
      <c r="FZ45" s="268"/>
      <c r="GA45" s="268"/>
      <c r="GB45" s="268"/>
      <c r="GC45" s="268"/>
      <c r="GD45" s="268"/>
      <c r="GE45" s="267"/>
      <c r="GF45" s="267"/>
      <c r="GG45" s="268"/>
      <c r="GH45" s="268"/>
      <c r="GI45" s="268"/>
      <c r="GJ45" s="268"/>
      <c r="GK45" s="268"/>
      <c r="GL45" s="268"/>
      <c r="GM45" s="268"/>
      <c r="GN45" s="268"/>
      <c r="GO45" s="268"/>
      <c r="GP45" s="268"/>
      <c r="GQ45" s="268"/>
      <c r="GR45" s="268"/>
      <c r="GS45" s="268"/>
      <c r="GT45" s="268"/>
      <c r="GU45" s="268"/>
      <c r="GV45" s="268"/>
      <c r="GW45" s="268"/>
      <c r="GX45" s="268"/>
      <c r="GY45" s="268"/>
      <c r="GZ45" s="268"/>
      <c r="HA45" s="268"/>
      <c r="HB45" s="268"/>
      <c r="HC45" s="268"/>
      <c r="HD45" s="268"/>
      <c r="HE45" s="268"/>
      <c r="HF45" s="268"/>
      <c r="HG45" s="268"/>
      <c r="HH45" s="268"/>
      <c r="HI45" s="268"/>
      <c r="HJ45" s="268"/>
      <c r="HK45" s="268"/>
      <c r="HL45" s="268"/>
      <c r="HM45" s="268"/>
      <c r="HN45" s="268"/>
      <c r="HO45" s="268"/>
      <c r="HP45" s="268"/>
      <c r="HQ45" s="268"/>
      <c r="HR45" s="268"/>
      <c r="HS45" s="268"/>
      <c r="HT45" s="268"/>
      <c r="HU45" s="268"/>
      <c r="HV45" s="268"/>
      <c r="HW45" s="268"/>
      <c r="HX45" s="268"/>
      <c r="HY45" s="268"/>
      <c r="HZ45" s="268"/>
      <c r="IA45" s="267"/>
      <c r="IB45" s="267"/>
      <c r="IC45" s="268"/>
      <c r="ID45" s="268"/>
      <c r="IE45" s="268"/>
      <c r="IF45" s="268"/>
      <c r="IG45" s="268"/>
      <c r="IH45" s="268"/>
      <c r="II45" s="268"/>
      <c r="IJ45" s="268"/>
      <c r="IK45" s="268"/>
      <c r="IL45" s="268"/>
      <c r="IM45" s="268"/>
      <c r="IN45" s="268"/>
      <c r="IO45" s="268"/>
      <c r="IP45" s="268"/>
      <c r="IQ45" s="268"/>
      <c r="IR45" s="268"/>
      <c r="IS45" s="268"/>
      <c r="IT45" s="268"/>
      <c r="IU45" s="268"/>
      <c r="IV45" s="268"/>
      <c r="IW45" s="268"/>
      <c r="IX45" s="268"/>
      <c r="IY45" s="268"/>
      <c r="IZ45" s="268"/>
      <c r="JA45" s="268"/>
      <c r="JB45" s="268"/>
      <c r="JC45" s="268"/>
      <c r="JD45" s="268"/>
      <c r="JE45" s="268"/>
      <c r="JF45" s="268"/>
      <c r="JG45" s="268"/>
      <c r="JH45" s="268"/>
      <c r="JI45" s="268"/>
      <c r="JJ45" s="268"/>
      <c r="JK45" s="268"/>
      <c r="JL45" s="268"/>
      <c r="JM45" s="268"/>
      <c r="JN45" s="268"/>
      <c r="JO45" s="268"/>
      <c r="JP45" s="268"/>
      <c r="JQ45" s="268"/>
      <c r="JR45" s="268"/>
      <c r="JS45" s="268"/>
      <c r="JT45" s="268"/>
      <c r="JU45" s="268"/>
      <c r="JV45" s="268"/>
      <c r="JW45" s="267"/>
      <c r="JX45" s="267"/>
      <c r="JY45" s="228"/>
    </row>
    <row r="46" spans="1:285" s="32" customFormat="1" x14ac:dyDescent="0.2">
      <c r="A46" s="18">
        <f>ROW()</f>
        <v>46</v>
      </c>
      <c r="B46" s="23" t="s">
        <v>147</v>
      </c>
      <c r="C46" s="259">
        <f t="shared" ref="C46:BN46" si="39">C57</f>
        <v>5483216405.8370619</v>
      </c>
      <c r="D46" s="20">
        <f t="shared" si="39"/>
        <v>0</v>
      </c>
      <c r="E46" s="20">
        <f t="shared" si="39"/>
        <v>0</v>
      </c>
      <c r="F46" s="20">
        <f t="shared" si="39"/>
        <v>0</v>
      </c>
      <c r="G46" s="20">
        <f t="shared" si="39"/>
        <v>0</v>
      </c>
      <c r="H46" s="20">
        <f t="shared" si="39"/>
        <v>0</v>
      </c>
      <c r="I46" s="20">
        <f t="shared" si="39"/>
        <v>0</v>
      </c>
      <c r="J46" s="20">
        <f t="shared" si="39"/>
        <v>0</v>
      </c>
      <c r="K46" s="20">
        <f t="shared" si="39"/>
        <v>0</v>
      </c>
      <c r="L46" s="20">
        <f t="shared" si="39"/>
        <v>0</v>
      </c>
      <c r="M46" s="20">
        <f t="shared" si="39"/>
        <v>0</v>
      </c>
      <c r="N46" s="20">
        <f t="shared" si="39"/>
        <v>0</v>
      </c>
      <c r="O46" s="20">
        <f t="shared" si="39"/>
        <v>0</v>
      </c>
      <c r="P46" s="20">
        <f t="shared" si="39"/>
        <v>0</v>
      </c>
      <c r="Q46" s="20">
        <f t="shared" si="39"/>
        <v>0</v>
      </c>
      <c r="R46" s="20">
        <f t="shared" si="39"/>
        <v>0</v>
      </c>
      <c r="S46" s="20">
        <f t="shared" si="39"/>
        <v>0</v>
      </c>
      <c r="T46" s="20">
        <f t="shared" si="39"/>
        <v>0</v>
      </c>
      <c r="U46" s="20">
        <f t="shared" si="39"/>
        <v>0</v>
      </c>
      <c r="V46" s="20">
        <f t="shared" si="39"/>
        <v>18890706.954618394</v>
      </c>
      <c r="W46" s="20">
        <f t="shared" si="39"/>
        <v>-657625.84572865302</v>
      </c>
      <c r="X46" s="20">
        <f>X57</f>
        <v>0</v>
      </c>
      <c r="Y46" s="20">
        <f t="shared" si="39"/>
        <v>0</v>
      </c>
      <c r="Z46" s="20">
        <f t="shared" si="39"/>
        <v>0</v>
      </c>
      <c r="AA46" s="20">
        <f t="shared" si="39"/>
        <v>-143015087.87042797</v>
      </c>
      <c r="AB46" s="20">
        <f t="shared" si="39"/>
        <v>0</v>
      </c>
      <c r="AC46" s="20">
        <f t="shared" si="39"/>
        <v>0</v>
      </c>
      <c r="AD46" s="20">
        <f t="shared" si="39"/>
        <v>0</v>
      </c>
      <c r="AE46" s="20">
        <f t="shared" si="39"/>
        <v>0</v>
      </c>
      <c r="AF46" s="20">
        <f t="shared" si="39"/>
        <v>0</v>
      </c>
      <c r="AG46" s="20">
        <f t="shared" si="39"/>
        <v>-1259296.25</v>
      </c>
      <c r="AH46" s="20">
        <f t="shared" si="39"/>
        <v>0</v>
      </c>
      <c r="AI46" s="20">
        <f t="shared" si="39"/>
        <v>0</v>
      </c>
      <c r="AJ46" s="20">
        <f t="shared" si="39"/>
        <v>-261470.68089999998</v>
      </c>
      <c r="AK46" s="20">
        <f t="shared" si="39"/>
        <v>0</v>
      </c>
      <c r="AL46" s="20">
        <f t="shared" si="39"/>
        <v>0</v>
      </c>
      <c r="AM46" s="20">
        <f t="shared" si="39"/>
        <v>0</v>
      </c>
      <c r="AN46" s="20">
        <f t="shared" si="39"/>
        <v>0</v>
      </c>
      <c r="AO46" s="20">
        <f t="shared" si="39"/>
        <v>0</v>
      </c>
      <c r="AP46" s="20">
        <f t="shared" si="39"/>
        <v>0</v>
      </c>
      <c r="AQ46" s="259">
        <f t="shared" si="39"/>
        <v>-126302773.69243824</v>
      </c>
      <c r="AR46" s="259">
        <f t="shared" si="39"/>
        <v>5356913632.1446218</v>
      </c>
      <c r="AS46" s="20">
        <f t="shared" si="39"/>
        <v>0</v>
      </c>
      <c r="AT46" s="20">
        <f t="shared" si="39"/>
        <v>0</v>
      </c>
      <c r="AU46" s="20">
        <f t="shared" si="39"/>
        <v>0</v>
      </c>
      <c r="AV46" s="20">
        <f t="shared" si="39"/>
        <v>10695828.339366198</v>
      </c>
      <c r="AW46" s="20">
        <f t="shared" si="39"/>
        <v>0</v>
      </c>
      <c r="AX46" s="20">
        <f t="shared" si="39"/>
        <v>0</v>
      </c>
      <c r="AY46" s="20">
        <f t="shared" si="39"/>
        <v>0</v>
      </c>
      <c r="AZ46" s="20">
        <f t="shared" si="39"/>
        <v>0</v>
      </c>
      <c r="BA46" s="20">
        <f t="shared" si="39"/>
        <v>0</v>
      </c>
      <c r="BB46" s="20">
        <f t="shared" si="39"/>
        <v>0</v>
      </c>
      <c r="BC46" s="20">
        <f t="shared" si="39"/>
        <v>0</v>
      </c>
      <c r="BD46" s="20">
        <f t="shared" si="39"/>
        <v>0</v>
      </c>
      <c r="BE46" s="20">
        <f t="shared" si="39"/>
        <v>0</v>
      </c>
      <c r="BF46" s="20">
        <f t="shared" si="39"/>
        <v>0</v>
      </c>
      <c r="BG46" s="20">
        <f t="shared" si="39"/>
        <v>0</v>
      </c>
      <c r="BH46" s="20">
        <f t="shared" si="39"/>
        <v>0</v>
      </c>
      <c r="BI46" s="20">
        <f t="shared" si="39"/>
        <v>0</v>
      </c>
      <c r="BJ46" s="20">
        <f t="shared" si="39"/>
        <v>0</v>
      </c>
      <c r="BK46" s="20">
        <f t="shared" si="39"/>
        <v>0</v>
      </c>
      <c r="BL46" s="20">
        <f t="shared" si="39"/>
        <v>0</v>
      </c>
      <c r="BM46" s="20">
        <f t="shared" si="39"/>
        <v>0</v>
      </c>
      <c r="BN46" s="20">
        <f t="shared" si="39"/>
        <v>0</v>
      </c>
      <c r="BO46" s="20">
        <f t="shared" ref="BO46:DZ46" si="40">BO57</f>
        <v>0</v>
      </c>
      <c r="BP46" s="20">
        <f t="shared" si="40"/>
        <v>143015087.87042797</v>
      </c>
      <c r="BQ46" s="20">
        <f t="shared" si="40"/>
        <v>2309809.4341880446</v>
      </c>
      <c r="BR46" s="20">
        <f t="shared" si="40"/>
        <v>0</v>
      </c>
      <c r="BS46" s="20">
        <f t="shared" si="40"/>
        <v>229422.70598249073</v>
      </c>
      <c r="BT46" s="20">
        <f t="shared" si="40"/>
        <v>0</v>
      </c>
      <c r="BU46" s="20">
        <f t="shared" si="40"/>
        <v>-176471829.89576447</v>
      </c>
      <c r="BV46" s="20">
        <f t="shared" si="40"/>
        <v>725461.25379400025</v>
      </c>
      <c r="BW46" s="20">
        <f t="shared" si="40"/>
        <v>134447165.56129003</v>
      </c>
      <c r="BX46" s="20">
        <f t="shared" si="40"/>
        <v>35118980.799999997</v>
      </c>
      <c r="BY46" s="20">
        <f t="shared" si="40"/>
        <v>23103389.294628005</v>
      </c>
      <c r="BZ46" s="20">
        <f t="shared" si="40"/>
        <v>83418881.591735959</v>
      </c>
      <c r="CA46" s="20">
        <f t="shared" si="40"/>
        <v>0</v>
      </c>
      <c r="CB46" s="20">
        <f t="shared" si="40"/>
        <v>0</v>
      </c>
      <c r="CC46" s="20">
        <f t="shared" si="40"/>
        <v>71140.25</v>
      </c>
      <c r="CD46" s="20">
        <f t="shared" si="40"/>
        <v>0</v>
      </c>
      <c r="CE46" s="20">
        <f t="shared" si="40"/>
        <v>-6172818.6654862948</v>
      </c>
      <c r="CF46" s="20">
        <f t="shared" si="40"/>
        <v>56934.279999999977</v>
      </c>
      <c r="CG46" s="20">
        <f t="shared" si="40"/>
        <v>0</v>
      </c>
      <c r="CH46" s="20">
        <f t="shared" si="40"/>
        <v>4432284.8022039272</v>
      </c>
      <c r="CI46" s="20">
        <f t="shared" si="40"/>
        <v>58064158.296151057</v>
      </c>
      <c r="CJ46" s="20">
        <f t="shared" si="40"/>
        <v>0</v>
      </c>
      <c r="CK46" s="20">
        <f t="shared" si="40"/>
        <v>-160912337.32015103</v>
      </c>
      <c r="CL46" s="20">
        <f t="shared" si="40"/>
        <v>-4207196.5800000094</v>
      </c>
      <c r="CM46" s="259">
        <f t="shared" si="40"/>
        <v>147924362.0183658</v>
      </c>
      <c r="CN46" s="259">
        <f t="shared" si="40"/>
        <v>5504837994.1629877</v>
      </c>
      <c r="CO46" s="20">
        <f t="shared" si="40"/>
        <v>0</v>
      </c>
      <c r="CP46" s="20">
        <f t="shared" si="40"/>
        <v>0</v>
      </c>
      <c r="CQ46" s="20">
        <f t="shared" si="40"/>
        <v>0</v>
      </c>
      <c r="CR46" s="20">
        <f t="shared" si="40"/>
        <v>21526388.995392021</v>
      </c>
      <c r="CS46" s="20">
        <f t="shared" si="40"/>
        <v>0</v>
      </c>
      <c r="CT46" s="20">
        <f t="shared" si="40"/>
        <v>0</v>
      </c>
      <c r="CU46" s="20">
        <f t="shared" si="40"/>
        <v>0</v>
      </c>
      <c r="CV46" s="20">
        <f t="shared" si="40"/>
        <v>0</v>
      </c>
      <c r="CW46" s="20">
        <f t="shared" si="40"/>
        <v>0</v>
      </c>
      <c r="CX46" s="20">
        <f t="shared" si="40"/>
        <v>0</v>
      </c>
      <c r="CY46" s="20">
        <f t="shared" si="40"/>
        <v>0</v>
      </c>
      <c r="CZ46" s="20">
        <f t="shared" si="40"/>
        <v>0</v>
      </c>
      <c r="DA46" s="20">
        <f t="shared" si="40"/>
        <v>0</v>
      </c>
      <c r="DB46" s="20">
        <f t="shared" si="40"/>
        <v>0</v>
      </c>
      <c r="DC46" s="20">
        <f t="shared" si="40"/>
        <v>0</v>
      </c>
      <c r="DD46" s="20">
        <f t="shared" si="40"/>
        <v>0</v>
      </c>
      <c r="DE46" s="20">
        <f t="shared" si="40"/>
        <v>0</v>
      </c>
      <c r="DF46" s="20">
        <f t="shared" si="40"/>
        <v>0</v>
      </c>
      <c r="DG46" s="20">
        <f t="shared" si="40"/>
        <v>0</v>
      </c>
      <c r="DH46" s="20">
        <f t="shared" si="40"/>
        <v>0</v>
      </c>
      <c r="DI46" s="20">
        <f t="shared" si="40"/>
        <v>0</v>
      </c>
      <c r="DJ46" s="20">
        <f t="shared" si="40"/>
        <v>0</v>
      </c>
      <c r="DK46" s="20">
        <f t="shared" si="40"/>
        <v>0</v>
      </c>
      <c r="DL46" s="20">
        <f t="shared" si="40"/>
        <v>0</v>
      </c>
      <c r="DM46" s="20">
        <f t="shared" si="40"/>
        <v>4198345.2148493472</v>
      </c>
      <c r="DN46" s="20">
        <f t="shared" si="40"/>
        <v>0</v>
      </c>
      <c r="DO46" s="20">
        <f t="shared" si="40"/>
        <v>114711.35299124551</v>
      </c>
      <c r="DP46" s="20">
        <f t="shared" si="40"/>
        <v>0</v>
      </c>
      <c r="DQ46" s="20">
        <f t="shared" si="40"/>
        <v>-414160548.26198196</v>
      </c>
      <c r="DR46" s="20">
        <f t="shared" si="40"/>
        <v>6292294.7435479974</v>
      </c>
      <c r="DS46" s="20">
        <f t="shared" si="40"/>
        <v>257327359.85496002</v>
      </c>
      <c r="DT46" s="20">
        <f t="shared" si="40"/>
        <v>2321616.9599999934</v>
      </c>
      <c r="DU46" s="20">
        <f t="shared" si="40"/>
        <v>89111442.698463976</v>
      </c>
      <c r="DV46" s="20">
        <f t="shared" si="40"/>
        <v>104456521.71575001</v>
      </c>
      <c r="DW46" s="20">
        <f t="shared" si="40"/>
        <v>0</v>
      </c>
      <c r="DX46" s="20">
        <f t="shared" si="40"/>
        <v>0</v>
      </c>
      <c r="DY46" s="20">
        <f t="shared" si="40"/>
        <v>142280</v>
      </c>
      <c r="DZ46" s="20">
        <f t="shared" si="40"/>
        <v>0</v>
      </c>
      <c r="EA46" s="20">
        <f t="shared" ref="EA46:GL46" si="41">EA57</f>
        <v>-11947081.314286396</v>
      </c>
      <c r="EB46" s="20">
        <f t="shared" si="41"/>
        <v>113868.55999999995</v>
      </c>
      <c r="EC46" s="20">
        <f t="shared" si="41"/>
        <v>0</v>
      </c>
      <c r="ED46" s="20">
        <f t="shared" si="41"/>
        <v>1742015.2007266018</v>
      </c>
      <c r="EE46" s="20">
        <f t="shared" si="41"/>
        <v>65921512.419419408</v>
      </c>
      <c r="EF46" s="20">
        <f t="shared" si="41"/>
        <v>0</v>
      </c>
      <c r="EG46" s="20">
        <f t="shared" si="41"/>
        <v>-38618085.089419432</v>
      </c>
      <c r="EH46" s="20">
        <f t="shared" si="41"/>
        <v>-7972251.3400000408</v>
      </c>
      <c r="EI46" s="259">
        <f t="shared" si="41"/>
        <v>80570391.710412845</v>
      </c>
      <c r="EJ46" s="259">
        <f t="shared" si="41"/>
        <v>5585408385.8734016</v>
      </c>
      <c r="EK46" s="20">
        <f t="shared" si="41"/>
        <v>0</v>
      </c>
      <c r="EL46" s="20">
        <f t="shared" si="41"/>
        <v>0</v>
      </c>
      <c r="EM46" s="20">
        <f t="shared" si="41"/>
        <v>0</v>
      </c>
      <c r="EN46" s="20">
        <f t="shared" si="41"/>
        <v>10098693.721887633</v>
      </c>
      <c r="EO46" s="20">
        <f t="shared" si="41"/>
        <v>0</v>
      </c>
      <c r="EP46" s="20">
        <f t="shared" si="41"/>
        <v>0</v>
      </c>
      <c r="EQ46" s="20">
        <f t="shared" si="41"/>
        <v>0</v>
      </c>
      <c r="ER46" s="20">
        <f t="shared" si="41"/>
        <v>0</v>
      </c>
      <c r="ES46" s="20">
        <f t="shared" si="41"/>
        <v>0</v>
      </c>
      <c r="ET46" s="20">
        <f t="shared" si="41"/>
        <v>0</v>
      </c>
      <c r="EU46" s="20">
        <f t="shared" si="41"/>
        <v>0</v>
      </c>
      <c r="EV46" s="20">
        <f t="shared" si="41"/>
        <v>0</v>
      </c>
      <c r="EW46" s="20">
        <f t="shared" si="41"/>
        <v>0</v>
      </c>
      <c r="EX46" s="20">
        <f t="shared" si="41"/>
        <v>0</v>
      </c>
      <c r="EY46" s="20">
        <f t="shared" si="41"/>
        <v>0</v>
      </c>
      <c r="EZ46" s="20">
        <f t="shared" si="41"/>
        <v>0</v>
      </c>
      <c r="FA46" s="20">
        <f t="shared" si="41"/>
        <v>0</v>
      </c>
      <c r="FB46" s="20">
        <f t="shared" si="41"/>
        <v>0</v>
      </c>
      <c r="FC46" s="20">
        <f t="shared" si="41"/>
        <v>0</v>
      </c>
      <c r="FD46" s="20">
        <f t="shared" si="41"/>
        <v>0</v>
      </c>
      <c r="FE46" s="20">
        <f t="shared" si="41"/>
        <v>0</v>
      </c>
      <c r="FF46" s="20">
        <f t="shared" si="41"/>
        <v>0</v>
      </c>
      <c r="FG46" s="20">
        <f t="shared" si="41"/>
        <v>1743384.3323934791</v>
      </c>
      <c r="FH46" s="20">
        <f t="shared" si="41"/>
        <v>0</v>
      </c>
      <c r="FI46" s="20">
        <f t="shared" si="41"/>
        <v>-242607.00961800106</v>
      </c>
      <c r="FJ46" s="20">
        <f t="shared" si="41"/>
        <v>0</v>
      </c>
      <c r="FK46" s="20">
        <f t="shared" si="41"/>
        <v>-401557.55471202888</v>
      </c>
      <c r="FL46" s="20">
        <f t="shared" si="41"/>
        <v>0</v>
      </c>
      <c r="FM46" s="20">
        <f t="shared" si="41"/>
        <v>-195386564.26574242</v>
      </c>
      <c r="FN46" s="20">
        <f t="shared" si="41"/>
        <v>6185965.0190380029</v>
      </c>
      <c r="FO46" s="20">
        <f t="shared" si="41"/>
        <v>174642002.14264983</v>
      </c>
      <c r="FP46" s="20">
        <f t="shared" si="41"/>
        <v>3146660.8700000085</v>
      </c>
      <c r="FQ46" s="20">
        <f t="shared" si="41"/>
        <v>17890263.581616018</v>
      </c>
      <c r="FR46" s="20">
        <f t="shared" si="41"/>
        <v>54806639.016327873</v>
      </c>
      <c r="FS46" s="20">
        <f t="shared" si="41"/>
        <v>0</v>
      </c>
      <c r="FT46" s="20">
        <f t="shared" si="41"/>
        <v>0</v>
      </c>
      <c r="FU46" s="20">
        <f t="shared" si="41"/>
        <v>79070.325399999972</v>
      </c>
      <c r="FV46" s="20">
        <f t="shared" si="41"/>
        <v>0</v>
      </c>
      <c r="FW46" s="20">
        <f t="shared" si="41"/>
        <v>-6069072.8816930102</v>
      </c>
      <c r="FX46" s="20">
        <f t="shared" si="41"/>
        <v>50175.311134722244</v>
      </c>
      <c r="FY46" s="20">
        <f t="shared" si="41"/>
        <v>0</v>
      </c>
      <c r="FZ46" s="20">
        <f t="shared" si="41"/>
        <v>-771787.50036631664</v>
      </c>
      <c r="GA46" s="20">
        <f t="shared" si="41"/>
        <v>10775509.003744235</v>
      </c>
      <c r="GB46" s="20">
        <f t="shared" si="41"/>
        <v>0</v>
      </c>
      <c r="GC46" s="20">
        <f t="shared" si="41"/>
        <v>0</v>
      </c>
      <c r="GD46" s="20">
        <f t="shared" si="41"/>
        <v>-2880746.5800000094</v>
      </c>
      <c r="GE46" s="259">
        <f t="shared" si="41"/>
        <v>73666027.532059997</v>
      </c>
      <c r="GF46" s="259">
        <f t="shared" si="41"/>
        <v>5659074413.4054613</v>
      </c>
      <c r="GG46" s="20">
        <f t="shared" si="41"/>
        <v>0</v>
      </c>
      <c r="GH46" s="20">
        <f t="shared" si="41"/>
        <v>0</v>
      </c>
      <c r="GI46" s="20">
        <f t="shared" si="41"/>
        <v>0</v>
      </c>
      <c r="GJ46" s="20">
        <f t="shared" si="41"/>
        <v>21213022.136484977</v>
      </c>
      <c r="GK46" s="20">
        <f t="shared" si="41"/>
        <v>0</v>
      </c>
      <c r="GL46" s="20">
        <f t="shared" si="41"/>
        <v>0</v>
      </c>
      <c r="GM46" s="20">
        <f t="shared" ref="GM46:IX46" si="42">GM57</f>
        <v>0</v>
      </c>
      <c r="GN46" s="20">
        <f t="shared" si="42"/>
        <v>0</v>
      </c>
      <c r="GO46" s="20">
        <f t="shared" si="42"/>
        <v>0</v>
      </c>
      <c r="GP46" s="20">
        <f t="shared" si="42"/>
        <v>0</v>
      </c>
      <c r="GQ46" s="20">
        <f t="shared" si="42"/>
        <v>0</v>
      </c>
      <c r="GR46" s="20">
        <f t="shared" si="42"/>
        <v>0</v>
      </c>
      <c r="GS46" s="20">
        <f t="shared" si="42"/>
        <v>0</v>
      </c>
      <c r="GT46" s="20">
        <f t="shared" si="42"/>
        <v>0</v>
      </c>
      <c r="GU46" s="20">
        <f t="shared" si="42"/>
        <v>0</v>
      </c>
      <c r="GV46" s="20">
        <f t="shared" si="42"/>
        <v>0</v>
      </c>
      <c r="GW46" s="20">
        <f t="shared" si="42"/>
        <v>0</v>
      </c>
      <c r="GX46" s="20">
        <f t="shared" si="42"/>
        <v>0</v>
      </c>
      <c r="GY46" s="20">
        <f t="shared" si="42"/>
        <v>0</v>
      </c>
      <c r="GZ46" s="20">
        <f t="shared" si="42"/>
        <v>0</v>
      </c>
      <c r="HA46" s="20">
        <f t="shared" si="42"/>
        <v>0</v>
      </c>
      <c r="HB46" s="20">
        <f t="shared" si="42"/>
        <v>0</v>
      </c>
      <c r="HC46" s="20">
        <f t="shared" si="42"/>
        <v>-21401979.720287658</v>
      </c>
      <c r="HD46" s="20">
        <f t="shared" si="42"/>
        <v>0</v>
      </c>
      <c r="HE46" s="20">
        <f t="shared" si="42"/>
        <v>-5294316.163872092</v>
      </c>
      <c r="HF46" s="20">
        <f t="shared" si="42"/>
        <v>0</v>
      </c>
      <c r="HG46" s="20">
        <f t="shared" si="42"/>
        <v>-803115.10942405812</v>
      </c>
      <c r="HH46" s="20">
        <f t="shared" si="42"/>
        <v>0</v>
      </c>
      <c r="HI46" s="20">
        <f t="shared" si="42"/>
        <v>-369995483.59326911</v>
      </c>
      <c r="HJ46" s="20">
        <f t="shared" si="42"/>
        <v>15530997.728948005</v>
      </c>
      <c r="HK46" s="20">
        <f t="shared" si="42"/>
        <v>504451934.22671396</v>
      </c>
      <c r="HL46" s="20">
        <f t="shared" si="42"/>
        <v>6798414.0799999991</v>
      </c>
      <c r="HM46" s="20">
        <f t="shared" si="42"/>
        <v>103418992.61372802</v>
      </c>
      <c r="HN46" s="20">
        <f t="shared" si="42"/>
        <v>122625300.25564417</v>
      </c>
      <c r="HO46" s="20">
        <f t="shared" si="42"/>
        <v>0</v>
      </c>
      <c r="HP46" s="20">
        <f t="shared" si="42"/>
        <v>0</v>
      </c>
      <c r="HQ46" s="20">
        <f t="shared" si="42"/>
        <v>158140.65079999901</v>
      </c>
      <c r="HR46" s="20">
        <f t="shared" si="42"/>
        <v>0</v>
      </c>
      <c r="HS46" s="20">
        <f t="shared" si="42"/>
        <v>-14555862.582186887</v>
      </c>
      <c r="HT46" s="20">
        <f t="shared" si="42"/>
        <v>40492.529765277883</v>
      </c>
      <c r="HU46" s="20">
        <f t="shared" si="42"/>
        <v>0</v>
      </c>
      <c r="HV46" s="20">
        <f t="shared" si="42"/>
        <v>-1543575.0007326342</v>
      </c>
      <c r="HW46" s="20">
        <f t="shared" si="42"/>
        <v>14340757.836875102</v>
      </c>
      <c r="HX46" s="20">
        <f t="shared" si="42"/>
        <v>0</v>
      </c>
      <c r="HY46" s="20">
        <f t="shared" si="42"/>
        <v>0</v>
      </c>
      <c r="HZ46" s="20">
        <f t="shared" si="42"/>
        <v>-5761493.1600000188</v>
      </c>
      <c r="IA46" s="259">
        <f t="shared" si="42"/>
        <v>369222226.72918695</v>
      </c>
      <c r="IB46" s="259">
        <f t="shared" si="42"/>
        <v>6028296640.1346474</v>
      </c>
      <c r="IC46" s="20">
        <f t="shared" si="42"/>
        <v>0</v>
      </c>
      <c r="ID46" s="20">
        <f t="shared" si="42"/>
        <v>0</v>
      </c>
      <c r="IE46" s="20">
        <f t="shared" si="42"/>
        <v>0</v>
      </c>
      <c r="IF46" s="20">
        <f t="shared" si="42"/>
        <v>20837437.957287818</v>
      </c>
      <c r="IG46" s="20">
        <f t="shared" si="42"/>
        <v>0</v>
      </c>
      <c r="IH46" s="20">
        <f t="shared" si="42"/>
        <v>0</v>
      </c>
      <c r="II46" s="20">
        <f t="shared" si="42"/>
        <v>0</v>
      </c>
      <c r="IJ46" s="20">
        <f t="shared" si="42"/>
        <v>0</v>
      </c>
      <c r="IK46" s="20">
        <f t="shared" si="42"/>
        <v>0</v>
      </c>
      <c r="IL46" s="20">
        <f t="shared" si="42"/>
        <v>0</v>
      </c>
      <c r="IM46" s="20">
        <f t="shared" si="42"/>
        <v>0</v>
      </c>
      <c r="IN46" s="20">
        <f t="shared" si="42"/>
        <v>0</v>
      </c>
      <c r="IO46" s="20">
        <f t="shared" si="42"/>
        <v>0</v>
      </c>
      <c r="IP46" s="20">
        <f t="shared" si="42"/>
        <v>0</v>
      </c>
      <c r="IQ46" s="20">
        <f t="shared" si="42"/>
        <v>0</v>
      </c>
      <c r="IR46" s="20">
        <f t="shared" si="42"/>
        <v>0</v>
      </c>
      <c r="IS46" s="20">
        <f t="shared" si="42"/>
        <v>0</v>
      </c>
      <c r="IT46" s="20">
        <f t="shared" si="42"/>
        <v>0</v>
      </c>
      <c r="IU46" s="20">
        <f t="shared" si="42"/>
        <v>0</v>
      </c>
      <c r="IV46" s="20">
        <f t="shared" si="42"/>
        <v>0</v>
      </c>
      <c r="IW46" s="20">
        <f t="shared" si="42"/>
        <v>0</v>
      </c>
      <c r="IX46" s="20">
        <f t="shared" si="42"/>
        <v>0</v>
      </c>
      <c r="IY46" s="20">
        <f t="shared" ref="IY46:JV46" si="43">IY57</f>
        <v>-2946061.7596826805</v>
      </c>
      <c r="IZ46" s="20">
        <f t="shared" si="43"/>
        <v>0</v>
      </c>
      <c r="JA46" s="20">
        <f t="shared" si="43"/>
        <v>-5294316.1638720883</v>
      </c>
      <c r="JB46" s="20">
        <f t="shared" si="43"/>
        <v>0</v>
      </c>
      <c r="JC46" s="20">
        <f t="shared" si="43"/>
        <v>-401557.55471203179</v>
      </c>
      <c r="JD46" s="20">
        <f t="shared" si="43"/>
        <v>0</v>
      </c>
      <c r="JE46" s="20">
        <f t="shared" si="43"/>
        <v>-353567888.62914097</v>
      </c>
      <c r="JF46" s="20">
        <f t="shared" si="43"/>
        <v>18862632.939278003</v>
      </c>
      <c r="JG46" s="20">
        <f t="shared" si="43"/>
        <v>434225941.39003211</v>
      </c>
      <c r="JH46" s="20">
        <f t="shared" si="43"/>
        <v>9396376.4400000051</v>
      </c>
      <c r="JI46" s="20">
        <f t="shared" si="43"/>
        <v>232425138.98714393</v>
      </c>
      <c r="JJ46" s="20">
        <f t="shared" si="43"/>
        <v>69149599.774446085</v>
      </c>
      <c r="JK46" s="20">
        <f t="shared" si="43"/>
        <v>0</v>
      </c>
      <c r="JL46" s="20">
        <f t="shared" si="43"/>
        <v>0</v>
      </c>
      <c r="JM46" s="20">
        <f t="shared" si="43"/>
        <v>158140.65079999808</v>
      </c>
      <c r="JN46" s="20">
        <f t="shared" si="43"/>
        <v>0</v>
      </c>
      <c r="JO46" s="20">
        <f t="shared" si="43"/>
        <v>-14219006.308582447</v>
      </c>
      <c r="JP46" s="20">
        <f t="shared" si="43"/>
        <v>0</v>
      </c>
      <c r="JQ46" s="20">
        <f t="shared" si="43"/>
        <v>0</v>
      </c>
      <c r="JR46" s="20">
        <f t="shared" si="43"/>
        <v>-1543575.000732634</v>
      </c>
      <c r="JS46" s="20">
        <f t="shared" si="43"/>
        <v>11449840.215727881</v>
      </c>
      <c r="JT46" s="20">
        <f t="shared" si="43"/>
        <v>0</v>
      </c>
      <c r="JU46" s="20">
        <f t="shared" si="43"/>
        <v>0</v>
      </c>
      <c r="JV46" s="20">
        <f t="shared" si="43"/>
        <v>-5761493.1600000151</v>
      </c>
      <c r="JW46" s="259">
        <f>JW57</f>
        <v>412771209.7779929</v>
      </c>
      <c r="JX46" s="259">
        <f>JX57</f>
        <v>6441067849.9126396</v>
      </c>
      <c r="JY46" s="228"/>
    </row>
    <row r="47" spans="1:285" ht="15" x14ac:dyDescent="0.25">
      <c r="A47" s="18">
        <f>ROW()</f>
        <v>47</v>
      </c>
      <c r="B47" s="19"/>
      <c r="C47" s="251"/>
      <c r="F47" s="14"/>
      <c r="G47" s="14"/>
      <c r="H47" s="14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Q47" s="251"/>
      <c r="AR47" s="251"/>
      <c r="CM47" s="251"/>
      <c r="CN47" s="251"/>
      <c r="EI47" s="251"/>
      <c r="EJ47" s="251"/>
      <c r="GE47" s="251"/>
      <c r="GF47" s="251"/>
      <c r="IA47" s="251"/>
      <c r="IB47" s="251"/>
      <c r="JW47" s="251"/>
      <c r="JX47" s="251"/>
      <c r="JY47" s="228"/>
    </row>
    <row r="48" spans="1:285" ht="15" x14ac:dyDescent="0.25">
      <c r="A48" s="18">
        <f>ROW()</f>
        <v>48</v>
      </c>
      <c r="B48" s="23" t="s">
        <v>20</v>
      </c>
      <c r="C48" s="270">
        <f>+C44/C46</f>
        <v>5.4216404053200523E-2</v>
      </c>
      <c r="D48" s="255"/>
      <c r="E48" s="255"/>
      <c r="F48" s="14"/>
      <c r="G48" s="14"/>
      <c r="H48" s="14"/>
      <c r="I48" s="253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1"/>
      <c r="AK48" s="271"/>
      <c r="AL48" s="271"/>
      <c r="AM48" s="271"/>
      <c r="AN48" s="255"/>
      <c r="AO48" s="255"/>
      <c r="AP48" s="255"/>
      <c r="AQ48" s="270"/>
      <c r="AR48" s="270">
        <f>+AR44/AR46</f>
        <v>7.1485412603626911E-2</v>
      </c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5"/>
      <c r="BQ48" s="255"/>
      <c r="BR48" s="255"/>
      <c r="BS48" s="255"/>
      <c r="BT48" s="255"/>
      <c r="BU48" s="255"/>
      <c r="BV48" s="255"/>
      <c r="BW48" s="255"/>
      <c r="BX48" s="255"/>
      <c r="BY48" s="255"/>
      <c r="BZ48" s="255"/>
      <c r="CA48" s="255"/>
      <c r="CB48" s="255"/>
      <c r="CC48" s="255"/>
      <c r="CD48" s="255"/>
      <c r="CE48" s="255"/>
      <c r="CF48" s="255"/>
      <c r="CG48" s="255"/>
      <c r="CH48" s="255"/>
      <c r="CI48" s="255"/>
      <c r="CJ48" s="255"/>
      <c r="CK48" s="255"/>
      <c r="CL48" s="255"/>
      <c r="CM48" s="254"/>
      <c r="CN48" s="270">
        <f>+CN44/CN46</f>
        <v>7.5678045191193491E-2</v>
      </c>
      <c r="CO48" s="255"/>
      <c r="CP48" s="255"/>
      <c r="CQ48" s="255"/>
      <c r="CR48" s="255"/>
      <c r="CS48" s="255"/>
      <c r="CT48" s="255"/>
      <c r="CU48" s="255"/>
      <c r="CV48" s="255"/>
      <c r="CW48" s="255"/>
      <c r="CX48" s="255"/>
      <c r="CY48" s="255"/>
      <c r="CZ48" s="255"/>
      <c r="DA48" s="255"/>
      <c r="DB48" s="255"/>
      <c r="DC48" s="255"/>
      <c r="DD48" s="255"/>
      <c r="DE48" s="255"/>
      <c r="DF48" s="255"/>
      <c r="DG48" s="255"/>
      <c r="DH48" s="255"/>
      <c r="DI48" s="255"/>
      <c r="DJ48" s="255"/>
      <c r="DK48" s="255"/>
      <c r="DL48" s="255"/>
      <c r="DM48" s="255"/>
      <c r="DN48" s="255"/>
      <c r="DO48" s="255"/>
      <c r="DP48" s="255"/>
      <c r="DQ48" s="255"/>
      <c r="DR48" s="255"/>
      <c r="DS48" s="255"/>
      <c r="DT48" s="255"/>
      <c r="DU48" s="255"/>
      <c r="DV48" s="255"/>
      <c r="DW48" s="255"/>
      <c r="DX48" s="255"/>
      <c r="DY48" s="255"/>
      <c r="DZ48" s="255"/>
      <c r="EA48" s="255"/>
      <c r="EB48" s="255"/>
      <c r="EC48" s="255"/>
      <c r="ED48" s="255"/>
      <c r="EE48" s="255"/>
      <c r="EF48" s="255"/>
      <c r="EG48" s="255"/>
      <c r="EH48" s="255"/>
      <c r="EI48" s="254"/>
      <c r="EJ48" s="270">
        <f>+EJ44/EJ46</f>
        <v>6.6624147063910177E-2</v>
      </c>
      <c r="EK48" s="255"/>
      <c r="EL48" s="255"/>
      <c r="EM48" s="255"/>
      <c r="EN48" s="255"/>
      <c r="EO48" s="255"/>
      <c r="EP48" s="255"/>
      <c r="EQ48" s="255"/>
      <c r="ER48" s="255"/>
      <c r="ES48" s="255"/>
      <c r="ET48" s="255"/>
      <c r="EU48" s="255"/>
      <c r="EV48" s="255"/>
      <c r="EW48" s="255"/>
      <c r="EX48" s="255"/>
      <c r="EY48" s="255"/>
      <c r="EZ48" s="255"/>
      <c r="FA48" s="255"/>
      <c r="FB48" s="255"/>
      <c r="FC48" s="255"/>
      <c r="FD48" s="255"/>
      <c r="FE48" s="255"/>
      <c r="FF48" s="255"/>
      <c r="FG48" s="255"/>
      <c r="FH48" s="255"/>
      <c r="FI48" s="255"/>
      <c r="FJ48" s="255"/>
      <c r="FK48" s="255"/>
      <c r="FL48" s="255"/>
      <c r="FM48" s="255"/>
      <c r="FN48" s="255"/>
      <c r="FO48" s="255"/>
      <c r="FP48" s="255"/>
      <c r="FQ48" s="255"/>
      <c r="FR48" s="255"/>
      <c r="FS48" s="255"/>
      <c r="FT48" s="255"/>
      <c r="FU48" s="255"/>
      <c r="FV48" s="255"/>
      <c r="FW48" s="255"/>
      <c r="FX48" s="255"/>
      <c r="FY48" s="255"/>
      <c r="FZ48" s="255"/>
      <c r="GA48" s="255"/>
      <c r="GB48" s="255"/>
      <c r="GC48" s="255"/>
      <c r="GD48" s="255"/>
      <c r="GE48" s="254"/>
      <c r="GF48" s="270">
        <f>+GF44/GF46</f>
        <v>3.0025822993949937E-2</v>
      </c>
      <c r="GG48" s="255"/>
      <c r="GH48" s="255"/>
      <c r="GI48" s="255"/>
      <c r="GJ48" s="255"/>
      <c r="GK48" s="255"/>
      <c r="GL48" s="255"/>
      <c r="GM48" s="255"/>
      <c r="GN48" s="255"/>
      <c r="GO48" s="255"/>
      <c r="GP48" s="255"/>
      <c r="GQ48" s="255"/>
      <c r="GR48" s="255"/>
      <c r="GS48" s="255"/>
      <c r="GT48" s="255"/>
      <c r="GU48" s="255"/>
      <c r="GV48" s="255"/>
      <c r="GW48" s="255"/>
      <c r="GX48" s="255"/>
      <c r="GY48" s="255"/>
      <c r="GZ48" s="255"/>
      <c r="HA48" s="255"/>
      <c r="HB48" s="255"/>
      <c r="HC48" s="255"/>
      <c r="HD48" s="255"/>
      <c r="HE48" s="255"/>
      <c r="HF48" s="255"/>
      <c r="HG48" s="255"/>
      <c r="HH48" s="255"/>
      <c r="HI48" s="255"/>
      <c r="HJ48" s="255"/>
      <c r="HK48" s="255"/>
      <c r="HL48" s="255"/>
      <c r="HM48" s="255"/>
      <c r="HN48" s="255"/>
      <c r="HO48" s="255"/>
      <c r="HP48" s="255"/>
      <c r="HQ48" s="255"/>
      <c r="HR48" s="255"/>
      <c r="HS48" s="255"/>
      <c r="HT48" s="255"/>
      <c r="HU48" s="255"/>
      <c r="HV48" s="255"/>
      <c r="HW48" s="255"/>
      <c r="HX48" s="255"/>
      <c r="HY48" s="255"/>
      <c r="HZ48" s="255"/>
      <c r="IA48" s="254"/>
      <c r="IB48" s="270">
        <f>+IB44/IB46</f>
        <v>2.5392055094718233E-2</v>
      </c>
      <c r="IC48" s="255"/>
      <c r="ID48" s="255"/>
      <c r="IE48" s="255"/>
      <c r="IF48" s="255"/>
      <c r="IG48" s="255"/>
      <c r="IH48" s="255"/>
      <c r="II48" s="255"/>
      <c r="IJ48" s="255"/>
      <c r="IK48" s="255"/>
      <c r="IL48" s="255"/>
      <c r="IM48" s="255"/>
      <c r="IN48" s="255"/>
      <c r="IO48" s="255"/>
      <c r="IP48" s="255"/>
      <c r="IQ48" s="255"/>
      <c r="IR48" s="255"/>
      <c r="IS48" s="255"/>
      <c r="IT48" s="255"/>
      <c r="IU48" s="255"/>
      <c r="IV48" s="255"/>
      <c r="IW48" s="255"/>
      <c r="IX48" s="255"/>
      <c r="IY48" s="255"/>
      <c r="IZ48" s="255"/>
      <c r="JA48" s="255"/>
      <c r="JB48" s="255"/>
      <c r="JC48" s="255"/>
      <c r="JD48" s="255"/>
      <c r="JE48" s="255"/>
      <c r="JF48" s="255"/>
      <c r="JG48" s="255"/>
      <c r="JH48" s="255"/>
      <c r="JI48" s="255"/>
      <c r="JJ48" s="255"/>
      <c r="JK48" s="255"/>
      <c r="JL48" s="255"/>
      <c r="JM48" s="255"/>
      <c r="JN48" s="255"/>
      <c r="JO48" s="255"/>
      <c r="JP48" s="255"/>
      <c r="JQ48" s="255"/>
      <c r="JR48" s="255"/>
      <c r="JS48" s="255"/>
      <c r="JT48" s="255"/>
      <c r="JU48" s="255"/>
      <c r="JV48" s="255"/>
      <c r="JW48" s="254"/>
      <c r="JX48" s="270">
        <f>+JX44/JX46</f>
        <v>2.7842939062086233E-2</v>
      </c>
      <c r="JY48" s="228"/>
    </row>
    <row r="49" spans="1:285" ht="15" x14ac:dyDescent="0.25">
      <c r="A49" s="18">
        <f>ROW()</f>
        <v>49</v>
      </c>
      <c r="B49" s="19"/>
      <c r="C49" s="254"/>
      <c r="D49" s="255"/>
      <c r="E49" s="255"/>
      <c r="F49" s="14"/>
      <c r="G49" s="14"/>
      <c r="H49" s="14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4"/>
      <c r="AR49" s="254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5"/>
      <c r="BQ49" s="255"/>
      <c r="BR49" s="255"/>
      <c r="BS49" s="255"/>
      <c r="BT49" s="255"/>
      <c r="BU49" s="255"/>
      <c r="BV49" s="255"/>
      <c r="BW49" s="255"/>
      <c r="BX49" s="255"/>
      <c r="BY49" s="255"/>
      <c r="BZ49" s="255"/>
      <c r="CA49" s="255"/>
      <c r="CB49" s="255"/>
      <c r="CC49" s="255"/>
      <c r="CD49" s="255"/>
      <c r="CE49" s="255"/>
      <c r="CF49" s="255"/>
      <c r="CG49" s="255"/>
      <c r="CH49" s="255"/>
      <c r="CI49" s="255"/>
      <c r="CJ49" s="255"/>
      <c r="CK49" s="255"/>
      <c r="CL49" s="255"/>
      <c r="CM49" s="254"/>
      <c r="CN49" s="254"/>
      <c r="CO49" s="255"/>
      <c r="CP49" s="255"/>
      <c r="CQ49" s="255"/>
      <c r="CR49" s="255"/>
      <c r="CS49" s="255"/>
      <c r="CT49" s="255"/>
      <c r="CU49" s="255"/>
      <c r="CV49" s="255"/>
      <c r="CW49" s="255"/>
      <c r="CX49" s="255"/>
      <c r="CY49" s="255"/>
      <c r="CZ49" s="255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  <c r="DL49" s="255"/>
      <c r="DM49" s="255"/>
      <c r="DN49" s="255"/>
      <c r="DO49" s="255"/>
      <c r="DP49" s="255"/>
      <c r="DQ49" s="255"/>
      <c r="DR49" s="255"/>
      <c r="DS49" s="255"/>
      <c r="DT49" s="255"/>
      <c r="DU49" s="255"/>
      <c r="DV49" s="255"/>
      <c r="DW49" s="255"/>
      <c r="DX49" s="255"/>
      <c r="DY49" s="255"/>
      <c r="DZ49" s="255"/>
      <c r="EA49" s="255"/>
      <c r="EB49" s="255"/>
      <c r="EC49" s="255"/>
      <c r="ED49" s="255"/>
      <c r="EE49" s="255"/>
      <c r="EF49" s="255"/>
      <c r="EG49" s="255"/>
      <c r="EH49" s="255"/>
      <c r="EI49" s="254"/>
      <c r="EJ49" s="254"/>
      <c r="EK49" s="255"/>
      <c r="EL49" s="255"/>
      <c r="EM49" s="255"/>
      <c r="EN49" s="255"/>
      <c r="EO49" s="255"/>
      <c r="EP49" s="255"/>
      <c r="EQ49" s="255"/>
      <c r="ER49" s="255"/>
      <c r="ES49" s="255"/>
      <c r="ET49" s="255"/>
      <c r="EU49" s="255"/>
      <c r="EV49" s="255"/>
      <c r="EW49" s="255"/>
      <c r="EX49" s="255"/>
      <c r="EY49" s="255"/>
      <c r="EZ49" s="255"/>
      <c r="FA49" s="255"/>
      <c r="FB49" s="255"/>
      <c r="FC49" s="255"/>
      <c r="FD49" s="255"/>
      <c r="FE49" s="255"/>
      <c r="FF49" s="255"/>
      <c r="FG49" s="255"/>
      <c r="FH49" s="255"/>
      <c r="FI49" s="255"/>
      <c r="FJ49" s="255"/>
      <c r="FK49" s="255"/>
      <c r="FL49" s="255"/>
      <c r="FM49" s="255"/>
      <c r="FN49" s="255"/>
      <c r="FO49" s="255"/>
      <c r="FP49" s="255"/>
      <c r="FQ49" s="255"/>
      <c r="FR49" s="255"/>
      <c r="FS49" s="255"/>
      <c r="FT49" s="255"/>
      <c r="FU49" s="255"/>
      <c r="FV49" s="255"/>
      <c r="FW49" s="255"/>
      <c r="FX49" s="255"/>
      <c r="FY49" s="255"/>
      <c r="FZ49" s="255"/>
      <c r="GA49" s="255"/>
      <c r="GB49" s="255"/>
      <c r="GC49" s="255"/>
      <c r="GD49" s="255"/>
      <c r="GE49" s="254"/>
      <c r="GF49" s="254"/>
      <c r="GG49" s="255"/>
      <c r="GH49" s="255"/>
      <c r="GI49" s="255"/>
      <c r="GJ49" s="255"/>
      <c r="GK49" s="255"/>
      <c r="GL49" s="255"/>
      <c r="GM49" s="255"/>
      <c r="GN49" s="255"/>
      <c r="GO49" s="255"/>
      <c r="GP49" s="255"/>
      <c r="GQ49" s="255"/>
      <c r="GR49" s="255"/>
      <c r="GS49" s="255"/>
      <c r="GT49" s="255"/>
      <c r="GU49" s="255"/>
      <c r="GV49" s="255"/>
      <c r="GW49" s="255"/>
      <c r="GX49" s="255"/>
      <c r="GY49" s="255"/>
      <c r="GZ49" s="255"/>
      <c r="HA49" s="255"/>
      <c r="HB49" s="255"/>
      <c r="HC49" s="255"/>
      <c r="HD49" s="255"/>
      <c r="HE49" s="255"/>
      <c r="HF49" s="255"/>
      <c r="HG49" s="255"/>
      <c r="HH49" s="255"/>
      <c r="HI49" s="255"/>
      <c r="HJ49" s="255"/>
      <c r="HK49" s="255"/>
      <c r="HL49" s="255"/>
      <c r="HM49" s="255"/>
      <c r="HN49" s="255"/>
      <c r="HO49" s="255"/>
      <c r="HP49" s="255"/>
      <c r="HQ49" s="255"/>
      <c r="HR49" s="255"/>
      <c r="HS49" s="255"/>
      <c r="HT49" s="255"/>
      <c r="HU49" s="255"/>
      <c r="HV49" s="255"/>
      <c r="HW49" s="255"/>
      <c r="HX49" s="255"/>
      <c r="HY49" s="255"/>
      <c r="HZ49" s="255"/>
      <c r="IA49" s="254"/>
      <c r="IB49" s="254"/>
      <c r="IC49" s="255"/>
      <c r="ID49" s="255"/>
      <c r="IE49" s="255"/>
      <c r="IF49" s="255"/>
      <c r="IG49" s="255"/>
      <c r="IH49" s="255"/>
      <c r="II49" s="255"/>
      <c r="IJ49" s="255"/>
      <c r="IK49" s="255"/>
      <c r="IL49" s="255"/>
      <c r="IM49" s="255"/>
      <c r="IN49" s="255"/>
      <c r="IO49" s="255"/>
      <c r="IP49" s="255"/>
      <c r="IQ49" s="255"/>
      <c r="IR49" s="255"/>
      <c r="IS49" s="255"/>
      <c r="IT49" s="255"/>
      <c r="IU49" s="255"/>
      <c r="IV49" s="255"/>
      <c r="IW49" s="255"/>
      <c r="IX49" s="255"/>
      <c r="IY49" s="255"/>
      <c r="IZ49" s="255"/>
      <c r="JA49" s="255"/>
      <c r="JB49" s="255"/>
      <c r="JC49" s="255"/>
      <c r="JD49" s="255"/>
      <c r="JE49" s="255"/>
      <c r="JF49" s="255"/>
      <c r="JG49" s="255"/>
      <c r="JH49" s="255"/>
      <c r="JI49" s="255"/>
      <c r="JJ49" s="255"/>
      <c r="JK49" s="255"/>
      <c r="JL49" s="255"/>
      <c r="JM49" s="255"/>
      <c r="JN49" s="255"/>
      <c r="JO49" s="255"/>
      <c r="JP49" s="255"/>
      <c r="JQ49" s="255"/>
      <c r="JR49" s="255"/>
      <c r="JS49" s="255"/>
      <c r="JT49" s="255"/>
      <c r="JU49" s="255"/>
      <c r="JV49" s="255"/>
      <c r="JW49" s="254"/>
      <c r="JX49" s="254"/>
      <c r="JY49" s="228"/>
    </row>
    <row r="50" spans="1:285" ht="15" x14ac:dyDescent="0.25">
      <c r="A50" s="18">
        <f>ROW()</f>
        <v>50</v>
      </c>
      <c r="B50" s="19" t="s">
        <v>148</v>
      </c>
      <c r="C50" s="254"/>
      <c r="D50" s="255"/>
      <c r="E50" s="255"/>
      <c r="F50" s="14"/>
      <c r="G50" s="14"/>
      <c r="H50" s="14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4"/>
      <c r="AR50" s="254"/>
      <c r="AS50" s="255"/>
      <c r="AT50" s="255"/>
      <c r="AU50" s="255"/>
      <c r="AV50" s="255"/>
      <c r="AW50" s="255"/>
      <c r="AX50" s="255"/>
      <c r="AY50" s="255"/>
      <c r="AZ50" s="255"/>
      <c r="BA50" s="255"/>
      <c r="BB50" s="255"/>
      <c r="BC50" s="255"/>
      <c r="BD50" s="255"/>
      <c r="BE50" s="255"/>
      <c r="BF50" s="255"/>
      <c r="BG50" s="255"/>
      <c r="BH50" s="255"/>
      <c r="BI50" s="255"/>
      <c r="BJ50" s="255"/>
      <c r="BK50" s="255"/>
      <c r="BL50" s="255"/>
      <c r="BM50" s="255"/>
      <c r="BN50" s="255"/>
      <c r="BO50" s="255"/>
      <c r="BP50" s="255"/>
      <c r="BQ50" s="255"/>
      <c r="BR50" s="255"/>
      <c r="BS50" s="255"/>
      <c r="BT50" s="255"/>
      <c r="BU50" s="255"/>
      <c r="BV50" s="255"/>
      <c r="BW50" s="255"/>
      <c r="BX50" s="255"/>
      <c r="BY50" s="255"/>
      <c r="BZ50" s="255"/>
      <c r="CA50" s="255"/>
      <c r="CB50" s="255"/>
      <c r="CC50" s="255"/>
      <c r="CD50" s="255"/>
      <c r="CE50" s="255"/>
      <c r="CF50" s="255"/>
      <c r="CG50" s="255"/>
      <c r="CH50" s="255"/>
      <c r="CI50" s="255"/>
      <c r="CJ50" s="255"/>
      <c r="CK50" s="255"/>
      <c r="CL50" s="255"/>
      <c r="CM50" s="254"/>
      <c r="CN50" s="254"/>
      <c r="CO50" s="255"/>
      <c r="CP50" s="255"/>
      <c r="CQ50" s="255"/>
      <c r="CR50" s="255"/>
      <c r="CS50" s="255"/>
      <c r="CT50" s="255"/>
      <c r="CU50" s="255"/>
      <c r="CV50" s="255"/>
      <c r="CW50" s="255"/>
      <c r="CX50" s="255"/>
      <c r="CY50" s="255"/>
      <c r="CZ50" s="255"/>
      <c r="DA50" s="255"/>
      <c r="DB50" s="255"/>
      <c r="DC50" s="255"/>
      <c r="DD50" s="255"/>
      <c r="DE50" s="255"/>
      <c r="DF50" s="255"/>
      <c r="DG50" s="255"/>
      <c r="DH50" s="255"/>
      <c r="DI50" s="255"/>
      <c r="DJ50" s="255"/>
      <c r="DK50" s="255"/>
      <c r="DL50" s="255"/>
      <c r="DM50" s="255"/>
      <c r="DN50" s="255"/>
      <c r="DO50" s="255"/>
      <c r="DP50" s="255"/>
      <c r="DQ50" s="255"/>
      <c r="DR50" s="255"/>
      <c r="DS50" s="255"/>
      <c r="DT50" s="255"/>
      <c r="DU50" s="255"/>
      <c r="DV50" s="255"/>
      <c r="DW50" s="255"/>
      <c r="DX50" s="255"/>
      <c r="DY50" s="255"/>
      <c r="DZ50" s="255"/>
      <c r="EA50" s="255"/>
      <c r="EB50" s="255"/>
      <c r="EC50" s="255"/>
      <c r="ED50" s="255"/>
      <c r="EE50" s="255"/>
      <c r="EF50" s="255"/>
      <c r="EG50" s="255"/>
      <c r="EH50" s="255"/>
      <c r="EI50" s="254"/>
      <c r="EJ50" s="254"/>
      <c r="EK50" s="255"/>
      <c r="EL50" s="255"/>
      <c r="EM50" s="255"/>
      <c r="EN50" s="255"/>
      <c r="EO50" s="255"/>
      <c r="EP50" s="255"/>
      <c r="EQ50" s="255"/>
      <c r="ER50" s="255"/>
      <c r="ES50" s="255"/>
      <c r="ET50" s="255"/>
      <c r="EU50" s="255"/>
      <c r="EV50" s="255"/>
      <c r="EW50" s="255"/>
      <c r="EX50" s="255"/>
      <c r="EY50" s="255"/>
      <c r="EZ50" s="255"/>
      <c r="FA50" s="255"/>
      <c r="FB50" s="255"/>
      <c r="FC50" s="255"/>
      <c r="FD50" s="255"/>
      <c r="FE50" s="255"/>
      <c r="FF50" s="255"/>
      <c r="FG50" s="255"/>
      <c r="FH50" s="255"/>
      <c r="FI50" s="255"/>
      <c r="FJ50" s="255"/>
      <c r="FK50" s="255"/>
      <c r="FL50" s="255"/>
      <c r="FM50" s="255"/>
      <c r="FN50" s="255"/>
      <c r="FO50" s="255"/>
      <c r="FP50" s="255"/>
      <c r="FQ50" s="255"/>
      <c r="FR50" s="255"/>
      <c r="FS50" s="255"/>
      <c r="FT50" s="255"/>
      <c r="FU50" s="255"/>
      <c r="FV50" s="255"/>
      <c r="FW50" s="255"/>
      <c r="FX50" s="255"/>
      <c r="FY50" s="255"/>
      <c r="FZ50" s="255"/>
      <c r="GA50" s="255"/>
      <c r="GB50" s="255"/>
      <c r="GC50" s="255"/>
      <c r="GD50" s="255"/>
      <c r="GE50" s="254"/>
      <c r="GF50" s="254"/>
      <c r="GG50" s="255"/>
      <c r="GH50" s="255"/>
      <c r="GI50" s="255"/>
      <c r="GJ50" s="255"/>
      <c r="GK50" s="255"/>
      <c r="GL50" s="255"/>
      <c r="GM50" s="255"/>
      <c r="GN50" s="255"/>
      <c r="GO50" s="255"/>
      <c r="GP50" s="255"/>
      <c r="GQ50" s="255"/>
      <c r="GR50" s="255"/>
      <c r="GS50" s="255"/>
      <c r="GT50" s="255"/>
      <c r="GU50" s="255"/>
      <c r="GV50" s="255"/>
      <c r="GW50" s="255"/>
      <c r="GX50" s="255"/>
      <c r="GY50" s="255"/>
      <c r="GZ50" s="255"/>
      <c r="HA50" s="255"/>
      <c r="HB50" s="255"/>
      <c r="HC50" s="255"/>
      <c r="HD50" s="255"/>
      <c r="HE50" s="255"/>
      <c r="HF50" s="255"/>
      <c r="HG50" s="255"/>
      <c r="HH50" s="255"/>
      <c r="HI50" s="255"/>
      <c r="HJ50" s="255"/>
      <c r="HK50" s="255"/>
      <c r="HL50" s="255"/>
      <c r="HM50" s="255"/>
      <c r="HN50" s="255"/>
      <c r="HO50" s="255"/>
      <c r="HP50" s="255"/>
      <c r="HQ50" s="255"/>
      <c r="HR50" s="255"/>
      <c r="HS50" s="255"/>
      <c r="HT50" s="255"/>
      <c r="HU50" s="255"/>
      <c r="HV50" s="255"/>
      <c r="HW50" s="255"/>
      <c r="HX50" s="255"/>
      <c r="HY50" s="255"/>
      <c r="HZ50" s="255"/>
      <c r="IA50" s="254"/>
      <c r="IB50" s="254"/>
      <c r="IC50" s="255"/>
      <c r="ID50" s="255"/>
      <c r="IE50" s="255"/>
      <c r="IF50" s="255"/>
      <c r="IG50" s="255"/>
      <c r="IH50" s="255"/>
      <c r="II50" s="255"/>
      <c r="IJ50" s="255"/>
      <c r="IK50" s="255"/>
      <c r="IL50" s="255"/>
      <c r="IM50" s="255"/>
      <c r="IN50" s="255"/>
      <c r="IO50" s="255"/>
      <c r="IP50" s="255"/>
      <c r="IQ50" s="255"/>
      <c r="IR50" s="255"/>
      <c r="IS50" s="255"/>
      <c r="IT50" s="255"/>
      <c r="IU50" s="255"/>
      <c r="IV50" s="255"/>
      <c r="IW50" s="255"/>
      <c r="IX50" s="255"/>
      <c r="IY50" s="255"/>
      <c r="IZ50" s="255"/>
      <c r="JA50" s="255"/>
      <c r="JB50" s="255"/>
      <c r="JC50" s="255"/>
      <c r="JD50" s="255"/>
      <c r="JE50" s="255"/>
      <c r="JF50" s="255"/>
      <c r="JG50" s="255"/>
      <c r="JH50" s="255"/>
      <c r="JI50" s="255"/>
      <c r="JJ50" s="255"/>
      <c r="JK50" s="255"/>
      <c r="JL50" s="255"/>
      <c r="JM50" s="255"/>
      <c r="JN50" s="255"/>
      <c r="JO50" s="255"/>
      <c r="JP50" s="255"/>
      <c r="JQ50" s="255"/>
      <c r="JR50" s="255"/>
      <c r="JS50" s="255"/>
      <c r="JT50" s="255"/>
      <c r="JU50" s="255"/>
      <c r="JV50" s="255"/>
      <c r="JW50" s="254"/>
      <c r="JX50" s="254"/>
      <c r="JY50" s="228"/>
    </row>
    <row r="51" spans="1:285" x14ac:dyDescent="0.2">
      <c r="A51" s="18">
        <f>ROW()</f>
        <v>51</v>
      </c>
      <c r="B51" s="272" t="s">
        <v>109</v>
      </c>
      <c r="C51" s="259">
        <f>'SEF-5.1-5.2'!D96</f>
        <v>11178630582.58481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>
        <f>'SEF-6.1'!KG16</f>
        <v>154600258.49912643</v>
      </c>
      <c r="X51" s="20"/>
      <c r="Y51" s="20"/>
      <c r="Z51" s="20"/>
      <c r="AA51" s="20">
        <f>+'SEF-6.1'!NI21</f>
        <v>-194357205.99521798</v>
      </c>
      <c r="AB51" s="20"/>
      <c r="AC51" s="20"/>
      <c r="AD51" s="20"/>
      <c r="AE51" s="20"/>
      <c r="AF51" s="20"/>
      <c r="AG51" s="20">
        <f>'SEF-6.2'!AK18</f>
        <v>-4539303</v>
      </c>
      <c r="AH51" s="20"/>
      <c r="AI51" s="20"/>
      <c r="AJ51" s="20">
        <f>+'SEF-6.2'!CG18</f>
        <v>-341605.68</v>
      </c>
      <c r="AK51" s="20"/>
      <c r="AL51" s="20"/>
      <c r="AM51" s="20"/>
      <c r="AN51" s="20"/>
      <c r="AO51" s="20"/>
      <c r="AP51" s="20">
        <f>'SEF-6.2'!FY24</f>
        <v>0</v>
      </c>
      <c r="AQ51" s="259">
        <f t="shared" ref="AQ51:AQ56" si="44">SUM(D51:AP51)</f>
        <v>-44637856.176091544</v>
      </c>
      <c r="AR51" s="259">
        <f t="shared" ref="AR51:AR56" si="45">+AQ51+C51</f>
        <v>11133992726.408718</v>
      </c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>
        <f>'SEF-6.1'!NK21</f>
        <v>194357205.99521798</v>
      </c>
      <c r="BQ51" s="20"/>
      <c r="BR51" s="20"/>
      <c r="BS51" s="20"/>
      <c r="BT51" s="20">
        <f>'SEF-6.1'!PW19</f>
        <v>-90132147.473370671</v>
      </c>
      <c r="BU51" s="255"/>
      <c r="BV51" s="20"/>
      <c r="BW51" s="255">
        <f>'SEF-6.1'!$RS$28</f>
        <v>137361550.14402601</v>
      </c>
      <c r="BX51" s="255">
        <f>'SEF-6.1'!$RS$46</f>
        <v>35713428</v>
      </c>
      <c r="BY51" s="255">
        <f>'SEF-6.1'!$RS$64</f>
        <v>23415306.929908004</v>
      </c>
      <c r="BZ51" s="255">
        <f>+'SEF-6.1'!$RS$82</f>
        <v>85733349.788745955</v>
      </c>
      <c r="CA51" s="20"/>
      <c r="CB51" s="20"/>
      <c r="CC51" s="20"/>
      <c r="CD51" s="20"/>
      <c r="CE51" s="20"/>
      <c r="CF51" s="20">
        <f>+'SEF-6.2'!CI18</f>
        <v>0</v>
      </c>
      <c r="CG51" s="20"/>
      <c r="CH51" s="20"/>
      <c r="CI51" s="20">
        <f>'SEF-6.2'!EE47</f>
        <v>-487254872.49999994</v>
      </c>
      <c r="CJ51" s="20"/>
      <c r="CK51" s="20"/>
      <c r="CL51" s="20">
        <f>'SEF-6.2'!GA24</f>
        <v>0</v>
      </c>
      <c r="CM51" s="259">
        <f t="shared" ref="CM51:CM56" si="46">SUM(AS51:CL51)</f>
        <v>-100806179.11547273</v>
      </c>
      <c r="CN51" s="259">
        <f t="shared" ref="CN51:CN56" si="47">+CM51+AR51</f>
        <v>11033186547.293245</v>
      </c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>
        <f>'SEF-6.1'!MW16</f>
        <v>0</v>
      </c>
      <c r="DL51" s="20">
        <f>'SEF-6.1'!NM21</f>
        <v>0</v>
      </c>
      <c r="DM51" s="20"/>
      <c r="DN51" s="20"/>
      <c r="DO51" s="20"/>
      <c r="DP51" s="20">
        <f>'SEF-6.1'!PY19</f>
        <v>-166759056.9989773</v>
      </c>
      <c r="DQ51" s="255"/>
      <c r="DR51" s="20"/>
      <c r="DS51" s="20">
        <f>'SEF-6.1'!$RU$28</f>
        <v>278179409.54060602</v>
      </c>
      <c r="DT51" s="20">
        <f>'SEF-6.1'!$RU$46</f>
        <v>4064845.849999994</v>
      </c>
      <c r="DU51" s="20">
        <f>'SEF-6.1'!$RU$64</f>
        <v>92269615.24999997</v>
      </c>
      <c r="DV51" s="20">
        <f>+'SEF-6.1'!$RU$82</f>
        <v>119436500.32754801</v>
      </c>
      <c r="DW51" s="20"/>
      <c r="DX51" s="20"/>
      <c r="DY51" s="20">
        <f>'SEF-6.2'!AO19</f>
        <v>212064</v>
      </c>
      <c r="DZ51" s="20"/>
      <c r="EA51" s="20"/>
      <c r="EB51" s="20">
        <f>+'SEF-6.2'!CK18</f>
        <v>0</v>
      </c>
      <c r="EC51" s="20"/>
      <c r="ED51" s="20"/>
      <c r="EE51" s="20">
        <f>'SEF-6.2'!EG47</f>
        <v>-2991730.919999999</v>
      </c>
      <c r="EF51" s="20"/>
      <c r="EG51" s="20"/>
      <c r="EH51" s="20">
        <f>'SEF-6.2'!GC24</f>
        <v>0</v>
      </c>
      <c r="EI51" s="259">
        <f t="shared" ref="EI51:EI56" si="48">SUM(CO51:EH51)</f>
        <v>324411647.04917669</v>
      </c>
      <c r="EJ51" s="259">
        <f t="shared" ref="EJ51:EJ56" si="49">+EI51+CN51</f>
        <v>11357598194.342422</v>
      </c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F51" s="20"/>
      <c r="FG51" s="20">
        <f>'SEF-6.1'!MY18</f>
        <v>0</v>
      </c>
      <c r="FH51" s="20"/>
      <c r="FI51" s="20"/>
      <c r="FJ51" s="20"/>
      <c r="FK51" s="20"/>
      <c r="FL51" s="20">
        <f>'SEF-6.1'!QA19</f>
        <v>-143568371.99825859</v>
      </c>
      <c r="FM51" s="255"/>
      <c r="FN51" s="20"/>
      <c r="FO51" s="20">
        <f>'SEF-6.1'!$RW$28</f>
        <v>195610353.76659983</v>
      </c>
      <c r="FP51" s="20">
        <f>'SEF-6.1'!$RW$46</f>
        <v>4047296.7100000083</v>
      </c>
      <c r="FQ51" s="20">
        <f>'SEF-6.1'!$RW$64</f>
        <v>21438621.540000021</v>
      </c>
      <c r="FR51" s="20">
        <f>+'SEF-6.1'!$RW$82</f>
        <v>68833757.894389868</v>
      </c>
      <c r="FS51" s="20"/>
      <c r="FT51" s="20"/>
      <c r="FU51" s="20"/>
      <c r="FV51" s="20"/>
      <c r="FW51" s="20"/>
      <c r="FX51" s="20">
        <f>+'SEF-6.2'!CM18</f>
        <v>0</v>
      </c>
      <c r="FY51" s="20"/>
      <c r="FZ51" s="20"/>
      <c r="GA51" s="20">
        <f>'SEF-6.2'!EI47</f>
        <v>-2038434.6399999987</v>
      </c>
      <c r="GB51" s="20"/>
      <c r="GC51" s="20"/>
      <c r="GD51" s="20">
        <f>'SEF-6.2'!GE24</f>
        <v>0</v>
      </c>
      <c r="GE51" s="259">
        <f t="shared" ref="GE51:GE56" si="50">SUM(EK51:GD51)</f>
        <v>144323223.27273116</v>
      </c>
      <c r="GF51" s="259">
        <f t="shared" ref="GF51:GF56" si="51">+GE51+EJ51</f>
        <v>11501921417.615154</v>
      </c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>
        <f>'SEF-6.1'!NA18</f>
        <v>0</v>
      </c>
      <c r="HD51" s="20"/>
      <c r="HE51" s="20">
        <v>0</v>
      </c>
      <c r="HF51" s="20"/>
      <c r="HG51" s="20"/>
      <c r="HH51" s="20">
        <f>'SEF-6.1'!QC19</f>
        <v>-73436267.902879477</v>
      </c>
      <c r="HI51" s="255"/>
      <c r="HJ51" s="20"/>
      <c r="HK51" s="255">
        <f>'SEF-6.1'!$RY$28</f>
        <v>567587004.33275998</v>
      </c>
      <c r="HL51" s="255">
        <f>'SEF-6.1'!$RY$46</f>
        <v>8832345.3599999994</v>
      </c>
      <c r="HM51" s="255">
        <f>'SEF-6.1'!$RY$64</f>
        <v>113725405.10989001</v>
      </c>
      <c r="HN51" s="255">
        <f>+'SEF-6.1'!$RY$82</f>
        <v>162975760.90361816</v>
      </c>
      <c r="HO51" s="20"/>
      <c r="HP51" s="20"/>
      <c r="HQ51" s="20">
        <f>'SEF-6.2'!AS19</f>
        <v>227924.65079999901</v>
      </c>
      <c r="HR51" s="20"/>
      <c r="HS51" s="20"/>
      <c r="HT51" s="20">
        <f>+'SEF-6.2'!CO18</f>
        <v>0</v>
      </c>
      <c r="HU51" s="20"/>
      <c r="HV51" s="20"/>
      <c r="HW51" s="20">
        <f>'SEF-6.2'!EK47</f>
        <v>-11423246.820000004</v>
      </c>
      <c r="HX51" s="20"/>
      <c r="HY51" s="20"/>
      <c r="HZ51" s="20">
        <f>'SEF-6.2'!GG24</f>
        <v>0</v>
      </c>
      <c r="IA51" s="259">
        <f t="shared" ref="IA51:IA56" si="52">SUM(GG51:HZ51)</f>
        <v>768488925.63418853</v>
      </c>
      <c r="IB51" s="259">
        <f t="shared" ref="IB51:IB56" si="53">+IA51+GF51</f>
        <v>12270410343.249342</v>
      </c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0"/>
      <c r="IX51" s="20"/>
      <c r="IY51" s="20">
        <f>'SEF-6.1'!NC18</f>
        <v>0</v>
      </c>
      <c r="IZ51" s="20"/>
      <c r="JA51" s="20">
        <v>0</v>
      </c>
      <c r="JB51" s="20"/>
      <c r="JC51" s="20"/>
      <c r="JD51" s="20">
        <f>'SEF-6.1'!QE19</f>
        <v>-151562792.76746643</v>
      </c>
      <c r="JE51" s="255"/>
      <c r="JF51" s="20"/>
      <c r="JG51" s="255">
        <f>'SEF-6.1'!$SA$28</f>
        <v>528060572.18698215</v>
      </c>
      <c r="JH51" s="255">
        <f>'SEF-6.1'!$SA$46</f>
        <v>11853126.560000002</v>
      </c>
      <c r="JI51" s="255">
        <f>'SEF-6.1'!$SA$64</f>
        <v>254066681.87600192</v>
      </c>
      <c r="JJ51" s="255">
        <f>+'SEF-6.1'!$SA$82</f>
        <v>124054620.51282012</v>
      </c>
      <c r="JK51" s="20"/>
      <c r="JL51" s="20"/>
      <c r="JM51" s="20">
        <f>'SEF-6.2'!AU19</f>
        <v>227924.65079999808</v>
      </c>
      <c r="JN51" s="20"/>
      <c r="JO51" s="20"/>
      <c r="JP51" s="20">
        <f>+'SEF-6.2'!CQ18</f>
        <v>0</v>
      </c>
      <c r="JQ51" s="20"/>
      <c r="JR51" s="20"/>
      <c r="JS51" s="20">
        <f>'SEF-6.2'!EM47</f>
        <v>-16217464.820000004</v>
      </c>
      <c r="JT51" s="20"/>
      <c r="JU51" s="20"/>
      <c r="JV51" s="20">
        <f>'SEF-6.2'!GI24</f>
        <v>0</v>
      </c>
      <c r="JW51" s="259">
        <f t="shared" ref="JW51:JW56" si="54">SUM(IC51:JV51)</f>
        <v>750482668.19913769</v>
      </c>
      <c r="JX51" s="259">
        <f t="shared" ref="JX51:JX56" si="55">+JW51+IB51</f>
        <v>13020893011.448479</v>
      </c>
      <c r="JY51" s="228"/>
    </row>
    <row r="52" spans="1:285" x14ac:dyDescent="0.2">
      <c r="A52" s="18">
        <f>ROW()</f>
        <v>52</v>
      </c>
      <c r="B52" s="272" t="s">
        <v>110</v>
      </c>
      <c r="C52" s="254">
        <f>'SEF-5.1-5.2'!D97</f>
        <v>-4782009812.8514233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>
        <f>'SEF-6.1'!KG17</f>
        <v>-149594569.49256706</v>
      </c>
      <c r="W52" s="39">
        <f>'SEF-6.1'!KW33</f>
        <v>-832437.77940335823</v>
      </c>
      <c r="X52" s="39"/>
      <c r="Y52" s="39"/>
      <c r="Z52" s="39"/>
      <c r="AA52" s="20">
        <f>+'SEF-6.1'!NI27</f>
        <v>36317803.857320003</v>
      </c>
      <c r="AB52" s="39">
        <f>+'SEF-6.1'!NY26</f>
        <v>0</v>
      </c>
      <c r="AC52" s="39"/>
      <c r="AD52" s="39"/>
      <c r="AE52" s="39"/>
      <c r="AF52" s="39"/>
      <c r="AG52" s="39">
        <f>'SEF-6.2'!AK19</f>
        <v>2651000</v>
      </c>
      <c r="AH52" s="39"/>
      <c r="AI52" s="39"/>
      <c r="AJ52" s="39">
        <f>+'SEF-6.2'!CG19</f>
        <v>71167.850000000006</v>
      </c>
      <c r="AK52" s="39"/>
      <c r="AL52" s="39"/>
      <c r="AM52" s="39"/>
      <c r="AN52" s="39"/>
      <c r="AO52" s="39"/>
      <c r="AP52" s="39">
        <f>'SEF-6.2'!FY30</f>
        <v>0</v>
      </c>
      <c r="AQ52" s="254">
        <f t="shared" si="44"/>
        <v>-111387035.56465042</v>
      </c>
      <c r="AR52" s="254">
        <f t="shared" si="45"/>
        <v>-4893396848.4160738</v>
      </c>
      <c r="AS52" s="255"/>
      <c r="AT52" s="255"/>
      <c r="AU52" s="255"/>
      <c r="AV52" s="255"/>
      <c r="AW52" s="255"/>
      <c r="AX52" s="255"/>
      <c r="AY52" s="255"/>
      <c r="AZ52" s="255"/>
      <c r="BA52" s="255"/>
      <c r="BB52" s="255"/>
      <c r="BC52" s="255"/>
      <c r="BD52" s="255"/>
      <c r="BE52" s="255"/>
      <c r="BF52" s="255"/>
      <c r="BG52" s="255"/>
      <c r="BH52" s="255"/>
      <c r="BI52" s="20"/>
      <c r="BJ52" s="255"/>
      <c r="BK52" s="255"/>
      <c r="BL52" s="255"/>
      <c r="BM52" s="255"/>
      <c r="BN52" s="255"/>
      <c r="BO52" s="255"/>
      <c r="BP52" s="255">
        <f>'SEF-6.1'!NK27</f>
        <v>-36317803.857320003</v>
      </c>
      <c r="BQ52" s="255"/>
      <c r="BR52" s="255"/>
      <c r="BS52" s="255"/>
      <c r="BT52" s="255">
        <f>'SEF-6.1'!PW20</f>
        <v>90132147.473370671</v>
      </c>
      <c r="BU52" s="255">
        <f>'SEF-6.1'!$QM$34</f>
        <v>-184068627.26586723</v>
      </c>
      <c r="BV52" s="255">
        <f>'SEF-6.1'!$RC$33</f>
        <v>725461.25379400025</v>
      </c>
      <c r="BW52" s="255">
        <f>'SEF-6.1'!$RS$29</f>
        <v>-1712561.702794</v>
      </c>
      <c r="BX52" s="255">
        <f>'SEF-6.1'!$RS$47</f>
        <v>-267562.39</v>
      </c>
      <c r="BY52" s="255">
        <f>'SEF-6.1'!$RS$65</f>
        <v>-83614.710594000004</v>
      </c>
      <c r="BZ52" s="255">
        <f>+'SEF-6.1'!$RS$83</f>
        <v>-1337856.4220799999</v>
      </c>
      <c r="CA52" s="255"/>
      <c r="CB52" s="255"/>
      <c r="CC52" s="255">
        <f>'SEF-6.2'!AM19</f>
        <v>106032</v>
      </c>
      <c r="CD52" s="255"/>
      <c r="CE52" s="255"/>
      <c r="CF52" s="39">
        <f>+'SEF-6.2'!CI19</f>
        <v>56934.27999999997</v>
      </c>
      <c r="CG52" s="255"/>
      <c r="CH52" s="255"/>
      <c r="CI52" s="255">
        <f>'SEF-6.2'!EE48</f>
        <v>426121157.88</v>
      </c>
      <c r="CJ52" s="255"/>
      <c r="CK52" s="255"/>
      <c r="CL52" s="255">
        <f>'SEF-6.2'!GA30</f>
        <v>-4207196.5800000094</v>
      </c>
      <c r="CM52" s="254">
        <f t="shared" si="46"/>
        <v>289146509.95850945</v>
      </c>
      <c r="CN52" s="254">
        <f t="shared" si="47"/>
        <v>-4604250338.4575644</v>
      </c>
      <c r="CO52" s="255"/>
      <c r="CP52" s="255"/>
      <c r="CQ52" s="255"/>
      <c r="CR52" s="255"/>
      <c r="CS52" s="255"/>
      <c r="CT52" s="255"/>
      <c r="CU52" s="255"/>
      <c r="CV52" s="255"/>
      <c r="CW52" s="255"/>
      <c r="CX52" s="255"/>
      <c r="CY52" s="255"/>
      <c r="CZ52" s="255"/>
      <c r="DA52" s="255"/>
      <c r="DB52" s="255"/>
      <c r="DC52" s="255"/>
      <c r="DD52" s="255"/>
      <c r="DE52" s="255"/>
      <c r="DF52" s="255"/>
      <c r="DG52" s="255"/>
      <c r="DH52" s="255"/>
      <c r="DI52" s="255"/>
      <c r="DJ52" s="255"/>
      <c r="DK52" s="255">
        <f>'SEF-6.1'!MW17</f>
        <v>0</v>
      </c>
      <c r="DL52" s="255">
        <f>'SEF-6.1'!NM27</f>
        <v>0</v>
      </c>
      <c r="DM52" s="255"/>
      <c r="DN52" s="255"/>
      <c r="DO52" s="255"/>
      <c r="DP52" s="255">
        <f>'SEF-6.1'!PY20</f>
        <v>166759056.9989773</v>
      </c>
      <c r="DQ52" s="255">
        <f>'SEF-6.1'!$QO$34</f>
        <v>-433782286.52983093</v>
      </c>
      <c r="DR52" s="255">
        <f>'SEF-6.1'!$RE$33</f>
        <v>6292294.7435479974</v>
      </c>
      <c r="DS52" s="255">
        <f>'SEF-6.1'!$RU$29</f>
        <v>-15628337.138933998</v>
      </c>
      <c r="DT52" s="255">
        <f>'SEF-6.1'!$RU$47</f>
        <v>-1270286.8800000004</v>
      </c>
      <c r="DU52" s="255">
        <f>'SEF-6.1'!$RU$65</f>
        <v>-2351085.432</v>
      </c>
      <c r="DV52" s="255">
        <f>+'SEF-6.1'!$RU$83</f>
        <v>-12053608.330697998</v>
      </c>
      <c r="DW52" s="255"/>
      <c r="DX52" s="255"/>
      <c r="DY52" s="255">
        <f>'SEF-6.2'!AO20</f>
        <v>-69784</v>
      </c>
      <c r="DZ52" s="255"/>
      <c r="EA52" s="255"/>
      <c r="EB52" s="39">
        <f>+'SEF-6.2'!CK19</f>
        <v>113868.55999999994</v>
      </c>
      <c r="EC52" s="255"/>
      <c r="ED52" s="255"/>
      <c r="EE52" s="255">
        <f>'SEF-6.2'!EG48</f>
        <v>41277723.129999988</v>
      </c>
      <c r="EF52" s="255"/>
      <c r="EG52" s="255"/>
      <c r="EH52" s="255">
        <f>'SEF-6.2'!GC30</f>
        <v>-7972251.3400000408</v>
      </c>
      <c r="EI52" s="254">
        <f t="shared" si="48"/>
        <v>-258684696.21893764</v>
      </c>
      <c r="EJ52" s="254">
        <f t="shared" si="49"/>
        <v>-4862935034.6765022</v>
      </c>
      <c r="EK52" s="255"/>
      <c r="EL52" s="255"/>
      <c r="EM52" s="255"/>
      <c r="EN52" s="255"/>
      <c r="EO52" s="255"/>
      <c r="EP52" s="255"/>
      <c r="EQ52" s="255"/>
      <c r="ER52" s="255"/>
      <c r="ES52" s="255"/>
      <c r="ET52" s="255"/>
      <c r="EU52" s="255"/>
      <c r="EV52" s="255"/>
      <c r="EW52" s="255"/>
      <c r="EX52" s="255"/>
      <c r="EY52" s="255"/>
      <c r="EZ52" s="255"/>
      <c r="FA52" s="255"/>
      <c r="FB52" s="255"/>
      <c r="FC52" s="255"/>
      <c r="FD52" s="255"/>
      <c r="FE52" s="255"/>
      <c r="FF52" s="255"/>
      <c r="FG52" s="255">
        <f>'SEF-6.1'!MY19</f>
        <v>-701437.75289873779</v>
      </c>
      <c r="FH52" s="255"/>
      <c r="FI52" s="255"/>
      <c r="FJ52" s="255"/>
      <c r="FK52" s="255"/>
      <c r="FL52" s="255">
        <f>'SEF-6.1'!QA20</f>
        <v>143568371.99825859</v>
      </c>
      <c r="FM52" s="255">
        <f>'SEF-6.1'!$QQ$34</f>
        <v>-205881420.09132481</v>
      </c>
      <c r="FN52" s="255">
        <f>'SEF-6.1'!$RG$33</f>
        <v>6185965.0190380029</v>
      </c>
      <c r="FO52" s="255">
        <f>'SEF-6.1'!$RW$29</f>
        <v>-14459310.266520005</v>
      </c>
      <c r="FP52" s="255">
        <f>'SEF-6.1'!$RW$47</f>
        <v>-691162.42999999993</v>
      </c>
      <c r="FQ52" s="255">
        <f>'SEF-6.1'!$RW$65</f>
        <v>-2556253.6410000012</v>
      </c>
      <c r="FR52" s="255">
        <f>+'SEF-6.1'!$RW$83</f>
        <v>-11350087.289713996</v>
      </c>
      <c r="FS52" s="255"/>
      <c r="FT52" s="255"/>
      <c r="FU52" s="255">
        <f>'SEF-6.2'!AQ19</f>
        <v>113962.32539999997</v>
      </c>
      <c r="FV52" s="255"/>
      <c r="FW52" s="255"/>
      <c r="FX52" s="39">
        <f>+'SEF-6.2'!CM19</f>
        <v>55945.837638888945</v>
      </c>
      <c r="FY52" s="255"/>
      <c r="FZ52" s="255"/>
      <c r="GA52" s="32">
        <f>'SEF-6.2'!EI48</f>
        <v>17067601.199999943</v>
      </c>
      <c r="GB52" s="255"/>
      <c r="GC52" s="255"/>
      <c r="GD52" s="255">
        <f>'SEF-6.2'!GE30</f>
        <v>-2880746.5800000094</v>
      </c>
      <c r="GE52" s="254">
        <f t="shared" si="50"/>
        <v>-71528571.671122164</v>
      </c>
      <c r="GF52" s="254">
        <f t="shared" si="51"/>
        <v>-4934463606.3476248</v>
      </c>
      <c r="GG52" s="255"/>
      <c r="GH52" s="255"/>
      <c r="GI52" s="255"/>
      <c r="GJ52" s="255"/>
      <c r="GK52" s="255"/>
      <c r="GL52" s="255"/>
      <c r="GM52" s="255"/>
      <c r="GN52" s="255"/>
      <c r="GO52" s="255"/>
      <c r="GP52" s="255"/>
      <c r="GQ52" s="255"/>
      <c r="GR52" s="255"/>
      <c r="GS52" s="255"/>
      <c r="GT52" s="255"/>
      <c r="GU52" s="255"/>
      <c r="GV52" s="255"/>
      <c r="GW52" s="255"/>
      <c r="GX52" s="255"/>
      <c r="GY52" s="255"/>
      <c r="GZ52" s="255"/>
      <c r="HA52" s="255"/>
      <c r="HB52" s="255"/>
      <c r="HC52" s="255">
        <f>'SEF-6.1'!NA19</f>
        <v>-76159856.802167311</v>
      </c>
      <c r="HD52" s="255"/>
      <c r="HE52" s="255"/>
      <c r="HF52" s="255"/>
      <c r="HG52" s="255"/>
      <c r="HH52" s="255">
        <f>'SEF-6.1'!QC20</f>
        <v>73436267.902879477</v>
      </c>
      <c r="HI52" s="255">
        <f>'SEF-6.1'!$QS$34</f>
        <v>-394632171.66910362</v>
      </c>
      <c r="HJ52" s="255">
        <f>'SEF-6.1'!$RI$33</f>
        <v>15530997.728948005</v>
      </c>
      <c r="HK52" s="255">
        <f>'SEF-6.1'!$RY$29</f>
        <v>-47616994.555111997</v>
      </c>
      <c r="HL52" s="255">
        <f>'SEF-6.1'!$RY$47</f>
        <v>-1578473.9100000001</v>
      </c>
      <c r="HM52" s="255">
        <f>'SEF-6.1'!$RY$65</f>
        <v>-6305425.3839579988</v>
      </c>
      <c r="HN52" s="255">
        <f>+'SEF-6.1'!$RY$83</f>
        <v>-33968841.746707991</v>
      </c>
      <c r="HO52" s="255"/>
      <c r="HP52" s="255"/>
      <c r="HQ52" s="255">
        <f>'SEF-6.2'!AS20</f>
        <v>-69784</v>
      </c>
      <c r="HR52" s="255"/>
      <c r="HS52" s="255"/>
      <c r="HT52" s="39">
        <f>+'SEF-6.2'!CO19</f>
        <v>43689.152361111192</v>
      </c>
      <c r="HU52" s="255"/>
      <c r="HV52" s="255"/>
      <c r="HW52" s="255">
        <f>'SEF-6.2'!EK48</f>
        <v>34696376.21000009</v>
      </c>
      <c r="HX52" s="255"/>
      <c r="HY52" s="255"/>
      <c r="HZ52" s="255">
        <f>'SEF-6.2'!GG30</f>
        <v>-5761493.1600000188</v>
      </c>
      <c r="IA52" s="254">
        <f t="shared" si="52"/>
        <v>-442385710.23286027</v>
      </c>
      <c r="IB52" s="254">
        <f t="shared" si="53"/>
        <v>-5376849316.5804853</v>
      </c>
      <c r="IC52" s="255"/>
      <c r="ID52" s="255"/>
      <c r="IE52" s="255"/>
      <c r="IF52" s="255"/>
      <c r="IG52" s="255"/>
      <c r="IH52" s="255"/>
      <c r="II52" s="255"/>
      <c r="IJ52" s="255"/>
      <c r="IK52" s="255"/>
      <c r="IL52" s="255"/>
      <c r="IM52" s="255"/>
      <c r="IN52" s="255"/>
      <c r="IO52" s="255"/>
      <c r="IP52" s="255"/>
      <c r="IQ52" s="255"/>
      <c r="IR52" s="255"/>
      <c r="IS52" s="255"/>
      <c r="IT52" s="255"/>
      <c r="IU52" s="255"/>
      <c r="IV52" s="255"/>
      <c r="IW52" s="255"/>
      <c r="IX52" s="255"/>
      <c r="IY52" s="255">
        <f>'SEF-6.1'!NC19</f>
        <v>0</v>
      </c>
      <c r="IZ52" s="255"/>
      <c r="JA52" s="255"/>
      <c r="JB52" s="255"/>
      <c r="JC52" s="255"/>
      <c r="JD52" s="255">
        <f>'SEF-6.1'!QE20</f>
        <v>151562792.76746643</v>
      </c>
      <c r="JE52" s="255">
        <f>'SEF-6.1'!$QU$34</f>
        <v>-382153396.9819355</v>
      </c>
      <c r="JF52" s="255">
        <f>'SEF-6.1'!$RK$33</f>
        <v>18862632.939278003</v>
      </c>
      <c r="JG52" s="255">
        <f>'SEF-6.1'!$SA$29</f>
        <v>-75301472.311560035</v>
      </c>
      <c r="JH52" s="255">
        <f>'SEF-6.1'!$SA$47</f>
        <v>-1938322.7799999984</v>
      </c>
      <c r="JI52" s="255">
        <f>'SEF-6.1'!$SA$65</f>
        <v>-13200898.795836003</v>
      </c>
      <c r="JJ52" s="255">
        <f>+'SEF-6.1'!$SA$83</f>
        <v>-46930146.796448015</v>
      </c>
      <c r="JK52" s="255"/>
      <c r="JL52" s="255"/>
      <c r="JM52" s="255">
        <f>'SEF-6.2'!AU20</f>
        <v>-69784</v>
      </c>
      <c r="JN52" s="255"/>
      <c r="JO52" s="255"/>
      <c r="JP52" s="39">
        <f>+'SEF-6.2'!CQ19</f>
        <v>0</v>
      </c>
      <c r="JQ52" s="255"/>
      <c r="JR52" s="255"/>
      <c r="JS52" s="255">
        <f>'SEF-6.2'!EM48</f>
        <v>35804764.380000159</v>
      </c>
      <c r="JT52" s="255"/>
      <c r="JU52" s="255"/>
      <c r="JV52" s="255">
        <f>'SEF-6.2'!GI30</f>
        <v>-5761493.1600000151</v>
      </c>
      <c r="JW52" s="254">
        <f t="shared" si="54"/>
        <v>-319125324.73903495</v>
      </c>
      <c r="JX52" s="254">
        <f t="shared" si="55"/>
        <v>-5695974641.31952</v>
      </c>
      <c r="JY52" s="228"/>
    </row>
    <row r="53" spans="1:285" x14ac:dyDescent="0.2">
      <c r="A53" s="18">
        <f>ROW()</f>
        <v>53</v>
      </c>
      <c r="B53" s="19" t="s">
        <v>149</v>
      </c>
      <c r="C53" s="254">
        <f>'SEF-5.1-5.2'!D98</f>
        <v>343267967.57920831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>
        <f>'SEF-6.1'!KG18</f>
        <v>-10304632.389208317</v>
      </c>
      <c r="W53" s="39"/>
      <c r="X53" s="39"/>
      <c r="Y53" s="39"/>
      <c r="Z53" s="39"/>
      <c r="AA53" s="20"/>
      <c r="AB53" s="39"/>
      <c r="AC53" s="39"/>
      <c r="AD53" s="39">
        <f>'SEF-6.1'!PE17+'SEF-6.1'!PE20</f>
        <v>0</v>
      </c>
      <c r="AE53" s="39"/>
      <c r="AF53" s="39"/>
      <c r="AG53" s="39"/>
      <c r="AH53" s="39"/>
      <c r="AI53" s="39">
        <f>'SEF-6.2'!BQ71</f>
        <v>0</v>
      </c>
      <c r="AJ53" s="39"/>
      <c r="AK53" s="39"/>
      <c r="AL53" s="39"/>
      <c r="AM53" s="39"/>
      <c r="AN53" s="39"/>
      <c r="AO53" s="39"/>
      <c r="AP53" s="39"/>
      <c r="AQ53" s="254">
        <f t="shared" si="44"/>
        <v>-10304632.389208317</v>
      </c>
      <c r="AR53" s="254">
        <f t="shared" si="45"/>
        <v>332963335.19</v>
      </c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5"/>
      <c r="BD53" s="255"/>
      <c r="BE53" s="255"/>
      <c r="BF53" s="255"/>
      <c r="BG53" s="255"/>
      <c r="BH53" s="255"/>
      <c r="BI53" s="20"/>
      <c r="BJ53" s="255"/>
      <c r="BK53" s="255"/>
      <c r="BL53" s="255"/>
      <c r="BM53" s="255"/>
      <c r="BN53" s="255"/>
      <c r="BO53" s="255"/>
      <c r="BP53" s="255"/>
      <c r="BQ53" s="255">
        <f>+'SEF-6.1'!OA28+'SEF-6.1'!OA31+'SEF-6.1'!OA26+'SEF-6.1'!OA29+'SEF-6.1'!OA32</f>
        <v>2792096.9742273977</v>
      </c>
      <c r="BR53" s="255"/>
      <c r="BS53" s="255">
        <f>'SEF-6.1'!PG17+'SEF-6.1'!PG20</f>
        <v>290408.4885854309</v>
      </c>
      <c r="BT53" s="255"/>
      <c r="BU53" s="255"/>
      <c r="BV53" s="255"/>
      <c r="BW53" s="255"/>
      <c r="BX53" s="255"/>
      <c r="BY53" s="255"/>
      <c r="BZ53" s="255"/>
      <c r="CA53" s="255"/>
      <c r="CB53" s="255"/>
      <c r="CC53" s="255"/>
      <c r="CD53" s="255"/>
      <c r="CE53" s="255">
        <f>'SEF-6.2'!BS71</f>
        <v>-6632217.3044687957</v>
      </c>
      <c r="CF53" s="39"/>
      <c r="CG53" s="255"/>
      <c r="CH53" s="255">
        <f>'SEF-6.2'!DO25</f>
        <v>5610487.0913973758</v>
      </c>
      <c r="CI53" s="255">
        <f>'SEF-6.2'!EE49</f>
        <v>92714284.336900011</v>
      </c>
      <c r="CJ53" s="255"/>
      <c r="CK53" s="255">
        <f>'SEF-6.2'!FK18+'SEF-6.2'!FK19+'SEF-6.2'!FK20</f>
        <v>-203686502.93690002</v>
      </c>
      <c r="CL53" s="255"/>
      <c r="CM53" s="254">
        <f t="shared" si="46"/>
        <v>-108911443.3502586</v>
      </c>
      <c r="CN53" s="254">
        <f t="shared" si="47"/>
        <v>224051891.83974141</v>
      </c>
      <c r="CO53" s="255"/>
      <c r="CP53" s="255"/>
      <c r="CQ53" s="255"/>
      <c r="CR53" s="255"/>
      <c r="CS53" s="255"/>
      <c r="CT53" s="255"/>
      <c r="CU53" s="255"/>
      <c r="CV53" s="255"/>
      <c r="CW53" s="255"/>
      <c r="CX53" s="255"/>
      <c r="CY53" s="255"/>
      <c r="CZ53" s="255"/>
      <c r="DA53" s="255"/>
      <c r="DB53" s="255"/>
      <c r="DC53" s="255"/>
      <c r="DD53" s="255"/>
      <c r="DE53" s="255"/>
      <c r="DF53" s="255"/>
      <c r="DG53" s="255"/>
      <c r="DH53" s="255"/>
      <c r="DI53" s="255"/>
      <c r="DJ53" s="255"/>
      <c r="DK53" s="255"/>
      <c r="DL53" s="255"/>
      <c r="DM53" s="255">
        <f>+'SEF-6.1'!OC28+'SEF-6.1'!OC31+'SEF-6.1'!OC26+'SEF-6.1'!OC29+'SEF-6.1'!OC32</f>
        <v>5314361.0314548695</v>
      </c>
      <c r="DN53" s="255"/>
      <c r="DO53" s="255">
        <f>'SEF-6.1'!PI17+'SEF-6.1'!PI20</f>
        <v>145204.24429271556</v>
      </c>
      <c r="DP53" s="255"/>
      <c r="DQ53" s="255"/>
      <c r="DR53" s="255"/>
      <c r="DS53" s="255"/>
      <c r="DT53" s="255"/>
      <c r="DU53" s="255"/>
      <c r="DV53" s="255"/>
      <c r="DW53" s="255"/>
      <c r="DX53" s="255"/>
      <c r="DY53" s="255"/>
      <c r="DZ53" s="255"/>
      <c r="EA53" s="255">
        <f>'SEF-6.2'!BU71</f>
        <v>-12660729.431444496</v>
      </c>
      <c r="EB53" s="39"/>
      <c r="EC53" s="255"/>
      <c r="ED53" s="255">
        <f>'SEF-6.2'!DQ25</f>
        <v>2205082.5325653199</v>
      </c>
      <c r="EE53" s="255">
        <f>'SEF-6.2'!EG49</f>
        <v>48883652.011923321</v>
      </c>
      <c r="EF53" s="255"/>
      <c r="EG53" s="255">
        <f>'SEF-6.2'!FM18+'SEF-6.2'!FM19</f>
        <v>-48883652.011923321</v>
      </c>
      <c r="EH53" s="255"/>
      <c r="EI53" s="254">
        <f t="shared" si="48"/>
        <v>-4996081.6231315881</v>
      </c>
      <c r="EJ53" s="254">
        <f t="shared" si="49"/>
        <v>219055810.21660984</v>
      </c>
      <c r="EK53" s="255"/>
      <c r="EL53" s="255"/>
      <c r="EM53" s="255"/>
      <c r="EN53" s="255"/>
      <c r="EO53" s="255"/>
      <c r="EP53" s="255"/>
      <c r="EQ53" s="255"/>
      <c r="ER53" s="255"/>
      <c r="ES53" s="255"/>
      <c r="ET53" s="255"/>
      <c r="EU53" s="255"/>
      <c r="EV53" s="255"/>
      <c r="EW53" s="255"/>
      <c r="EX53" s="255"/>
      <c r="EY53" s="255"/>
      <c r="EZ53" s="255"/>
      <c r="FA53" s="255"/>
      <c r="FB53" s="255"/>
      <c r="FC53" s="255"/>
      <c r="FD53" s="255"/>
      <c r="FF53" s="255"/>
      <c r="FG53" s="255">
        <f>'SEF-6.1'!MY24+'SEF-6.1'!MY25</f>
        <v>3094711.5003698948</v>
      </c>
      <c r="FH53" s="255">
        <f>'SEF-6.1'!NO20+'SEF-6.1'!NO26</f>
        <v>0</v>
      </c>
      <c r="FI53" s="255">
        <f>+'SEF-6.1'!OE28+'SEF-6.1'!OE31+'SEF-6.1'!OE26+'SEF-6.1'!OE29+'SEF-6.1'!OE32</f>
        <v>-307097.48052911554</v>
      </c>
      <c r="FJ53" s="255"/>
      <c r="FK53" s="255">
        <f>SUM('SEF-6.1'!PK17:PK18)+SUM('SEF-6.1'!PK20:PK21)</f>
        <v>-508300.7021671246</v>
      </c>
      <c r="FL53" s="255"/>
      <c r="FM53" s="255"/>
      <c r="FN53" s="255"/>
      <c r="FO53" s="255"/>
      <c r="FP53" s="255"/>
      <c r="FQ53" s="255"/>
      <c r="FR53" s="255"/>
      <c r="FS53" s="255"/>
      <c r="FT53" s="255"/>
      <c r="FU53" s="255"/>
      <c r="FV53" s="255"/>
      <c r="FW53" s="255">
        <f>'SEF-6.2'!BW71</f>
        <v>-6428589.0754790008</v>
      </c>
      <c r="FX53" s="39"/>
      <c r="FY53" s="255"/>
      <c r="FZ53" s="255">
        <f>'SEF-6.2'!DS26</f>
        <v>-976946.20299533708</v>
      </c>
      <c r="GA53" s="32">
        <f>'SEF-6.2'!EI49</f>
        <v>0</v>
      </c>
      <c r="GB53" s="255">
        <f>'SEF-6.2'!EY19</f>
        <v>0</v>
      </c>
      <c r="GC53" s="255"/>
      <c r="GD53" s="255"/>
      <c r="GE53" s="254">
        <f t="shared" si="50"/>
        <v>-5126221.9608006831</v>
      </c>
      <c r="GF53" s="254">
        <f t="shared" si="51"/>
        <v>213929588.25580916</v>
      </c>
      <c r="GG53" s="255"/>
      <c r="GH53" s="255"/>
      <c r="GI53" s="255"/>
      <c r="GJ53" s="255"/>
      <c r="GK53" s="255"/>
      <c r="GL53" s="255"/>
      <c r="GM53" s="255"/>
      <c r="GN53" s="255"/>
      <c r="GO53" s="255"/>
      <c r="GP53" s="255"/>
      <c r="GQ53" s="255"/>
      <c r="GR53" s="255"/>
      <c r="GS53" s="255"/>
      <c r="GT53" s="255"/>
      <c r="GU53" s="255"/>
      <c r="GV53" s="255"/>
      <c r="GW53" s="255"/>
      <c r="GX53" s="255"/>
      <c r="GY53" s="255"/>
      <c r="GZ53" s="255"/>
      <c r="HA53" s="255"/>
      <c r="HB53" s="255"/>
      <c r="HC53" s="255">
        <f>'SEF-6.1'!NA24+'SEF-6.1'!NA25</f>
        <v>69313768.458075508</v>
      </c>
      <c r="HD53" s="255">
        <f>'SEF-6.1'!NQ21+'SEF-6.1'!NQ27</f>
        <v>0</v>
      </c>
      <c r="HE53" s="255">
        <f>+'SEF-6.1'!OG26+'SEF-6.1'!OG29+'SEF-6.1'!OG32</f>
        <v>-6701666.0302178357</v>
      </c>
      <c r="HF53" s="255"/>
      <c r="HG53" s="255">
        <f>SUM('SEF-6.1'!PM17:PM18)+SUM('SEF-6.1'!PM20:PM21)</f>
        <v>-1016601.4043342504</v>
      </c>
      <c r="HH53" s="255"/>
      <c r="HI53" s="255"/>
      <c r="HJ53" s="255"/>
      <c r="HK53" s="255"/>
      <c r="HL53" s="255"/>
      <c r="HM53" s="255"/>
      <c r="HN53" s="255"/>
      <c r="HO53" s="255"/>
      <c r="HP53" s="255"/>
      <c r="HQ53" s="255"/>
      <c r="HR53" s="255"/>
      <c r="HS53" s="255">
        <f>'SEF-6.2'!BY71</f>
        <v>-15831026.472392336</v>
      </c>
      <c r="HT53" s="39"/>
      <c r="HU53" s="255"/>
      <c r="HV53" s="255">
        <f>'SEF-6.2'!DU26</f>
        <v>-1953892.4059906751</v>
      </c>
      <c r="HW53" s="255">
        <f>'SEF-6.2'!EK49</f>
        <v>0</v>
      </c>
      <c r="HX53" s="255">
        <f>'SEF-6.2'!FA19</f>
        <v>0</v>
      </c>
      <c r="HY53" s="255"/>
      <c r="HZ53" s="255"/>
      <c r="IA53" s="254">
        <f t="shared" si="52"/>
        <v>43810582.145140417</v>
      </c>
      <c r="IB53" s="254">
        <f t="shared" si="53"/>
        <v>257740170.40094957</v>
      </c>
      <c r="IC53" s="255"/>
      <c r="ID53" s="255"/>
      <c r="IE53" s="255"/>
      <c r="IF53" s="255"/>
      <c r="IG53" s="255"/>
      <c r="IH53" s="255"/>
      <c r="II53" s="255"/>
      <c r="IJ53" s="255"/>
      <c r="IK53" s="255"/>
      <c r="IL53" s="255"/>
      <c r="IM53" s="255"/>
      <c r="IN53" s="255"/>
      <c r="IO53" s="255"/>
      <c r="IP53" s="255"/>
      <c r="IQ53" s="255"/>
      <c r="IR53" s="255"/>
      <c r="IS53" s="255"/>
      <c r="IT53" s="255"/>
      <c r="IU53" s="255"/>
      <c r="IV53" s="255"/>
      <c r="IW53" s="255"/>
      <c r="IX53" s="255"/>
      <c r="IY53" s="255">
        <f>'SEF-6.1'!NC24+'SEF-6.1'!NC25</f>
        <v>-3729192.1008641431</v>
      </c>
      <c r="IZ53" s="255">
        <f>'SEF-6.1'!NS21+'SEF-6.1'!NS27</f>
        <v>0</v>
      </c>
      <c r="JA53" s="255">
        <f>+'SEF-6.1'!OI26+'SEF-6.1'!OI29+'SEF-6.1'!OI32</f>
        <v>-6701666.030217832</v>
      </c>
      <c r="JB53" s="255"/>
      <c r="JC53" s="255">
        <f>SUM('SEF-6.1'!PO17:PO18)+SUM('SEF-6.1'!PO20:PO21)</f>
        <v>-508300.70216712798</v>
      </c>
      <c r="JD53" s="255"/>
      <c r="JE53" s="255"/>
      <c r="JF53" s="255"/>
      <c r="JG53" s="255"/>
      <c r="JH53" s="255"/>
      <c r="JI53" s="255"/>
      <c r="JJ53" s="255"/>
      <c r="JK53" s="255"/>
      <c r="JL53" s="255"/>
      <c r="JM53" s="255"/>
      <c r="JN53" s="255"/>
      <c r="JO53" s="255">
        <f>'SEF-6.2'!CA71</f>
        <v>-15325183.616237327</v>
      </c>
      <c r="JP53" s="39"/>
      <c r="JQ53" s="255"/>
      <c r="JR53" s="255">
        <f>'SEF-6.2'!DW26</f>
        <v>-1953892.4059906746</v>
      </c>
      <c r="JS53" s="255">
        <f>'SEF-6.2'!EM49</f>
        <v>0</v>
      </c>
      <c r="JT53" s="255">
        <f>'SEF-6.2'!FC19</f>
        <v>0</v>
      </c>
      <c r="JU53" s="255"/>
      <c r="JV53" s="255"/>
      <c r="JW53" s="254">
        <f t="shared" si="54"/>
        <v>-28218234.855477106</v>
      </c>
      <c r="JX53" s="254">
        <f t="shared" si="55"/>
        <v>229521935.54547247</v>
      </c>
      <c r="JY53" s="228"/>
    </row>
    <row r="54" spans="1:285" x14ac:dyDescent="0.2">
      <c r="A54" s="18">
        <f>ROW()</f>
        <v>54</v>
      </c>
      <c r="B54" s="19" t="s">
        <v>150</v>
      </c>
      <c r="C54" s="254">
        <f>'SEF-5.1-5.2'!D99</f>
        <v>-1335992018.2306712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>
        <f>'SEF-6.1'!KG19</f>
        <v>20193342.25231719</v>
      </c>
      <c r="W54" s="39">
        <f>'SEF-6.1'!KW34</f>
        <v>174811.93367470521</v>
      </c>
      <c r="X54" s="54"/>
      <c r="Y54" s="39"/>
      <c r="Z54" s="39"/>
      <c r="AA54" s="20">
        <f>+'SEF-6.1'!NI33</f>
        <v>15024314.267470008</v>
      </c>
      <c r="AB54" s="39">
        <f>+'SEF-6.1'!NY27</f>
        <v>0</v>
      </c>
      <c r="AC54" s="39"/>
      <c r="AD54" s="39">
        <f>'SEF-6.1'!PE19+'SEF-6.1'!PE22</f>
        <v>0</v>
      </c>
      <c r="AE54" s="54"/>
      <c r="AF54" s="54"/>
      <c r="AG54" s="32">
        <f>'SEF-6.2'!AK20</f>
        <v>629006.75</v>
      </c>
      <c r="AH54" s="54"/>
      <c r="AI54" s="39">
        <f>'SEF-6.2'!BQ72</f>
        <v>0</v>
      </c>
      <c r="AJ54" s="32">
        <f>+'SEF-6.2'!CG20</f>
        <v>8967.149099999986</v>
      </c>
      <c r="AK54" s="54"/>
      <c r="AL54" s="54"/>
      <c r="AM54" s="54"/>
      <c r="AN54" s="54"/>
      <c r="AO54" s="54"/>
      <c r="AP54" s="54"/>
      <c r="AQ54" s="254">
        <f t="shared" si="44"/>
        <v>36030442.352561899</v>
      </c>
      <c r="AR54" s="254">
        <f t="shared" si="45"/>
        <v>-1299961575.8781092</v>
      </c>
      <c r="AS54" s="255"/>
      <c r="AT54" s="255"/>
      <c r="AU54" s="255"/>
      <c r="AV54" s="255">
        <f>+'SEF-6.1'!BC28</f>
        <v>10695828.339366198</v>
      </c>
      <c r="AW54" s="255"/>
      <c r="AX54" s="255"/>
      <c r="AY54" s="255"/>
      <c r="AZ54" s="255"/>
      <c r="BA54" s="255"/>
      <c r="BB54" s="255"/>
      <c r="BC54" s="255"/>
      <c r="BD54" s="255"/>
      <c r="BE54" s="255"/>
      <c r="BF54" s="255"/>
      <c r="BG54" s="255"/>
      <c r="BH54" s="255"/>
      <c r="BI54" s="20"/>
      <c r="BJ54" s="255"/>
      <c r="BK54" s="255"/>
      <c r="BL54" s="255"/>
      <c r="BM54" s="255"/>
      <c r="BN54" s="255"/>
      <c r="BO54" s="255"/>
      <c r="BP54" s="255">
        <f>'SEF-6.1'!NK33</f>
        <v>-15024314.267470008</v>
      </c>
      <c r="BQ54" s="255">
        <f>+'SEF-6.1'!OA27+'SEF-6.1'!OA30+'SEF-6.1'!OA33</f>
        <v>-482287.54003935307</v>
      </c>
      <c r="BR54" s="255"/>
      <c r="BS54" s="255">
        <f>'SEF-6.1'!PG19+'SEF-6.1'!PG22</f>
        <v>-60985.782602940162</v>
      </c>
      <c r="BT54" s="255"/>
      <c r="BU54" s="255">
        <f>'SEF-6.1'!$QM$35</f>
        <v>7596797.3701027632</v>
      </c>
      <c r="BV54" s="255">
        <f>'SEF-6.1'!$RC$34</f>
        <v>0</v>
      </c>
      <c r="BW54" s="255">
        <f>'SEF-6.1'!$RS$30</f>
        <v>-1201822.8799419999</v>
      </c>
      <c r="BX54" s="255">
        <f>'SEF-6.1'!$RS$48</f>
        <v>-326884.81</v>
      </c>
      <c r="BY54" s="255">
        <f>'SEF-6.1'!$RS$66</f>
        <v>-228302.92468599998</v>
      </c>
      <c r="BZ54" s="255">
        <f>+'SEF-6.1'!$RS$84</f>
        <v>-976611.77493000019</v>
      </c>
      <c r="CA54" s="255"/>
      <c r="CB54" s="255"/>
      <c r="CC54" s="255">
        <f>'SEF-6.2'!AM20</f>
        <v>-34891.75</v>
      </c>
      <c r="CD54" s="255"/>
      <c r="CE54" s="255">
        <f>'SEF-6.2'!BS72</f>
        <v>459398.63898250088</v>
      </c>
      <c r="CF54" s="32">
        <f>+'SEF-6.2'!CI20</f>
        <v>5.4569682106375694E-12</v>
      </c>
      <c r="CG54" s="255"/>
      <c r="CH54" s="255">
        <f>'SEF-6.2'!DO27</f>
        <v>-1178202.2891934488</v>
      </c>
      <c r="CI54" s="255">
        <f>'SEF-6.2'!EE50</f>
        <v>26483588.579250995</v>
      </c>
      <c r="CJ54" s="255"/>
      <c r="CK54" s="255">
        <f>'SEF-6.2'!FK21</f>
        <v>42774165.616749004</v>
      </c>
      <c r="CL54" s="255"/>
      <c r="CM54" s="254">
        <f t="shared" si="46"/>
        <v>68495474.525587708</v>
      </c>
      <c r="CN54" s="254">
        <f t="shared" si="47"/>
        <v>-1231466101.3525214</v>
      </c>
      <c r="CO54" s="255"/>
      <c r="CP54" s="255"/>
      <c r="CQ54" s="255"/>
      <c r="CR54" s="255">
        <f>+'SEF-6.1'!BE28</f>
        <v>21526388.995392021</v>
      </c>
      <c r="CS54" s="255"/>
      <c r="CT54" s="255"/>
      <c r="CU54" s="255"/>
      <c r="CV54" s="255"/>
      <c r="CW54" s="255"/>
      <c r="CX54" s="255"/>
      <c r="CY54" s="255"/>
      <c r="CZ54" s="255"/>
      <c r="DA54" s="255"/>
      <c r="DB54" s="255"/>
      <c r="DC54" s="255"/>
      <c r="DD54" s="255"/>
      <c r="DE54" s="255"/>
      <c r="DF54" s="255"/>
      <c r="DG54" s="255"/>
      <c r="DH54" s="255"/>
      <c r="DI54" s="255"/>
      <c r="DJ54" s="255"/>
      <c r="DK54" s="255">
        <f>'SEF-6.1'!MW18</f>
        <v>0</v>
      </c>
      <c r="DL54" s="255">
        <f>'SEF-6.1'!NM33</f>
        <v>0</v>
      </c>
      <c r="DM54" s="255">
        <f>+'SEF-6.1'!OC27+'SEF-6.1'!OC30+'SEF-6.1'!OC33</f>
        <v>-1116015.8166055225</v>
      </c>
      <c r="DN54" s="255"/>
      <c r="DO54" s="255"/>
      <c r="DP54" s="255"/>
      <c r="DQ54" s="255">
        <f>'SEF-6.1'!$QO$35</f>
        <v>19621738.267848969</v>
      </c>
      <c r="DR54" s="255">
        <f>'SEF-6.1'!$RE$34</f>
        <v>0</v>
      </c>
      <c r="DS54" s="255">
        <f>'SEF-6.1'!$RU$30</f>
        <v>-5223712.5467120009</v>
      </c>
      <c r="DT54" s="255">
        <f>'SEF-6.1'!$RU$48</f>
        <v>-472942.01000000007</v>
      </c>
      <c r="DU54" s="255">
        <f>'SEF-6.1'!$RU$66</f>
        <v>-807087.11953600007</v>
      </c>
      <c r="DV54" s="255">
        <f>+'SEF-6.1'!$RU$84</f>
        <v>-2926370.2810999993</v>
      </c>
      <c r="DW54" s="255"/>
      <c r="DX54" s="255"/>
      <c r="DY54" s="255"/>
      <c r="DZ54" s="255"/>
      <c r="EA54" s="255">
        <f>'SEF-6.2'!BU72</f>
        <v>713648.11715810001</v>
      </c>
      <c r="EB54" s="32">
        <f>+'SEF-6.2'!CK20</f>
        <v>1.8189894035458565E-11</v>
      </c>
      <c r="EC54" s="255"/>
      <c r="ED54" s="255">
        <f>'SEF-6.2'!DQ27</f>
        <v>-463067.33183871815</v>
      </c>
      <c r="EE54" s="255">
        <f>'SEF-6.2'!EG50</f>
        <v>-21248131.802503899</v>
      </c>
      <c r="EF54" s="255"/>
      <c r="EG54" s="255">
        <f>'SEF-6.2'!FM21</f>
        <v>10265566.922503889</v>
      </c>
      <c r="EH54" s="255"/>
      <c r="EI54" s="254">
        <f t="shared" si="48"/>
        <v>19870015.394606836</v>
      </c>
      <c r="EJ54" s="254">
        <f t="shared" si="49"/>
        <v>-1211596085.9579146</v>
      </c>
      <c r="EK54" s="255"/>
      <c r="EL54" s="255"/>
      <c r="EM54" s="255"/>
      <c r="EN54" s="255">
        <f>+'SEF-6.1'!BG28</f>
        <v>10098693.721887633</v>
      </c>
      <c r="EO54" s="255"/>
      <c r="EP54" s="255"/>
      <c r="EQ54" s="255"/>
      <c r="ER54" s="255"/>
      <c r="ES54" s="255"/>
      <c r="ET54" s="255"/>
      <c r="EU54" s="255"/>
      <c r="EV54" s="255"/>
      <c r="EW54" s="255"/>
      <c r="EX54" s="255"/>
      <c r="EY54" s="255"/>
      <c r="EZ54" s="255"/>
      <c r="FA54" s="255"/>
      <c r="FB54" s="255"/>
      <c r="FC54" s="255"/>
      <c r="FD54" s="255"/>
      <c r="FE54" s="255"/>
      <c r="FF54" s="255"/>
      <c r="FG54" s="255">
        <f>'SEF-6.1'!MY26</f>
        <v>-649889.41507767781</v>
      </c>
      <c r="FH54" s="255">
        <f>'SEF-6.1'!NO32</f>
        <v>0</v>
      </c>
      <c r="FI54" s="255">
        <f>+'SEF-6.1'!OE27+'SEF-6.1'!OE30+'SEF-6.1'!OE33</f>
        <v>64490.470911114477</v>
      </c>
      <c r="FJ54" s="255"/>
      <c r="FK54" s="255">
        <f>'SEF-6.1'!PK19+'SEF-6.1'!PK22</f>
        <v>106743.14745509572</v>
      </c>
      <c r="FL54" s="255"/>
      <c r="FM54" s="255">
        <f>'SEF-6.1'!$QQ$35</f>
        <v>10494855.825582385</v>
      </c>
      <c r="FN54" s="255">
        <f>'SEF-6.1'!$RG$34</f>
        <v>0</v>
      </c>
      <c r="FO54" s="255">
        <f>'SEF-6.1'!$RW$30</f>
        <v>-6509041.3574299989</v>
      </c>
      <c r="FP54" s="255">
        <f>'SEF-6.1'!$RW$48</f>
        <v>-209473.41000000003</v>
      </c>
      <c r="FQ54" s="255">
        <f>'SEF-6.1'!$RW$66</f>
        <v>-992104.3173839997</v>
      </c>
      <c r="FR54" s="255">
        <f>+'SEF-6.1'!$RW$84</f>
        <v>-2677031.5883480022</v>
      </c>
      <c r="FS54" s="255"/>
      <c r="FT54" s="255"/>
      <c r="FU54" s="255">
        <f>'SEF-6.2'!AQ20</f>
        <v>-34892</v>
      </c>
      <c r="FV54" s="255"/>
      <c r="FW54" s="255">
        <f>'SEF-6.2'!BW72</f>
        <v>359516.19378599059</v>
      </c>
      <c r="FX54" s="32">
        <f>+'SEF-6.2'!CM20</f>
        <v>-5770.5265041666971</v>
      </c>
      <c r="FY54" s="255"/>
      <c r="FZ54" s="255">
        <f>'SEF-6.2'!DS27</f>
        <v>205158.70262902044</v>
      </c>
      <c r="GA54" s="32">
        <f>'SEF-6.2'!EI50</f>
        <v>-4253657.5562557094</v>
      </c>
      <c r="GB54" s="255">
        <f>'SEF-6.2'!EY20</f>
        <v>0</v>
      </c>
      <c r="GC54" s="255"/>
      <c r="GD54" s="255"/>
      <c r="GE54" s="254">
        <f t="shared" si="50"/>
        <v>5997597.8912516851</v>
      </c>
      <c r="GF54" s="254">
        <f t="shared" si="51"/>
        <v>-1205598488.0666628</v>
      </c>
      <c r="GG54" s="255"/>
      <c r="GH54" s="255"/>
      <c r="GI54" s="255"/>
      <c r="GJ54" s="255">
        <f>+'SEF-6.1'!BI28</f>
        <v>21213022.136484977</v>
      </c>
      <c r="GK54" s="255"/>
      <c r="GL54" s="255"/>
      <c r="GM54" s="255"/>
      <c r="GN54" s="255"/>
      <c r="GO54" s="255"/>
      <c r="GP54" s="255"/>
      <c r="GQ54" s="255"/>
      <c r="GR54" s="255"/>
      <c r="GS54" s="255"/>
      <c r="GT54" s="255"/>
      <c r="GU54" s="255"/>
      <c r="GV54" s="255"/>
      <c r="GW54" s="255"/>
      <c r="GX54" s="255"/>
      <c r="GY54" s="255"/>
      <c r="GZ54" s="255"/>
      <c r="HB54" s="255"/>
      <c r="HC54" s="255">
        <f>'SEF-6.1'!NA26</f>
        <v>-14555891.376195857</v>
      </c>
      <c r="HD54" s="255">
        <f>'SEF-6.1'!NQ33</f>
        <v>0</v>
      </c>
      <c r="HE54" s="255">
        <f>+'SEF-6.1'!OG27+'SEF-6.1'!OG30+'SEF-6.1'!OG33</f>
        <v>1407349.8663457436</v>
      </c>
      <c r="HF54" s="255"/>
      <c r="HG54" s="255">
        <f>'SEF-6.1'!PM19+'SEF-6.1'!PM22</f>
        <v>213486.29491019232</v>
      </c>
      <c r="HH54" s="255"/>
      <c r="HI54" s="255">
        <f>'SEF-6.1'!$QS$35</f>
        <v>24636688.075834513</v>
      </c>
      <c r="HJ54" s="255">
        <f>'SEF-6.1'!$RI$34</f>
        <v>0</v>
      </c>
      <c r="HK54" s="255">
        <f>'SEF-6.1'!$RY$30</f>
        <v>-15518075.550933991</v>
      </c>
      <c r="HL54" s="255">
        <f>'SEF-6.1'!$RY$48</f>
        <v>-455457.37</v>
      </c>
      <c r="HM54" s="255">
        <f>'SEF-6.1'!$RY$66</f>
        <v>-4000987.1122040013</v>
      </c>
      <c r="HN54" s="255">
        <f>+'SEF-6.1'!$RY$84</f>
        <v>-6381618.9012659928</v>
      </c>
      <c r="HO54" s="255"/>
      <c r="HP54" s="255"/>
      <c r="HQ54" s="255"/>
      <c r="HR54" s="255"/>
      <c r="HS54" s="255">
        <f>'SEF-6.2'!BY72</f>
        <v>1275163.8902054485</v>
      </c>
      <c r="HT54" s="32">
        <f>+'SEF-6.2'!CO20</f>
        <v>-3196.6225958333121</v>
      </c>
      <c r="HU54" s="255"/>
      <c r="HV54" s="255">
        <f>'SEF-6.2'!DU27</f>
        <v>410317.40525804099</v>
      </c>
      <c r="HW54" s="255">
        <f>'SEF-6.2'!EK50</f>
        <v>-8932371.5531249847</v>
      </c>
      <c r="HX54" s="255">
        <f>'SEF-6.2'!FA20</f>
        <v>0</v>
      </c>
      <c r="HY54" s="255"/>
      <c r="HZ54" s="255"/>
      <c r="IA54" s="254">
        <f t="shared" si="52"/>
        <v>-691570.81728174631</v>
      </c>
      <c r="IB54" s="254">
        <f t="shared" si="53"/>
        <v>-1206290058.8839445</v>
      </c>
      <c r="IC54" s="255"/>
      <c r="ID54" s="255"/>
      <c r="IE54" s="255"/>
      <c r="IF54" s="255">
        <f>+'SEF-6.1'!BK28</f>
        <v>20837437.957287818</v>
      </c>
      <c r="IG54" s="255"/>
      <c r="IH54" s="255"/>
      <c r="II54" s="255"/>
      <c r="IJ54" s="255"/>
      <c r="IK54" s="255"/>
      <c r="IL54" s="255"/>
      <c r="IM54" s="255"/>
      <c r="IN54" s="255"/>
      <c r="IO54" s="255"/>
      <c r="IP54" s="255"/>
      <c r="IQ54" s="255"/>
      <c r="IR54" s="255"/>
      <c r="IS54" s="255"/>
      <c r="IT54" s="255"/>
      <c r="IU54" s="255"/>
      <c r="IV54" s="255"/>
      <c r="IW54" s="255"/>
      <c r="IX54" s="255"/>
      <c r="IY54" s="255">
        <f>'SEF-6.1'!NC26</f>
        <v>783130.34118146263</v>
      </c>
      <c r="IZ54" s="255">
        <f>'SEF-6.1'!NS33</f>
        <v>0</v>
      </c>
      <c r="JA54" s="255">
        <f>+'SEF-6.1'!OI27+'SEF-6.1'!OI30+'SEF-6.1'!OI33</f>
        <v>1407349.8663457434</v>
      </c>
      <c r="JB54" s="255"/>
      <c r="JC54" s="255">
        <f>'SEF-6.1'!PO19+'SEF-6.1'!PO22</f>
        <v>106743.14745509619</v>
      </c>
      <c r="JD54" s="255"/>
      <c r="JE54" s="255">
        <f>'SEF-6.1'!$QU$35</f>
        <v>28585508.352794528</v>
      </c>
      <c r="JF54" s="255">
        <f>'SEF-6.1'!$RK$34</f>
        <v>0</v>
      </c>
      <c r="JG54" s="255">
        <f>'SEF-6.1'!$SA$30</f>
        <v>-18533158.485390004</v>
      </c>
      <c r="JH54" s="255">
        <f>'SEF-6.1'!$SA$48</f>
        <v>-518427.34000000032</v>
      </c>
      <c r="JI54" s="255">
        <f>'SEF-6.1'!$SA$66</f>
        <v>-8440644.0930219963</v>
      </c>
      <c r="JJ54" s="255">
        <f>+'SEF-6.1'!$SA$84</f>
        <v>-7974873.9419260155</v>
      </c>
      <c r="JK54" s="255"/>
      <c r="JL54" s="255"/>
      <c r="JM54" s="255"/>
      <c r="JN54" s="255"/>
      <c r="JO54" s="255">
        <f>'SEF-6.2'!CA72</f>
        <v>1106177.3076548791</v>
      </c>
      <c r="JP54" s="32">
        <f>+'SEF-6.2'!CQ20</f>
        <v>0</v>
      </c>
      <c r="JQ54" s="255"/>
      <c r="JR54" s="255">
        <f>'SEF-6.2'!DW27</f>
        <v>410317.40525804064</v>
      </c>
      <c r="JS54" s="255">
        <f>'SEF-6.2'!EM50</f>
        <v>-8137459.3442722755</v>
      </c>
      <c r="JT54" s="255">
        <f>'SEF-6.2'!FC20</f>
        <v>0</v>
      </c>
      <c r="JU54" s="255"/>
      <c r="JV54" s="255"/>
      <c r="JW54" s="254">
        <f t="shared" si="54"/>
        <v>9632101.1733672768</v>
      </c>
      <c r="JX54" s="254">
        <f t="shared" si="55"/>
        <v>-1196657957.7105772</v>
      </c>
      <c r="JY54" s="228"/>
    </row>
    <row r="55" spans="1:285" x14ac:dyDescent="0.2">
      <c r="A55" s="18">
        <f>ROW()</f>
        <v>55</v>
      </c>
      <c r="B55" s="19" t="s">
        <v>151</v>
      </c>
      <c r="C55" s="273">
        <f>'SEF-5.1-5.2'!D100</f>
        <v>190815244.39800799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>
        <f>'SEF-6.1'!KG20</f>
        <v>6628145.0003628135</v>
      </c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274">
        <f t="shared" si="44"/>
        <v>6628145.0003628135</v>
      </c>
      <c r="AR55" s="254">
        <f t="shared" si="45"/>
        <v>197443389.3983708</v>
      </c>
      <c r="AS55" s="255"/>
      <c r="AT55" s="255"/>
      <c r="AU55" s="255"/>
      <c r="AV55" s="255"/>
      <c r="AW55" s="255"/>
      <c r="AX55" s="255"/>
      <c r="AY55" s="255"/>
      <c r="AZ55" s="255"/>
      <c r="BA55" s="255"/>
      <c r="BB55" s="255"/>
      <c r="BC55" s="255"/>
      <c r="BD55" s="255"/>
      <c r="BE55" s="255"/>
      <c r="BF55" s="255"/>
      <c r="BG55" s="255"/>
      <c r="BH55" s="255"/>
      <c r="BI55" s="255"/>
      <c r="BJ55" s="255"/>
      <c r="BK55" s="255"/>
      <c r="BL55" s="255"/>
      <c r="BN55" s="255"/>
      <c r="BO55" s="255"/>
      <c r="BP55" s="255"/>
      <c r="BQ55" s="255"/>
      <c r="BR55" s="255"/>
      <c r="BS55" s="255"/>
      <c r="BT55" s="255"/>
      <c r="BU55" s="255"/>
      <c r="BV55" s="255"/>
      <c r="BW55" s="255"/>
      <c r="BX55" s="255"/>
      <c r="BY55" s="255"/>
      <c r="BZ55" s="255"/>
      <c r="CA55" s="255"/>
      <c r="CB55" s="255"/>
      <c r="CC55" s="255"/>
      <c r="CD55" s="255"/>
      <c r="CE55" s="255"/>
      <c r="CF55" s="255"/>
      <c r="CG55" s="255"/>
      <c r="CH55" s="255"/>
      <c r="CI55" s="255"/>
      <c r="CJ55" s="255"/>
      <c r="CK55" s="255"/>
      <c r="CL55" s="255"/>
      <c r="CM55" s="254">
        <f t="shared" si="46"/>
        <v>0</v>
      </c>
      <c r="CN55" s="254">
        <f t="shared" si="47"/>
        <v>197443389.3983708</v>
      </c>
      <c r="CO55" s="255"/>
      <c r="CP55" s="255"/>
      <c r="CQ55" s="255"/>
      <c r="CR55" s="255"/>
      <c r="CS55" s="255"/>
      <c r="CT55" s="255"/>
      <c r="CU55" s="255"/>
      <c r="CV55" s="255"/>
      <c r="CW55" s="255"/>
      <c r="CX55" s="255"/>
      <c r="CY55" s="255"/>
      <c r="CZ55" s="255"/>
      <c r="DA55" s="255"/>
      <c r="DB55" s="255"/>
      <c r="DC55" s="255"/>
      <c r="DD55" s="255"/>
      <c r="DE55" s="255"/>
      <c r="DF55" s="255"/>
      <c r="DG55" s="255"/>
      <c r="DH55" s="255"/>
      <c r="DJ55" s="255"/>
      <c r="DK55" s="255"/>
      <c r="DL55" s="255"/>
      <c r="DM55" s="255"/>
      <c r="DN55" s="255"/>
      <c r="DO55" s="255">
        <f>'SEF-6.1'!PI19+'SEF-6.1'!PI22</f>
        <v>-30492.891301470052</v>
      </c>
      <c r="DP55" s="255"/>
      <c r="DQ55" s="255"/>
      <c r="DR55" s="255"/>
      <c r="DS55" s="255"/>
      <c r="DT55" s="255"/>
      <c r="DU55" s="255"/>
      <c r="DV55" s="255"/>
      <c r="DW55" s="255"/>
      <c r="DX55" s="255"/>
      <c r="DY55" s="255"/>
      <c r="DZ55" s="255"/>
      <c r="EA55" s="255"/>
      <c r="EB55" s="255"/>
      <c r="EC55" s="255"/>
      <c r="ED55" s="255"/>
      <c r="EE55" s="255"/>
      <c r="EF55" s="255"/>
      <c r="EG55" s="255"/>
      <c r="EH55" s="255"/>
      <c r="EI55" s="254">
        <f t="shared" si="48"/>
        <v>-30492.891301470052</v>
      </c>
      <c r="EJ55" s="254">
        <f t="shared" si="49"/>
        <v>197412896.50706932</v>
      </c>
      <c r="EK55" s="255"/>
      <c r="EL55" s="255"/>
      <c r="EM55" s="255"/>
      <c r="EN55" s="255"/>
      <c r="EO55" s="255"/>
      <c r="EP55" s="255"/>
      <c r="EQ55" s="255"/>
      <c r="ER55" s="255"/>
      <c r="ES55" s="255"/>
      <c r="ET55" s="255"/>
      <c r="EU55" s="255"/>
      <c r="EV55" s="255"/>
      <c r="EW55" s="255"/>
      <c r="EX55" s="255"/>
      <c r="EY55" s="255"/>
      <c r="EZ55" s="255"/>
      <c r="FA55" s="255"/>
      <c r="FB55" s="255"/>
      <c r="FC55" s="255"/>
      <c r="FD55" s="255"/>
      <c r="FE55" s="255"/>
      <c r="FF55" s="255"/>
      <c r="FG55" s="255"/>
      <c r="FH55" s="255"/>
      <c r="FI55" s="255"/>
      <c r="FJ55" s="255"/>
      <c r="FK55" s="255"/>
      <c r="FL55" s="255"/>
      <c r="FM55" s="255"/>
      <c r="FN55" s="255"/>
      <c r="FO55" s="255"/>
      <c r="FP55" s="255"/>
      <c r="FQ55" s="255"/>
      <c r="FR55" s="255"/>
      <c r="FS55" s="255"/>
      <c r="FT55" s="255"/>
      <c r="FU55" s="255"/>
      <c r="FV55" s="255"/>
      <c r="FW55" s="255"/>
      <c r="FX55" s="255"/>
      <c r="FY55" s="255"/>
      <c r="FZ55" s="255"/>
      <c r="GA55" s="255"/>
      <c r="GB55" s="255"/>
      <c r="GC55" s="255"/>
      <c r="GD55" s="255"/>
      <c r="GE55" s="254">
        <f t="shared" si="50"/>
        <v>0</v>
      </c>
      <c r="GF55" s="254">
        <f t="shared" si="51"/>
        <v>197412896.50706932</v>
      </c>
      <c r="GG55" s="255"/>
      <c r="GH55" s="255"/>
      <c r="GI55" s="255"/>
      <c r="GJ55" s="255"/>
      <c r="GK55" s="255"/>
      <c r="GL55" s="255"/>
      <c r="GM55" s="255"/>
      <c r="GN55" s="255"/>
      <c r="GO55" s="255"/>
      <c r="GP55" s="255"/>
      <c r="GQ55" s="255"/>
      <c r="GR55" s="255"/>
      <c r="GS55" s="255"/>
      <c r="GT55" s="255"/>
      <c r="GU55" s="255"/>
      <c r="GV55" s="255"/>
      <c r="GW55" s="255"/>
      <c r="GX55" s="255"/>
      <c r="GY55" s="255"/>
      <c r="GZ55" s="255"/>
      <c r="HB55" s="255"/>
      <c r="HC55" s="255"/>
      <c r="HD55" s="255"/>
      <c r="HE55" s="255"/>
      <c r="HF55" s="255"/>
      <c r="HG55" s="255"/>
      <c r="HH55" s="255"/>
      <c r="HI55" s="255"/>
      <c r="HJ55" s="255"/>
      <c r="HK55" s="255"/>
      <c r="HL55" s="255"/>
      <c r="HM55" s="255"/>
      <c r="HN55" s="255"/>
      <c r="HO55" s="255"/>
      <c r="HP55" s="255"/>
      <c r="HQ55" s="255"/>
      <c r="HR55" s="255"/>
      <c r="HS55" s="255"/>
      <c r="HT55" s="255"/>
      <c r="HU55" s="255"/>
      <c r="HV55" s="255"/>
      <c r="HW55" s="255"/>
      <c r="HX55" s="255"/>
      <c r="HY55" s="255"/>
      <c r="HZ55" s="255"/>
      <c r="IA55" s="254">
        <f t="shared" si="52"/>
        <v>0</v>
      </c>
      <c r="IB55" s="254">
        <f t="shared" si="53"/>
        <v>197412896.50706932</v>
      </c>
      <c r="IC55" s="255"/>
      <c r="ID55" s="255"/>
      <c r="IE55" s="255"/>
      <c r="IF55" s="255"/>
      <c r="IG55" s="255"/>
      <c r="IH55" s="255"/>
      <c r="II55" s="255"/>
      <c r="IJ55" s="255"/>
      <c r="IK55" s="255"/>
      <c r="IL55" s="255"/>
      <c r="IM55" s="255"/>
      <c r="IN55" s="255"/>
      <c r="IO55" s="255"/>
      <c r="IP55" s="255"/>
      <c r="IQ55" s="255"/>
      <c r="IR55" s="255"/>
      <c r="IS55" s="255"/>
      <c r="IT55" s="255"/>
      <c r="IU55" s="255"/>
      <c r="IV55" s="255"/>
      <c r="IX55" s="255"/>
      <c r="IY55" s="255"/>
      <c r="IZ55" s="255"/>
      <c r="JA55" s="255"/>
      <c r="JB55" s="255"/>
      <c r="JC55" s="255"/>
      <c r="JD55" s="255"/>
      <c r="JE55" s="255"/>
      <c r="JF55" s="255"/>
      <c r="JG55" s="255"/>
      <c r="JH55" s="255"/>
      <c r="JI55" s="255"/>
      <c r="JJ55" s="255"/>
      <c r="JK55" s="255"/>
      <c r="JL55" s="255"/>
      <c r="JM55" s="255"/>
      <c r="JN55" s="255"/>
      <c r="JO55" s="255"/>
      <c r="JP55" s="255"/>
      <c r="JQ55" s="255"/>
      <c r="JR55" s="255"/>
      <c r="JS55" s="255"/>
      <c r="JT55" s="255"/>
      <c r="JU55" s="255"/>
      <c r="JV55" s="255"/>
      <c r="JW55" s="254">
        <f t="shared" si="54"/>
        <v>0</v>
      </c>
      <c r="JX55" s="254">
        <f t="shared" si="55"/>
        <v>197412896.50706932</v>
      </c>
      <c r="JY55" s="228"/>
    </row>
    <row r="56" spans="1:285" x14ac:dyDescent="0.2">
      <c r="A56" s="18">
        <f>ROW()</f>
        <v>56</v>
      </c>
      <c r="B56" s="19" t="s">
        <v>152</v>
      </c>
      <c r="C56" s="254">
        <f>'SEF-5.1-5.2'!D101</f>
        <v>-111495557.64287134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>
        <f>'SEF-6.1'!KG21</f>
        <v>-2631836.9154126644</v>
      </c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254">
        <f t="shared" si="44"/>
        <v>-2631836.9154126644</v>
      </c>
      <c r="AR56" s="254">
        <f t="shared" si="45"/>
        <v>-114127394.558284</v>
      </c>
      <c r="AS56" s="255"/>
      <c r="AT56" s="255"/>
      <c r="AU56" s="255"/>
      <c r="AV56" s="255"/>
      <c r="AW56" s="255"/>
      <c r="AX56" s="255"/>
      <c r="AY56" s="255"/>
      <c r="AZ56" s="255"/>
      <c r="BA56" s="255"/>
      <c r="BB56" s="255"/>
      <c r="BC56" s="255"/>
      <c r="BD56" s="255"/>
      <c r="BE56" s="255"/>
      <c r="BF56" s="255"/>
      <c r="BG56" s="255"/>
      <c r="BH56" s="255"/>
      <c r="BI56" s="255"/>
      <c r="BJ56" s="255"/>
      <c r="BK56" s="255"/>
      <c r="BL56" s="255"/>
      <c r="BM56" s="255"/>
      <c r="BN56" s="255"/>
      <c r="BO56" s="255"/>
      <c r="BP56" s="255"/>
      <c r="BQ56" s="255"/>
      <c r="BR56" s="255"/>
      <c r="BS56" s="255"/>
      <c r="BT56" s="255"/>
      <c r="BU56" s="255"/>
      <c r="BV56" s="255"/>
      <c r="BW56" s="255"/>
      <c r="BX56" s="255"/>
      <c r="BY56" s="255"/>
      <c r="BZ56" s="255"/>
      <c r="CA56" s="255"/>
      <c r="CB56" s="255"/>
      <c r="CC56" s="255"/>
      <c r="CD56" s="255"/>
      <c r="CE56" s="255"/>
      <c r="CF56" s="255"/>
      <c r="CG56" s="255"/>
      <c r="CH56" s="255"/>
      <c r="CI56" s="255"/>
      <c r="CJ56" s="255"/>
      <c r="CK56" s="255"/>
      <c r="CL56" s="255"/>
      <c r="CM56" s="254">
        <f t="shared" si="46"/>
        <v>0</v>
      </c>
      <c r="CN56" s="254">
        <f t="shared" si="47"/>
        <v>-114127394.558284</v>
      </c>
      <c r="CO56" s="255"/>
      <c r="CP56" s="255"/>
      <c r="CQ56" s="255"/>
      <c r="CR56" s="255"/>
      <c r="CS56" s="255"/>
      <c r="CT56" s="255"/>
      <c r="CU56" s="255"/>
      <c r="CV56" s="255"/>
      <c r="CW56" s="255"/>
      <c r="CX56" s="255"/>
      <c r="CY56" s="255"/>
      <c r="CZ56" s="255"/>
      <c r="DA56" s="255"/>
      <c r="DB56" s="255"/>
      <c r="DC56" s="255"/>
      <c r="DD56" s="255"/>
      <c r="DE56" s="255"/>
      <c r="DF56" s="255"/>
      <c r="DG56" s="255"/>
      <c r="DH56" s="255"/>
      <c r="DI56" s="255"/>
      <c r="DJ56" s="255"/>
      <c r="DK56" s="255"/>
      <c r="DL56" s="255"/>
      <c r="DM56" s="255"/>
      <c r="DN56" s="255"/>
      <c r="DO56" s="255"/>
      <c r="DP56" s="255"/>
      <c r="DQ56" s="255"/>
      <c r="DR56" s="255"/>
      <c r="DS56" s="255"/>
      <c r="DT56" s="255"/>
      <c r="DU56" s="255"/>
      <c r="DV56" s="255"/>
      <c r="DW56" s="255"/>
      <c r="DX56" s="255"/>
      <c r="DY56" s="255"/>
      <c r="DZ56" s="255"/>
      <c r="EA56" s="255"/>
      <c r="EB56" s="255"/>
      <c r="EC56" s="255"/>
      <c r="ED56" s="255"/>
      <c r="EE56" s="255"/>
      <c r="EF56" s="255"/>
      <c r="EG56" s="255"/>
      <c r="EH56" s="255"/>
      <c r="EI56" s="254">
        <f t="shared" si="48"/>
        <v>0</v>
      </c>
      <c r="EJ56" s="254">
        <f t="shared" si="49"/>
        <v>-114127394.558284</v>
      </c>
      <c r="EK56" s="255"/>
      <c r="EL56" s="255"/>
      <c r="EM56" s="255"/>
      <c r="EN56" s="255"/>
      <c r="EO56" s="255"/>
      <c r="EP56" s="255"/>
      <c r="EQ56" s="255"/>
      <c r="ER56" s="255"/>
      <c r="ES56" s="255"/>
      <c r="ET56" s="255"/>
      <c r="EU56" s="255"/>
      <c r="EV56" s="255"/>
      <c r="EW56" s="255"/>
      <c r="EX56" s="255"/>
      <c r="EY56" s="255"/>
      <c r="EZ56" s="255"/>
      <c r="FA56" s="255"/>
      <c r="FB56" s="255"/>
      <c r="FC56" s="255"/>
      <c r="FD56" s="255"/>
      <c r="FE56" s="255"/>
      <c r="FF56" s="255"/>
      <c r="FG56" s="255"/>
      <c r="FH56" s="255"/>
      <c r="FI56" s="255"/>
      <c r="FJ56" s="255"/>
      <c r="FK56" s="255"/>
      <c r="FL56" s="255"/>
      <c r="FM56" s="255"/>
      <c r="FN56" s="255"/>
      <c r="FO56" s="255"/>
      <c r="FP56" s="255"/>
      <c r="FQ56" s="255"/>
      <c r="FR56" s="255"/>
      <c r="FS56" s="255"/>
      <c r="FT56" s="255"/>
      <c r="FU56" s="255"/>
      <c r="FV56" s="255"/>
      <c r="FW56" s="255"/>
      <c r="FX56" s="255"/>
      <c r="FY56" s="255"/>
      <c r="FZ56" s="255"/>
      <c r="GA56" s="255"/>
      <c r="GB56" s="255"/>
      <c r="GC56" s="255"/>
      <c r="GD56" s="255"/>
      <c r="GE56" s="254">
        <f t="shared" si="50"/>
        <v>0</v>
      </c>
      <c r="GF56" s="254">
        <f t="shared" si="51"/>
        <v>-114127394.558284</v>
      </c>
      <c r="GG56" s="255"/>
      <c r="GH56" s="255"/>
      <c r="GI56" s="255"/>
      <c r="GJ56" s="255"/>
      <c r="GK56" s="255"/>
      <c r="GL56" s="255"/>
      <c r="GM56" s="255"/>
      <c r="GN56" s="255"/>
      <c r="GO56" s="255"/>
      <c r="GP56" s="255"/>
      <c r="GQ56" s="255"/>
      <c r="GR56" s="255"/>
      <c r="GS56" s="255"/>
      <c r="GT56" s="255"/>
      <c r="GU56" s="255"/>
      <c r="GV56" s="255"/>
      <c r="GW56" s="255"/>
      <c r="GX56" s="255"/>
      <c r="GY56" s="255"/>
      <c r="GZ56" s="255"/>
      <c r="HA56" s="255"/>
      <c r="HB56" s="255"/>
      <c r="HC56" s="255"/>
      <c r="HD56" s="255"/>
      <c r="HE56" s="255"/>
      <c r="HF56" s="255"/>
      <c r="HG56" s="255"/>
      <c r="HH56" s="255"/>
      <c r="HI56" s="255"/>
      <c r="HJ56" s="255"/>
      <c r="HK56" s="255"/>
      <c r="HL56" s="255"/>
      <c r="HM56" s="255"/>
      <c r="HN56" s="255"/>
      <c r="HO56" s="255"/>
      <c r="HP56" s="255"/>
      <c r="HQ56" s="255"/>
      <c r="HR56" s="255"/>
      <c r="HS56" s="255"/>
      <c r="HT56" s="255"/>
      <c r="HU56" s="255"/>
      <c r="HV56" s="255"/>
      <c r="HW56" s="255"/>
      <c r="HX56" s="255"/>
      <c r="HY56" s="255"/>
      <c r="HZ56" s="255"/>
      <c r="IA56" s="254">
        <f t="shared" si="52"/>
        <v>0</v>
      </c>
      <c r="IB56" s="254">
        <f t="shared" si="53"/>
        <v>-114127394.558284</v>
      </c>
      <c r="IC56" s="255"/>
      <c r="ID56" s="255"/>
      <c r="IE56" s="255"/>
      <c r="IF56" s="255"/>
      <c r="IG56" s="255"/>
      <c r="IH56" s="255"/>
      <c r="II56" s="255"/>
      <c r="IJ56" s="255"/>
      <c r="IK56" s="255"/>
      <c r="IL56" s="255"/>
      <c r="IM56" s="255"/>
      <c r="IN56" s="255"/>
      <c r="IO56" s="255"/>
      <c r="IP56" s="255"/>
      <c r="IQ56" s="255"/>
      <c r="IR56" s="255"/>
      <c r="IS56" s="255"/>
      <c r="IT56" s="255"/>
      <c r="IU56" s="255"/>
      <c r="IV56" s="255"/>
      <c r="IW56" s="255"/>
      <c r="IX56" s="255"/>
      <c r="IY56" s="255"/>
      <c r="IZ56" s="255"/>
      <c r="JA56" s="255"/>
      <c r="JB56" s="255"/>
      <c r="JC56" s="255"/>
      <c r="JD56" s="255"/>
      <c r="JE56" s="255"/>
      <c r="JF56" s="255"/>
      <c r="JG56" s="255"/>
      <c r="JH56" s="255"/>
      <c r="JI56" s="255"/>
      <c r="JJ56" s="255"/>
      <c r="JK56" s="255"/>
      <c r="JL56" s="255"/>
      <c r="JM56" s="255"/>
      <c r="JN56" s="255"/>
      <c r="JO56" s="255"/>
      <c r="JP56" s="255"/>
      <c r="JQ56" s="255"/>
      <c r="JR56" s="255"/>
      <c r="JS56" s="255"/>
      <c r="JT56" s="255"/>
      <c r="JU56" s="255"/>
      <c r="JV56" s="255"/>
      <c r="JW56" s="254">
        <f t="shared" si="54"/>
        <v>0</v>
      </c>
      <c r="JX56" s="254">
        <f t="shared" si="55"/>
        <v>-114127394.558284</v>
      </c>
      <c r="JY56" s="228"/>
    </row>
    <row r="57" spans="1:285" ht="13.5" thickBot="1" x14ac:dyDescent="0.25">
      <c r="A57" s="18">
        <f>ROW()</f>
        <v>57</v>
      </c>
      <c r="B57" s="19" t="s">
        <v>115</v>
      </c>
      <c r="C57" s="275">
        <f t="shared" ref="C57:AR57" si="56">SUM(C51:C56)</f>
        <v>5483216405.8370619</v>
      </c>
      <c r="D57" s="276">
        <f t="shared" si="56"/>
        <v>0</v>
      </c>
      <c r="E57" s="276">
        <f t="shared" si="56"/>
        <v>0</v>
      </c>
      <c r="F57" s="276">
        <f t="shared" si="56"/>
        <v>0</v>
      </c>
      <c r="G57" s="276">
        <f t="shared" si="56"/>
        <v>0</v>
      </c>
      <c r="H57" s="276">
        <f t="shared" si="56"/>
        <v>0</v>
      </c>
      <c r="I57" s="276">
        <f t="shared" si="56"/>
        <v>0</v>
      </c>
      <c r="J57" s="276">
        <f t="shared" si="56"/>
        <v>0</v>
      </c>
      <c r="K57" s="276">
        <f t="shared" si="56"/>
        <v>0</v>
      </c>
      <c r="L57" s="276">
        <f t="shared" si="56"/>
        <v>0</v>
      </c>
      <c r="M57" s="276">
        <f t="shared" si="56"/>
        <v>0</v>
      </c>
      <c r="N57" s="276">
        <f t="shared" si="56"/>
        <v>0</v>
      </c>
      <c r="O57" s="276">
        <f t="shared" si="56"/>
        <v>0</v>
      </c>
      <c r="P57" s="276">
        <f t="shared" si="56"/>
        <v>0</v>
      </c>
      <c r="Q57" s="276">
        <f t="shared" si="56"/>
        <v>0</v>
      </c>
      <c r="R57" s="276">
        <f t="shared" si="56"/>
        <v>0</v>
      </c>
      <c r="S57" s="276">
        <f t="shared" si="56"/>
        <v>0</v>
      </c>
      <c r="T57" s="276">
        <f t="shared" si="56"/>
        <v>0</v>
      </c>
      <c r="U57" s="276">
        <f t="shared" si="56"/>
        <v>0</v>
      </c>
      <c r="V57" s="276">
        <f t="shared" si="56"/>
        <v>18890706.954618394</v>
      </c>
      <c r="W57" s="276">
        <f t="shared" si="56"/>
        <v>-657625.84572865302</v>
      </c>
      <c r="X57" s="276">
        <f>SUM(X51:X56)</f>
        <v>0</v>
      </c>
      <c r="Y57" s="276">
        <f t="shared" si="56"/>
        <v>0</v>
      </c>
      <c r="Z57" s="276">
        <f t="shared" si="56"/>
        <v>0</v>
      </c>
      <c r="AA57" s="276">
        <f t="shared" si="56"/>
        <v>-143015087.87042797</v>
      </c>
      <c r="AB57" s="276">
        <f t="shared" si="56"/>
        <v>0</v>
      </c>
      <c r="AC57" s="276">
        <f t="shared" si="56"/>
        <v>0</v>
      </c>
      <c r="AD57" s="276">
        <f t="shared" si="56"/>
        <v>0</v>
      </c>
      <c r="AE57" s="276">
        <f t="shared" ref="AE57:AP57" si="57">SUM(AE51:AE56)</f>
        <v>0</v>
      </c>
      <c r="AF57" s="276">
        <f t="shared" si="57"/>
        <v>0</v>
      </c>
      <c r="AG57" s="276">
        <f t="shared" si="57"/>
        <v>-1259296.25</v>
      </c>
      <c r="AH57" s="276">
        <f t="shared" si="57"/>
        <v>0</v>
      </c>
      <c r="AI57" s="276">
        <f t="shared" si="57"/>
        <v>0</v>
      </c>
      <c r="AJ57" s="276">
        <f t="shared" si="57"/>
        <v>-261470.68089999998</v>
      </c>
      <c r="AK57" s="276">
        <f t="shared" si="57"/>
        <v>0</v>
      </c>
      <c r="AL57" s="276">
        <f t="shared" si="57"/>
        <v>0</v>
      </c>
      <c r="AM57" s="276">
        <f t="shared" si="57"/>
        <v>0</v>
      </c>
      <c r="AN57" s="276">
        <f t="shared" si="57"/>
        <v>0</v>
      </c>
      <c r="AO57" s="276">
        <f t="shared" si="57"/>
        <v>0</v>
      </c>
      <c r="AP57" s="276">
        <f t="shared" si="57"/>
        <v>0</v>
      </c>
      <c r="AQ57" s="275">
        <f t="shared" si="56"/>
        <v>-126302773.69243824</v>
      </c>
      <c r="AR57" s="275">
        <f t="shared" si="56"/>
        <v>5356913632.1446218</v>
      </c>
      <c r="AS57" s="276">
        <f t="shared" ref="AS57:DD57" si="58">SUM(AS51:AS56)</f>
        <v>0</v>
      </c>
      <c r="AT57" s="276">
        <f t="shared" si="58"/>
        <v>0</v>
      </c>
      <c r="AU57" s="276">
        <f t="shared" si="58"/>
        <v>0</v>
      </c>
      <c r="AV57" s="276">
        <f t="shared" si="58"/>
        <v>10695828.339366198</v>
      </c>
      <c r="AW57" s="276">
        <f t="shared" si="58"/>
        <v>0</v>
      </c>
      <c r="AX57" s="276">
        <f t="shared" si="58"/>
        <v>0</v>
      </c>
      <c r="AY57" s="276">
        <f t="shared" si="58"/>
        <v>0</v>
      </c>
      <c r="AZ57" s="276">
        <f t="shared" si="58"/>
        <v>0</v>
      </c>
      <c r="BA57" s="276">
        <f t="shared" si="58"/>
        <v>0</v>
      </c>
      <c r="BB57" s="276">
        <f t="shared" si="58"/>
        <v>0</v>
      </c>
      <c r="BC57" s="276">
        <f t="shared" si="58"/>
        <v>0</v>
      </c>
      <c r="BD57" s="276">
        <f t="shared" si="58"/>
        <v>0</v>
      </c>
      <c r="BE57" s="276">
        <f t="shared" si="58"/>
        <v>0</v>
      </c>
      <c r="BF57" s="276">
        <f t="shared" si="58"/>
        <v>0</v>
      </c>
      <c r="BG57" s="276">
        <f t="shared" si="58"/>
        <v>0</v>
      </c>
      <c r="BH57" s="276">
        <f t="shared" si="58"/>
        <v>0</v>
      </c>
      <c r="BI57" s="276">
        <f t="shared" si="58"/>
        <v>0</v>
      </c>
      <c r="BJ57" s="276">
        <f t="shared" si="58"/>
        <v>0</v>
      </c>
      <c r="BK57" s="276">
        <f t="shared" si="58"/>
        <v>0</v>
      </c>
      <c r="BL57" s="276">
        <f t="shared" si="58"/>
        <v>0</v>
      </c>
      <c r="BM57" s="276">
        <f t="shared" si="58"/>
        <v>0</v>
      </c>
      <c r="BN57" s="276">
        <f t="shared" si="58"/>
        <v>0</v>
      </c>
      <c r="BO57" s="276">
        <f t="shared" si="58"/>
        <v>0</v>
      </c>
      <c r="BP57" s="276">
        <f t="shared" si="58"/>
        <v>143015087.87042797</v>
      </c>
      <c r="BQ57" s="276">
        <f t="shared" si="58"/>
        <v>2309809.4341880446</v>
      </c>
      <c r="BR57" s="276">
        <f t="shared" si="58"/>
        <v>0</v>
      </c>
      <c r="BS57" s="276">
        <f t="shared" si="58"/>
        <v>229422.70598249073</v>
      </c>
      <c r="BT57" s="276">
        <f t="shared" si="58"/>
        <v>0</v>
      </c>
      <c r="BU57" s="276">
        <f t="shared" si="58"/>
        <v>-176471829.89576447</v>
      </c>
      <c r="BV57" s="276">
        <f t="shared" si="58"/>
        <v>725461.25379400025</v>
      </c>
      <c r="BW57" s="276">
        <f t="shared" si="58"/>
        <v>134447165.56129003</v>
      </c>
      <c r="BX57" s="276">
        <f t="shared" si="58"/>
        <v>35118980.799999997</v>
      </c>
      <c r="BY57" s="276">
        <f t="shared" si="58"/>
        <v>23103389.294628005</v>
      </c>
      <c r="BZ57" s="276">
        <f t="shared" si="58"/>
        <v>83418881.591735959</v>
      </c>
      <c r="CA57" s="276">
        <f t="shared" si="58"/>
        <v>0</v>
      </c>
      <c r="CB57" s="276">
        <f t="shared" si="58"/>
        <v>0</v>
      </c>
      <c r="CC57" s="276">
        <f t="shared" si="58"/>
        <v>71140.25</v>
      </c>
      <c r="CD57" s="276">
        <f t="shared" si="58"/>
        <v>0</v>
      </c>
      <c r="CE57" s="276">
        <f t="shared" si="58"/>
        <v>-6172818.6654862948</v>
      </c>
      <c r="CF57" s="276">
        <f t="shared" si="58"/>
        <v>56934.279999999977</v>
      </c>
      <c r="CG57" s="276">
        <f t="shared" si="58"/>
        <v>0</v>
      </c>
      <c r="CH57" s="276">
        <f t="shared" si="58"/>
        <v>4432284.8022039272</v>
      </c>
      <c r="CI57" s="276">
        <f t="shared" si="58"/>
        <v>58064158.296151057</v>
      </c>
      <c r="CJ57" s="276">
        <f t="shared" si="58"/>
        <v>0</v>
      </c>
      <c r="CK57" s="276">
        <f t="shared" si="58"/>
        <v>-160912337.32015103</v>
      </c>
      <c r="CL57" s="276">
        <f t="shared" si="58"/>
        <v>-4207196.5800000094</v>
      </c>
      <c r="CM57" s="275">
        <f t="shared" si="58"/>
        <v>147924362.0183658</v>
      </c>
      <c r="CN57" s="275">
        <f t="shared" si="58"/>
        <v>5504837994.1629877</v>
      </c>
      <c r="CO57" s="276">
        <f t="shared" si="58"/>
        <v>0</v>
      </c>
      <c r="CP57" s="276">
        <f t="shared" si="58"/>
        <v>0</v>
      </c>
      <c r="CQ57" s="276">
        <f t="shared" si="58"/>
        <v>0</v>
      </c>
      <c r="CR57" s="276">
        <f t="shared" si="58"/>
        <v>21526388.995392021</v>
      </c>
      <c r="CS57" s="276">
        <f t="shared" si="58"/>
        <v>0</v>
      </c>
      <c r="CT57" s="276">
        <f t="shared" si="58"/>
        <v>0</v>
      </c>
      <c r="CU57" s="276">
        <f t="shared" si="58"/>
        <v>0</v>
      </c>
      <c r="CV57" s="276">
        <f t="shared" si="58"/>
        <v>0</v>
      </c>
      <c r="CW57" s="276">
        <f t="shared" si="58"/>
        <v>0</v>
      </c>
      <c r="CX57" s="276">
        <f t="shared" si="58"/>
        <v>0</v>
      </c>
      <c r="CY57" s="276">
        <f t="shared" si="58"/>
        <v>0</v>
      </c>
      <c r="CZ57" s="276">
        <f t="shared" si="58"/>
        <v>0</v>
      </c>
      <c r="DA57" s="276">
        <f t="shared" si="58"/>
        <v>0</v>
      </c>
      <c r="DB57" s="276">
        <f t="shared" si="58"/>
        <v>0</v>
      </c>
      <c r="DC57" s="276">
        <f t="shared" si="58"/>
        <v>0</v>
      </c>
      <c r="DD57" s="276">
        <f t="shared" si="58"/>
        <v>0</v>
      </c>
      <c r="DE57" s="276">
        <f t="shared" ref="DE57:FP57" si="59">SUM(DE51:DE56)</f>
        <v>0</v>
      </c>
      <c r="DF57" s="276">
        <f t="shared" si="59"/>
        <v>0</v>
      </c>
      <c r="DG57" s="276">
        <f t="shared" si="59"/>
        <v>0</v>
      </c>
      <c r="DH57" s="276">
        <f t="shared" si="59"/>
        <v>0</v>
      </c>
      <c r="DI57" s="276">
        <f t="shared" si="59"/>
        <v>0</v>
      </c>
      <c r="DJ57" s="276">
        <f t="shared" si="59"/>
        <v>0</v>
      </c>
      <c r="DK57" s="276">
        <f t="shared" si="59"/>
        <v>0</v>
      </c>
      <c r="DL57" s="276">
        <f t="shared" si="59"/>
        <v>0</v>
      </c>
      <c r="DM57" s="276">
        <f t="shared" si="59"/>
        <v>4198345.2148493472</v>
      </c>
      <c r="DN57" s="276">
        <f t="shared" si="59"/>
        <v>0</v>
      </c>
      <c r="DO57" s="276">
        <f t="shared" si="59"/>
        <v>114711.35299124551</v>
      </c>
      <c r="DP57" s="276">
        <f t="shared" si="59"/>
        <v>0</v>
      </c>
      <c r="DQ57" s="276">
        <f t="shared" si="59"/>
        <v>-414160548.26198196</v>
      </c>
      <c r="DR57" s="276">
        <f t="shared" si="59"/>
        <v>6292294.7435479974</v>
      </c>
      <c r="DS57" s="276">
        <f t="shared" si="59"/>
        <v>257327359.85496002</v>
      </c>
      <c r="DT57" s="276">
        <f t="shared" si="59"/>
        <v>2321616.9599999934</v>
      </c>
      <c r="DU57" s="276">
        <f t="shared" si="59"/>
        <v>89111442.698463976</v>
      </c>
      <c r="DV57" s="276">
        <f t="shared" si="59"/>
        <v>104456521.71575001</v>
      </c>
      <c r="DW57" s="276">
        <f t="shared" si="59"/>
        <v>0</v>
      </c>
      <c r="DX57" s="276">
        <f t="shared" si="59"/>
        <v>0</v>
      </c>
      <c r="DY57" s="276">
        <f t="shared" si="59"/>
        <v>142280</v>
      </c>
      <c r="DZ57" s="276">
        <f t="shared" si="59"/>
        <v>0</v>
      </c>
      <c r="EA57" s="276">
        <f t="shared" si="59"/>
        <v>-11947081.314286396</v>
      </c>
      <c r="EB57" s="276">
        <f t="shared" si="59"/>
        <v>113868.55999999995</v>
      </c>
      <c r="EC57" s="276">
        <f t="shared" si="59"/>
        <v>0</v>
      </c>
      <c r="ED57" s="276">
        <f t="shared" si="59"/>
        <v>1742015.2007266018</v>
      </c>
      <c r="EE57" s="276">
        <f t="shared" si="59"/>
        <v>65921512.419419408</v>
      </c>
      <c r="EF57" s="276">
        <f t="shared" si="59"/>
        <v>0</v>
      </c>
      <c r="EG57" s="276">
        <f t="shared" si="59"/>
        <v>-38618085.089419432</v>
      </c>
      <c r="EH57" s="276">
        <f t="shared" si="59"/>
        <v>-7972251.3400000408</v>
      </c>
      <c r="EI57" s="275">
        <f t="shared" si="59"/>
        <v>80570391.710412845</v>
      </c>
      <c r="EJ57" s="275">
        <f t="shared" si="59"/>
        <v>5585408385.8734016</v>
      </c>
      <c r="EK57" s="276">
        <f t="shared" si="59"/>
        <v>0</v>
      </c>
      <c r="EL57" s="276">
        <f t="shared" si="59"/>
        <v>0</v>
      </c>
      <c r="EM57" s="276">
        <f t="shared" si="59"/>
        <v>0</v>
      </c>
      <c r="EN57" s="276">
        <f t="shared" si="59"/>
        <v>10098693.721887633</v>
      </c>
      <c r="EO57" s="276">
        <f t="shared" si="59"/>
        <v>0</v>
      </c>
      <c r="EP57" s="276">
        <f t="shared" si="59"/>
        <v>0</v>
      </c>
      <c r="EQ57" s="276">
        <f t="shared" si="59"/>
        <v>0</v>
      </c>
      <c r="ER57" s="276">
        <f t="shared" si="59"/>
        <v>0</v>
      </c>
      <c r="ES57" s="276">
        <f t="shared" si="59"/>
        <v>0</v>
      </c>
      <c r="ET57" s="276">
        <f t="shared" si="59"/>
        <v>0</v>
      </c>
      <c r="EU57" s="276">
        <f t="shared" si="59"/>
        <v>0</v>
      </c>
      <c r="EV57" s="276">
        <f t="shared" si="59"/>
        <v>0</v>
      </c>
      <c r="EW57" s="276">
        <f t="shared" si="59"/>
        <v>0</v>
      </c>
      <c r="EX57" s="276">
        <f t="shared" si="59"/>
        <v>0</v>
      </c>
      <c r="EY57" s="276">
        <f t="shared" si="59"/>
        <v>0</v>
      </c>
      <c r="EZ57" s="276">
        <f t="shared" si="59"/>
        <v>0</v>
      </c>
      <c r="FA57" s="276">
        <f t="shared" si="59"/>
        <v>0</v>
      </c>
      <c r="FB57" s="276">
        <f t="shared" si="59"/>
        <v>0</v>
      </c>
      <c r="FC57" s="276">
        <f t="shared" si="59"/>
        <v>0</v>
      </c>
      <c r="FD57" s="276">
        <f t="shared" si="59"/>
        <v>0</v>
      </c>
      <c r="FE57" s="276">
        <f>SUM(FE52:FE56)</f>
        <v>0</v>
      </c>
      <c r="FF57" s="276">
        <f t="shared" si="59"/>
        <v>0</v>
      </c>
      <c r="FG57" s="276">
        <f t="shared" si="59"/>
        <v>1743384.3323934791</v>
      </c>
      <c r="FH57" s="276">
        <f t="shared" si="59"/>
        <v>0</v>
      </c>
      <c r="FI57" s="276">
        <f t="shared" si="59"/>
        <v>-242607.00961800106</v>
      </c>
      <c r="FJ57" s="276">
        <f t="shared" si="59"/>
        <v>0</v>
      </c>
      <c r="FK57" s="276">
        <f t="shared" si="59"/>
        <v>-401557.55471202888</v>
      </c>
      <c r="FL57" s="276">
        <f t="shared" si="59"/>
        <v>0</v>
      </c>
      <c r="FM57" s="276">
        <f t="shared" si="59"/>
        <v>-195386564.26574242</v>
      </c>
      <c r="FN57" s="276">
        <f t="shared" si="59"/>
        <v>6185965.0190380029</v>
      </c>
      <c r="FO57" s="276">
        <f t="shared" si="59"/>
        <v>174642002.14264983</v>
      </c>
      <c r="FP57" s="276">
        <f t="shared" si="59"/>
        <v>3146660.8700000085</v>
      </c>
      <c r="FQ57" s="276">
        <f t="shared" ref="FQ57:IB57" si="60">SUM(FQ51:FQ56)</f>
        <v>17890263.581616018</v>
      </c>
      <c r="FR57" s="276">
        <f t="shared" si="60"/>
        <v>54806639.016327873</v>
      </c>
      <c r="FS57" s="276">
        <f t="shared" si="60"/>
        <v>0</v>
      </c>
      <c r="FT57" s="276">
        <f t="shared" si="60"/>
        <v>0</v>
      </c>
      <c r="FU57" s="276">
        <f t="shared" si="60"/>
        <v>79070.325399999972</v>
      </c>
      <c r="FV57" s="276">
        <f t="shared" si="60"/>
        <v>0</v>
      </c>
      <c r="FW57" s="276">
        <f t="shared" si="60"/>
        <v>-6069072.8816930102</v>
      </c>
      <c r="FX57" s="276">
        <f t="shared" si="60"/>
        <v>50175.311134722244</v>
      </c>
      <c r="FY57" s="276">
        <f t="shared" si="60"/>
        <v>0</v>
      </c>
      <c r="FZ57" s="276">
        <f t="shared" si="60"/>
        <v>-771787.50036631664</v>
      </c>
      <c r="GA57" s="276">
        <f t="shared" si="60"/>
        <v>10775509.003744235</v>
      </c>
      <c r="GB57" s="276">
        <f t="shared" si="60"/>
        <v>0</v>
      </c>
      <c r="GC57" s="276">
        <f t="shared" si="60"/>
        <v>0</v>
      </c>
      <c r="GD57" s="276">
        <f t="shared" si="60"/>
        <v>-2880746.5800000094</v>
      </c>
      <c r="GE57" s="275">
        <f t="shared" si="60"/>
        <v>73666027.532059997</v>
      </c>
      <c r="GF57" s="275">
        <f t="shared" si="60"/>
        <v>5659074413.4054613</v>
      </c>
      <c r="GG57" s="276">
        <f t="shared" si="60"/>
        <v>0</v>
      </c>
      <c r="GH57" s="276">
        <f t="shared" si="60"/>
        <v>0</v>
      </c>
      <c r="GI57" s="276">
        <f t="shared" si="60"/>
        <v>0</v>
      </c>
      <c r="GJ57" s="276">
        <f t="shared" si="60"/>
        <v>21213022.136484977</v>
      </c>
      <c r="GK57" s="276">
        <f t="shared" si="60"/>
        <v>0</v>
      </c>
      <c r="GL57" s="276">
        <f t="shared" si="60"/>
        <v>0</v>
      </c>
      <c r="GM57" s="276">
        <f t="shared" si="60"/>
        <v>0</v>
      </c>
      <c r="GN57" s="276">
        <f t="shared" si="60"/>
        <v>0</v>
      </c>
      <c r="GO57" s="276">
        <f t="shared" si="60"/>
        <v>0</v>
      </c>
      <c r="GP57" s="276">
        <f t="shared" si="60"/>
        <v>0</v>
      </c>
      <c r="GQ57" s="276">
        <f t="shared" si="60"/>
        <v>0</v>
      </c>
      <c r="GR57" s="276">
        <f t="shared" si="60"/>
        <v>0</v>
      </c>
      <c r="GS57" s="276">
        <f t="shared" si="60"/>
        <v>0</v>
      </c>
      <c r="GT57" s="276">
        <f t="shared" si="60"/>
        <v>0</v>
      </c>
      <c r="GU57" s="276">
        <f t="shared" si="60"/>
        <v>0</v>
      </c>
      <c r="GV57" s="276">
        <f t="shared" si="60"/>
        <v>0</v>
      </c>
      <c r="GW57" s="276">
        <f t="shared" si="60"/>
        <v>0</v>
      </c>
      <c r="GX57" s="276">
        <f t="shared" si="60"/>
        <v>0</v>
      </c>
      <c r="GY57" s="276">
        <f t="shared" si="60"/>
        <v>0</v>
      </c>
      <c r="GZ57" s="276">
        <f t="shared" si="60"/>
        <v>0</v>
      </c>
      <c r="HA57" s="276">
        <f t="shared" si="60"/>
        <v>0</v>
      </c>
      <c r="HB57" s="276">
        <f t="shared" si="60"/>
        <v>0</v>
      </c>
      <c r="HC57" s="276">
        <f t="shared" si="60"/>
        <v>-21401979.720287658</v>
      </c>
      <c r="HD57" s="276">
        <f t="shared" si="60"/>
        <v>0</v>
      </c>
      <c r="HE57" s="276">
        <f t="shared" si="60"/>
        <v>-5294316.163872092</v>
      </c>
      <c r="HF57" s="276">
        <f t="shared" si="60"/>
        <v>0</v>
      </c>
      <c r="HG57" s="276">
        <f t="shared" si="60"/>
        <v>-803115.10942405812</v>
      </c>
      <c r="HH57" s="276">
        <f t="shared" si="60"/>
        <v>0</v>
      </c>
      <c r="HI57" s="276">
        <f t="shared" si="60"/>
        <v>-369995483.59326911</v>
      </c>
      <c r="HJ57" s="276">
        <f t="shared" si="60"/>
        <v>15530997.728948005</v>
      </c>
      <c r="HK57" s="276">
        <f t="shared" si="60"/>
        <v>504451934.22671396</v>
      </c>
      <c r="HL57" s="276">
        <f t="shared" si="60"/>
        <v>6798414.0799999991</v>
      </c>
      <c r="HM57" s="276">
        <f t="shared" si="60"/>
        <v>103418992.61372802</v>
      </c>
      <c r="HN57" s="276">
        <f t="shared" si="60"/>
        <v>122625300.25564417</v>
      </c>
      <c r="HO57" s="276">
        <f t="shared" si="60"/>
        <v>0</v>
      </c>
      <c r="HP57" s="276">
        <f t="shared" si="60"/>
        <v>0</v>
      </c>
      <c r="HQ57" s="276">
        <f t="shared" si="60"/>
        <v>158140.65079999901</v>
      </c>
      <c r="HR57" s="276">
        <f t="shared" si="60"/>
        <v>0</v>
      </c>
      <c r="HS57" s="276">
        <f t="shared" si="60"/>
        <v>-14555862.582186887</v>
      </c>
      <c r="HT57" s="276">
        <f t="shared" si="60"/>
        <v>40492.529765277883</v>
      </c>
      <c r="HU57" s="276">
        <f t="shared" si="60"/>
        <v>0</v>
      </c>
      <c r="HV57" s="276">
        <f t="shared" si="60"/>
        <v>-1543575.0007326342</v>
      </c>
      <c r="HW57" s="276">
        <f t="shared" si="60"/>
        <v>14340757.836875102</v>
      </c>
      <c r="HX57" s="276">
        <f t="shared" si="60"/>
        <v>0</v>
      </c>
      <c r="HY57" s="276">
        <f t="shared" si="60"/>
        <v>0</v>
      </c>
      <c r="HZ57" s="276">
        <f t="shared" si="60"/>
        <v>-5761493.1600000188</v>
      </c>
      <c r="IA57" s="275">
        <f t="shared" si="60"/>
        <v>369222226.72918695</v>
      </c>
      <c r="IB57" s="275">
        <f t="shared" si="60"/>
        <v>6028296640.1346474</v>
      </c>
      <c r="IC57" s="276">
        <f t="shared" ref="IC57:JV57" si="61">SUM(IC51:IC56)</f>
        <v>0</v>
      </c>
      <c r="ID57" s="276">
        <f t="shared" si="61"/>
        <v>0</v>
      </c>
      <c r="IE57" s="276">
        <f t="shared" si="61"/>
        <v>0</v>
      </c>
      <c r="IF57" s="276">
        <f t="shared" si="61"/>
        <v>20837437.957287818</v>
      </c>
      <c r="IG57" s="276">
        <f t="shared" si="61"/>
        <v>0</v>
      </c>
      <c r="IH57" s="276">
        <f t="shared" si="61"/>
        <v>0</v>
      </c>
      <c r="II57" s="276">
        <f t="shared" si="61"/>
        <v>0</v>
      </c>
      <c r="IJ57" s="276">
        <f t="shared" si="61"/>
        <v>0</v>
      </c>
      <c r="IK57" s="276">
        <f t="shared" si="61"/>
        <v>0</v>
      </c>
      <c r="IL57" s="276">
        <f t="shared" si="61"/>
        <v>0</v>
      </c>
      <c r="IM57" s="276">
        <f t="shared" si="61"/>
        <v>0</v>
      </c>
      <c r="IN57" s="276">
        <f t="shared" si="61"/>
        <v>0</v>
      </c>
      <c r="IO57" s="276">
        <f t="shared" si="61"/>
        <v>0</v>
      </c>
      <c r="IP57" s="276">
        <f t="shared" si="61"/>
        <v>0</v>
      </c>
      <c r="IQ57" s="276">
        <f t="shared" si="61"/>
        <v>0</v>
      </c>
      <c r="IR57" s="276">
        <f t="shared" si="61"/>
        <v>0</v>
      </c>
      <c r="IS57" s="276">
        <f t="shared" si="61"/>
        <v>0</v>
      </c>
      <c r="IT57" s="276">
        <f t="shared" si="61"/>
        <v>0</v>
      </c>
      <c r="IU57" s="276">
        <f t="shared" si="61"/>
        <v>0</v>
      </c>
      <c r="IV57" s="276">
        <f t="shared" si="61"/>
        <v>0</v>
      </c>
      <c r="IW57" s="276">
        <f t="shared" si="61"/>
        <v>0</v>
      </c>
      <c r="IX57" s="276">
        <f t="shared" si="61"/>
        <v>0</v>
      </c>
      <c r="IY57" s="276">
        <f t="shared" si="61"/>
        <v>-2946061.7596826805</v>
      </c>
      <c r="IZ57" s="276">
        <f t="shared" si="61"/>
        <v>0</v>
      </c>
      <c r="JA57" s="276">
        <f t="shared" si="61"/>
        <v>-5294316.1638720883</v>
      </c>
      <c r="JB57" s="276">
        <f t="shared" si="61"/>
        <v>0</v>
      </c>
      <c r="JC57" s="276">
        <f t="shared" si="61"/>
        <v>-401557.55471203179</v>
      </c>
      <c r="JD57" s="276">
        <f t="shared" si="61"/>
        <v>0</v>
      </c>
      <c r="JE57" s="276">
        <f t="shared" si="61"/>
        <v>-353567888.62914097</v>
      </c>
      <c r="JF57" s="276">
        <f t="shared" si="61"/>
        <v>18862632.939278003</v>
      </c>
      <c r="JG57" s="276">
        <f t="shared" si="61"/>
        <v>434225941.39003211</v>
      </c>
      <c r="JH57" s="276">
        <f t="shared" si="61"/>
        <v>9396376.4400000051</v>
      </c>
      <c r="JI57" s="276">
        <f t="shared" si="61"/>
        <v>232425138.98714393</v>
      </c>
      <c r="JJ57" s="276">
        <f t="shared" si="61"/>
        <v>69149599.774446085</v>
      </c>
      <c r="JK57" s="276">
        <f t="shared" si="61"/>
        <v>0</v>
      </c>
      <c r="JL57" s="276">
        <f t="shared" si="61"/>
        <v>0</v>
      </c>
      <c r="JM57" s="276">
        <f t="shared" si="61"/>
        <v>158140.65079999808</v>
      </c>
      <c r="JN57" s="276">
        <f t="shared" si="61"/>
        <v>0</v>
      </c>
      <c r="JO57" s="276">
        <f t="shared" si="61"/>
        <v>-14219006.308582447</v>
      </c>
      <c r="JP57" s="276">
        <f t="shared" si="61"/>
        <v>0</v>
      </c>
      <c r="JQ57" s="276">
        <f t="shared" si="61"/>
        <v>0</v>
      </c>
      <c r="JR57" s="276">
        <f t="shared" si="61"/>
        <v>-1543575.000732634</v>
      </c>
      <c r="JS57" s="276">
        <f t="shared" si="61"/>
        <v>11449840.215727881</v>
      </c>
      <c r="JT57" s="276">
        <f t="shared" si="61"/>
        <v>0</v>
      </c>
      <c r="JU57" s="276">
        <f t="shared" si="61"/>
        <v>0</v>
      </c>
      <c r="JV57" s="276">
        <f t="shared" si="61"/>
        <v>-5761493.1600000151</v>
      </c>
      <c r="JW57" s="275">
        <f>SUM(JW51:JW56)</f>
        <v>412771209.7779929</v>
      </c>
      <c r="JX57" s="275">
        <f>SUM(JX51:JX56)</f>
        <v>6441067849.9126396</v>
      </c>
      <c r="JY57" s="228"/>
    </row>
    <row r="58" spans="1:285" customFormat="1" ht="15.75" thickTop="1" x14ac:dyDescent="0.25">
      <c r="A58" s="14"/>
    </row>
    <row r="59" spans="1:285" customFormat="1" ht="15" x14ac:dyDescent="0.25">
      <c r="A59" s="1"/>
    </row>
    <row r="60" spans="1:285" customFormat="1" ht="15" x14ac:dyDescent="0.25">
      <c r="A60" s="1"/>
      <c r="B60" s="58"/>
    </row>
    <row r="61" spans="1:285" customFormat="1" ht="15" x14ac:dyDescent="0.25">
      <c r="A61" s="25"/>
      <c r="B61" s="58"/>
    </row>
    <row r="62" spans="1:285" s="16" customFormat="1" x14ac:dyDescent="0.2">
      <c r="A62" s="25"/>
      <c r="B62" s="280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5"/>
      <c r="JF62" s="55"/>
      <c r="JG62" s="55"/>
      <c r="JH62" s="55"/>
      <c r="JI62" s="55"/>
      <c r="JJ62" s="55"/>
      <c r="JK62" s="55"/>
      <c r="JL62" s="55"/>
      <c r="JM62" s="55"/>
      <c r="JN62" s="55"/>
      <c r="JO62" s="55"/>
      <c r="JP62" s="55"/>
      <c r="JQ62" s="55"/>
      <c r="JR62" s="55"/>
      <c r="JS62" s="55"/>
      <c r="JT62" s="55"/>
      <c r="JU62" s="55"/>
      <c r="JV62" s="55"/>
      <c r="JW62" s="55"/>
      <c r="JX62" s="55"/>
    </row>
    <row r="63" spans="1:285" s="16" customFormat="1" x14ac:dyDescent="0.2">
      <c r="A63" s="25"/>
      <c r="B63" s="280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1"/>
      <c r="AR63" s="1"/>
      <c r="AS63" s="281"/>
      <c r="AT63" s="1"/>
      <c r="AU63" s="281"/>
      <c r="AV63" s="281"/>
      <c r="AW63" s="281"/>
      <c r="AX63" s="281"/>
      <c r="AY63" s="281"/>
      <c r="AZ63" s="281"/>
      <c r="BA63" s="281"/>
      <c r="BB63" s="281"/>
      <c r="BC63" s="281"/>
      <c r="BD63" s="281"/>
      <c r="BE63" s="281"/>
      <c r="BF63" s="281"/>
      <c r="BG63" s="281"/>
      <c r="BH63" s="281"/>
      <c r="BI63" s="17"/>
      <c r="BJ63" s="281"/>
      <c r="BK63" s="281"/>
      <c r="BL63" s="281"/>
      <c r="BM63" s="281"/>
      <c r="BN63" s="281"/>
      <c r="BO63" s="281"/>
      <c r="BP63" s="281"/>
      <c r="BQ63" s="281"/>
      <c r="BR63" s="281"/>
      <c r="BS63" s="281"/>
      <c r="BT63" s="281"/>
      <c r="BU63" s="281"/>
      <c r="BV63" s="281"/>
      <c r="BW63" s="281"/>
      <c r="BX63" s="281"/>
      <c r="BY63" s="281"/>
      <c r="BZ63" s="281"/>
      <c r="CA63" s="281"/>
      <c r="CB63" s="281"/>
      <c r="CC63" s="281"/>
      <c r="CD63" s="281"/>
      <c r="CE63" s="281"/>
      <c r="CF63" s="281"/>
      <c r="CG63" s="281"/>
      <c r="CH63" s="281"/>
      <c r="CI63" s="281"/>
      <c r="CJ63" s="281"/>
      <c r="CK63" s="281"/>
      <c r="CL63" s="281"/>
      <c r="CM63" s="281"/>
      <c r="CN63" s="281"/>
      <c r="CO63" s="281"/>
      <c r="CP63" s="281"/>
      <c r="CQ63" s="281"/>
      <c r="CR63" s="281"/>
      <c r="CS63" s="281"/>
      <c r="CT63" s="281"/>
      <c r="CU63" s="281"/>
      <c r="CV63" s="281"/>
      <c r="CW63" s="281"/>
      <c r="CX63" s="281"/>
      <c r="CY63" s="281"/>
      <c r="CZ63" s="281"/>
      <c r="DA63" s="281"/>
      <c r="DB63" s="281"/>
      <c r="DC63" s="281"/>
      <c r="DD63" s="281"/>
      <c r="DE63" s="281"/>
      <c r="DF63" s="281"/>
      <c r="DG63" s="281"/>
      <c r="DH63" s="281"/>
      <c r="DI63" s="281"/>
      <c r="DJ63" s="281"/>
      <c r="DK63" s="281"/>
      <c r="DL63" s="281"/>
      <c r="DM63" s="281"/>
      <c r="DN63" s="281"/>
      <c r="DO63" s="281"/>
      <c r="DP63" s="281"/>
      <c r="DQ63" s="281"/>
      <c r="DR63" s="281"/>
      <c r="DS63" s="281"/>
      <c r="DT63" s="281"/>
      <c r="DU63" s="281"/>
      <c r="DV63" s="281"/>
      <c r="DW63" s="281"/>
      <c r="DX63" s="281"/>
      <c r="DY63" s="281"/>
      <c r="DZ63" s="281"/>
      <c r="EA63" s="281"/>
      <c r="EB63" s="281"/>
      <c r="EC63" s="281"/>
      <c r="ED63" s="281"/>
      <c r="EE63" s="281"/>
      <c r="EF63" s="281"/>
      <c r="EG63" s="281"/>
      <c r="EH63" s="281"/>
      <c r="EI63" s="281"/>
      <c r="EJ63" s="281"/>
      <c r="EK63" s="281"/>
      <c r="EL63" s="281"/>
      <c r="EM63" s="281"/>
      <c r="EN63" s="281"/>
      <c r="EO63" s="281"/>
      <c r="EP63" s="281"/>
      <c r="EQ63" s="281"/>
      <c r="ER63" s="281"/>
      <c r="ES63" s="281"/>
      <c r="ET63" s="281"/>
      <c r="EU63" s="281"/>
      <c r="EV63" s="281"/>
      <c r="EW63" s="281"/>
      <c r="EX63" s="281"/>
      <c r="EY63" s="281"/>
      <c r="EZ63" s="281"/>
      <c r="FA63" s="281"/>
      <c r="FB63" s="281"/>
      <c r="FC63" s="281"/>
      <c r="FD63" s="281"/>
      <c r="FE63" s="281"/>
      <c r="FF63" s="281"/>
      <c r="FG63" s="281"/>
      <c r="FH63" s="281"/>
      <c r="FI63" s="281"/>
      <c r="FJ63" s="281"/>
      <c r="FK63" s="281"/>
      <c r="FL63" s="281"/>
      <c r="FM63" s="281"/>
      <c r="FN63" s="281"/>
      <c r="FO63" s="281"/>
      <c r="FP63" s="281"/>
      <c r="FQ63" s="281"/>
      <c r="FR63" s="281"/>
      <c r="FS63" s="281"/>
      <c r="FT63" s="281"/>
      <c r="FU63" s="281"/>
      <c r="FV63" s="281"/>
      <c r="FW63" s="281"/>
      <c r="FX63" s="281"/>
      <c r="FY63" s="281"/>
      <c r="FZ63" s="281"/>
      <c r="GA63" s="281"/>
      <c r="GB63" s="281"/>
      <c r="GC63" s="281"/>
      <c r="GD63" s="281"/>
      <c r="GE63" s="281"/>
      <c r="GF63" s="281"/>
      <c r="GG63" s="281"/>
      <c r="GH63" s="281"/>
      <c r="GI63" s="281"/>
      <c r="GJ63" s="281"/>
      <c r="GK63" s="281"/>
      <c r="GL63" s="281"/>
      <c r="GM63" s="281"/>
      <c r="GN63" s="281"/>
      <c r="GO63" s="281"/>
      <c r="GP63" s="281"/>
      <c r="GQ63" s="281"/>
      <c r="GR63" s="281"/>
      <c r="GS63" s="281"/>
      <c r="GT63" s="281"/>
      <c r="GU63" s="281"/>
      <c r="GV63" s="281"/>
      <c r="GW63" s="281"/>
      <c r="GX63" s="281"/>
      <c r="GY63" s="281"/>
      <c r="GZ63" s="281"/>
      <c r="HA63" s="281"/>
      <c r="HB63" s="281"/>
      <c r="HC63" s="281"/>
      <c r="HD63" s="281"/>
      <c r="HE63" s="281"/>
      <c r="HF63" s="281"/>
      <c r="HG63" s="281"/>
      <c r="HH63" s="281"/>
      <c r="HI63" s="281"/>
      <c r="HJ63" s="281"/>
      <c r="HK63" s="281"/>
      <c r="HL63" s="281"/>
      <c r="HM63" s="281"/>
      <c r="HN63" s="281"/>
      <c r="HO63" s="281"/>
      <c r="HP63" s="281"/>
      <c r="HQ63" s="281"/>
      <c r="HR63" s="281"/>
      <c r="HS63" s="281"/>
      <c r="HT63" s="281"/>
      <c r="HU63" s="281"/>
      <c r="HV63" s="281"/>
      <c r="HW63" s="281"/>
      <c r="HX63" s="281"/>
      <c r="HY63" s="281"/>
      <c r="HZ63" s="281"/>
      <c r="IA63" s="281"/>
      <c r="IB63" s="281"/>
      <c r="IC63" s="281"/>
      <c r="ID63" s="281"/>
      <c r="IE63" s="281"/>
      <c r="IF63" s="281"/>
      <c r="IG63" s="281"/>
      <c r="IH63" s="281"/>
      <c r="II63" s="281"/>
      <c r="IJ63" s="281"/>
      <c r="IK63" s="281"/>
      <c r="IL63" s="281"/>
      <c r="IM63" s="281"/>
      <c r="IN63" s="281"/>
      <c r="IO63" s="281"/>
      <c r="IP63" s="281"/>
      <c r="IQ63" s="281"/>
      <c r="IR63" s="281"/>
      <c r="IS63" s="281"/>
      <c r="IT63" s="281"/>
      <c r="IU63" s="281"/>
      <c r="IV63" s="281"/>
      <c r="IW63" s="281"/>
      <c r="IX63" s="281"/>
      <c r="IY63" s="281"/>
      <c r="IZ63" s="281"/>
      <c r="JA63" s="281"/>
      <c r="JB63" s="281"/>
      <c r="JC63" s="281"/>
      <c r="JD63" s="281"/>
      <c r="JE63" s="281"/>
      <c r="JF63" s="281"/>
      <c r="JG63" s="281"/>
      <c r="JH63" s="281"/>
      <c r="JI63" s="281"/>
      <c r="JJ63" s="281"/>
      <c r="JK63" s="281"/>
      <c r="JL63" s="281"/>
      <c r="JM63" s="281"/>
      <c r="JN63" s="281"/>
      <c r="JO63" s="281"/>
      <c r="JP63" s="281"/>
      <c r="JQ63" s="281"/>
      <c r="JR63" s="281"/>
      <c r="JS63" s="281"/>
      <c r="JT63" s="281"/>
      <c r="JU63" s="281"/>
      <c r="JV63" s="281"/>
      <c r="JW63" s="281"/>
      <c r="JX63" s="281"/>
    </row>
    <row r="64" spans="1:285" s="16" customFormat="1" x14ac:dyDescent="0.2">
      <c r="A64" s="25"/>
      <c r="B64" s="280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1"/>
      <c r="AR64" s="1"/>
      <c r="AS64" s="281"/>
      <c r="AT64" s="1"/>
      <c r="AU64" s="281"/>
      <c r="AV64" s="281"/>
      <c r="AW64" s="281"/>
      <c r="AX64" s="281"/>
      <c r="AY64" s="281"/>
      <c r="AZ64" s="281"/>
      <c r="BA64" s="281"/>
      <c r="BB64" s="281"/>
      <c r="BC64" s="281"/>
      <c r="BD64" s="281"/>
      <c r="BE64" s="281"/>
      <c r="BF64" s="281"/>
      <c r="BG64" s="281"/>
      <c r="BH64" s="281"/>
      <c r="BI64" s="281"/>
      <c r="BJ64" s="281"/>
      <c r="BK64" s="281"/>
      <c r="BL64" s="281"/>
      <c r="BM64" s="281"/>
      <c r="BN64" s="281"/>
      <c r="BO64" s="281"/>
      <c r="BP64" s="281"/>
      <c r="BQ64" s="281"/>
      <c r="BR64" s="281"/>
      <c r="BS64" s="281"/>
      <c r="BT64" s="281"/>
      <c r="BU64" s="281"/>
      <c r="BV64" s="281"/>
      <c r="BW64" s="281"/>
      <c r="BX64" s="281"/>
      <c r="BY64" s="281"/>
      <c r="BZ64" s="281"/>
      <c r="CA64" s="281"/>
      <c r="CB64" s="281"/>
      <c r="CC64" s="281"/>
      <c r="CD64" s="281"/>
      <c r="CE64" s="281"/>
      <c r="CF64" s="281"/>
      <c r="CG64" s="281"/>
      <c r="CH64" s="281"/>
      <c r="CI64" s="281"/>
      <c r="CJ64" s="281"/>
      <c r="CK64" s="281"/>
      <c r="CL64" s="281"/>
      <c r="CM64" s="281"/>
      <c r="CN64" s="281"/>
      <c r="CO64" s="281"/>
      <c r="CP64" s="281"/>
      <c r="CQ64" s="281"/>
      <c r="CR64" s="281"/>
      <c r="CS64" s="281"/>
      <c r="CT64" s="281"/>
      <c r="CU64" s="281"/>
      <c r="CV64" s="281"/>
      <c r="CW64" s="281"/>
      <c r="CX64" s="281"/>
      <c r="CY64" s="281"/>
      <c r="CZ64" s="281"/>
      <c r="DA64" s="281"/>
      <c r="DB64" s="281"/>
      <c r="DC64" s="281"/>
      <c r="DD64" s="281"/>
      <c r="DE64" s="281"/>
      <c r="DF64" s="281"/>
      <c r="DG64" s="281"/>
      <c r="DH64" s="281"/>
      <c r="DI64" s="281"/>
      <c r="DJ64" s="281"/>
      <c r="DK64" s="281"/>
      <c r="DL64" s="281"/>
      <c r="DM64" s="281"/>
      <c r="DN64" s="281"/>
      <c r="DO64" s="281"/>
      <c r="DP64" s="281"/>
      <c r="DQ64" s="281"/>
      <c r="DR64" s="281"/>
      <c r="DS64" s="281"/>
      <c r="DT64" s="281"/>
      <c r="DU64" s="281"/>
      <c r="DV64" s="281"/>
      <c r="DW64" s="281"/>
      <c r="DX64" s="281"/>
      <c r="DY64" s="281"/>
      <c r="DZ64" s="281"/>
      <c r="EA64" s="281"/>
      <c r="EB64" s="281"/>
      <c r="EC64" s="281"/>
      <c r="ED64" s="281"/>
      <c r="EE64" s="281"/>
      <c r="EF64" s="281"/>
      <c r="EG64" s="281"/>
      <c r="EH64" s="281"/>
      <c r="EI64" s="281"/>
      <c r="EJ64" s="281"/>
      <c r="EK64" s="281"/>
      <c r="EL64" s="281"/>
      <c r="EM64" s="281"/>
      <c r="EN64" s="281"/>
      <c r="EO64" s="281"/>
      <c r="EP64" s="281"/>
      <c r="EQ64" s="281"/>
      <c r="ER64" s="281"/>
      <c r="ES64" s="281"/>
      <c r="ET64" s="281"/>
      <c r="EU64" s="281"/>
      <c r="EV64" s="281"/>
      <c r="EW64" s="281"/>
      <c r="EX64" s="281"/>
      <c r="EY64" s="281"/>
      <c r="EZ64" s="281"/>
      <c r="FA64" s="281"/>
      <c r="FB64" s="281"/>
      <c r="FC64" s="281"/>
      <c r="FD64" s="281"/>
      <c r="FE64" s="281"/>
      <c r="FF64" s="281"/>
      <c r="FG64" s="281"/>
      <c r="FH64" s="281"/>
      <c r="FI64" s="281"/>
      <c r="FJ64" s="281"/>
      <c r="FK64" s="281"/>
      <c r="FL64" s="281"/>
      <c r="FM64" s="281"/>
      <c r="FN64" s="281"/>
      <c r="FO64" s="281"/>
      <c r="FP64" s="281"/>
      <c r="FQ64" s="281"/>
      <c r="FR64" s="281"/>
      <c r="FS64" s="281"/>
      <c r="FT64" s="281"/>
      <c r="FU64" s="281"/>
      <c r="FV64" s="281"/>
      <c r="FW64" s="281"/>
      <c r="FX64" s="281"/>
      <c r="FY64" s="281"/>
      <c r="FZ64" s="281"/>
      <c r="GA64" s="281"/>
      <c r="GB64" s="281"/>
      <c r="GC64" s="281"/>
      <c r="GD64" s="281"/>
      <c r="GE64" s="281"/>
      <c r="GF64" s="281"/>
      <c r="GG64" s="281"/>
      <c r="GH64" s="281"/>
      <c r="GI64" s="281"/>
      <c r="GJ64" s="281"/>
      <c r="GK64" s="281"/>
      <c r="GL64" s="281"/>
      <c r="GM64" s="281"/>
      <c r="GN64" s="281"/>
      <c r="GO64" s="281"/>
      <c r="GP64" s="281"/>
      <c r="GQ64" s="281"/>
      <c r="GR64" s="281"/>
      <c r="GS64" s="281"/>
      <c r="GT64" s="281"/>
      <c r="GU64" s="281"/>
      <c r="GV64" s="281"/>
      <c r="GW64" s="281"/>
      <c r="GX64" s="281"/>
      <c r="GY64" s="281"/>
      <c r="GZ64" s="281"/>
      <c r="HA64" s="281"/>
      <c r="HB64" s="281"/>
      <c r="HC64" s="281"/>
      <c r="HD64" s="281"/>
      <c r="HE64" s="281"/>
      <c r="HF64" s="281"/>
      <c r="HG64" s="281"/>
      <c r="HH64" s="281"/>
      <c r="HI64" s="281"/>
      <c r="HJ64" s="281"/>
      <c r="HK64" s="281"/>
      <c r="HL64" s="281"/>
      <c r="HM64" s="281"/>
      <c r="HN64" s="281"/>
      <c r="HO64" s="281"/>
      <c r="HP64" s="281"/>
      <c r="HQ64" s="281"/>
      <c r="HR64" s="281"/>
      <c r="HS64" s="281"/>
      <c r="HT64" s="281"/>
      <c r="HU64" s="281"/>
      <c r="HV64" s="281"/>
      <c r="HW64" s="281"/>
      <c r="HX64" s="281"/>
      <c r="HY64" s="281"/>
      <c r="HZ64" s="281"/>
      <c r="IA64" s="281"/>
      <c r="IB64" s="281"/>
      <c r="IC64" s="281"/>
      <c r="ID64" s="281"/>
      <c r="IE64" s="281"/>
      <c r="IF64" s="281"/>
      <c r="IG64" s="281"/>
      <c r="IH64" s="281"/>
      <c r="II64" s="281"/>
      <c r="IJ64" s="281"/>
      <c r="IK64" s="281"/>
      <c r="IL64" s="281"/>
      <c r="IM64" s="281"/>
      <c r="IN64" s="281"/>
      <c r="IO64" s="281"/>
      <c r="IP64" s="281"/>
      <c r="IQ64" s="281"/>
      <c r="IR64" s="281"/>
      <c r="IS64" s="281"/>
      <c r="IT64" s="281"/>
      <c r="IU64" s="281"/>
      <c r="IV64" s="281"/>
      <c r="IW64" s="281"/>
      <c r="IX64" s="281"/>
      <c r="IY64" s="281"/>
      <c r="IZ64" s="281"/>
      <c r="JA64" s="281"/>
      <c r="JB64" s="281"/>
      <c r="JC64" s="281"/>
      <c r="JD64" s="281"/>
      <c r="JE64" s="281"/>
      <c r="JF64" s="281"/>
      <c r="JG64" s="281"/>
      <c r="JH64" s="281"/>
      <c r="JI64" s="281"/>
      <c r="JJ64" s="281"/>
      <c r="JK64" s="281"/>
      <c r="JL64" s="281"/>
      <c r="JM64" s="281"/>
      <c r="JN64" s="281"/>
      <c r="JO64" s="281"/>
      <c r="JP64" s="281"/>
      <c r="JQ64" s="281"/>
      <c r="JR64" s="281"/>
      <c r="JS64" s="281"/>
      <c r="JT64" s="281"/>
      <c r="JU64" s="281"/>
      <c r="JV64" s="281"/>
      <c r="JW64" s="281"/>
      <c r="JX64" s="281"/>
    </row>
    <row r="65" spans="1:284" s="16" customFormat="1" x14ac:dyDescent="0.2">
      <c r="A65" s="25"/>
      <c r="B65" s="280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1"/>
      <c r="AR65" s="1"/>
      <c r="AS65" s="281"/>
      <c r="AT65" s="1"/>
      <c r="AU65" s="281"/>
      <c r="AV65" s="281"/>
      <c r="AW65" s="281"/>
      <c r="AX65" s="281"/>
      <c r="AY65" s="281"/>
      <c r="AZ65" s="281"/>
      <c r="BA65" s="281"/>
      <c r="BB65" s="281"/>
      <c r="BC65" s="281"/>
      <c r="BD65" s="281"/>
      <c r="BE65" s="281"/>
      <c r="BF65" s="281"/>
      <c r="BG65" s="281"/>
      <c r="BH65" s="281"/>
      <c r="BI65" s="281"/>
      <c r="BJ65" s="281"/>
      <c r="BK65" s="281"/>
      <c r="BL65" s="281"/>
      <c r="BM65" s="281"/>
      <c r="BN65" s="281"/>
      <c r="BO65" s="281"/>
      <c r="BP65" s="281"/>
      <c r="BQ65" s="281"/>
      <c r="BR65" s="281"/>
      <c r="BS65" s="281"/>
      <c r="BT65" s="281"/>
      <c r="BU65" s="281"/>
      <c r="BV65" s="281"/>
      <c r="BW65" s="281"/>
      <c r="BX65" s="281"/>
      <c r="BY65" s="281"/>
      <c r="BZ65" s="281"/>
      <c r="CA65" s="281"/>
      <c r="CB65" s="281"/>
      <c r="CC65" s="281"/>
      <c r="CD65" s="281"/>
      <c r="CE65" s="281"/>
      <c r="CF65" s="281"/>
      <c r="CG65" s="281"/>
      <c r="CH65" s="281"/>
      <c r="CI65" s="281"/>
      <c r="CJ65" s="281"/>
      <c r="CK65" s="281"/>
      <c r="CL65" s="281"/>
      <c r="CM65" s="281"/>
      <c r="CN65" s="281"/>
      <c r="CO65" s="281"/>
      <c r="CP65" s="281"/>
      <c r="CQ65" s="281"/>
      <c r="CR65" s="281"/>
      <c r="CS65" s="281"/>
      <c r="CT65" s="281"/>
      <c r="CU65" s="281"/>
      <c r="CV65" s="281"/>
      <c r="CW65" s="281"/>
      <c r="CX65" s="281"/>
      <c r="CY65" s="281"/>
      <c r="CZ65" s="281"/>
      <c r="DA65" s="281"/>
      <c r="DB65" s="281"/>
      <c r="DC65" s="281"/>
      <c r="DD65" s="281"/>
      <c r="DE65" s="281"/>
      <c r="DF65" s="281"/>
      <c r="DG65" s="281"/>
      <c r="DH65" s="281"/>
      <c r="DI65" s="281"/>
      <c r="DJ65" s="281"/>
      <c r="DK65" s="281"/>
      <c r="DL65" s="281"/>
      <c r="DM65" s="281"/>
      <c r="DN65" s="281"/>
      <c r="DO65" s="281"/>
      <c r="DP65" s="281"/>
      <c r="DQ65" s="281"/>
      <c r="DR65" s="281"/>
      <c r="DS65" s="281"/>
      <c r="DT65" s="281"/>
      <c r="DU65" s="281"/>
      <c r="DV65" s="281"/>
      <c r="DW65" s="281"/>
      <c r="DX65" s="281"/>
      <c r="DY65" s="281"/>
      <c r="DZ65" s="281"/>
      <c r="EA65" s="281"/>
      <c r="EB65" s="281"/>
      <c r="EC65" s="281"/>
      <c r="ED65" s="281"/>
      <c r="EE65" s="281"/>
      <c r="EF65" s="281"/>
      <c r="EG65" s="281"/>
      <c r="EH65" s="281"/>
      <c r="EI65" s="281"/>
      <c r="EJ65" s="281"/>
      <c r="EK65" s="281"/>
      <c r="EL65" s="281"/>
      <c r="EM65" s="281"/>
      <c r="EN65" s="281"/>
      <c r="EO65" s="281"/>
      <c r="EP65" s="281"/>
      <c r="EQ65" s="281"/>
      <c r="ER65" s="281"/>
      <c r="ES65" s="281"/>
      <c r="ET65" s="281"/>
      <c r="EU65" s="281"/>
      <c r="EV65" s="281"/>
      <c r="EW65" s="281"/>
      <c r="EX65" s="281"/>
      <c r="EY65" s="281"/>
      <c r="EZ65" s="281"/>
      <c r="FA65" s="281"/>
      <c r="FB65" s="281"/>
      <c r="FC65" s="281"/>
      <c r="FD65" s="281"/>
      <c r="FE65" s="281"/>
      <c r="FF65" s="281"/>
      <c r="FG65" s="281"/>
      <c r="FH65" s="281"/>
      <c r="FI65" s="281"/>
      <c r="FJ65" s="281"/>
      <c r="FK65" s="281"/>
      <c r="FL65" s="281"/>
      <c r="FM65" s="281"/>
      <c r="FN65" s="281"/>
      <c r="FO65" s="281"/>
      <c r="FP65" s="281"/>
      <c r="FQ65" s="281"/>
      <c r="FR65" s="281"/>
      <c r="FS65" s="281"/>
      <c r="FT65" s="281"/>
      <c r="FU65" s="281"/>
      <c r="FV65" s="281"/>
      <c r="FW65" s="281"/>
      <c r="FX65" s="281"/>
      <c r="FY65" s="281"/>
      <c r="FZ65" s="281"/>
      <c r="GA65" s="281"/>
      <c r="GB65" s="281"/>
      <c r="GC65" s="281"/>
      <c r="GD65" s="281"/>
      <c r="GE65" s="281"/>
      <c r="GF65" s="281"/>
      <c r="GG65" s="281"/>
      <c r="GH65" s="281"/>
      <c r="GI65" s="281"/>
      <c r="GJ65" s="281"/>
      <c r="GK65" s="281"/>
      <c r="GL65" s="281"/>
      <c r="GM65" s="281"/>
      <c r="GN65" s="281"/>
      <c r="GO65" s="281"/>
      <c r="GP65" s="281"/>
      <c r="GQ65" s="281"/>
      <c r="GR65" s="281"/>
      <c r="GS65" s="281"/>
      <c r="GT65" s="281"/>
      <c r="GU65" s="281"/>
      <c r="GV65" s="281"/>
      <c r="GW65" s="281"/>
      <c r="GX65" s="281"/>
      <c r="GY65" s="281"/>
      <c r="GZ65" s="281"/>
      <c r="HA65" s="281"/>
      <c r="HB65" s="281"/>
      <c r="HC65" s="281"/>
      <c r="HD65" s="281"/>
      <c r="HE65" s="281"/>
      <c r="HF65" s="281"/>
      <c r="HG65" s="281"/>
      <c r="HH65" s="281"/>
      <c r="HI65" s="281"/>
      <c r="HJ65" s="281"/>
      <c r="HK65" s="281"/>
      <c r="HL65" s="281"/>
      <c r="HM65" s="281"/>
      <c r="HN65" s="281"/>
      <c r="HO65" s="281"/>
      <c r="HP65" s="281"/>
      <c r="HQ65" s="281"/>
      <c r="HR65" s="281"/>
      <c r="HS65" s="281"/>
      <c r="HT65" s="281"/>
      <c r="HU65" s="281"/>
      <c r="HV65" s="281"/>
      <c r="HW65" s="281"/>
      <c r="HX65" s="281"/>
      <c r="HY65" s="281"/>
      <c r="HZ65" s="281"/>
      <c r="IA65" s="281"/>
      <c r="IB65" s="281"/>
      <c r="IC65" s="281"/>
      <c r="ID65" s="281"/>
      <c r="IE65" s="281"/>
      <c r="IF65" s="281"/>
      <c r="IG65" s="281"/>
      <c r="IH65" s="281"/>
      <c r="II65" s="281"/>
      <c r="IJ65" s="281"/>
      <c r="IK65" s="281"/>
      <c r="IL65" s="281"/>
      <c r="IM65" s="281"/>
      <c r="IN65" s="281"/>
      <c r="IO65" s="281"/>
      <c r="IP65" s="281"/>
      <c r="IQ65" s="281"/>
      <c r="IR65" s="281"/>
      <c r="IS65" s="281"/>
      <c r="IT65" s="281"/>
      <c r="IU65" s="281"/>
      <c r="IV65" s="281"/>
      <c r="IW65" s="281"/>
      <c r="IX65" s="281"/>
      <c r="IY65" s="281"/>
      <c r="IZ65" s="281"/>
      <c r="JA65" s="281"/>
      <c r="JB65" s="281"/>
      <c r="JC65" s="281"/>
      <c r="JD65" s="281"/>
      <c r="JE65" s="281"/>
      <c r="JF65" s="281"/>
      <c r="JG65" s="281"/>
      <c r="JH65" s="281"/>
      <c r="JI65" s="281"/>
      <c r="JJ65" s="281"/>
      <c r="JK65" s="281"/>
      <c r="JL65" s="281"/>
      <c r="JM65" s="281"/>
      <c r="JN65" s="281"/>
      <c r="JO65" s="281"/>
      <c r="JP65" s="281"/>
      <c r="JQ65" s="281"/>
      <c r="JR65" s="281"/>
      <c r="JS65" s="281"/>
      <c r="JT65" s="281"/>
      <c r="JU65" s="281"/>
      <c r="JV65" s="281"/>
      <c r="JW65" s="281"/>
      <c r="JX65" s="281"/>
    </row>
    <row r="66" spans="1:284" s="16" customFormat="1" x14ac:dyDescent="0.2">
      <c r="A66" s="25"/>
      <c r="B66" s="280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"/>
      <c r="AR66" s="1"/>
      <c r="AS66" s="17"/>
      <c r="AT66" s="1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  <c r="IW66" s="17"/>
      <c r="IX66" s="17"/>
      <c r="IY66" s="17"/>
      <c r="IZ66" s="17"/>
      <c r="JA66" s="17"/>
      <c r="JB66" s="17"/>
      <c r="JC66" s="17"/>
      <c r="JD66" s="17"/>
      <c r="JE66" s="17"/>
      <c r="JF66" s="17"/>
      <c r="JG66" s="17"/>
      <c r="JH66" s="17"/>
      <c r="JI66" s="17"/>
      <c r="JJ66" s="17"/>
      <c r="JK66" s="17"/>
      <c r="JL66" s="17"/>
      <c r="JM66" s="17"/>
      <c r="JN66" s="17"/>
      <c r="JO66" s="17"/>
      <c r="JP66" s="17"/>
      <c r="JQ66" s="17"/>
      <c r="JR66" s="17"/>
      <c r="JS66" s="17"/>
      <c r="JT66" s="17"/>
      <c r="JU66" s="17"/>
      <c r="JV66" s="17"/>
      <c r="JW66" s="17"/>
      <c r="JX66" s="17"/>
    </row>
    <row r="67" spans="1:284" s="16" customFormat="1" x14ac:dyDescent="0.2">
      <c r="AQ67" s="1"/>
      <c r="AR67" s="1"/>
      <c r="AT67" s="1"/>
    </row>
    <row r="68" spans="1:284" s="16" customFormat="1" x14ac:dyDescent="0.2">
      <c r="AQ68" s="1"/>
      <c r="AR68" s="1"/>
      <c r="AT68" s="1"/>
    </row>
    <row r="69" spans="1:284" s="16" customFormat="1" x14ac:dyDescent="0.2">
      <c r="A69" s="25"/>
      <c r="B69" s="280"/>
      <c r="C69" s="281"/>
      <c r="D69" s="281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  <c r="U69" s="281"/>
      <c r="V69" s="281"/>
      <c r="W69" s="281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281"/>
      <c r="AP69" s="281"/>
      <c r="AQ69" s="1"/>
      <c r="AR69" s="1"/>
      <c r="AS69" s="281"/>
      <c r="AT69" s="1"/>
      <c r="AU69" s="281"/>
      <c r="AV69" s="281"/>
      <c r="AW69" s="281"/>
      <c r="AX69" s="281"/>
      <c r="AY69" s="281"/>
      <c r="AZ69" s="281"/>
      <c r="BA69" s="281"/>
      <c r="BB69" s="281"/>
      <c r="BC69" s="281"/>
      <c r="BD69" s="281"/>
      <c r="BE69" s="281"/>
      <c r="BF69" s="281"/>
      <c r="BG69" s="281"/>
      <c r="BH69" s="281"/>
      <c r="BI69" s="281"/>
      <c r="BJ69" s="281"/>
      <c r="BK69" s="281"/>
      <c r="BL69" s="281"/>
      <c r="BM69" s="281"/>
      <c r="BN69" s="281"/>
      <c r="BO69" s="281"/>
      <c r="BP69" s="281"/>
      <c r="BQ69" s="281"/>
      <c r="BR69" s="281"/>
      <c r="BS69" s="281"/>
      <c r="BT69" s="281"/>
      <c r="BU69" s="281"/>
      <c r="BV69" s="281"/>
      <c r="BW69" s="281"/>
      <c r="BX69" s="281"/>
      <c r="BY69" s="281"/>
      <c r="BZ69" s="281"/>
      <c r="CA69" s="281"/>
      <c r="CB69" s="281"/>
      <c r="CC69" s="281"/>
      <c r="CD69" s="281"/>
      <c r="CE69" s="281"/>
      <c r="CF69" s="281"/>
      <c r="CG69" s="281"/>
      <c r="CH69" s="281"/>
      <c r="CI69" s="281"/>
      <c r="CJ69" s="281"/>
      <c r="CK69" s="281"/>
      <c r="CL69" s="281"/>
      <c r="CM69" s="281"/>
      <c r="CN69" s="281"/>
      <c r="CO69" s="281"/>
      <c r="CP69" s="281"/>
      <c r="CQ69" s="281"/>
      <c r="CR69" s="281"/>
      <c r="CS69" s="281"/>
      <c r="CT69" s="281"/>
      <c r="CU69" s="281"/>
      <c r="CV69" s="281"/>
      <c r="CW69" s="281"/>
      <c r="CX69" s="281"/>
      <c r="CY69" s="281"/>
      <c r="CZ69" s="281"/>
      <c r="DA69" s="281"/>
      <c r="DB69" s="281"/>
      <c r="DC69" s="281"/>
      <c r="DD69" s="281"/>
      <c r="DE69" s="281"/>
      <c r="DF69" s="281"/>
      <c r="DG69" s="281"/>
      <c r="DH69" s="281"/>
      <c r="DI69" s="281"/>
      <c r="DJ69" s="281"/>
      <c r="DK69" s="281"/>
      <c r="DL69" s="281"/>
      <c r="DM69" s="281"/>
      <c r="DN69" s="281"/>
      <c r="DO69" s="281"/>
      <c r="DP69" s="281"/>
      <c r="DQ69" s="281"/>
      <c r="DR69" s="281"/>
      <c r="DS69" s="281"/>
      <c r="DT69" s="281"/>
      <c r="DU69" s="281"/>
      <c r="DV69" s="281"/>
      <c r="DW69" s="281"/>
      <c r="DX69" s="281"/>
      <c r="DY69" s="281"/>
      <c r="DZ69" s="281"/>
      <c r="EA69" s="281"/>
      <c r="EB69" s="281"/>
      <c r="EC69" s="281"/>
      <c r="ED69" s="281"/>
      <c r="EE69" s="281"/>
      <c r="EF69" s="281"/>
      <c r="EG69" s="281"/>
      <c r="EH69" s="281"/>
      <c r="EI69" s="281"/>
      <c r="EJ69" s="281"/>
      <c r="EK69" s="281"/>
      <c r="EL69" s="281"/>
      <c r="EM69" s="281"/>
      <c r="EN69" s="281"/>
      <c r="EO69" s="281"/>
      <c r="EP69" s="281"/>
      <c r="EQ69" s="281"/>
      <c r="ER69" s="281"/>
      <c r="ES69" s="281"/>
      <c r="ET69" s="281"/>
      <c r="EU69" s="281"/>
      <c r="EV69" s="281"/>
      <c r="EW69" s="281"/>
      <c r="EX69" s="281"/>
      <c r="EY69" s="281"/>
      <c r="EZ69" s="281"/>
      <c r="FA69" s="281"/>
      <c r="FB69" s="281"/>
      <c r="FC69" s="281"/>
      <c r="FD69" s="281"/>
      <c r="FE69" s="281"/>
      <c r="FF69" s="281"/>
      <c r="FG69" s="281"/>
      <c r="FH69" s="281"/>
      <c r="FI69" s="281"/>
      <c r="FJ69" s="281"/>
      <c r="FK69" s="281"/>
      <c r="FL69" s="281"/>
      <c r="FM69" s="281"/>
      <c r="FN69" s="281"/>
      <c r="FO69" s="281"/>
      <c r="FP69" s="281"/>
      <c r="FQ69" s="281"/>
      <c r="FR69" s="281"/>
      <c r="FS69" s="281"/>
      <c r="FT69" s="281"/>
      <c r="FU69" s="281"/>
      <c r="FV69" s="281"/>
      <c r="FW69" s="281"/>
      <c r="FX69" s="281"/>
      <c r="FY69" s="281"/>
      <c r="FZ69" s="281"/>
      <c r="GA69" s="281"/>
      <c r="GB69" s="281"/>
      <c r="GC69" s="281"/>
      <c r="GD69" s="281"/>
      <c r="GE69" s="281"/>
      <c r="GF69" s="281"/>
      <c r="GG69" s="281"/>
      <c r="GH69" s="281"/>
      <c r="GI69" s="281"/>
      <c r="GJ69" s="281"/>
      <c r="GK69" s="281"/>
      <c r="GL69" s="281"/>
      <c r="GM69" s="281"/>
      <c r="GN69" s="281"/>
      <c r="GO69" s="281"/>
      <c r="GP69" s="281"/>
      <c r="GQ69" s="281"/>
      <c r="GR69" s="281"/>
      <c r="GS69" s="281"/>
      <c r="GT69" s="281"/>
      <c r="GU69" s="281"/>
      <c r="GV69" s="281"/>
      <c r="GW69" s="281"/>
      <c r="GX69" s="281"/>
      <c r="GY69" s="281"/>
      <c r="GZ69" s="281"/>
      <c r="HA69" s="281"/>
      <c r="HB69" s="281"/>
      <c r="HC69" s="281"/>
      <c r="HD69" s="281"/>
      <c r="HE69" s="281"/>
      <c r="HF69" s="281"/>
      <c r="HG69" s="281"/>
      <c r="HH69" s="281"/>
      <c r="HI69" s="281"/>
      <c r="HJ69" s="281"/>
      <c r="HK69" s="281"/>
      <c r="HL69" s="281"/>
      <c r="HM69" s="281"/>
      <c r="HN69" s="281"/>
      <c r="HO69" s="281"/>
      <c r="HP69" s="281"/>
      <c r="HQ69" s="281"/>
      <c r="HR69" s="281"/>
      <c r="HS69" s="281"/>
      <c r="HT69" s="281"/>
      <c r="HU69" s="281"/>
      <c r="HV69" s="281"/>
      <c r="HW69" s="281"/>
      <c r="HX69" s="281"/>
      <c r="HY69" s="281"/>
      <c r="HZ69" s="281"/>
      <c r="IA69" s="281"/>
      <c r="IB69" s="281"/>
      <c r="IC69" s="281"/>
      <c r="ID69" s="281"/>
      <c r="IE69" s="281"/>
      <c r="IF69" s="281"/>
      <c r="IG69" s="281"/>
      <c r="IH69" s="281"/>
      <c r="II69" s="281"/>
      <c r="IJ69" s="281"/>
      <c r="IK69" s="281"/>
      <c r="IL69" s="281"/>
      <c r="IM69" s="281"/>
      <c r="IN69" s="281"/>
      <c r="IO69" s="281"/>
      <c r="IP69" s="281"/>
      <c r="IQ69" s="281"/>
      <c r="IR69" s="281"/>
      <c r="IS69" s="281"/>
      <c r="IT69" s="281"/>
      <c r="IU69" s="281"/>
      <c r="IV69" s="281"/>
      <c r="IW69" s="281"/>
      <c r="IX69" s="281"/>
      <c r="IY69" s="281"/>
      <c r="IZ69" s="281"/>
      <c r="JA69" s="281"/>
      <c r="JB69" s="281"/>
      <c r="JC69" s="281"/>
      <c r="JD69" s="281"/>
      <c r="JE69" s="281"/>
      <c r="JF69" s="281"/>
      <c r="JG69" s="281"/>
      <c r="JH69" s="281"/>
      <c r="JI69" s="281"/>
      <c r="JJ69" s="281"/>
      <c r="JK69" s="281"/>
      <c r="JL69" s="281"/>
      <c r="JM69" s="281"/>
      <c r="JN69" s="281"/>
      <c r="JO69" s="281"/>
      <c r="JP69" s="281"/>
      <c r="JQ69" s="281"/>
      <c r="JR69" s="281"/>
      <c r="JS69" s="281"/>
      <c r="JT69" s="281"/>
      <c r="JU69" s="281"/>
      <c r="JV69" s="281"/>
      <c r="JW69" s="281"/>
      <c r="JX69" s="281"/>
    </row>
    <row r="70" spans="1:284" s="16" customFormat="1" x14ac:dyDescent="0.2">
      <c r="A70" s="25"/>
      <c r="B70" s="282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"/>
      <c r="AR70" s="1"/>
      <c r="AS70" s="17"/>
      <c r="AT70" s="1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  <c r="IW70" s="17"/>
      <c r="IX70" s="17"/>
      <c r="IY70" s="17"/>
      <c r="IZ70" s="17"/>
      <c r="JA70" s="17"/>
      <c r="JB70" s="17"/>
      <c r="JC70" s="17"/>
      <c r="JD70" s="17"/>
      <c r="JE70" s="17"/>
      <c r="JF70" s="17"/>
      <c r="JG70" s="17"/>
      <c r="JH70" s="17"/>
      <c r="JI70" s="17"/>
      <c r="JJ70" s="17"/>
      <c r="JK70" s="17"/>
      <c r="JL70" s="17"/>
      <c r="JM70" s="17"/>
      <c r="JN70" s="17"/>
      <c r="JO70" s="17"/>
      <c r="JP70" s="17"/>
      <c r="JQ70" s="17"/>
      <c r="JR70" s="17"/>
      <c r="JS70" s="17"/>
      <c r="JT70" s="17"/>
      <c r="JU70" s="17"/>
      <c r="JV70" s="17"/>
      <c r="JW70" s="17"/>
      <c r="JX70" s="17"/>
    </row>
    <row r="71" spans="1:284" s="16" customFormat="1" x14ac:dyDescent="0.2">
      <c r="A71" s="25"/>
      <c r="B71" s="282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1"/>
      <c r="AR71" s="1"/>
      <c r="AS71" s="281"/>
      <c r="AT71" s="1"/>
      <c r="AU71" s="281"/>
      <c r="AV71" s="281"/>
      <c r="AW71" s="281"/>
      <c r="AX71" s="281"/>
      <c r="AY71" s="281"/>
      <c r="AZ71" s="281"/>
      <c r="BA71" s="281"/>
      <c r="BB71" s="281"/>
      <c r="BC71" s="281"/>
      <c r="BD71" s="281"/>
      <c r="BE71" s="281"/>
      <c r="BF71" s="281"/>
      <c r="BG71" s="281"/>
      <c r="BH71" s="281"/>
      <c r="BI71" s="17"/>
      <c r="BJ71" s="281"/>
      <c r="BK71" s="281"/>
      <c r="BL71" s="281"/>
      <c r="BM71" s="281"/>
      <c r="BN71" s="281"/>
      <c r="BO71" s="281"/>
      <c r="BP71" s="281"/>
      <c r="BQ71" s="281"/>
      <c r="BR71" s="281"/>
      <c r="BS71" s="281"/>
      <c r="BT71" s="281"/>
      <c r="BU71" s="281"/>
      <c r="BV71" s="281"/>
      <c r="BW71" s="281"/>
      <c r="BX71" s="281"/>
      <c r="BY71" s="281"/>
      <c r="BZ71" s="281"/>
      <c r="CA71" s="281"/>
      <c r="CB71" s="281"/>
      <c r="CC71" s="281"/>
      <c r="CD71" s="281"/>
      <c r="CE71" s="281"/>
      <c r="CF71" s="281"/>
      <c r="CG71" s="281"/>
      <c r="CH71" s="281"/>
      <c r="CI71" s="281"/>
      <c r="CJ71" s="281"/>
      <c r="CK71" s="281"/>
      <c r="CL71" s="281"/>
      <c r="CM71" s="281"/>
      <c r="CN71" s="281"/>
      <c r="CO71" s="281"/>
      <c r="CP71" s="281"/>
      <c r="CQ71" s="281"/>
      <c r="CR71" s="281"/>
      <c r="CS71" s="281"/>
      <c r="CT71" s="281"/>
      <c r="CU71" s="281"/>
      <c r="CV71" s="281"/>
      <c r="CW71" s="281"/>
      <c r="CX71" s="281"/>
      <c r="CY71" s="281"/>
      <c r="CZ71" s="281"/>
      <c r="DA71" s="281"/>
      <c r="DB71" s="281"/>
      <c r="DC71" s="281"/>
      <c r="DD71" s="281"/>
      <c r="DE71" s="281"/>
      <c r="DF71" s="281"/>
      <c r="DG71" s="281"/>
      <c r="DH71" s="281"/>
      <c r="DI71" s="281"/>
      <c r="DJ71" s="281"/>
      <c r="DK71" s="281"/>
      <c r="DL71" s="281"/>
      <c r="DM71" s="281"/>
      <c r="DN71" s="281"/>
      <c r="DO71" s="281"/>
      <c r="DP71" s="281"/>
      <c r="DQ71" s="281"/>
      <c r="DR71" s="281"/>
      <c r="DS71" s="281"/>
      <c r="DT71" s="281"/>
      <c r="DU71" s="281"/>
      <c r="DV71" s="281"/>
      <c r="DW71" s="281"/>
      <c r="DX71" s="281"/>
      <c r="DY71" s="281"/>
      <c r="DZ71" s="281"/>
      <c r="EA71" s="281"/>
      <c r="EB71" s="281"/>
      <c r="EC71" s="281"/>
      <c r="ED71" s="281"/>
      <c r="EE71" s="281"/>
      <c r="EF71" s="281"/>
      <c r="EG71" s="281"/>
      <c r="EH71" s="281"/>
      <c r="EI71" s="281"/>
      <c r="EJ71" s="281"/>
      <c r="EK71" s="281"/>
      <c r="EL71" s="281"/>
      <c r="EM71" s="281"/>
      <c r="EN71" s="281"/>
      <c r="EO71" s="281"/>
      <c r="EP71" s="281"/>
      <c r="EQ71" s="281"/>
      <c r="ER71" s="281"/>
      <c r="ES71" s="281"/>
      <c r="ET71" s="281"/>
      <c r="EU71" s="281"/>
      <c r="EV71" s="281"/>
      <c r="EW71" s="281"/>
      <c r="EX71" s="281"/>
      <c r="EY71" s="281"/>
      <c r="EZ71" s="281"/>
      <c r="FA71" s="281"/>
      <c r="FB71" s="281"/>
      <c r="FC71" s="281"/>
      <c r="FD71" s="281"/>
      <c r="FE71" s="281"/>
      <c r="FF71" s="281"/>
      <c r="FG71" s="281"/>
      <c r="FH71" s="281"/>
      <c r="FI71" s="281"/>
      <c r="FJ71" s="281"/>
      <c r="FK71" s="281"/>
      <c r="FL71" s="281"/>
      <c r="FM71" s="281"/>
      <c r="FN71" s="281"/>
      <c r="FO71" s="281"/>
      <c r="FP71" s="281"/>
      <c r="FQ71" s="281"/>
      <c r="FR71" s="281"/>
      <c r="FS71" s="281"/>
      <c r="FT71" s="281"/>
      <c r="FU71" s="281"/>
      <c r="FV71" s="281"/>
      <c r="FW71" s="281"/>
      <c r="FX71" s="281"/>
      <c r="FY71" s="281"/>
      <c r="FZ71" s="281"/>
      <c r="GA71" s="281"/>
      <c r="GB71" s="281"/>
      <c r="GC71" s="281"/>
      <c r="GD71" s="281"/>
      <c r="GE71" s="281"/>
      <c r="GF71" s="281"/>
      <c r="GG71" s="281"/>
      <c r="GH71" s="281"/>
      <c r="GI71" s="281"/>
      <c r="GJ71" s="281"/>
      <c r="GK71" s="281"/>
      <c r="GL71" s="281"/>
      <c r="GM71" s="281"/>
      <c r="GN71" s="281"/>
      <c r="GO71" s="281"/>
      <c r="GP71" s="281"/>
      <c r="GQ71" s="281"/>
      <c r="GR71" s="281"/>
      <c r="GS71" s="281"/>
      <c r="GT71" s="281"/>
      <c r="GU71" s="281"/>
      <c r="GV71" s="281"/>
      <c r="GW71" s="281"/>
      <c r="GX71" s="281"/>
      <c r="GY71" s="281"/>
      <c r="GZ71" s="281"/>
      <c r="HA71" s="281"/>
      <c r="HB71" s="281"/>
      <c r="HC71" s="281"/>
      <c r="HD71" s="281"/>
      <c r="HE71" s="281"/>
      <c r="HF71" s="281"/>
      <c r="HG71" s="281"/>
      <c r="HH71" s="281"/>
      <c r="HI71" s="281"/>
      <c r="HJ71" s="281"/>
      <c r="HK71" s="281"/>
      <c r="HL71" s="281"/>
      <c r="HM71" s="281"/>
      <c r="HN71" s="281"/>
      <c r="HO71" s="281"/>
      <c r="HP71" s="281"/>
      <c r="HQ71" s="281"/>
      <c r="HR71" s="281"/>
      <c r="HS71" s="281"/>
      <c r="HT71" s="281"/>
      <c r="HU71" s="281"/>
      <c r="HV71" s="281"/>
      <c r="HW71" s="281"/>
      <c r="HX71" s="281"/>
      <c r="HY71" s="281"/>
      <c r="HZ71" s="281"/>
      <c r="IA71" s="281"/>
      <c r="IB71" s="281"/>
      <c r="IC71" s="281"/>
      <c r="ID71" s="281"/>
      <c r="IE71" s="281"/>
      <c r="IF71" s="281"/>
      <c r="IG71" s="281"/>
      <c r="IH71" s="281"/>
      <c r="II71" s="281"/>
      <c r="IJ71" s="281"/>
      <c r="IK71" s="281"/>
      <c r="IL71" s="281"/>
      <c r="IM71" s="281"/>
      <c r="IN71" s="281"/>
      <c r="IO71" s="281"/>
      <c r="IP71" s="281"/>
      <c r="IQ71" s="281"/>
      <c r="IR71" s="281"/>
      <c r="IS71" s="281"/>
      <c r="IT71" s="281"/>
      <c r="IU71" s="281"/>
      <c r="IV71" s="281"/>
      <c r="IW71" s="281"/>
      <c r="IX71" s="281"/>
      <c r="IY71" s="281"/>
      <c r="IZ71" s="281"/>
      <c r="JA71" s="281"/>
      <c r="JB71" s="281"/>
      <c r="JC71" s="281"/>
      <c r="JD71" s="281"/>
      <c r="JE71" s="281"/>
      <c r="JF71" s="281"/>
      <c r="JG71" s="281"/>
      <c r="JH71" s="281"/>
      <c r="JI71" s="281"/>
      <c r="JJ71" s="281"/>
      <c r="JK71" s="281"/>
      <c r="JL71" s="281"/>
      <c r="JM71" s="281"/>
      <c r="JN71" s="281"/>
      <c r="JO71" s="281"/>
      <c r="JP71" s="281"/>
      <c r="JQ71" s="281"/>
      <c r="JR71" s="281"/>
      <c r="JS71" s="281"/>
      <c r="JT71" s="281"/>
      <c r="JU71" s="281"/>
      <c r="JV71" s="281"/>
      <c r="JW71" s="281"/>
      <c r="JX71" s="281"/>
    </row>
    <row r="72" spans="1:284" s="16" customFormat="1" x14ac:dyDescent="0.2">
      <c r="A72" s="25"/>
      <c r="B72" s="280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1"/>
      <c r="AR72" s="1"/>
      <c r="AS72" s="281"/>
      <c r="AT72" s="1"/>
      <c r="AU72" s="281"/>
      <c r="AV72" s="281"/>
      <c r="AW72" s="281"/>
      <c r="AX72" s="281"/>
      <c r="AY72" s="281"/>
      <c r="AZ72" s="281"/>
      <c r="BA72" s="281"/>
      <c r="BB72" s="281"/>
      <c r="BC72" s="281"/>
      <c r="BD72" s="281"/>
      <c r="BE72" s="281"/>
      <c r="BF72" s="281"/>
      <c r="BG72" s="281"/>
      <c r="BH72" s="281"/>
      <c r="BI72" s="17"/>
      <c r="BJ72" s="281"/>
      <c r="BK72" s="281"/>
      <c r="BL72" s="281"/>
      <c r="BM72" s="281"/>
      <c r="BN72" s="281"/>
      <c r="BO72" s="281"/>
      <c r="BP72" s="281"/>
      <c r="BQ72" s="281"/>
      <c r="BR72" s="281"/>
      <c r="BS72" s="281"/>
      <c r="BT72" s="281"/>
      <c r="BU72" s="281"/>
      <c r="BV72" s="281"/>
      <c r="BW72" s="281"/>
      <c r="BX72" s="281"/>
      <c r="BY72" s="281"/>
      <c r="BZ72" s="281"/>
      <c r="CA72" s="281"/>
      <c r="CB72" s="281"/>
      <c r="CC72" s="281"/>
      <c r="CD72" s="281"/>
      <c r="CE72" s="281"/>
      <c r="CF72" s="281"/>
      <c r="CG72" s="281"/>
      <c r="CH72" s="281"/>
      <c r="CI72" s="281"/>
      <c r="CJ72" s="281"/>
      <c r="CK72" s="281"/>
      <c r="CL72" s="281"/>
      <c r="CM72" s="281"/>
      <c r="CN72" s="281"/>
      <c r="CO72" s="281"/>
      <c r="CP72" s="281"/>
      <c r="CQ72" s="281"/>
      <c r="CR72" s="281"/>
      <c r="CS72" s="281"/>
      <c r="CT72" s="281"/>
      <c r="CU72" s="281"/>
      <c r="CV72" s="281"/>
      <c r="CW72" s="281"/>
      <c r="CX72" s="281"/>
      <c r="CY72" s="281"/>
      <c r="CZ72" s="281"/>
      <c r="DA72" s="281"/>
      <c r="DB72" s="281"/>
      <c r="DC72" s="281"/>
      <c r="DD72" s="281"/>
      <c r="DE72" s="281"/>
      <c r="DF72" s="281"/>
      <c r="DG72" s="281"/>
      <c r="DH72" s="281"/>
      <c r="DI72" s="281"/>
      <c r="DJ72" s="281"/>
      <c r="DK72" s="281"/>
      <c r="DL72" s="281"/>
      <c r="DM72" s="281"/>
      <c r="DN72" s="281"/>
      <c r="DO72" s="281"/>
      <c r="DP72" s="281"/>
      <c r="DQ72" s="281"/>
      <c r="DR72" s="281"/>
      <c r="DS72" s="281"/>
      <c r="DT72" s="281"/>
      <c r="DU72" s="281"/>
      <c r="DV72" s="281"/>
      <c r="DW72" s="281"/>
      <c r="DX72" s="281"/>
      <c r="DY72" s="281"/>
      <c r="DZ72" s="281"/>
      <c r="EA72" s="281"/>
      <c r="EB72" s="281"/>
      <c r="EC72" s="281"/>
      <c r="ED72" s="281"/>
      <c r="EE72" s="281"/>
      <c r="EF72" s="281"/>
      <c r="EG72" s="281"/>
      <c r="EH72" s="281"/>
      <c r="EI72" s="281"/>
      <c r="EJ72" s="281"/>
      <c r="EK72" s="281"/>
      <c r="EL72" s="281"/>
      <c r="EM72" s="281"/>
      <c r="EN72" s="281"/>
      <c r="EO72" s="281"/>
      <c r="EP72" s="281"/>
      <c r="EQ72" s="281"/>
      <c r="ER72" s="281"/>
      <c r="ES72" s="281"/>
      <c r="ET72" s="281"/>
      <c r="EU72" s="281"/>
      <c r="EV72" s="281"/>
      <c r="EW72" s="281"/>
      <c r="EX72" s="281"/>
      <c r="EY72" s="281"/>
      <c r="EZ72" s="281"/>
      <c r="FA72" s="281"/>
      <c r="FB72" s="281"/>
      <c r="FC72" s="281"/>
      <c r="FD72" s="281"/>
      <c r="FE72" s="281"/>
      <c r="FF72" s="281"/>
      <c r="FG72" s="281"/>
      <c r="FH72" s="281"/>
      <c r="FI72" s="281"/>
      <c r="FJ72" s="281"/>
      <c r="FK72" s="281"/>
      <c r="FL72" s="281"/>
      <c r="FM72" s="281"/>
      <c r="FN72" s="281"/>
      <c r="FO72" s="281"/>
      <c r="FP72" s="281"/>
      <c r="FQ72" s="281"/>
      <c r="FR72" s="281"/>
      <c r="FS72" s="281"/>
      <c r="FT72" s="281"/>
      <c r="FU72" s="281"/>
      <c r="FV72" s="281"/>
      <c r="FW72" s="281"/>
      <c r="FX72" s="281"/>
      <c r="FY72" s="281"/>
      <c r="FZ72" s="281"/>
      <c r="GA72" s="281"/>
      <c r="GB72" s="281"/>
      <c r="GC72" s="281"/>
      <c r="GD72" s="281"/>
      <c r="GE72" s="281"/>
      <c r="GF72" s="281"/>
      <c r="GG72" s="281"/>
      <c r="GH72" s="281"/>
      <c r="GI72" s="281"/>
      <c r="GJ72" s="281"/>
      <c r="GK72" s="281"/>
      <c r="GL72" s="281"/>
      <c r="GM72" s="281"/>
      <c r="GN72" s="281"/>
      <c r="GO72" s="281"/>
      <c r="GP72" s="281"/>
      <c r="GQ72" s="281"/>
      <c r="GR72" s="281"/>
      <c r="GS72" s="281"/>
      <c r="GT72" s="281"/>
      <c r="GU72" s="281"/>
      <c r="GV72" s="281"/>
      <c r="GW72" s="281"/>
      <c r="GX72" s="281"/>
      <c r="GY72" s="281"/>
      <c r="GZ72" s="281"/>
      <c r="HA72" s="281"/>
      <c r="HB72" s="281"/>
      <c r="HC72" s="281"/>
      <c r="HD72" s="281"/>
      <c r="HE72" s="281"/>
      <c r="HF72" s="281"/>
      <c r="HG72" s="281"/>
      <c r="HH72" s="281"/>
      <c r="HI72" s="281"/>
      <c r="HJ72" s="281"/>
      <c r="HK72" s="281"/>
      <c r="HL72" s="281"/>
      <c r="HM72" s="281"/>
      <c r="HN72" s="281"/>
      <c r="HO72" s="281"/>
      <c r="HP72" s="281"/>
      <c r="HQ72" s="281"/>
      <c r="HR72" s="281"/>
      <c r="HS72" s="281"/>
      <c r="HT72" s="281"/>
      <c r="HU72" s="281"/>
      <c r="HV72" s="281"/>
      <c r="HW72" s="281"/>
      <c r="HX72" s="281"/>
      <c r="HY72" s="281"/>
      <c r="HZ72" s="281"/>
      <c r="IA72" s="281"/>
      <c r="IB72" s="281"/>
      <c r="IC72" s="281"/>
      <c r="ID72" s="281"/>
      <c r="IE72" s="281"/>
      <c r="IF72" s="281"/>
      <c r="IG72" s="281"/>
      <c r="IH72" s="281"/>
      <c r="II72" s="281"/>
      <c r="IJ72" s="281"/>
      <c r="IK72" s="281"/>
      <c r="IL72" s="281"/>
      <c r="IM72" s="281"/>
      <c r="IN72" s="281"/>
      <c r="IO72" s="281"/>
      <c r="IP72" s="281"/>
      <c r="IQ72" s="281"/>
      <c r="IR72" s="281"/>
      <c r="IS72" s="281"/>
      <c r="IT72" s="281"/>
      <c r="IU72" s="281"/>
      <c r="IV72" s="281"/>
      <c r="IW72" s="281"/>
      <c r="IX72" s="281"/>
      <c r="IY72" s="281"/>
      <c r="IZ72" s="281"/>
      <c r="JA72" s="281"/>
      <c r="JB72" s="281"/>
      <c r="JC72" s="281"/>
      <c r="JD72" s="281"/>
      <c r="JE72" s="281"/>
      <c r="JF72" s="281"/>
      <c r="JG72" s="281"/>
      <c r="JH72" s="281"/>
      <c r="JI72" s="281"/>
      <c r="JJ72" s="281"/>
      <c r="JK72" s="281"/>
      <c r="JL72" s="281"/>
      <c r="JM72" s="281"/>
      <c r="JN72" s="281"/>
      <c r="JO72" s="281"/>
      <c r="JP72" s="281"/>
      <c r="JQ72" s="281"/>
      <c r="JR72" s="281"/>
      <c r="JS72" s="281"/>
      <c r="JT72" s="281"/>
      <c r="JU72" s="281"/>
      <c r="JV72" s="281"/>
      <c r="JW72" s="281"/>
      <c r="JX72" s="281"/>
    </row>
    <row r="73" spans="1:284" s="16" customFormat="1" x14ac:dyDescent="0.2">
      <c r="A73" s="25"/>
      <c r="B73" s="280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1"/>
      <c r="AR73" s="1"/>
      <c r="AS73" s="281"/>
      <c r="AT73" s="1"/>
      <c r="AU73" s="281"/>
      <c r="AV73" s="281"/>
      <c r="AW73" s="281"/>
      <c r="AX73" s="281"/>
      <c r="AY73" s="281"/>
      <c r="AZ73" s="281"/>
      <c r="BA73" s="281"/>
      <c r="BB73" s="281"/>
      <c r="BC73" s="281"/>
      <c r="BD73" s="281"/>
      <c r="BE73" s="281"/>
      <c r="BF73" s="281"/>
      <c r="BG73" s="281"/>
      <c r="BH73" s="281"/>
      <c r="BI73" s="17"/>
      <c r="BJ73" s="281"/>
      <c r="BK73" s="281"/>
      <c r="BL73" s="281"/>
      <c r="BM73" s="281"/>
      <c r="BN73" s="281"/>
      <c r="BO73" s="281"/>
      <c r="BP73" s="281"/>
      <c r="BQ73" s="281"/>
      <c r="BR73" s="281"/>
      <c r="BS73" s="281"/>
      <c r="BT73" s="281"/>
      <c r="BU73" s="281"/>
      <c r="BV73" s="281"/>
      <c r="BW73" s="281"/>
      <c r="BX73" s="281"/>
      <c r="BY73" s="281"/>
      <c r="BZ73" s="281"/>
      <c r="CA73" s="281"/>
      <c r="CB73" s="281"/>
      <c r="CC73" s="281"/>
      <c r="CD73" s="281"/>
      <c r="CE73" s="281"/>
      <c r="CF73" s="281"/>
      <c r="CG73" s="281"/>
      <c r="CH73" s="281"/>
      <c r="CI73" s="281"/>
      <c r="CJ73" s="281"/>
      <c r="CK73" s="281"/>
      <c r="CL73" s="281"/>
      <c r="CM73" s="281"/>
      <c r="CN73" s="281"/>
      <c r="CO73" s="281"/>
      <c r="CP73" s="281"/>
      <c r="CQ73" s="281"/>
      <c r="CR73" s="281"/>
      <c r="CS73" s="281"/>
      <c r="CT73" s="281"/>
      <c r="CU73" s="281"/>
      <c r="CV73" s="281"/>
      <c r="CW73" s="281"/>
      <c r="CX73" s="281"/>
      <c r="CY73" s="281"/>
      <c r="CZ73" s="281"/>
      <c r="DA73" s="281"/>
      <c r="DB73" s="281"/>
      <c r="DC73" s="281"/>
      <c r="DD73" s="281"/>
      <c r="DE73" s="281"/>
      <c r="DF73" s="281"/>
      <c r="DG73" s="281"/>
      <c r="DH73" s="281"/>
      <c r="DI73" s="281"/>
      <c r="DJ73" s="281"/>
      <c r="DK73" s="281"/>
      <c r="DL73" s="281"/>
      <c r="DM73" s="281"/>
      <c r="DN73" s="281"/>
      <c r="DO73" s="281"/>
      <c r="DP73" s="281"/>
      <c r="DQ73" s="281"/>
      <c r="DR73" s="281"/>
      <c r="DS73" s="281"/>
      <c r="DT73" s="281"/>
      <c r="DU73" s="281"/>
      <c r="DV73" s="281"/>
      <c r="DW73" s="281"/>
      <c r="DX73" s="281"/>
      <c r="DY73" s="281"/>
      <c r="DZ73" s="281"/>
      <c r="EA73" s="281"/>
      <c r="EB73" s="281"/>
      <c r="EC73" s="281"/>
      <c r="ED73" s="281"/>
      <c r="EE73" s="281"/>
      <c r="EF73" s="281"/>
      <c r="EG73" s="281"/>
      <c r="EH73" s="281"/>
      <c r="EI73" s="281"/>
      <c r="EJ73" s="281"/>
      <c r="EK73" s="281"/>
      <c r="EL73" s="281"/>
      <c r="EM73" s="281"/>
      <c r="EN73" s="281"/>
      <c r="EO73" s="281"/>
      <c r="EP73" s="281"/>
      <c r="EQ73" s="281"/>
      <c r="ER73" s="281"/>
      <c r="ES73" s="281"/>
      <c r="ET73" s="281"/>
      <c r="EU73" s="281"/>
      <c r="EV73" s="281"/>
      <c r="EW73" s="281"/>
      <c r="EX73" s="281"/>
      <c r="EY73" s="281"/>
      <c r="EZ73" s="281"/>
      <c r="FA73" s="281"/>
      <c r="FB73" s="281"/>
      <c r="FC73" s="281"/>
      <c r="FD73" s="281"/>
      <c r="FE73" s="281"/>
      <c r="FF73" s="281"/>
      <c r="FG73" s="281"/>
      <c r="FH73" s="281"/>
      <c r="FI73" s="281"/>
      <c r="FJ73" s="281"/>
      <c r="FK73" s="281"/>
      <c r="FL73" s="281"/>
      <c r="FM73" s="281"/>
      <c r="FN73" s="281"/>
      <c r="FO73" s="281"/>
      <c r="FP73" s="281"/>
      <c r="FQ73" s="281"/>
      <c r="FR73" s="281"/>
      <c r="FS73" s="281"/>
      <c r="FT73" s="281"/>
      <c r="FU73" s="281"/>
      <c r="FV73" s="281"/>
      <c r="FW73" s="281"/>
      <c r="FX73" s="281"/>
      <c r="FY73" s="281"/>
      <c r="FZ73" s="281"/>
      <c r="GA73" s="281"/>
      <c r="GB73" s="281"/>
      <c r="GC73" s="281"/>
      <c r="GD73" s="281"/>
      <c r="GE73" s="281"/>
      <c r="GF73" s="281"/>
      <c r="GG73" s="281"/>
      <c r="GH73" s="281"/>
      <c r="GI73" s="281"/>
      <c r="GJ73" s="281"/>
      <c r="GK73" s="281"/>
      <c r="GL73" s="281"/>
      <c r="GM73" s="281"/>
      <c r="GN73" s="281"/>
      <c r="GO73" s="281"/>
      <c r="GP73" s="281"/>
      <c r="GQ73" s="281"/>
      <c r="GR73" s="281"/>
      <c r="GS73" s="281"/>
      <c r="GT73" s="281"/>
      <c r="GU73" s="281"/>
      <c r="GV73" s="281"/>
      <c r="GW73" s="281"/>
      <c r="GX73" s="281"/>
      <c r="GY73" s="281"/>
      <c r="GZ73" s="281"/>
      <c r="HA73" s="281"/>
      <c r="HB73" s="281"/>
      <c r="HC73" s="281"/>
      <c r="HD73" s="281"/>
      <c r="HE73" s="281"/>
      <c r="HF73" s="281"/>
      <c r="HG73" s="281"/>
      <c r="HH73" s="281"/>
      <c r="HI73" s="281"/>
      <c r="HJ73" s="281"/>
      <c r="HK73" s="281"/>
      <c r="HL73" s="281"/>
      <c r="HM73" s="281"/>
      <c r="HN73" s="281"/>
      <c r="HO73" s="281"/>
      <c r="HP73" s="281"/>
      <c r="HQ73" s="281"/>
      <c r="HR73" s="281"/>
      <c r="HS73" s="281"/>
      <c r="HT73" s="281"/>
      <c r="HU73" s="281"/>
      <c r="HV73" s="281"/>
      <c r="HW73" s="281"/>
      <c r="HX73" s="281"/>
      <c r="HY73" s="281"/>
      <c r="HZ73" s="281"/>
      <c r="IA73" s="281"/>
      <c r="IB73" s="281"/>
      <c r="IC73" s="281"/>
      <c r="ID73" s="281"/>
      <c r="IE73" s="281"/>
      <c r="IF73" s="281"/>
      <c r="IG73" s="281"/>
      <c r="IH73" s="281"/>
      <c r="II73" s="281"/>
      <c r="IJ73" s="281"/>
      <c r="IK73" s="281"/>
      <c r="IL73" s="281"/>
      <c r="IM73" s="281"/>
      <c r="IN73" s="281"/>
      <c r="IO73" s="281"/>
      <c r="IP73" s="281"/>
      <c r="IQ73" s="281"/>
      <c r="IR73" s="281"/>
      <c r="IS73" s="281"/>
      <c r="IT73" s="281"/>
      <c r="IU73" s="281"/>
      <c r="IV73" s="281"/>
      <c r="IW73" s="281"/>
      <c r="IX73" s="281"/>
      <c r="IY73" s="281"/>
      <c r="IZ73" s="281"/>
      <c r="JA73" s="281"/>
      <c r="JB73" s="281"/>
      <c r="JC73" s="281"/>
      <c r="JD73" s="281"/>
      <c r="JE73" s="281"/>
      <c r="JF73" s="281"/>
      <c r="JG73" s="281"/>
      <c r="JH73" s="281"/>
      <c r="JI73" s="281"/>
      <c r="JJ73" s="281"/>
      <c r="JK73" s="281"/>
      <c r="JL73" s="281"/>
      <c r="JM73" s="281"/>
      <c r="JN73" s="281"/>
      <c r="JO73" s="281"/>
      <c r="JP73" s="281"/>
      <c r="JQ73" s="281"/>
      <c r="JR73" s="281"/>
      <c r="JS73" s="281"/>
      <c r="JT73" s="281"/>
      <c r="JU73" s="281"/>
      <c r="JV73" s="281"/>
      <c r="JW73" s="281"/>
      <c r="JX73" s="281"/>
    </row>
    <row r="74" spans="1:284" s="16" customFormat="1" x14ac:dyDescent="0.2">
      <c r="A74" s="25"/>
      <c r="B74" s="280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1"/>
      <c r="AR74" s="1"/>
      <c r="AS74" s="281"/>
      <c r="AT74" s="1"/>
      <c r="AU74" s="281"/>
      <c r="AV74" s="281"/>
      <c r="AW74" s="281"/>
      <c r="AX74" s="281"/>
      <c r="AY74" s="281"/>
      <c r="AZ74" s="281"/>
      <c r="BA74" s="281"/>
      <c r="BB74" s="281"/>
      <c r="BC74" s="281"/>
      <c r="BD74" s="281"/>
      <c r="BE74" s="281"/>
      <c r="BF74" s="281"/>
      <c r="BG74" s="281"/>
      <c r="BH74" s="281"/>
      <c r="BI74" s="281"/>
      <c r="BJ74" s="281"/>
      <c r="BK74" s="281"/>
      <c r="BL74" s="281"/>
      <c r="BM74" s="281"/>
      <c r="BN74" s="281"/>
      <c r="BO74" s="281"/>
      <c r="BP74" s="281"/>
      <c r="BQ74" s="281"/>
      <c r="BR74" s="281"/>
      <c r="BS74" s="281"/>
      <c r="BT74" s="281"/>
      <c r="BU74" s="281"/>
      <c r="BV74" s="281"/>
      <c r="BW74" s="281"/>
      <c r="BX74" s="281"/>
      <c r="BY74" s="281"/>
      <c r="BZ74" s="281"/>
      <c r="CA74" s="281"/>
      <c r="CB74" s="281"/>
      <c r="CC74" s="281"/>
      <c r="CD74" s="281"/>
      <c r="CE74" s="281"/>
      <c r="CF74" s="281"/>
      <c r="CG74" s="281"/>
      <c r="CH74" s="281"/>
      <c r="CI74" s="281"/>
      <c r="CJ74" s="281"/>
      <c r="CK74" s="281"/>
      <c r="CL74" s="281"/>
      <c r="CM74" s="281"/>
      <c r="CN74" s="281"/>
      <c r="CO74" s="281"/>
      <c r="CP74" s="281"/>
      <c r="CQ74" s="281"/>
      <c r="CR74" s="281"/>
      <c r="CS74" s="281"/>
      <c r="CT74" s="281"/>
      <c r="CU74" s="281"/>
      <c r="CV74" s="281"/>
      <c r="CW74" s="281"/>
      <c r="CX74" s="281"/>
      <c r="CY74" s="281"/>
      <c r="CZ74" s="281"/>
      <c r="DA74" s="281"/>
      <c r="DB74" s="281"/>
      <c r="DC74" s="281"/>
      <c r="DD74" s="281"/>
      <c r="DE74" s="281"/>
      <c r="DF74" s="281"/>
      <c r="DG74" s="281"/>
      <c r="DH74" s="281"/>
      <c r="DI74" s="281"/>
      <c r="DJ74" s="281"/>
      <c r="DK74" s="281"/>
      <c r="DL74" s="281"/>
      <c r="DM74" s="281"/>
      <c r="DN74" s="281"/>
      <c r="DO74" s="281"/>
      <c r="DP74" s="281"/>
      <c r="DQ74" s="281"/>
      <c r="DR74" s="281"/>
      <c r="DS74" s="281"/>
      <c r="DT74" s="281"/>
      <c r="DU74" s="281"/>
      <c r="DV74" s="281"/>
      <c r="DW74" s="281"/>
      <c r="DX74" s="281"/>
      <c r="DY74" s="281"/>
      <c r="DZ74" s="281"/>
      <c r="EA74" s="281"/>
      <c r="EB74" s="281"/>
      <c r="EC74" s="281"/>
      <c r="ED74" s="281"/>
      <c r="EE74" s="281"/>
      <c r="EF74" s="281"/>
      <c r="EG74" s="281"/>
      <c r="EH74" s="281"/>
      <c r="EI74" s="281"/>
      <c r="EJ74" s="281"/>
      <c r="EK74" s="281"/>
      <c r="EL74" s="281"/>
      <c r="EM74" s="281"/>
      <c r="EN74" s="281"/>
      <c r="EO74" s="281"/>
      <c r="EP74" s="281"/>
      <c r="EQ74" s="281"/>
      <c r="ER74" s="281"/>
      <c r="ES74" s="281"/>
      <c r="ET74" s="281"/>
      <c r="EU74" s="281"/>
      <c r="EV74" s="281"/>
      <c r="EW74" s="281"/>
      <c r="EX74" s="281"/>
      <c r="EY74" s="281"/>
      <c r="EZ74" s="281"/>
      <c r="FA74" s="281"/>
      <c r="FB74" s="281"/>
      <c r="FC74" s="281"/>
      <c r="FD74" s="281"/>
      <c r="FE74" s="281"/>
      <c r="FF74" s="281"/>
      <c r="FG74" s="281"/>
      <c r="FH74" s="281"/>
      <c r="FI74" s="281"/>
      <c r="FJ74" s="281"/>
      <c r="FK74" s="281"/>
      <c r="FL74" s="281"/>
      <c r="FM74" s="281"/>
      <c r="FN74" s="281"/>
      <c r="FO74" s="281"/>
      <c r="FP74" s="281"/>
      <c r="FQ74" s="281"/>
      <c r="FR74" s="281"/>
      <c r="FS74" s="281"/>
      <c r="FT74" s="281"/>
      <c r="FU74" s="281"/>
      <c r="FV74" s="281"/>
      <c r="FW74" s="281"/>
      <c r="FX74" s="281"/>
      <c r="FY74" s="281"/>
      <c r="FZ74" s="281"/>
      <c r="GA74" s="281"/>
      <c r="GB74" s="281"/>
      <c r="GC74" s="281"/>
      <c r="GD74" s="281"/>
      <c r="GE74" s="281"/>
      <c r="GF74" s="281"/>
      <c r="GG74" s="281"/>
      <c r="GH74" s="281"/>
      <c r="GI74" s="281"/>
      <c r="GJ74" s="281"/>
      <c r="GK74" s="281"/>
      <c r="GL74" s="281"/>
      <c r="GM74" s="281"/>
      <c r="GN74" s="281"/>
      <c r="GO74" s="281"/>
      <c r="GP74" s="281"/>
      <c r="GQ74" s="281"/>
      <c r="GR74" s="281"/>
      <c r="GS74" s="281"/>
      <c r="GT74" s="281"/>
      <c r="GU74" s="281"/>
      <c r="GV74" s="281"/>
      <c r="GW74" s="281"/>
      <c r="GX74" s="281"/>
      <c r="GY74" s="281"/>
      <c r="GZ74" s="281"/>
      <c r="HA74" s="281"/>
      <c r="HB74" s="281"/>
      <c r="HC74" s="281"/>
      <c r="HD74" s="281"/>
      <c r="HE74" s="281"/>
      <c r="HF74" s="281"/>
      <c r="HG74" s="281"/>
      <c r="HH74" s="281"/>
      <c r="HI74" s="281"/>
      <c r="HJ74" s="281"/>
      <c r="HK74" s="281"/>
      <c r="HL74" s="281"/>
      <c r="HM74" s="281"/>
      <c r="HN74" s="281"/>
      <c r="HO74" s="281"/>
      <c r="HP74" s="281"/>
      <c r="HQ74" s="281"/>
      <c r="HR74" s="281"/>
      <c r="HS74" s="281"/>
      <c r="HT74" s="281"/>
      <c r="HU74" s="281"/>
      <c r="HV74" s="281"/>
      <c r="HW74" s="281"/>
      <c r="HX74" s="281"/>
      <c r="HY74" s="281"/>
      <c r="HZ74" s="281"/>
      <c r="IA74" s="281"/>
      <c r="IB74" s="281"/>
      <c r="IC74" s="281"/>
      <c r="ID74" s="281"/>
      <c r="IE74" s="281"/>
      <c r="IF74" s="281"/>
      <c r="IG74" s="281"/>
      <c r="IH74" s="281"/>
      <c r="II74" s="281"/>
      <c r="IJ74" s="281"/>
      <c r="IK74" s="281"/>
      <c r="IL74" s="281"/>
      <c r="IM74" s="281"/>
      <c r="IN74" s="281"/>
      <c r="IO74" s="281"/>
      <c r="IP74" s="281"/>
      <c r="IQ74" s="281"/>
      <c r="IR74" s="281"/>
      <c r="IS74" s="281"/>
      <c r="IT74" s="281"/>
      <c r="IU74" s="281"/>
      <c r="IV74" s="281"/>
      <c r="IW74" s="281"/>
      <c r="IX74" s="281"/>
      <c r="IY74" s="281"/>
      <c r="IZ74" s="281"/>
      <c r="JA74" s="281"/>
      <c r="JB74" s="281"/>
      <c r="JC74" s="281"/>
      <c r="JD74" s="281"/>
      <c r="JE74" s="281"/>
      <c r="JF74" s="281"/>
      <c r="JG74" s="281"/>
      <c r="JH74" s="281"/>
      <c r="JI74" s="281"/>
      <c r="JJ74" s="281"/>
      <c r="JK74" s="281"/>
      <c r="JL74" s="281"/>
      <c r="JM74" s="281"/>
      <c r="JN74" s="281"/>
      <c r="JO74" s="281"/>
      <c r="JP74" s="281"/>
      <c r="JQ74" s="281"/>
      <c r="JR74" s="281"/>
      <c r="JS74" s="281"/>
      <c r="JT74" s="281"/>
      <c r="JU74" s="281"/>
      <c r="JV74" s="281"/>
      <c r="JW74" s="281"/>
      <c r="JX74" s="281"/>
    </row>
    <row r="75" spans="1:284" s="16" customFormat="1" x14ac:dyDescent="0.2">
      <c r="A75" s="25"/>
      <c r="B75" s="280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1"/>
      <c r="AR75" s="1"/>
      <c r="AS75" s="281"/>
      <c r="AT75" s="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/>
      <c r="BW75" s="281"/>
      <c r="BX75" s="281"/>
      <c r="BY75" s="281"/>
      <c r="BZ75" s="281"/>
      <c r="CA75" s="281"/>
      <c r="CB75" s="281"/>
      <c r="CC75" s="281"/>
      <c r="CD75" s="281"/>
      <c r="CE75" s="281"/>
      <c r="CF75" s="281"/>
      <c r="CG75" s="281"/>
      <c r="CH75" s="281"/>
      <c r="CI75" s="281"/>
      <c r="CJ75" s="281"/>
      <c r="CK75" s="281"/>
      <c r="CL75" s="281"/>
      <c r="CM75" s="281"/>
      <c r="CN75" s="281"/>
      <c r="CO75" s="281"/>
      <c r="CP75" s="281"/>
      <c r="CQ75" s="281"/>
      <c r="CR75" s="281"/>
      <c r="CS75" s="281"/>
      <c r="CT75" s="281"/>
      <c r="CU75" s="281"/>
      <c r="CV75" s="281"/>
      <c r="CW75" s="281"/>
      <c r="CX75" s="281"/>
      <c r="CY75" s="281"/>
      <c r="CZ75" s="281"/>
      <c r="DA75" s="281"/>
      <c r="DB75" s="281"/>
      <c r="DC75" s="281"/>
      <c r="DD75" s="281"/>
      <c r="DE75" s="281"/>
      <c r="DF75" s="281"/>
      <c r="DG75" s="281"/>
      <c r="DH75" s="281"/>
      <c r="DI75" s="281"/>
      <c r="DJ75" s="281"/>
      <c r="DK75" s="281"/>
      <c r="DL75" s="281"/>
      <c r="DM75" s="281"/>
      <c r="DN75" s="281"/>
      <c r="DO75" s="281"/>
      <c r="DP75" s="281"/>
      <c r="DQ75" s="281"/>
      <c r="DR75" s="281"/>
      <c r="DS75" s="281"/>
      <c r="DT75" s="281"/>
      <c r="DU75" s="281"/>
      <c r="DV75" s="281"/>
      <c r="DW75" s="281"/>
      <c r="DX75" s="281"/>
      <c r="DY75" s="281"/>
      <c r="DZ75" s="281"/>
      <c r="EA75" s="281"/>
      <c r="EB75" s="281"/>
      <c r="EC75" s="281"/>
      <c r="ED75" s="281"/>
      <c r="EE75" s="281"/>
      <c r="EF75" s="281"/>
      <c r="EG75" s="281"/>
      <c r="EH75" s="281"/>
      <c r="EI75" s="281"/>
      <c r="EJ75" s="281"/>
      <c r="EK75" s="281"/>
      <c r="EL75" s="281"/>
      <c r="EM75" s="281"/>
      <c r="EN75" s="281"/>
      <c r="EO75" s="281"/>
      <c r="EP75" s="281"/>
      <c r="EQ75" s="281"/>
      <c r="ER75" s="281"/>
      <c r="ES75" s="281"/>
      <c r="ET75" s="281"/>
      <c r="EU75" s="281"/>
      <c r="EV75" s="281"/>
      <c r="EW75" s="281"/>
      <c r="EX75" s="281"/>
      <c r="EY75" s="281"/>
      <c r="EZ75" s="281"/>
      <c r="FA75" s="281"/>
      <c r="FB75" s="281"/>
      <c r="FC75" s="281"/>
      <c r="FD75" s="281"/>
      <c r="FE75" s="281"/>
      <c r="FF75" s="281"/>
      <c r="FG75" s="281"/>
      <c r="FH75" s="281"/>
      <c r="FI75" s="281"/>
      <c r="FJ75" s="281"/>
      <c r="FK75" s="281"/>
      <c r="FL75" s="281"/>
      <c r="FM75" s="281"/>
      <c r="FN75" s="281"/>
      <c r="FO75" s="281"/>
      <c r="FP75" s="281"/>
      <c r="FQ75" s="281"/>
      <c r="FR75" s="281"/>
      <c r="FS75" s="281"/>
      <c r="FT75" s="281"/>
      <c r="FU75" s="281"/>
      <c r="FV75" s="281"/>
      <c r="FW75" s="281"/>
      <c r="FX75" s="281"/>
      <c r="FY75" s="281"/>
      <c r="FZ75" s="281"/>
      <c r="GA75" s="281"/>
      <c r="GB75" s="281"/>
      <c r="GC75" s="281"/>
      <c r="GD75" s="281"/>
      <c r="GE75" s="281"/>
      <c r="GF75" s="281"/>
      <c r="GG75" s="281"/>
      <c r="GH75" s="281"/>
      <c r="GI75" s="281"/>
      <c r="GJ75" s="281"/>
      <c r="GK75" s="281"/>
      <c r="GL75" s="281"/>
      <c r="GM75" s="281"/>
      <c r="GN75" s="281"/>
      <c r="GO75" s="281"/>
      <c r="GP75" s="281"/>
      <c r="GQ75" s="281"/>
      <c r="GR75" s="281"/>
      <c r="GS75" s="281"/>
      <c r="GT75" s="281"/>
      <c r="GU75" s="281"/>
      <c r="GV75" s="281"/>
      <c r="GW75" s="281"/>
      <c r="GX75" s="281"/>
      <c r="GY75" s="281"/>
      <c r="GZ75" s="281"/>
      <c r="HA75" s="281"/>
      <c r="HB75" s="281"/>
      <c r="HC75" s="281"/>
      <c r="HD75" s="281"/>
      <c r="HE75" s="281"/>
      <c r="HF75" s="281"/>
      <c r="HG75" s="281"/>
      <c r="HH75" s="281"/>
      <c r="HI75" s="281"/>
      <c r="HJ75" s="281"/>
      <c r="HK75" s="281"/>
      <c r="HL75" s="281"/>
      <c r="HM75" s="281"/>
      <c r="HN75" s="281"/>
      <c r="HO75" s="281"/>
      <c r="HP75" s="281"/>
      <c r="HQ75" s="281"/>
      <c r="HR75" s="281"/>
      <c r="HS75" s="281"/>
      <c r="HT75" s="281"/>
      <c r="HU75" s="281"/>
      <c r="HV75" s="281"/>
      <c r="HW75" s="281"/>
      <c r="HX75" s="281"/>
      <c r="HY75" s="281"/>
      <c r="HZ75" s="281"/>
      <c r="IA75" s="281"/>
      <c r="IB75" s="281"/>
      <c r="IC75" s="281"/>
      <c r="ID75" s="281"/>
      <c r="IE75" s="281"/>
      <c r="IF75" s="281"/>
      <c r="IG75" s="281"/>
      <c r="IH75" s="281"/>
      <c r="II75" s="281"/>
      <c r="IJ75" s="281"/>
      <c r="IK75" s="281"/>
      <c r="IL75" s="281"/>
      <c r="IM75" s="281"/>
      <c r="IN75" s="281"/>
      <c r="IO75" s="281"/>
      <c r="IP75" s="281"/>
      <c r="IQ75" s="281"/>
      <c r="IR75" s="281"/>
      <c r="IS75" s="281"/>
      <c r="IT75" s="281"/>
      <c r="IU75" s="281"/>
      <c r="IV75" s="281"/>
      <c r="IW75" s="281"/>
      <c r="IX75" s="281"/>
      <c r="IY75" s="281"/>
      <c r="IZ75" s="281"/>
      <c r="JA75" s="281"/>
      <c r="JB75" s="281"/>
      <c r="JC75" s="281"/>
      <c r="JD75" s="281"/>
      <c r="JE75" s="281"/>
      <c r="JF75" s="281"/>
      <c r="JG75" s="281"/>
      <c r="JH75" s="281"/>
      <c r="JI75" s="281"/>
      <c r="JJ75" s="281"/>
      <c r="JK75" s="281"/>
      <c r="JL75" s="281"/>
      <c r="JM75" s="281"/>
      <c r="JN75" s="281"/>
      <c r="JO75" s="281"/>
      <c r="JP75" s="281"/>
      <c r="JQ75" s="281"/>
      <c r="JR75" s="281"/>
      <c r="JS75" s="281"/>
      <c r="JT75" s="281"/>
      <c r="JU75" s="281"/>
      <c r="JV75" s="281"/>
      <c r="JW75" s="281"/>
      <c r="JX75" s="281"/>
    </row>
    <row r="76" spans="1:284" s="16" customFormat="1" x14ac:dyDescent="0.2">
      <c r="A76" s="25"/>
      <c r="B76" s="280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"/>
      <c r="AR76" s="1"/>
      <c r="AS76" s="17"/>
      <c r="AT76" s="1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  <c r="IV76" s="17"/>
      <c r="IW76" s="17"/>
      <c r="IX76" s="17"/>
      <c r="IY76" s="17"/>
      <c r="IZ76" s="17"/>
      <c r="JA76" s="17"/>
      <c r="JB76" s="17"/>
      <c r="JC76" s="17"/>
      <c r="JD76" s="17"/>
      <c r="JE76" s="17"/>
      <c r="JF76" s="17"/>
      <c r="JG76" s="17"/>
      <c r="JH76" s="17"/>
      <c r="JI76" s="17"/>
      <c r="JJ76" s="17"/>
      <c r="JK76" s="17"/>
      <c r="JL76" s="17"/>
      <c r="JM76" s="17"/>
      <c r="JN76" s="17"/>
      <c r="JO76" s="17"/>
      <c r="JP76" s="17"/>
      <c r="JQ76" s="17"/>
      <c r="JR76" s="17"/>
      <c r="JS76" s="17"/>
      <c r="JT76" s="17"/>
      <c r="JU76" s="17"/>
      <c r="JV76" s="17"/>
      <c r="JW76" s="17"/>
      <c r="JX76" s="17"/>
    </row>
  </sheetData>
  <conditionalFormatting sqref="AQ9:BL9 BN9:BV9 CA9:CL9 D9:AJ9">
    <cfRule type="containsErrors" dxfId="24" priority="279">
      <formula>ISERROR(D9)</formula>
    </cfRule>
  </conditionalFormatting>
  <conditionalFormatting sqref="AK9:AO9">
    <cfRule type="containsErrors" dxfId="23" priority="264">
      <formula>ISERROR(AK9)</formula>
    </cfRule>
  </conditionalFormatting>
  <conditionalFormatting sqref="C9">
    <cfRule type="containsErrors" dxfId="22" priority="263">
      <formula>ISERROR(C9)</formula>
    </cfRule>
  </conditionalFormatting>
  <conditionalFormatting sqref="CO9:DH9 DJ9:DR9 DW9:EH9">
    <cfRule type="containsErrors" dxfId="21" priority="262">
      <formula>ISERROR(CO9)</formula>
    </cfRule>
  </conditionalFormatting>
  <conditionalFormatting sqref="AP9">
    <cfRule type="containsErrors" dxfId="20" priority="242">
      <formula>ISERROR(AP9)</formula>
    </cfRule>
  </conditionalFormatting>
  <conditionalFormatting sqref="B6">
    <cfRule type="cellIs" dxfId="19" priority="241" operator="equal">
      <formula>"NEEDS ATTENTION!!!"</formula>
    </cfRule>
  </conditionalFormatting>
  <conditionalFormatting sqref="EK9:FD9 FF9:FN9 FS9:GD9">
    <cfRule type="containsErrors" dxfId="18" priority="239">
      <formula>ISERROR(EK9)</formula>
    </cfRule>
  </conditionalFormatting>
  <conditionalFormatting sqref="GG9:GZ9 HB9:HJ9 HO9:HZ9">
    <cfRule type="containsErrors" dxfId="17" priority="238">
      <formula>ISERROR(GG9)</formula>
    </cfRule>
  </conditionalFormatting>
  <conditionalFormatting sqref="IC9:IV9 IX9:JF9 JK9:JV9">
    <cfRule type="containsErrors" dxfId="16" priority="237">
      <formula>ISERROR(IC9)</formula>
    </cfRule>
  </conditionalFormatting>
  <conditionalFormatting sqref="BM9">
    <cfRule type="containsErrors" dxfId="15" priority="226">
      <formula>ISERROR(BM9)</formula>
    </cfRule>
  </conditionalFormatting>
  <conditionalFormatting sqref="DI9">
    <cfRule type="containsErrors" dxfId="14" priority="225">
      <formula>ISERROR(DI9)</formula>
    </cfRule>
  </conditionalFormatting>
  <conditionalFormatting sqref="FE9">
    <cfRule type="containsErrors" dxfId="13" priority="224">
      <formula>ISERROR(FE9)</formula>
    </cfRule>
  </conditionalFormatting>
  <conditionalFormatting sqref="HA9">
    <cfRule type="containsErrors" dxfId="12" priority="223">
      <formula>ISERROR(HA9)</formula>
    </cfRule>
  </conditionalFormatting>
  <conditionalFormatting sqref="IW9">
    <cfRule type="containsErrors" dxfId="11" priority="222">
      <formula>ISERROR(IW9)</formula>
    </cfRule>
  </conditionalFormatting>
  <conditionalFormatting sqref="BY9:BZ9">
    <cfRule type="containsErrors" dxfId="10" priority="221">
      <formula>ISERROR(BY9)</formula>
    </cfRule>
  </conditionalFormatting>
  <conditionalFormatting sqref="BW9:BX9">
    <cfRule type="containsErrors" dxfId="9" priority="219">
      <formula>ISERROR(BW9)</formula>
    </cfRule>
  </conditionalFormatting>
  <conditionalFormatting sqref="DS9:DT9">
    <cfRule type="containsErrors" dxfId="8" priority="217">
      <formula>ISERROR(DS9)</formula>
    </cfRule>
  </conditionalFormatting>
  <conditionalFormatting sqref="DU9:DV9">
    <cfRule type="containsErrors" dxfId="7" priority="215">
      <formula>ISERROR(DU9)</formula>
    </cfRule>
  </conditionalFormatting>
  <conditionalFormatting sqref="FO9:FP9">
    <cfRule type="containsErrors" dxfId="6" priority="212">
      <formula>ISERROR(FO9)</formula>
    </cfRule>
  </conditionalFormatting>
  <conditionalFormatting sqref="FQ9:FR9">
    <cfRule type="containsErrors" dxfId="5" priority="210">
      <formula>ISERROR(FQ9)</formula>
    </cfRule>
  </conditionalFormatting>
  <conditionalFormatting sqref="HK9:HL9">
    <cfRule type="containsErrors" dxfId="4" priority="208">
      <formula>ISERROR(HK9)</formula>
    </cfRule>
  </conditionalFormatting>
  <conditionalFormatting sqref="HM9:HN9">
    <cfRule type="containsErrors" dxfId="3" priority="206">
      <formula>ISERROR(HM9)</formula>
    </cfRule>
  </conditionalFormatting>
  <conditionalFormatting sqref="JG9:JH9">
    <cfRule type="containsErrors" dxfId="2" priority="204">
      <formula>ISERROR(JG9)</formula>
    </cfRule>
  </conditionalFormatting>
  <conditionalFormatting sqref="JI9:JJ9">
    <cfRule type="containsErrors" dxfId="1" priority="202">
      <formula>ISERROR(JI9)</formula>
    </cfRule>
  </conditionalFormatting>
  <pageMargins left="0.1" right="0" top="0.25" bottom="0.5" header="0.3" footer="0.3"/>
  <pageSetup scale="67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3"/>
  <sheetViews>
    <sheetView zoomScaleNormal="100" workbookViewId="0">
      <pane xSplit="3" ySplit="8" topLeftCell="D75" activePane="bottomRight" state="frozen"/>
      <selection activeCell="C38" sqref="C38"/>
      <selection pane="topRight" activeCell="C38" sqref="C38"/>
      <selection pane="bottomLeft" activeCell="C38" sqref="C38"/>
      <selection pane="bottomRight" activeCell="E92" sqref="E92"/>
    </sheetView>
  </sheetViews>
  <sheetFormatPr defaultColWidth="9.140625" defaultRowHeight="12.75" x14ac:dyDescent="0.2"/>
  <cols>
    <col min="1" max="1" width="9" style="909" customWidth="1"/>
    <col min="2" max="2" width="31.7109375" style="857" customWidth="1"/>
    <col min="3" max="3" width="45.28515625" style="857" bestFit="1" customWidth="1"/>
    <col min="4" max="4" width="15" style="889" bestFit="1" customWidth="1"/>
    <col min="5" max="5" width="16" style="889" bestFit="1" customWidth="1"/>
    <col min="6" max="6" width="15.7109375" style="828" customWidth="1"/>
    <col min="7" max="7" width="15" style="828" bestFit="1" customWidth="1"/>
    <col min="8" max="8" width="10.85546875" style="828" bestFit="1" customWidth="1"/>
    <col min="9" max="9" width="9.140625" style="828"/>
    <col min="10" max="10" width="35.140625" style="828" bestFit="1" customWidth="1"/>
    <col min="11" max="11" width="13.85546875" style="857" bestFit="1" customWidth="1"/>
    <col min="12" max="16384" width="9.140625" style="857"/>
  </cols>
  <sheetData>
    <row r="1" spans="1:5" ht="15" thickBot="1" x14ac:dyDescent="0.25">
      <c r="A1" s="888" t="s">
        <v>992</v>
      </c>
      <c r="D1" s="924" t="s">
        <v>1166</v>
      </c>
      <c r="E1" s="925"/>
    </row>
    <row r="2" spans="1:5" x14ac:dyDescent="0.2">
      <c r="A2" s="888" t="s">
        <v>993</v>
      </c>
      <c r="B2" s="890"/>
      <c r="D2" s="828"/>
      <c r="E2" s="828"/>
    </row>
    <row r="3" spans="1:5" x14ac:dyDescent="0.2">
      <c r="A3" s="891">
        <v>44377</v>
      </c>
      <c r="B3" s="891"/>
      <c r="C3" s="892"/>
    </row>
    <row r="4" spans="1:5" x14ac:dyDescent="0.2">
      <c r="A4" s="893"/>
      <c r="B4" s="894" t="s">
        <v>994</v>
      </c>
      <c r="C4" s="828"/>
    </row>
    <row r="5" spans="1:5" ht="15" customHeight="1" thickBot="1" x14ac:dyDescent="0.25">
      <c r="A5" s="895" t="s">
        <v>945</v>
      </c>
      <c r="B5" s="896">
        <v>0.65939999999999999</v>
      </c>
      <c r="C5" s="828"/>
      <c r="D5" s="897"/>
      <c r="E5" s="897"/>
    </row>
    <row r="6" spans="1:5" ht="15" customHeight="1" x14ac:dyDescent="0.2">
      <c r="A6" s="898" t="s">
        <v>946</v>
      </c>
      <c r="B6" s="896">
        <v>0.34060000000000001</v>
      </c>
      <c r="C6" s="828"/>
      <c r="D6" s="899"/>
      <c r="E6" s="899"/>
    </row>
    <row r="7" spans="1:5" ht="15" customHeight="1" x14ac:dyDescent="0.2">
      <c r="A7" s="900"/>
      <c r="B7" s="901"/>
      <c r="C7" s="889"/>
      <c r="D7" s="902" t="s">
        <v>158</v>
      </c>
      <c r="E7" s="902" t="s">
        <v>159</v>
      </c>
    </row>
    <row r="8" spans="1:5" ht="15" customHeight="1" x14ac:dyDescent="0.2">
      <c r="A8" s="903">
        <v>1</v>
      </c>
      <c r="B8" s="904" t="s">
        <v>995</v>
      </c>
      <c r="C8" s="903" t="s">
        <v>944</v>
      </c>
      <c r="D8" s="905">
        <f>A3</f>
        <v>44377</v>
      </c>
      <c r="E8" s="905">
        <f>D8</f>
        <v>44377</v>
      </c>
    </row>
    <row r="9" spans="1:5" ht="15" customHeight="1" x14ac:dyDescent="0.2">
      <c r="A9" s="900">
        <v>3</v>
      </c>
      <c r="B9" s="901"/>
      <c r="C9" s="861" t="s">
        <v>996</v>
      </c>
      <c r="D9" s="899"/>
      <c r="E9" s="899"/>
    </row>
    <row r="10" spans="1:5" ht="15" customHeight="1" x14ac:dyDescent="0.2">
      <c r="A10" s="900">
        <f>A9+1</f>
        <v>4</v>
      </c>
      <c r="B10" s="901" t="s">
        <v>997</v>
      </c>
      <c r="C10" s="889" t="s">
        <v>998</v>
      </c>
      <c r="D10" s="906">
        <v>9999156802.0025005</v>
      </c>
      <c r="E10" s="906">
        <v>10173832716.339998</v>
      </c>
    </row>
    <row r="11" spans="1:5" ht="15" customHeight="1" x14ac:dyDescent="0.2">
      <c r="A11" s="900">
        <v>5</v>
      </c>
      <c r="B11" s="901" t="s">
        <v>999</v>
      </c>
      <c r="C11" s="889" t="s">
        <v>1000</v>
      </c>
      <c r="D11" s="907">
        <v>668244728.81879318</v>
      </c>
      <c r="E11" s="907">
        <v>662637633.69047987</v>
      </c>
    </row>
    <row r="12" spans="1:5" ht="15" customHeight="1" x14ac:dyDescent="0.2">
      <c r="A12" s="900">
        <v>6</v>
      </c>
      <c r="B12" s="901" t="s">
        <v>1001</v>
      </c>
      <c r="C12" s="889" t="s">
        <v>1002</v>
      </c>
      <c r="D12" s="907">
        <v>282791674.87</v>
      </c>
      <c r="E12" s="907">
        <v>282791674.87</v>
      </c>
    </row>
    <row r="13" spans="1:5" ht="15" customHeight="1" x14ac:dyDescent="0.2">
      <c r="A13" s="900" t="s">
        <v>1003</v>
      </c>
      <c r="B13" s="908" t="s">
        <v>1004</v>
      </c>
      <c r="C13" s="889" t="s">
        <v>1005</v>
      </c>
      <c r="D13" s="907">
        <v>7592051.7671250002</v>
      </c>
      <c r="E13" s="907">
        <v>0</v>
      </c>
    </row>
    <row r="14" spans="1:5" ht="15" customHeight="1" x14ac:dyDescent="0.2">
      <c r="A14" s="900" t="s">
        <v>1006</v>
      </c>
      <c r="B14" s="908" t="s">
        <v>1007</v>
      </c>
      <c r="C14" s="889" t="s">
        <v>1008</v>
      </c>
      <c r="D14" s="907">
        <v>22622994.791666668</v>
      </c>
      <c r="E14" s="907">
        <v>29144697</v>
      </c>
    </row>
    <row r="15" spans="1:5" ht="15" customHeight="1" x14ac:dyDescent="0.2">
      <c r="A15" s="900" t="s">
        <v>1009</v>
      </c>
      <c r="B15" s="901" t="s">
        <v>1010</v>
      </c>
      <c r="C15" s="889" t="s">
        <v>1011</v>
      </c>
      <c r="D15" s="907">
        <v>0</v>
      </c>
      <c r="E15" s="907">
        <v>0</v>
      </c>
    </row>
    <row r="16" spans="1:5" ht="15" customHeight="1" x14ac:dyDescent="0.2">
      <c r="A16" s="900" t="s">
        <v>1012</v>
      </c>
      <c r="B16" s="901" t="s">
        <v>1013</v>
      </c>
      <c r="C16" s="889" t="s">
        <v>1014</v>
      </c>
      <c r="D16" s="907">
        <v>750335.42750000011</v>
      </c>
      <c r="E16" s="907">
        <v>3780</v>
      </c>
    </row>
    <row r="17" spans="1:5" ht="15" customHeight="1" x14ac:dyDescent="0.2">
      <c r="A17" s="900" t="s">
        <v>1015</v>
      </c>
      <c r="B17" s="901" t="s">
        <v>1016</v>
      </c>
      <c r="C17" s="889" t="s">
        <v>1017</v>
      </c>
      <c r="D17" s="907">
        <v>0</v>
      </c>
      <c r="E17" s="907">
        <v>0</v>
      </c>
    </row>
    <row r="18" spans="1:5" ht="15" customHeight="1" x14ac:dyDescent="0.2">
      <c r="A18" s="900" t="s">
        <v>1018</v>
      </c>
      <c r="B18" s="908" t="s">
        <v>1019</v>
      </c>
      <c r="C18" s="889" t="s">
        <v>1020</v>
      </c>
      <c r="D18" s="907">
        <v>0</v>
      </c>
      <c r="E18" s="907">
        <v>0</v>
      </c>
    </row>
    <row r="19" spans="1:5" ht="15" customHeight="1" x14ac:dyDescent="0.2">
      <c r="A19" s="900" t="s">
        <v>1021</v>
      </c>
      <c r="B19" s="901">
        <v>25300831</v>
      </c>
      <c r="C19" s="889" t="s">
        <v>1022</v>
      </c>
      <c r="D19" s="907">
        <v>0</v>
      </c>
      <c r="E19" s="907">
        <v>0</v>
      </c>
    </row>
    <row r="20" spans="1:5" ht="15" customHeight="1" x14ac:dyDescent="0.2">
      <c r="A20" s="900" t="s">
        <v>1023</v>
      </c>
      <c r="B20" s="901" t="s">
        <v>1024</v>
      </c>
      <c r="C20" s="889" t="s">
        <v>1025</v>
      </c>
      <c r="D20" s="907">
        <v>0</v>
      </c>
      <c r="E20" s="907">
        <v>0</v>
      </c>
    </row>
    <row r="21" spans="1:5" ht="15" customHeight="1" x14ac:dyDescent="0.2">
      <c r="A21" s="900" t="s">
        <v>1026</v>
      </c>
      <c r="B21" s="901">
        <v>18235521</v>
      </c>
      <c r="C21" s="889" t="s">
        <v>1027</v>
      </c>
      <c r="D21" s="907">
        <v>12095230.879999997</v>
      </c>
      <c r="E21" s="907">
        <v>10652704.880000001</v>
      </c>
    </row>
    <row r="22" spans="1:5" ht="15" customHeight="1" x14ac:dyDescent="0.2">
      <c r="A22" s="900" t="s">
        <v>1028</v>
      </c>
      <c r="B22" s="901" t="s">
        <v>1029</v>
      </c>
      <c r="C22" s="889" t="s">
        <v>1030</v>
      </c>
      <c r="D22" s="907">
        <v>1611088</v>
      </c>
      <c r="E22" s="907">
        <v>1923733</v>
      </c>
    </row>
    <row r="23" spans="1:5" ht="15" customHeight="1" x14ac:dyDescent="0.2">
      <c r="A23" s="900" t="s">
        <v>1031</v>
      </c>
      <c r="B23" s="901" t="s">
        <v>1032</v>
      </c>
      <c r="C23" s="889" t="s">
        <v>1033</v>
      </c>
      <c r="D23" s="907">
        <v>0</v>
      </c>
      <c r="E23" s="907">
        <v>0</v>
      </c>
    </row>
    <row r="24" spans="1:5" ht="15" customHeight="1" x14ac:dyDescent="0.2">
      <c r="A24" s="900" t="s">
        <v>1034</v>
      </c>
      <c r="B24" s="901">
        <v>18231041</v>
      </c>
      <c r="C24" s="889" t="s">
        <v>1035</v>
      </c>
      <c r="D24" s="907">
        <v>0</v>
      </c>
      <c r="E24" s="907">
        <v>0</v>
      </c>
    </row>
    <row r="25" spans="1:5" ht="15" customHeight="1" x14ac:dyDescent="0.2">
      <c r="A25" s="900" t="s">
        <v>1036</v>
      </c>
      <c r="B25" s="901">
        <v>18230351</v>
      </c>
      <c r="C25" s="889" t="s">
        <v>1037</v>
      </c>
      <c r="D25" s="907">
        <v>95287378.049999982</v>
      </c>
      <c r="E25" s="907">
        <v>91743345.269999996</v>
      </c>
    </row>
    <row r="26" spans="1:5" ht="15" customHeight="1" x14ac:dyDescent="0.2">
      <c r="A26" s="900" t="s">
        <v>1038</v>
      </c>
      <c r="B26" s="901">
        <v>18220091</v>
      </c>
      <c r="C26" s="889" t="s">
        <v>1039</v>
      </c>
      <c r="D26" s="907">
        <v>0</v>
      </c>
      <c r="E26" s="907">
        <v>0</v>
      </c>
    </row>
    <row r="27" spans="1:5" ht="15" customHeight="1" x14ac:dyDescent="0.2">
      <c r="A27" s="900" t="s">
        <v>1040</v>
      </c>
      <c r="B27" s="901" t="s">
        <v>1041</v>
      </c>
      <c r="C27" s="889" t="s">
        <v>1042</v>
      </c>
      <c r="D27" s="907">
        <v>62950811.078333326</v>
      </c>
      <c r="E27" s="907">
        <v>60529077.369999997</v>
      </c>
    </row>
    <row r="28" spans="1:5" ht="15" customHeight="1" x14ac:dyDescent="0.2">
      <c r="A28" s="900" t="s">
        <v>1043</v>
      </c>
      <c r="B28" s="901">
        <v>18220101</v>
      </c>
      <c r="C28" s="889" t="s">
        <v>1044</v>
      </c>
      <c r="D28" s="907">
        <v>0</v>
      </c>
      <c r="E28" s="907">
        <v>0</v>
      </c>
    </row>
    <row r="29" spans="1:5" ht="15" customHeight="1" x14ac:dyDescent="0.2">
      <c r="A29" s="909" t="s">
        <v>1045</v>
      </c>
      <c r="B29" s="908">
        <v>18239211</v>
      </c>
      <c r="C29" s="889" t="s">
        <v>1046</v>
      </c>
      <c r="D29" s="907">
        <v>0</v>
      </c>
      <c r="E29" s="907">
        <v>0</v>
      </c>
    </row>
    <row r="30" spans="1:5" ht="15" customHeight="1" x14ac:dyDescent="0.2">
      <c r="A30" s="909" t="s">
        <v>1047</v>
      </c>
      <c r="B30" s="908">
        <v>18220111</v>
      </c>
      <c r="C30" s="889" t="s">
        <v>1048</v>
      </c>
      <c r="D30" s="907">
        <v>111795336.26333332</v>
      </c>
      <c r="E30" s="907">
        <v>110972218.59999999</v>
      </c>
    </row>
    <row r="31" spans="1:5" ht="15" customHeight="1" x14ac:dyDescent="0.2">
      <c r="A31" s="900">
        <v>7</v>
      </c>
      <c r="B31" s="901">
        <v>18230041</v>
      </c>
      <c r="C31" s="889" t="s">
        <v>1049</v>
      </c>
      <c r="D31" s="907">
        <v>21589277</v>
      </c>
      <c r="E31" s="907">
        <v>21589277</v>
      </c>
    </row>
    <row r="32" spans="1:5" ht="15" customHeight="1" x14ac:dyDescent="0.2">
      <c r="A32" s="900">
        <v>8</v>
      </c>
      <c r="B32" s="901">
        <v>18230051</v>
      </c>
      <c r="C32" s="889" t="s">
        <v>1050</v>
      </c>
      <c r="D32" s="907">
        <v>-19600424.43</v>
      </c>
      <c r="E32" s="907">
        <v>-19888663.77</v>
      </c>
    </row>
    <row r="33" spans="1:10" ht="15" customHeight="1" x14ac:dyDescent="0.2">
      <c r="A33" s="900">
        <v>9</v>
      </c>
      <c r="B33" s="901">
        <v>18230061</v>
      </c>
      <c r="C33" s="889" t="s">
        <v>1051</v>
      </c>
      <c r="D33" s="907">
        <v>483625</v>
      </c>
      <c r="E33" s="907">
        <v>414223</v>
      </c>
    </row>
    <row r="34" spans="1:10" ht="15" customHeight="1" x14ac:dyDescent="0.2">
      <c r="A34" s="900">
        <f>A33+1</f>
        <v>10</v>
      </c>
      <c r="B34" s="901">
        <v>18230071</v>
      </c>
      <c r="C34" s="889" t="s">
        <v>1052</v>
      </c>
      <c r="D34" s="907">
        <v>0</v>
      </c>
      <c r="E34" s="907">
        <v>0</v>
      </c>
    </row>
    <row r="35" spans="1:10" ht="15" customHeight="1" x14ac:dyDescent="0.2">
      <c r="A35" s="909">
        <f>A34+1</f>
        <v>11</v>
      </c>
      <c r="B35" s="901">
        <v>18230081</v>
      </c>
      <c r="C35" s="889" t="s">
        <v>1053</v>
      </c>
      <c r="D35" s="907">
        <v>0</v>
      </c>
      <c r="E35" s="907">
        <v>0</v>
      </c>
    </row>
    <row r="36" spans="1:10" s="912" customFormat="1" ht="15" customHeight="1" x14ac:dyDescent="0.2">
      <c r="A36" s="910">
        <f>A35+1</f>
        <v>12</v>
      </c>
      <c r="B36" s="911">
        <v>18230031</v>
      </c>
      <c r="C36" s="912" t="s">
        <v>1054</v>
      </c>
      <c r="D36" s="907">
        <v>57442904.068333335</v>
      </c>
      <c r="E36" s="907">
        <v>58319569.490000002</v>
      </c>
      <c r="F36" s="828"/>
      <c r="G36" s="828"/>
      <c r="H36" s="828"/>
      <c r="I36" s="828"/>
      <c r="J36" s="828"/>
    </row>
    <row r="37" spans="1:10" ht="15" customHeight="1" x14ac:dyDescent="0.2">
      <c r="A37" s="909">
        <f>A36+1</f>
        <v>13</v>
      </c>
      <c r="B37" s="901">
        <v>1861051</v>
      </c>
      <c r="C37" s="889" t="s">
        <v>1055</v>
      </c>
      <c r="D37" s="907">
        <v>345174.19875000004</v>
      </c>
      <c r="E37" s="907">
        <v>1518128.21</v>
      </c>
    </row>
    <row r="38" spans="1:10" ht="15" customHeight="1" x14ac:dyDescent="0.2">
      <c r="A38" s="909">
        <f>A37+1</f>
        <v>14</v>
      </c>
      <c r="B38" s="901">
        <v>10500001</v>
      </c>
      <c r="C38" s="889" t="s">
        <v>1056</v>
      </c>
      <c r="D38" s="907">
        <v>38834074.61833334</v>
      </c>
      <c r="E38" s="907">
        <v>38778380.990000002</v>
      </c>
    </row>
    <row r="39" spans="1:10" ht="15" customHeight="1" x14ac:dyDescent="0.2">
      <c r="A39" s="909">
        <v>15</v>
      </c>
      <c r="B39" s="901">
        <v>10500003</v>
      </c>
      <c r="C39" s="889" t="s">
        <v>1057</v>
      </c>
      <c r="D39" s="907">
        <v>0</v>
      </c>
      <c r="E39" s="907">
        <v>0</v>
      </c>
    </row>
    <row r="40" spans="1:10" ht="15" customHeight="1" x14ac:dyDescent="0.2">
      <c r="A40" s="909">
        <v>16</v>
      </c>
      <c r="B40" s="901">
        <v>10600501</v>
      </c>
      <c r="C40" s="889" t="s">
        <v>1058</v>
      </c>
      <c r="D40" s="907">
        <v>175810802.16875002</v>
      </c>
      <c r="E40" s="907">
        <v>163329606.56</v>
      </c>
    </row>
    <row r="41" spans="1:10" ht="15" customHeight="1" x14ac:dyDescent="0.2">
      <c r="A41" s="909" t="s">
        <v>1059</v>
      </c>
      <c r="B41" s="901">
        <v>10600503</v>
      </c>
      <c r="C41" s="889" t="s">
        <v>1060</v>
      </c>
      <c r="D41" s="907">
        <v>13792500.106432248</v>
      </c>
      <c r="E41" s="907">
        <v>11860828.633458</v>
      </c>
    </row>
    <row r="42" spans="1:10" ht="15" customHeight="1" x14ac:dyDescent="0.2">
      <c r="A42" s="909">
        <v>17</v>
      </c>
      <c r="B42" s="901" t="s">
        <v>1061</v>
      </c>
      <c r="C42" s="889" t="s">
        <v>1062</v>
      </c>
      <c r="D42" s="907">
        <v>-4190367299.718751</v>
      </c>
      <c r="E42" s="907">
        <v>-4316671042.4100008</v>
      </c>
    </row>
    <row r="43" spans="1:10" ht="15" customHeight="1" x14ac:dyDescent="0.2">
      <c r="A43" s="909">
        <v>18</v>
      </c>
      <c r="B43" s="901" t="s">
        <v>1063</v>
      </c>
      <c r="C43" s="889" t="s">
        <v>1064</v>
      </c>
      <c r="D43" s="907">
        <v>-93787682.176014736</v>
      </c>
      <c r="E43" s="907">
        <v>-95774945.118803993</v>
      </c>
    </row>
    <row r="44" spans="1:10" ht="15" customHeight="1" x14ac:dyDescent="0.2">
      <c r="A44" s="909">
        <v>19</v>
      </c>
      <c r="B44" s="901" t="s">
        <v>1065</v>
      </c>
      <c r="C44" s="889" t="s">
        <v>1066</v>
      </c>
      <c r="D44" s="907">
        <v>-69446231.299166664</v>
      </c>
      <c r="E44" s="907">
        <v>-74992493.870000005</v>
      </c>
    </row>
    <row r="45" spans="1:10" ht="15" customHeight="1" x14ac:dyDescent="0.2">
      <c r="A45" s="909">
        <v>20</v>
      </c>
      <c r="B45" s="913">
        <v>11100003</v>
      </c>
      <c r="C45" s="889" t="s">
        <v>1067</v>
      </c>
      <c r="D45" s="907">
        <v>-203674675.22582427</v>
      </c>
      <c r="E45" s="907">
        <v>-218974101.73518598</v>
      </c>
    </row>
    <row r="46" spans="1:10" ht="15" customHeight="1" x14ac:dyDescent="0.2">
      <c r="A46" s="909">
        <v>21</v>
      </c>
      <c r="B46" s="901" t="s">
        <v>1068</v>
      </c>
      <c r="C46" s="889" t="s">
        <v>1069</v>
      </c>
      <c r="D46" s="907">
        <v>-154909687.98999998</v>
      </c>
      <c r="E46" s="907">
        <v>-159116884.56999999</v>
      </c>
    </row>
    <row r="47" spans="1:10" ht="15" customHeight="1" x14ac:dyDescent="0.2">
      <c r="A47" s="909">
        <f>A46+1</f>
        <v>22</v>
      </c>
      <c r="B47" s="901" t="s">
        <v>1070</v>
      </c>
      <c r="C47" s="889" t="s">
        <v>1071</v>
      </c>
      <c r="D47" s="907">
        <v>51971.620833333334</v>
      </c>
      <c r="E47" s="907">
        <v>0</v>
      </c>
    </row>
    <row r="48" spans="1:10" ht="15" customHeight="1" x14ac:dyDescent="0.2">
      <c r="A48" s="900" t="s">
        <v>1072</v>
      </c>
      <c r="B48" s="901" t="s">
        <v>1073</v>
      </c>
      <c r="C48" s="889" t="s">
        <v>1074</v>
      </c>
      <c r="D48" s="907">
        <v>-69824236.441666678</v>
      </c>
      <c r="E48" s="907">
        <v>-66074914.640000001</v>
      </c>
    </row>
    <row r="49" spans="1:5" ht="15" customHeight="1" x14ac:dyDescent="0.2">
      <c r="A49" s="900">
        <f>A47+1</f>
        <v>23</v>
      </c>
      <c r="B49" s="901">
        <v>19003062</v>
      </c>
      <c r="C49" s="889" t="s">
        <v>1075</v>
      </c>
      <c r="D49" s="907">
        <v>-8953117.6358333826</v>
      </c>
      <c r="E49" s="907">
        <v>-6276186.5399999619</v>
      </c>
    </row>
    <row r="50" spans="1:5" ht="15" customHeight="1" x14ac:dyDescent="0.2">
      <c r="A50" s="909">
        <f>A49+1</f>
        <v>24</v>
      </c>
      <c r="B50" s="901">
        <v>19000051</v>
      </c>
      <c r="C50" s="889" t="s">
        <v>1076</v>
      </c>
      <c r="D50" s="907">
        <v>0</v>
      </c>
      <c r="E50" s="907">
        <v>0</v>
      </c>
    </row>
    <row r="51" spans="1:5" ht="15" customHeight="1" x14ac:dyDescent="0.2">
      <c r="A51" s="909">
        <f>A50+1</f>
        <v>25</v>
      </c>
      <c r="B51" s="901">
        <v>19000061</v>
      </c>
      <c r="C51" s="889" t="s">
        <v>1077</v>
      </c>
      <c r="D51" s="907">
        <v>0</v>
      </c>
      <c r="E51" s="907">
        <v>0</v>
      </c>
    </row>
    <row r="52" spans="1:5" ht="15" customHeight="1" x14ac:dyDescent="0.2">
      <c r="A52" s="909">
        <f>A51+1</f>
        <v>26</v>
      </c>
      <c r="B52" s="901">
        <v>19000093</v>
      </c>
      <c r="C52" s="889" t="s">
        <v>1078</v>
      </c>
      <c r="D52" s="907">
        <v>0</v>
      </c>
      <c r="E52" s="907">
        <v>0</v>
      </c>
    </row>
    <row r="53" spans="1:5" ht="15" customHeight="1" x14ac:dyDescent="0.2">
      <c r="A53" s="909" t="s">
        <v>1079</v>
      </c>
      <c r="B53" s="901">
        <v>19000121</v>
      </c>
      <c r="C53" s="889" t="s">
        <v>1080</v>
      </c>
      <c r="D53" s="907">
        <v>0</v>
      </c>
      <c r="E53" s="907">
        <v>0</v>
      </c>
    </row>
    <row r="54" spans="1:5" ht="15" customHeight="1" x14ac:dyDescent="0.2">
      <c r="A54" s="909" t="s">
        <v>1081</v>
      </c>
      <c r="B54" s="901">
        <v>19000151</v>
      </c>
      <c r="C54" s="889" t="s">
        <v>1082</v>
      </c>
      <c r="D54" s="907">
        <v>9531.9391666666652</v>
      </c>
      <c r="E54" s="907">
        <v>0</v>
      </c>
    </row>
    <row r="55" spans="1:5" ht="15" customHeight="1" x14ac:dyDescent="0.2">
      <c r="A55" s="909" t="s">
        <v>1083</v>
      </c>
      <c r="B55" s="901">
        <v>19000711</v>
      </c>
      <c r="C55" s="889" t="s">
        <v>1084</v>
      </c>
      <c r="D55" s="907">
        <v>13067.323750000001</v>
      </c>
      <c r="E55" s="907">
        <v>0</v>
      </c>
    </row>
    <row r="56" spans="1:5" ht="15" customHeight="1" x14ac:dyDescent="0.2">
      <c r="A56" s="909">
        <f>A52+1</f>
        <v>27</v>
      </c>
      <c r="B56" s="901">
        <v>19000191</v>
      </c>
      <c r="C56" s="889" t="s">
        <v>1085</v>
      </c>
      <c r="D56" s="907">
        <v>0</v>
      </c>
      <c r="E56" s="907">
        <v>0</v>
      </c>
    </row>
    <row r="57" spans="1:5" ht="15" customHeight="1" x14ac:dyDescent="0.2">
      <c r="A57" s="909">
        <v>27.1</v>
      </c>
      <c r="B57" s="901">
        <v>19000701</v>
      </c>
      <c r="C57" s="889" t="s">
        <v>1086</v>
      </c>
      <c r="D57" s="907">
        <v>0</v>
      </c>
      <c r="E57" s="907">
        <v>0</v>
      </c>
    </row>
    <row r="58" spans="1:5" ht="15" customHeight="1" x14ac:dyDescent="0.2">
      <c r="A58" s="909">
        <f>A56+1</f>
        <v>28</v>
      </c>
      <c r="B58" s="901" t="s">
        <v>1087</v>
      </c>
      <c r="C58" s="857" t="s">
        <v>1088</v>
      </c>
      <c r="D58" s="907">
        <v>-5475767.8320833342</v>
      </c>
      <c r="E58" s="907">
        <v>-5884073.8499999996</v>
      </c>
    </row>
    <row r="59" spans="1:5" ht="15" customHeight="1" x14ac:dyDescent="0.2">
      <c r="A59" s="909" t="s">
        <v>1089</v>
      </c>
      <c r="B59" s="901">
        <v>23500003</v>
      </c>
      <c r="C59" s="857" t="s">
        <v>1090</v>
      </c>
      <c r="D59" s="907">
        <v>-14106208.908288</v>
      </c>
      <c r="E59" s="907">
        <v>-11337030.478283999</v>
      </c>
    </row>
    <row r="60" spans="1:5" ht="15" customHeight="1" x14ac:dyDescent="0.2">
      <c r="A60" s="909">
        <f>A58+1</f>
        <v>29</v>
      </c>
      <c r="B60" s="901">
        <v>25400081</v>
      </c>
      <c r="C60" s="857" t="s">
        <v>1091</v>
      </c>
      <c r="D60" s="907">
        <v>0</v>
      </c>
      <c r="E60" s="907">
        <v>0</v>
      </c>
    </row>
    <row r="61" spans="1:5" ht="15" customHeight="1" x14ac:dyDescent="0.2">
      <c r="A61" s="900">
        <v>29.1</v>
      </c>
      <c r="B61" s="901" t="s">
        <v>1092</v>
      </c>
      <c r="C61" s="889" t="s">
        <v>1093</v>
      </c>
      <c r="D61" s="907">
        <v>-31749786.13666667</v>
      </c>
      <c r="E61" s="907">
        <v>-33958754.859999999</v>
      </c>
    </row>
    <row r="62" spans="1:5" ht="15" customHeight="1" x14ac:dyDescent="0.2">
      <c r="A62" s="909">
        <f>A60+1</f>
        <v>30</v>
      </c>
      <c r="B62" s="901" t="s">
        <v>1094</v>
      </c>
      <c r="C62" s="857" t="s">
        <v>1095</v>
      </c>
      <c r="D62" s="907">
        <v>-91913580.902500004</v>
      </c>
      <c r="E62" s="907">
        <v>-96906290.230000004</v>
      </c>
    </row>
    <row r="63" spans="1:5" ht="15" customHeight="1" x14ac:dyDescent="0.2">
      <c r="A63" s="909">
        <f>A62+1</f>
        <v>31</v>
      </c>
      <c r="B63" s="901">
        <v>28200101</v>
      </c>
      <c r="C63" s="857" t="s">
        <v>1096</v>
      </c>
      <c r="D63" s="907">
        <v>0</v>
      </c>
      <c r="E63" s="907">
        <v>0</v>
      </c>
    </row>
    <row r="64" spans="1:5" ht="15" customHeight="1" x14ac:dyDescent="0.2">
      <c r="A64" s="909">
        <f>A63+1</f>
        <v>32</v>
      </c>
      <c r="B64" s="901">
        <v>28200111</v>
      </c>
      <c r="C64" s="857" t="s">
        <v>1097</v>
      </c>
      <c r="D64" s="907">
        <v>0</v>
      </c>
      <c r="E64" s="907">
        <v>0</v>
      </c>
    </row>
    <row r="65" spans="1:5" ht="15" customHeight="1" x14ac:dyDescent="0.2">
      <c r="A65" s="909">
        <f>A64+1</f>
        <v>33</v>
      </c>
      <c r="B65" s="901" t="s">
        <v>1098</v>
      </c>
      <c r="C65" s="857" t="s">
        <v>1099</v>
      </c>
      <c r="D65" s="907">
        <v>-1275925690.3604167</v>
      </c>
      <c r="E65" s="907">
        <v>-1269200432.9400001</v>
      </c>
    </row>
    <row r="66" spans="1:5" ht="15" customHeight="1" x14ac:dyDescent="0.2">
      <c r="A66" s="909">
        <f>A65+1</f>
        <v>34</v>
      </c>
      <c r="B66" s="901">
        <v>28200101</v>
      </c>
      <c r="C66" s="857" t="s">
        <v>1100</v>
      </c>
      <c r="D66" s="907">
        <v>-12055747.995833335</v>
      </c>
      <c r="E66" s="907">
        <v>-13876811.619999999</v>
      </c>
    </row>
    <row r="67" spans="1:5" ht="15" customHeight="1" x14ac:dyDescent="0.2">
      <c r="A67" s="909">
        <f>A66+1</f>
        <v>35</v>
      </c>
      <c r="B67" s="914">
        <v>28200141</v>
      </c>
      <c r="C67" s="857" t="s">
        <v>1101</v>
      </c>
      <c r="D67" s="907">
        <v>19161285.208333332</v>
      </c>
      <c r="E67" s="907">
        <v>18114887</v>
      </c>
    </row>
    <row r="68" spans="1:5" ht="15" customHeight="1" x14ac:dyDescent="0.2">
      <c r="A68" s="900" t="s">
        <v>1102</v>
      </c>
      <c r="B68" s="914" t="s">
        <v>1103</v>
      </c>
      <c r="C68" s="889" t="s">
        <v>1104</v>
      </c>
      <c r="D68" s="907">
        <v>-4750828.90625</v>
      </c>
      <c r="E68" s="907">
        <v>-6120386.3700000001</v>
      </c>
    </row>
    <row r="69" spans="1:5" ht="15" customHeight="1" x14ac:dyDescent="0.2">
      <c r="A69" s="909" t="s">
        <v>1105</v>
      </c>
      <c r="B69" s="914" t="s">
        <v>1106</v>
      </c>
      <c r="C69" s="857" t="s">
        <v>1107</v>
      </c>
      <c r="D69" s="907">
        <v>-44622267.191815257</v>
      </c>
      <c r="E69" s="907">
        <v>-42936396.989514001</v>
      </c>
    </row>
    <row r="70" spans="1:5" ht="15" customHeight="1" x14ac:dyDescent="0.2">
      <c r="A70" s="900" t="s">
        <v>1108</v>
      </c>
      <c r="B70" s="914" t="s">
        <v>1109</v>
      </c>
      <c r="C70" s="889" t="s">
        <v>1110</v>
      </c>
      <c r="D70" s="907">
        <v>17570834.364999998</v>
      </c>
      <c r="E70" s="907">
        <v>24111883.32</v>
      </c>
    </row>
    <row r="71" spans="1:5" ht="15" customHeight="1" x14ac:dyDescent="0.2">
      <c r="A71" s="900" t="s">
        <v>1111</v>
      </c>
      <c r="B71" s="914" t="s">
        <v>1112</v>
      </c>
      <c r="C71" s="889" t="s">
        <v>1113</v>
      </c>
      <c r="D71" s="907">
        <v>0</v>
      </c>
      <c r="E71" s="907">
        <v>0</v>
      </c>
    </row>
    <row r="72" spans="1:5" ht="15" customHeight="1" x14ac:dyDescent="0.2">
      <c r="A72" s="900">
        <f>A67+1</f>
        <v>36</v>
      </c>
      <c r="B72" s="901" t="s">
        <v>1114</v>
      </c>
      <c r="C72" s="889" t="s">
        <v>1115</v>
      </c>
      <c r="D72" s="907">
        <v>-1594330.8710962501</v>
      </c>
      <c r="E72" s="907">
        <v>0</v>
      </c>
    </row>
    <row r="73" spans="1:5" ht="15" customHeight="1" x14ac:dyDescent="0.2">
      <c r="A73" s="900">
        <f>A72+1</f>
        <v>37</v>
      </c>
      <c r="B73" s="901" t="s">
        <v>1106</v>
      </c>
      <c r="C73" s="889" t="s">
        <v>1116</v>
      </c>
      <c r="D73" s="907">
        <v>6284041.3600000003</v>
      </c>
      <c r="E73" s="907">
        <v>12268693.139999999</v>
      </c>
    </row>
    <row r="74" spans="1:5" ht="15" customHeight="1" x14ac:dyDescent="0.2">
      <c r="A74" s="900" t="s">
        <v>1117</v>
      </c>
      <c r="B74" s="901">
        <v>28300091</v>
      </c>
      <c r="C74" s="889" t="s">
        <v>1118</v>
      </c>
      <c r="D74" s="907">
        <v>-64266.476666666676</v>
      </c>
      <c r="E74" s="907">
        <v>0</v>
      </c>
    </row>
    <row r="75" spans="1:5" ht="15" customHeight="1" x14ac:dyDescent="0.2">
      <c r="A75" s="900" t="s">
        <v>1119</v>
      </c>
      <c r="B75" s="901">
        <v>28300741</v>
      </c>
      <c r="C75" s="889" t="s">
        <v>1120</v>
      </c>
      <c r="D75" s="907">
        <v>-16365.746249999998</v>
      </c>
      <c r="E75" s="907">
        <v>0</v>
      </c>
    </row>
    <row r="76" spans="1:5" ht="15" customHeight="1" x14ac:dyDescent="0.2">
      <c r="A76" s="900" t="s">
        <v>1121</v>
      </c>
      <c r="B76" s="901">
        <v>28300011</v>
      </c>
      <c r="C76" s="889" t="s">
        <v>1122</v>
      </c>
      <c r="D76" s="907">
        <v>-726366.75083333347</v>
      </c>
      <c r="E76" s="907">
        <v>-793.65</v>
      </c>
    </row>
    <row r="77" spans="1:5" ht="15" customHeight="1" x14ac:dyDescent="0.2">
      <c r="A77" s="900" t="s">
        <v>1123</v>
      </c>
      <c r="B77" s="901">
        <v>28300731</v>
      </c>
      <c r="C77" s="889" t="s">
        <v>1124</v>
      </c>
      <c r="D77" s="907">
        <v>-241717.00791666668</v>
      </c>
      <c r="E77" s="907">
        <v>0</v>
      </c>
    </row>
    <row r="78" spans="1:5" ht="15" customHeight="1" x14ac:dyDescent="0.2">
      <c r="A78" s="909" t="s">
        <v>1125</v>
      </c>
      <c r="B78" s="901">
        <v>28300431</v>
      </c>
      <c r="C78" s="889" t="s">
        <v>1126</v>
      </c>
      <c r="D78" s="907">
        <v>0</v>
      </c>
      <c r="E78" s="907">
        <v>0</v>
      </c>
    </row>
    <row r="79" spans="1:5" ht="15" customHeight="1" x14ac:dyDescent="0.2">
      <c r="A79" s="909" t="s">
        <v>1127</v>
      </c>
      <c r="B79" s="901">
        <v>19000441</v>
      </c>
      <c r="C79" s="889" t="s">
        <v>1128</v>
      </c>
      <c r="D79" s="907">
        <v>6414800.8495833343</v>
      </c>
      <c r="E79" s="907">
        <v>1639233.81</v>
      </c>
    </row>
    <row r="80" spans="1:5" ht="15" customHeight="1" x14ac:dyDescent="0.2">
      <c r="A80" s="909" t="s">
        <v>1129</v>
      </c>
      <c r="B80" s="901">
        <v>19000553</v>
      </c>
      <c r="C80" s="915" t="s">
        <v>1130</v>
      </c>
      <c r="D80" s="907">
        <v>68088.152656999999</v>
      </c>
      <c r="E80" s="907">
        <v>45677.561159999997</v>
      </c>
    </row>
    <row r="81" spans="1:11" ht="15" customHeight="1" x14ac:dyDescent="0.2">
      <c r="A81" s="909" t="s">
        <v>1131</v>
      </c>
      <c r="B81" s="901">
        <v>19000561</v>
      </c>
      <c r="C81" s="889" t="s">
        <v>34</v>
      </c>
      <c r="D81" s="907">
        <v>0</v>
      </c>
      <c r="E81" s="907">
        <v>0</v>
      </c>
    </row>
    <row r="82" spans="1:11" ht="15" customHeight="1" x14ac:dyDescent="0.2">
      <c r="A82" s="900" t="s">
        <v>1132</v>
      </c>
      <c r="B82" s="901">
        <v>28302061</v>
      </c>
      <c r="C82" s="889" t="s">
        <v>1133</v>
      </c>
      <c r="D82" s="907">
        <v>-110433.99958333334</v>
      </c>
      <c r="E82" s="907">
        <v>0</v>
      </c>
    </row>
    <row r="83" spans="1:11" ht="15" customHeight="1" x14ac:dyDescent="0.2">
      <c r="A83" s="900" t="s">
        <v>1134</v>
      </c>
      <c r="B83" s="901" t="s">
        <v>1135</v>
      </c>
      <c r="C83" s="889" t="s">
        <v>1136</v>
      </c>
      <c r="D83" s="907">
        <v>-3145218.2733333334</v>
      </c>
      <c r="E83" s="907">
        <v>-2237068.23</v>
      </c>
    </row>
    <row r="84" spans="1:11" ht="15" customHeight="1" x14ac:dyDescent="0.2">
      <c r="A84" s="900" t="s">
        <v>1137</v>
      </c>
      <c r="B84" s="901" t="s">
        <v>1138</v>
      </c>
      <c r="C84" s="889" t="s">
        <v>1139</v>
      </c>
      <c r="D84" s="907">
        <v>0</v>
      </c>
      <c r="E84" s="907">
        <v>0</v>
      </c>
    </row>
    <row r="85" spans="1:11" ht="15" customHeight="1" x14ac:dyDescent="0.2">
      <c r="A85" s="900" t="s">
        <v>1140</v>
      </c>
      <c r="B85" s="901">
        <v>28300561</v>
      </c>
      <c r="C85" s="889" t="s">
        <v>1141</v>
      </c>
      <c r="D85" s="907">
        <v>-7065853.9699999997</v>
      </c>
      <c r="E85" s="907">
        <v>-5724486.8700000001</v>
      </c>
    </row>
    <row r="86" spans="1:11" ht="15" customHeight="1" x14ac:dyDescent="0.2">
      <c r="A86" s="900" t="s">
        <v>1142</v>
      </c>
      <c r="B86" s="901" t="s">
        <v>1143</v>
      </c>
      <c r="C86" s="889" t="s">
        <v>1144</v>
      </c>
      <c r="D86" s="907">
        <v>-2764441.6333333333</v>
      </c>
      <c r="E86" s="907">
        <v>-2302321.7000000002</v>
      </c>
    </row>
    <row r="87" spans="1:11" ht="15" customHeight="1" x14ac:dyDescent="0.2">
      <c r="A87" s="900" t="s">
        <v>1145</v>
      </c>
      <c r="B87" s="901">
        <v>28302082</v>
      </c>
      <c r="C87" s="889" t="s">
        <v>1146</v>
      </c>
      <c r="D87" s="907">
        <v>-23477020.609999999</v>
      </c>
      <c r="E87" s="907">
        <v>-23304165.899999999</v>
      </c>
    </row>
    <row r="88" spans="1:11" ht="12" customHeight="1" x14ac:dyDescent="0.2">
      <c r="A88" s="909">
        <f>A73+1</f>
        <v>38</v>
      </c>
      <c r="B88" s="901" t="s">
        <v>1147</v>
      </c>
      <c r="C88" s="857" t="s">
        <v>1148</v>
      </c>
      <c r="D88" s="907">
        <v>0</v>
      </c>
      <c r="E88" s="907">
        <v>0</v>
      </c>
    </row>
    <row r="89" spans="1:11" s="912" customFormat="1" ht="15" customHeight="1" x14ac:dyDescent="0.2">
      <c r="A89" s="909" t="s">
        <v>1149</v>
      </c>
      <c r="B89" s="916">
        <v>18230181</v>
      </c>
      <c r="C89" s="912" t="s">
        <v>1150</v>
      </c>
      <c r="D89" s="907">
        <v>0</v>
      </c>
      <c r="E89" s="907">
        <v>0</v>
      </c>
      <c r="F89" s="828"/>
      <c r="G89" s="828"/>
      <c r="H89" s="828"/>
      <c r="I89" s="828"/>
      <c r="J89" s="828"/>
    </row>
    <row r="90" spans="1:11" s="889" customFormat="1" ht="15" customHeight="1" x14ac:dyDescent="0.2">
      <c r="A90" s="900">
        <f t="shared" ref="A90:A96" si="0">A89+1</f>
        <v>40</v>
      </c>
      <c r="B90" s="901"/>
      <c r="D90" s="907">
        <v>0</v>
      </c>
      <c r="E90" s="907"/>
      <c r="F90" s="828"/>
      <c r="G90" s="828"/>
      <c r="H90" s="828"/>
      <c r="I90" s="828"/>
      <c r="J90" s="828"/>
    </row>
    <row r="91" spans="1:11" s="889" customFormat="1" ht="15" customHeight="1" x14ac:dyDescent="0.2">
      <c r="A91" s="900">
        <f t="shared" si="0"/>
        <v>41</v>
      </c>
      <c r="B91" s="901" t="s">
        <v>1151</v>
      </c>
      <c r="D91" s="907">
        <f>'SEF-5.3'!E29</f>
        <v>190815244.39800799</v>
      </c>
      <c r="E91" s="907">
        <f>'SEF-5.3'!C29</f>
        <v>197443389.3983708</v>
      </c>
      <c r="F91" s="828"/>
      <c r="G91" s="828"/>
      <c r="H91" s="828"/>
      <c r="I91" s="828"/>
      <c r="J91" s="828"/>
    </row>
    <row r="92" spans="1:11" ht="15" customHeight="1" x14ac:dyDescent="0.2">
      <c r="A92" s="909">
        <f t="shared" si="0"/>
        <v>42</v>
      </c>
      <c r="B92" s="917" t="s">
        <v>996</v>
      </c>
      <c r="D92" s="907">
        <f>SUM(D10:D91)</f>
        <v>5483216405.8370552</v>
      </c>
      <c r="E92" s="907">
        <f>SUM(E10:E91)</f>
        <v>5502107112.7916794</v>
      </c>
    </row>
    <row r="93" spans="1:11" ht="15" customHeight="1" x14ac:dyDescent="0.2">
      <c r="A93" s="900">
        <f t="shared" si="0"/>
        <v>43</v>
      </c>
      <c r="D93" s="907"/>
      <c r="E93" s="907"/>
      <c r="K93" s="828"/>
    </row>
    <row r="94" spans="1:11" ht="15" x14ac:dyDescent="0.35">
      <c r="A94" s="909">
        <f t="shared" si="0"/>
        <v>44</v>
      </c>
      <c r="B94" s="857" t="s">
        <v>1152</v>
      </c>
      <c r="D94" s="918">
        <f t="shared" ref="D94:E94" si="1">D92</f>
        <v>5483216405.8370552</v>
      </c>
      <c r="E94" s="918">
        <f t="shared" si="1"/>
        <v>5502107112.7916794</v>
      </c>
      <c r="K94" s="828"/>
    </row>
    <row r="95" spans="1:11" x14ac:dyDescent="0.2">
      <c r="A95" s="900">
        <f t="shared" si="0"/>
        <v>45</v>
      </c>
      <c r="D95" s="907"/>
      <c r="E95" s="907"/>
      <c r="K95" s="828"/>
    </row>
    <row r="96" spans="1:11" x14ac:dyDescent="0.2">
      <c r="A96" s="909">
        <f t="shared" si="0"/>
        <v>46</v>
      </c>
      <c r="B96" s="857" t="s">
        <v>1153</v>
      </c>
      <c r="C96" s="919" t="s">
        <v>1154</v>
      </c>
      <c r="D96" s="907">
        <f>SUM(D10:D12)+SUM(D38:D41)</f>
        <v>11178630582.58481</v>
      </c>
      <c r="E96" s="907">
        <f>SUM(E10:E12)+SUM(E38:E41)</f>
        <v>11333230841.083937</v>
      </c>
      <c r="K96" s="828"/>
    </row>
    <row r="97" spans="1:11" x14ac:dyDescent="0.2">
      <c r="A97" s="909">
        <v>47</v>
      </c>
      <c r="B97" s="857" t="s">
        <v>1155</v>
      </c>
      <c r="C97" s="919" t="s">
        <v>1156</v>
      </c>
      <c r="D97" s="907">
        <f>+SUM(D42:D46)+D48</f>
        <v>-4782009812.8514233</v>
      </c>
      <c r="E97" s="907">
        <f>+SUM(E42:E46)+E48</f>
        <v>-4931604382.3439903</v>
      </c>
      <c r="K97" s="828"/>
    </row>
    <row r="98" spans="1:11" x14ac:dyDescent="0.2">
      <c r="A98" s="900">
        <f>A97+1</f>
        <v>48</v>
      </c>
      <c r="B98" s="857" t="s">
        <v>1157</v>
      </c>
      <c r="C98" s="919" t="s">
        <v>1158</v>
      </c>
      <c r="D98" s="907">
        <f>SUM(D13:D37)+SUM(D47:D47)+D61</f>
        <v>343267967.57920831</v>
      </c>
      <c r="E98" s="907">
        <f>SUM(E13:E37)+SUM(E47:E47)+E61</f>
        <v>332963335.19</v>
      </c>
      <c r="K98" s="828"/>
    </row>
    <row r="99" spans="1:11" x14ac:dyDescent="0.2">
      <c r="A99" s="909">
        <f>A98+1</f>
        <v>49</v>
      </c>
      <c r="B99" s="857" t="s">
        <v>1159</v>
      </c>
      <c r="C99" s="919" t="s">
        <v>1160</v>
      </c>
      <c r="D99" s="907">
        <f>SUM(D49:D57)+SUM(D63:D87)</f>
        <v>-1335992018.2306712</v>
      </c>
      <c r="E99" s="907">
        <f>SUM(E49:E57)+SUM(E63:E87)</f>
        <v>-1315798675.978354</v>
      </c>
      <c r="K99" s="828"/>
    </row>
    <row r="100" spans="1:11" x14ac:dyDescent="0.2">
      <c r="A100" s="909">
        <f>A99+1</f>
        <v>50</v>
      </c>
      <c r="B100" s="857" t="s">
        <v>1161</v>
      </c>
      <c r="C100" s="919" t="s">
        <v>1162</v>
      </c>
      <c r="D100" s="907">
        <f>SUM(D91:D91)</f>
        <v>190815244.39800799</v>
      </c>
      <c r="E100" s="907">
        <f>SUM(E91:E91)</f>
        <v>197443389.3983708</v>
      </c>
      <c r="K100" s="828"/>
    </row>
    <row r="101" spans="1:11" x14ac:dyDescent="0.2">
      <c r="A101" s="909">
        <f>A100+1</f>
        <v>51</v>
      </c>
      <c r="B101" s="857" t="s">
        <v>1163</v>
      </c>
      <c r="C101" s="919" t="s">
        <v>1164</v>
      </c>
      <c r="D101" s="907">
        <f xml:space="preserve"> D58+D62+D59</f>
        <v>-111495557.64287134</v>
      </c>
      <c r="E101" s="907">
        <f xml:space="preserve"> E58+E62+E59</f>
        <v>-114127394.558284</v>
      </c>
      <c r="K101" s="828"/>
    </row>
    <row r="102" spans="1:11" ht="13.5" thickBot="1" x14ac:dyDescent="0.25">
      <c r="A102" s="909">
        <f>A101+1</f>
        <v>52</v>
      </c>
      <c r="B102" s="857" t="s">
        <v>1165</v>
      </c>
      <c r="D102" s="920">
        <f>SUM(D96:D101)</f>
        <v>5483216405.8370619</v>
      </c>
      <c r="E102" s="920">
        <f>SUM(E96:E101)</f>
        <v>5502107112.7916784</v>
      </c>
      <c r="G102" s="921"/>
      <c r="K102" s="828"/>
    </row>
    <row r="103" spans="1:11" x14ac:dyDescent="0.2">
      <c r="D103" s="922"/>
      <c r="E103" s="922"/>
      <c r="K103" s="828"/>
    </row>
    <row r="104" spans="1:11" x14ac:dyDescent="0.2">
      <c r="D104" s="923"/>
      <c r="E104" s="923"/>
      <c r="K104" s="828"/>
    </row>
    <row r="105" spans="1:11" x14ac:dyDescent="0.2">
      <c r="C105" s="828"/>
      <c r="D105" s="828"/>
      <c r="E105" s="828"/>
      <c r="K105" s="828"/>
    </row>
    <row r="106" spans="1:11" x14ac:dyDescent="0.2">
      <c r="C106" s="828"/>
      <c r="D106" s="828"/>
      <c r="E106" s="828"/>
    </row>
    <row r="107" spans="1:11" x14ac:dyDescent="0.2">
      <c r="C107" s="828"/>
      <c r="D107" s="828"/>
      <c r="E107" s="828"/>
    </row>
    <row r="108" spans="1:11" x14ac:dyDescent="0.2">
      <c r="C108" s="828"/>
      <c r="D108" s="828"/>
      <c r="E108" s="828"/>
    </row>
    <row r="109" spans="1:11" x14ac:dyDescent="0.2">
      <c r="D109" s="828"/>
      <c r="E109" s="828"/>
    </row>
    <row r="110" spans="1:11" x14ac:dyDescent="0.2">
      <c r="D110" s="828"/>
      <c r="E110" s="828"/>
    </row>
    <row r="111" spans="1:11" x14ac:dyDescent="0.2">
      <c r="D111" s="828"/>
      <c r="E111" s="828"/>
    </row>
    <row r="112" spans="1:11" x14ac:dyDescent="0.2">
      <c r="D112" s="828"/>
      <c r="E112" s="828"/>
    </row>
    <row r="113" spans="4:5" x14ac:dyDescent="0.2">
      <c r="D113" s="828"/>
      <c r="E113" s="828"/>
    </row>
  </sheetData>
  <dataConsolidate/>
  <printOptions horizontalCentered="1"/>
  <pageMargins left="0.25" right="0.25" top="0.75" bottom="0.75" header="0.66" footer="0.2"/>
  <pageSetup scale="7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G49" sqref="G49"/>
    </sheetView>
  </sheetViews>
  <sheetFormatPr defaultColWidth="8.85546875" defaultRowHeight="12.75" x14ac:dyDescent="0.2"/>
  <cols>
    <col min="1" max="1" width="4.7109375" style="828" customWidth="1"/>
    <col min="2" max="2" width="45.42578125" style="828" bestFit="1" customWidth="1"/>
    <col min="3" max="3" width="18.42578125" style="828" bestFit="1" customWidth="1"/>
    <col min="4" max="4" width="0.7109375" style="830" customWidth="1"/>
    <col min="5" max="5" width="18.42578125" style="828" bestFit="1" customWidth="1"/>
    <col min="6" max="6" width="4.42578125" style="828" customWidth="1"/>
    <col min="7" max="7" width="18.42578125" style="828" bestFit="1" customWidth="1"/>
    <col min="8" max="8" width="21.28515625" style="828" customWidth="1"/>
    <col min="9" max="9" width="0.7109375" style="828" customWidth="1"/>
    <col min="10" max="10" width="8.85546875" style="828"/>
    <col min="11" max="11" width="1.5703125" style="828" customWidth="1"/>
    <col min="12" max="12" width="14.140625" style="828" bestFit="1" customWidth="1"/>
    <col min="13" max="13" width="19.28515625" style="828" customWidth="1"/>
    <col min="14" max="16384" width="8.85546875" style="828"/>
  </cols>
  <sheetData>
    <row r="1" spans="1:7" ht="15" thickBot="1" x14ac:dyDescent="0.25">
      <c r="E1" s="924" t="s">
        <v>1167</v>
      </c>
      <c r="F1" s="925"/>
    </row>
    <row r="2" spans="1:7" x14ac:dyDescent="0.2">
      <c r="A2" s="942" t="s">
        <v>971</v>
      </c>
      <c r="B2" s="942"/>
      <c r="C2" s="942"/>
      <c r="D2" s="942"/>
      <c r="E2" s="942"/>
    </row>
    <row r="3" spans="1:7" x14ac:dyDescent="0.2">
      <c r="A3" s="942" t="s">
        <v>972</v>
      </c>
      <c r="B3" s="942"/>
      <c r="C3" s="942"/>
      <c r="D3" s="942"/>
      <c r="E3" s="942"/>
    </row>
    <row r="4" spans="1:7" ht="13.5" thickBot="1" x14ac:dyDescent="0.25">
      <c r="A4" s="829"/>
    </row>
    <row r="5" spans="1:7" ht="13.5" thickBot="1" x14ac:dyDescent="0.25">
      <c r="A5" s="829"/>
      <c r="C5" s="831">
        <v>44348</v>
      </c>
      <c r="D5" s="832"/>
      <c r="E5" s="833"/>
      <c r="F5" s="834"/>
      <c r="G5" s="834"/>
    </row>
    <row r="6" spans="1:7" x14ac:dyDescent="0.2">
      <c r="C6" s="835" t="s">
        <v>159</v>
      </c>
      <c r="D6" s="836"/>
      <c r="E6" s="835" t="s">
        <v>158</v>
      </c>
      <c r="F6" s="837"/>
      <c r="G6" s="834"/>
    </row>
    <row r="7" spans="1:7" ht="28.5" customHeight="1" x14ac:dyDescent="0.2">
      <c r="A7" s="838" t="s">
        <v>973</v>
      </c>
      <c r="B7" s="839" t="s">
        <v>944</v>
      </c>
      <c r="C7" s="840" t="s">
        <v>974</v>
      </c>
      <c r="D7" s="841"/>
      <c r="E7" s="840" t="s">
        <v>974</v>
      </c>
      <c r="F7" s="830"/>
    </row>
    <row r="8" spans="1:7" x14ac:dyDescent="0.2">
      <c r="C8" s="830"/>
      <c r="D8" s="842"/>
      <c r="E8" s="830"/>
      <c r="F8" s="830"/>
    </row>
    <row r="9" spans="1:7" x14ac:dyDescent="0.2">
      <c r="A9" s="843">
        <v>1</v>
      </c>
      <c r="B9" s="844" t="s">
        <v>975</v>
      </c>
      <c r="C9" s="830"/>
      <c r="D9" s="842"/>
      <c r="E9" s="830"/>
      <c r="F9" s="830"/>
    </row>
    <row r="10" spans="1:7" x14ac:dyDescent="0.2">
      <c r="A10" s="843">
        <f>A9+1</f>
        <v>2</v>
      </c>
      <c r="C10" s="830"/>
      <c r="D10" s="842"/>
      <c r="E10" s="830"/>
    </row>
    <row r="11" spans="1:7" x14ac:dyDescent="0.2">
      <c r="A11" s="843">
        <f t="shared" ref="A11:A36" si="0">A10+1</f>
        <v>3</v>
      </c>
      <c r="B11" s="845" t="s">
        <v>976</v>
      </c>
      <c r="C11" s="846">
        <v>9001900343.4400005</v>
      </c>
      <c r="D11" s="847"/>
      <c r="E11" s="848">
        <v>8903162134.3050041</v>
      </c>
    </row>
    <row r="12" spans="1:7" x14ac:dyDescent="0.2">
      <c r="A12" s="843">
        <f t="shared" si="0"/>
        <v>4</v>
      </c>
      <c r="C12" s="830"/>
      <c r="D12" s="842"/>
      <c r="E12" s="830"/>
    </row>
    <row r="13" spans="1:7" x14ac:dyDescent="0.2">
      <c r="A13" s="843">
        <f t="shared" si="0"/>
        <v>5</v>
      </c>
      <c r="B13" s="849" t="s">
        <v>977</v>
      </c>
      <c r="C13" s="830"/>
      <c r="D13" s="842"/>
      <c r="E13" s="830"/>
    </row>
    <row r="14" spans="1:7" x14ac:dyDescent="0.2">
      <c r="A14" s="843">
        <f t="shared" si="0"/>
        <v>6</v>
      </c>
      <c r="C14" s="830"/>
      <c r="D14" s="842"/>
      <c r="E14" s="830"/>
    </row>
    <row r="15" spans="1:7" x14ac:dyDescent="0.2">
      <c r="A15" s="843">
        <f t="shared" si="0"/>
        <v>7</v>
      </c>
      <c r="B15" s="828" t="s">
        <v>978</v>
      </c>
      <c r="C15" s="850">
        <v>5304663723.3933086</v>
      </c>
      <c r="D15" s="851"/>
      <c r="E15" s="850">
        <v>5292401161.4390497</v>
      </c>
    </row>
    <row r="16" spans="1:7" x14ac:dyDescent="0.2">
      <c r="A16" s="843">
        <f t="shared" si="0"/>
        <v>8</v>
      </c>
      <c r="C16" s="830"/>
      <c r="D16" s="842"/>
      <c r="E16" s="830"/>
    </row>
    <row r="17" spans="1:6" x14ac:dyDescent="0.2">
      <c r="A17" s="843">
        <f t="shared" si="0"/>
        <v>9</v>
      </c>
      <c r="B17" s="828" t="s">
        <v>979</v>
      </c>
      <c r="C17" s="850">
        <v>2446318474.6866903</v>
      </c>
      <c r="D17" s="851"/>
      <c r="E17" s="852">
        <v>2384330802.2846994</v>
      </c>
      <c r="F17" s="853"/>
    </row>
    <row r="18" spans="1:6" x14ac:dyDescent="0.2">
      <c r="A18" s="843">
        <f t="shared" si="0"/>
        <v>10</v>
      </c>
      <c r="C18" s="854"/>
      <c r="D18" s="847"/>
      <c r="E18" s="830"/>
      <c r="F18" s="853"/>
    </row>
    <row r="19" spans="1:6" x14ac:dyDescent="0.2">
      <c r="A19" s="843">
        <f t="shared" si="0"/>
        <v>11</v>
      </c>
      <c r="B19" s="829" t="s">
        <v>980</v>
      </c>
      <c r="C19" s="855">
        <f>C15+C17</f>
        <v>7750982198.079999</v>
      </c>
      <c r="D19" s="856"/>
      <c r="E19" s="855">
        <f>E15+E17</f>
        <v>7676731963.7237492</v>
      </c>
      <c r="F19" s="853" t="s">
        <v>981</v>
      </c>
    </row>
    <row r="20" spans="1:6" x14ac:dyDescent="0.2">
      <c r="A20" s="843">
        <f t="shared" si="0"/>
        <v>12</v>
      </c>
      <c r="C20" s="830"/>
      <c r="D20" s="842"/>
      <c r="E20" s="830"/>
      <c r="F20" s="853"/>
    </row>
    <row r="21" spans="1:6" x14ac:dyDescent="0.2">
      <c r="A21" s="843">
        <f t="shared" si="0"/>
        <v>13</v>
      </c>
      <c r="B21" s="857" t="s">
        <v>982</v>
      </c>
      <c r="C21" s="858">
        <v>927884500.54000044</v>
      </c>
      <c r="D21" s="856"/>
      <c r="E21" s="859">
        <v>916601243.02625144</v>
      </c>
      <c r="F21" s="853" t="s">
        <v>983</v>
      </c>
    </row>
    <row r="22" spans="1:6" x14ac:dyDescent="0.2">
      <c r="A22" s="843">
        <f t="shared" si="0"/>
        <v>14</v>
      </c>
      <c r="C22" s="854"/>
      <c r="D22" s="847"/>
      <c r="E22" s="830"/>
      <c r="F22" s="853"/>
    </row>
    <row r="23" spans="1:6" x14ac:dyDescent="0.2">
      <c r="A23" s="843">
        <f t="shared" si="0"/>
        <v>15</v>
      </c>
      <c r="B23" s="829" t="s">
        <v>984</v>
      </c>
      <c r="C23" s="855">
        <f>C19+C21</f>
        <v>8678866698.6199989</v>
      </c>
      <c r="D23" s="851"/>
      <c r="E23" s="860">
        <f>E19+E21</f>
        <v>8593333206.75</v>
      </c>
      <c r="F23" s="853"/>
    </row>
    <row r="24" spans="1:6" x14ac:dyDescent="0.2">
      <c r="A24" s="843">
        <f t="shared" si="0"/>
        <v>16</v>
      </c>
      <c r="C24" s="854"/>
      <c r="D24" s="847"/>
      <c r="E24" s="830"/>
      <c r="F24" s="853"/>
    </row>
    <row r="25" spans="1:6" ht="13.5" thickBot="1" x14ac:dyDescent="0.25">
      <c r="A25" s="843">
        <f t="shared" si="0"/>
        <v>17</v>
      </c>
      <c r="B25" s="861" t="s">
        <v>985</v>
      </c>
      <c r="C25" s="862">
        <f>C11-C23</f>
        <v>323033644.8200016</v>
      </c>
      <c r="D25" s="863"/>
      <c r="E25" s="862">
        <f>E11-E23</f>
        <v>309828927.55500412</v>
      </c>
      <c r="F25" s="853" t="s">
        <v>986</v>
      </c>
    </row>
    <row r="26" spans="1:6" ht="13.5" thickTop="1" x14ac:dyDescent="0.2">
      <c r="A26" s="843">
        <f t="shared" si="0"/>
        <v>18</v>
      </c>
      <c r="B26" s="864"/>
      <c r="C26" s="865"/>
      <c r="D26" s="866"/>
      <c r="E26" s="865"/>
      <c r="F26" s="853"/>
    </row>
    <row r="27" spans="1:6" x14ac:dyDescent="0.2">
      <c r="A27" s="843">
        <f t="shared" si="0"/>
        <v>19</v>
      </c>
      <c r="B27" s="828" t="s">
        <v>189</v>
      </c>
    </row>
    <row r="28" spans="1:6" x14ac:dyDescent="0.2">
      <c r="A28" s="843">
        <f t="shared" si="0"/>
        <v>20</v>
      </c>
      <c r="B28" s="867" t="s">
        <v>987</v>
      </c>
      <c r="C28" s="868"/>
      <c r="D28" s="869"/>
      <c r="E28" s="870"/>
    </row>
    <row r="29" spans="1:6" x14ac:dyDescent="0.2">
      <c r="A29" s="843">
        <f t="shared" si="0"/>
        <v>21</v>
      </c>
      <c r="B29" s="871" t="s">
        <v>945</v>
      </c>
      <c r="C29" s="872">
        <f>C25*C30</f>
        <v>197443389.3983708</v>
      </c>
      <c r="D29" s="873"/>
      <c r="E29" s="874">
        <f>E25*E30</f>
        <v>190815244.39800799</v>
      </c>
    </row>
    <row r="30" spans="1:6" x14ac:dyDescent="0.2">
      <c r="A30" s="843">
        <f t="shared" si="0"/>
        <v>22</v>
      </c>
      <c r="B30" s="875" t="s">
        <v>988</v>
      </c>
      <c r="C30" s="876">
        <f>C15/C23</f>
        <v>0.61121617690438634</v>
      </c>
      <c r="D30" s="877"/>
      <c r="E30" s="878">
        <f>E15/E23</f>
        <v>0.61587291381671405</v>
      </c>
    </row>
    <row r="31" spans="1:6" x14ac:dyDescent="0.2">
      <c r="A31" s="843">
        <f t="shared" si="0"/>
        <v>23</v>
      </c>
      <c r="B31" s="871" t="s">
        <v>946</v>
      </c>
      <c r="C31" s="872">
        <f>C25*C32</f>
        <v>91053728.6388098</v>
      </c>
      <c r="D31" s="873"/>
      <c r="E31" s="874">
        <f>E25*E32</f>
        <v>85966020.126853734</v>
      </c>
    </row>
    <row r="32" spans="1:6" x14ac:dyDescent="0.2">
      <c r="A32" s="843">
        <f t="shared" si="0"/>
        <v>24</v>
      </c>
      <c r="B32" s="875" t="s">
        <v>989</v>
      </c>
      <c r="C32" s="876">
        <f>C17/C23</f>
        <v>0.28187072801517649</v>
      </c>
      <c r="D32" s="877"/>
      <c r="E32" s="878">
        <f>E17/E23</f>
        <v>0.2774628592793103</v>
      </c>
    </row>
    <row r="33" spans="1:5" x14ac:dyDescent="0.2">
      <c r="A33" s="843">
        <f t="shared" si="0"/>
        <v>25</v>
      </c>
      <c r="B33" s="871" t="s">
        <v>968</v>
      </c>
      <c r="C33" s="872">
        <f>C25*C34</f>
        <v>34536526.782821022</v>
      </c>
      <c r="D33" s="873"/>
      <c r="E33" s="874">
        <f>E25*E34</f>
        <v>33047663.030142423</v>
      </c>
    </row>
    <row r="34" spans="1:5" x14ac:dyDescent="0.2">
      <c r="A34" s="843">
        <f t="shared" si="0"/>
        <v>26</v>
      </c>
      <c r="B34" s="875" t="s">
        <v>990</v>
      </c>
      <c r="C34" s="879">
        <f>C21/C23</f>
        <v>0.10691309508043724</v>
      </c>
      <c r="D34" s="873"/>
      <c r="E34" s="880">
        <f>E21/E23</f>
        <v>0.10666422690397574</v>
      </c>
    </row>
    <row r="35" spans="1:5" ht="13.5" thickBot="1" x14ac:dyDescent="0.25">
      <c r="A35" s="843">
        <f t="shared" si="0"/>
        <v>27</v>
      </c>
      <c r="B35" s="871" t="s">
        <v>991</v>
      </c>
      <c r="C35" s="881">
        <f>C29+C31+C33</f>
        <v>323033644.8200016</v>
      </c>
      <c r="D35" s="882"/>
      <c r="E35" s="883">
        <f>E29+E31+E33</f>
        <v>309828927.55500412</v>
      </c>
    </row>
    <row r="36" spans="1:5" ht="13.5" thickTop="1" x14ac:dyDescent="0.2">
      <c r="A36" s="843">
        <f t="shared" si="0"/>
        <v>28</v>
      </c>
      <c r="B36" s="884"/>
      <c r="C36" s="885"/>
      <c r="D36" s="886"/>
      <c r="E36" s="887"/>
    </row>
    <row r="37" spans="1:5" x14ac:dyDescent="0.2">
      <c r="A37" s="853"/>
    </row>
  </sheetData>
  <mergeCells count="2">
    <mergeCell ref="A2:E2"/>
    <mergeCell ref="A3:E3"/>
  </mergeCells>
  <printOptions horizontalCentered="1"/>
  <pageMargins left="0.45" right="0.45" top="0.5" bottom="0.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pane xSplit="4" ySplit="6" topLeftCell="E7" activePane="bottomRight" state="frozen"/>
      <selection activeCell="C38" sqref="C38"/>
      <selection pane="topRight" activeCell="C38" sqref="C38"/>
      <selection pane="bottomLeft" activeCell="C38" sqref="C38"/>
      <selection pane="bottomRight" activeCell="F36" sqref="F36"/>
    </sheetView>
  </sheetViews>
  <sheetFormatPr defaultColWidth="7.28515625" defaultRowHeight="15" customHeight="1" x14ac:dyDescent="0.2"/>
  <cols>
    <col min="1" max="1" width="6.5703125" style="797" customWidth="1"/>
    <col min="2" max="2" width="1.5703125" style="797" customWidth="1"/>
    <col min="3" max="3" width="45" style="797" bestFit="1" customWidth="1"/>
    <col min="4" max="4" width="9.85546875" style="798" bestFit="1" customWidth="1"/>
    <col min="5" max="5" width="14.7109375" style="797" bestFit="1" customWidth="1"/>
    <col min="6" max="6" width="14.5703125" style="797" bestFit="1" customWidth="1"/>
    <col min="7" max="7" width="15.5703125" style="797" bestFit="1" customWidth="1"/>
    <col min="8" max="8" width="9.42578125" style="797" customWidth="1"/>
    <col min="9" max="9" width="4.7109375" style="797" customWidth="1"/>
    <col min="10" max="10" width="13.28515625" style="797" bestFit="1" customWidth="1"/>
    <col min="11" max="12" width="14.28515625" style="797" bestFit="1" customWidth="1"/>
    <col min="13" max="13" width="4.7109375" style="797" customWidth="1"/>
    <col min="14" max="16384" width="7.28515625" style="797"/>
  </cols>
  <sheetData>
    <row r="1" spans="1:17" ht="15" customHeight="1" thickBot="1" x14ac:dyDescent="0.25">
      <c r="F1" s="924" t="s">
        <v>1200</v>
      </c>
      <c r="G1" s="925"/>
    </row>
    <row r="2" spans="1:17" ht="14.25" customHeight="1" x14ac:dyDescent="0.2">
      <c r="A2" s="799" t="s">
        <v>940</v>
      </c>
      <c r="B2" s="799"/>
      <c r="C2" s="799"/>
      <c r="D2" s="799"/>
      <c r="E2" s="799"/>
      <c r="F2" s="799"/>
      <c r="G2" s="799"/>
    </row>
    <row r="3" spans="1:17" ht="15" customHeight="1" x14ac:dyDescent="0.2">
      <c r="A3" s="799" t="s">
        <v>941</v>
      </c>
      <c r="B3" s="799"/>
      <c r="C3" s="799"/>
      <c r="D3" s="799"/>
      <c r="E3" s="799"/>
      <c r="F3" s="799"/>
      <c r="G3" s="799"/>
    </row>
    <row r="4" spans="1:17" ht="15" customHeight="1" x14ac:dyDescent="0.2">
      <c r="A4" s="799" t="s">
        <v>942</v>
      </c>
      <c r="B4" s="799"/>
      <c r="C4" s="799"/>
      <c r="D4" s="799"/>
      <c r="E4" s="799"/>
      <c r="F4" s="799"/>
      <c r="G4" s="799"/>
    </row>
    <row r="5" spans="1:17" s="800" customFormat="1" ht="15" customHeight="1" x14ac:dyDescent="0.2">
      <c r="C5" s="801"/>
      <c r="D5" s="801"/>
    </row>
    <row r="6" spans="1:17" s="800" customFormat="1" ht="15" customHeight="1" x14ac:dyDescent="0.2">
      <c r="A6" s="802" t="s">
        <v>943</v>
      </c>
      <c r="B6" s="802"/>
      <c r="C6" s="802" t="s">
        <v>944</v>
      </c>
      <c r="D6" s="802"/>
      <c r="E6" s="802" t="s">
        <v>945</v>
      </c>
      <c r="F6" s="802" t="s">
        <v>946</v>
      </c>
      <c r="G6" s="802" t="s">
        <v>947</v>
      </c>
    </row>
    <row r="7" spans="1:17" s="800" customFormat="1" ht="29.25" customHeight="1" x14ac:dyDescent="0.2">
      <c r="D7" s="803"/>
    </row>
    <row r="8" spans="1:17" s="800" customFormat="1" ht="15" customHeight="1" x14ac:dyDescent="0.2">
      <c r="A8" s="804">
        <v>1</v>
      </c>
      <c r="B8" s="804" t="s">
        <v>895</v>
      </c>
      <c r="C8" s="805" t="s">
        <v>948</v>
      </c>
      <c r="D8" s="806">
        <v>44377</v>
      </c>
      <c r="E8" s="807">
        <v>1189324</v>
      </c>
      <c r="F8" s="807">
        <v>855422</v>
      </c>
      <c r="G8" s="807">
        <f>SUM(E8:F8)</f>
        <v>2044746</v>
      </c>
      <c r="H8" s="807"/>
      <c r="J8" s="808"/>
      <c r="K8" s="808"/>
      <c r="L8" s="808"/>
      <c r="M8" s="808"/>
      <c r="N8" s="808"/>
      <c r="O8" s="808"/>
      <c r="P8" s="808"/>
      <c r="Q8" s="808"/>
    </row>
    <row r="9" spans="1:17" s="800" customFormat="1" ht="18.95" customHeight="1" thickBot="1" x14ac:dyDescent="0.25">
      <c r="B9" s="801"/>
      <c r="C9" s="809" t="s">
        <v>949</v>
      </c>
      <c r="D9" s="801"/>
      <c r="E9" s="810">
        <f>ROUND(+E8/G8,4)</f>
        <v>0.58160000000000001</v>
      </c>
      <c r="F9" s="810">
        <f>ROUND(+F8/G8,4)</f>
        <v>0.41839999999999999</v>
      </c>
      <c r="G9" s="811">
        <f>SUM(E9:F9)</f>
        <v>1</v>
      </c>
      <c r="H9" s="812"/>
      <c r="J9" s="808"/>
      <c r="K9" s="808"/>
      <c r="L9" s="808"/>
      <c r="M9" s="808"/>
      <c r="N9" s="808"/>
      <c r="O9" s="808"/>
      <c r="P9" s="808"/>
      <c r="Q9" s="808"/>
    </row>
    <row r="10" spans="1:17" s="800" customFormat="1" ht="15" customHeight="1" thickTop="1" x14ac:dyDescent="0.2">
      <c r="A10" s="801"/>
      <c r="B10" s="801"/>
      <c r="D10" s="806"/>
      <c r="J10" s="808"/>
      <c r="K10" s="808"/>
      <c r="L10" s="808"/>
      <c r="M10" s="808"/>
      <c r="N10" s="808"/>
      <c r="O10" s="808"/>
      <c r="P10" s="808"/>
      <c r="Q10" s="808"/>
    </row>
    <row r="11" spans="1:17" s="800" customFormat="1" ht="15" customHeight="1" x14ac:dyDescent="0.2">
      <c r="A11" s="804">
        <v>2</v>
      </c>
      <c r="B11" s="804" t="s">
        <v>895</v>
      </c>
      <c r="C11" s="805" t="s">
        <v>950</v>
      </c>
      <c r="D11" s="806">
        <v>44377</v>
      </c>
      <c r="E11" s="813">
        <v>818699</v>
      </c>
      <c r="F11" s="813">
        <v>489556</v>
      </c>
      <c r="G11" s="813">
        <f>SUM(E11:F11)</f>
        <v>1308255</v>
      </c>
      <c r="H11" s="813"/>
      <c r="J11" s="808"/>
      <c r="K11" s="808"/>
      <c r="L11" s="808"/>
      <c r="M11" s="808"/>
      <c r="N11" s="808"/>
      <c r="O11" s="808"/>
      <c r="P11" s="808"/>
      <c r="Q11" s="808"/>
    </row>
    <row r="12" spans="1:17" s="800" customFormat="1" ht="18.95" customHeight="1" thickBot="1" x14ac:dyDescent="0.25">
      <c r="B12" s="801"/>
      <c r="C12" s="809" t="s">
        <v>949</v>
      </c>
      <c r="D12" s="803"/>
      <c r="E12" s="810">
        <f>ROUND(+E11/G11,4)</f>
        <v>0.62580000000000002</v>
      </c>
      <c r="F12" s="810">
        <f>ROUND(+F11/G11,4)</f>
        <v>0.37419999999999998</v>
      </c>
      <c r="G12" s="811">
        <f>SUM(E12:F12)</f>
        <v>1</v>
      </c>
      <c r="H12" s="812"/>
      <c r="J12" s="808"/>
      <c r="K12" s="808"/>
      <c r="L12" s="808"/>
      <c r="M12" s="808"/>
      <c r="N12" s="808"/>
      <c r="O12" s="808"/>
      <c r="P12" s="808"/>
      <c r="Q12" s="808"/>
    </row>
    <row r="13" spans="1:17" s="800" customFormat="1" ht="15" customHeight="1" thickTop="1" x14ac:dyDescent="0.2">
      <c r="A13" s="801"/>
      <c r="B13" s="801"/>
      <c r="D13" s="803"/>
      <c r="J13" s="808"/>
      <c r="K13" s="808"/>
      <c r="L13" s="808"/>
      <c r="M13" s="808"/>
      <c r="N13" s="808"/>
      <c r="O13" s="808"/>
      <c r="P13" s="808"/>
      <c r="Q13" s="808"/>
    </row>
    <row r="14" spans="1:17" s="800" customFormat="1" ht="15" customHeight="1" x14ac:dyDescent="0.2">
      <c r="A14" s="804">
        <v>3</v>
      </c>
      <c r="B14" s="804" t="s">
        <v>895</v>
      </c>
      <c r="C14" s="805" t="s">
        <v>951</v>
      </c>
      <c r="D14" s="803"/>
      <c r="J14" s="808"/>
      <c r="K14" s="808"/>
      <c r="L14" s="808"/>
      <c r="M14" s="808"/>
      <c r="N14" s="808"/>
      <c r="O14" s="808"/>
      <c r="P14" s="808"/>
      <c r="Q14" s="808"/>
    </row>
    <row r="15" spans="1:17" s="800" customFormat="1" ht="15" customHeight="1" x14ac:dyDescent="0.2">
      <c r="A15" s="801"/>
      <c r="B15" s="801"/>
      <c r="C15" s="814" t="s">
        <v>952</v>
      </c>
      <c r="D15" s="806">
        <v>44377</v>
      </c>
      <c r="E15" s="815">
        <v>4511910709</v>
      </c>
      <c r="F15" s="816">
        <v>4342968052</v>
      </c>
      <c r="G15" s="816">
        <f>SUM(E15:F15)</f>
        <v>8854878761</v>
      </c>
      <c r="H15" s="815"/>
      <c r="J15" s="808"/>
      <c r="K15" s="808"/>
      <c r="L15" s="808"/>
      <c r="M15" s="808"/>
      <c r="N15" s="808"/>
      <c r="O15" s="808"/>
      <c r="P15" s="808"/>
      <c r="Q15" s="808"/>
    </row>
    <row r="16" spans="1:17" s="800" customFormat="1" ht="15" customHeight="1" x14ac:dyDescent="0.2">
      <c r="A16" s="801"/>
      <c r="B16" s="801"/>
      <c r="C16" s="814" t="s">
        <v>953</v>
      </c>
      <c r="D16" s="806">
        <v>44377</v>
      </c>
      <c r="E16" s="815">
        <v>1651217343</v>
      </c>
      <c r="F16" s="815">
        <v>0</v>
      </c>
      <c r="G16" s="815">
        <f>SUM(E16:F16)</f>
        <v>1651217343</v>
      </c>
      <c r="H16" s="815"/>
      <c r="J16" s="808"/>
      <c r="K16" s="808"/>
      <c r="L16" s="808"/>
      <c r="M16" s="808"/>
      <c r="N16" s="808"/>
      <c r="O16" s="808"/>
      <c r="P16" s="808"/>
      <c r="Q16" s="808"/>
    </row>
    <row r="17" spans="1:20" s="800" customFormat="1" ht="15" customHeight="1" x14ac:dyDescent="0.2">
      <c r="A17" s="801"/>
      <c r="B17" s="801"/>
      <c r="C17" s="814" t="s">
        <v>954</v>
      </c>
      <c r="D17" s="806">
        <v>44377</v>
      </c>
      <c r="E17" s="815">
        <v>240488311</v>
      </c>
      <c r="F17" s="815">
        <v>42290998</v>
      </c>
      <c r="G17" s="815">
        <f>SUM(E17:F17)</f>
        <v>282779309</v>
      </c>
      <c r="H17" s="815"/>
      <c r="J17" s="808"/>
      <c r="K17" s="808"/>
      <c r="L17" s="808"/>
      <c r="M17" s="808"/>
      <c r="N17" s="808"/>
      <c r="O17" s="808"/>
      <c r="P17" s="808"/>
      <c r="Q17" s="808"/>
    </row>
    <row r="18" spans="1:20" s="800" customFormat="1" ht="15" customHeight="1" x14ac:dyDescent="0.2">
      <c r="A18" s="801"/>
      <c r="B18" s="801"/>
      <c r="C18" s="814" t="s">
        <v>947</v>
      </c>
      <c r="D18" s="817"/>
      <c r="E18" s="818">
        <f>SUM(E15:E17)</f>
        <v>6403616363</v>
      </c>
      <c r="F18" s="818">
        <f>SUM(F15:F17)</f>
        <v>4385259050</v>
      </c>
      <c r="G18" s="818">
        <f>SUM(G15:G17)</f>
        <v>10788875413</v>
      </c>
      <c r="H18" s="816"/>
      <c r="J18" s="808"/>
      <c r="K18" s="808"/>
      <c r="L18" s="808"/>
      <c r="M18" s="808"/>
      <c r="N18" s="808"/>
      <c r="O18" s="808"/>
      <c r="P18" s="808"/>
      <c r="Q18" s="808"/>
    </row>
    <row r="19" spans="1:20" s="800" customFormat="1" ht="18.95" customHeight="1" thickBot="1" x14ac:dyDescent="0.25">
      <c r="B19" s="801"/>
      <c r="C19" s="809" t="s">
        <v>949</v>
      </c>
      <c r="D19" s="803"/>
      <c r="E19" s="810">
        <f>ROUND(+E18/G18,4)</f>
        <v>0.59350000000000003</v>
      </c>
      <c r="F19" s="810">
        <f>ROUND(+F18/G18,4)</f>
        <v>0.40649999999999997</v>
      </c>
      <c r="G19" s="811">
        <f>SUM(E19:F19)</f>
        <v>1</v>
      </c>
      <c r="H19" s="812"/>
      <c r="I19" s="808"/>
      <c r="J19" s="808"/>
      <c r="K19" s="808"/>
      <c r="L19" s="808"/>
      <c r="M19" s="808"/>
      <c r="N19" s="808"/>
      <c r="O19" s="808"/>
      <c r="P19" s="808"/>
      <c r="Q19" s="808"/>
    </row>
    <row r="20" spans="1:20" s="800" customFormat="1" ht="15" customHeight="1" thickTop="1" x14ac:dyDescent="0.2">
      <c r="A20" s="801"/>
      <c r="B20" s="801"/>
      <c r="D20" s="803"/>
      <c r="I20" s="808"/>
      <c r="J20" s="808"/>
      <c r="K20" s="808"/>
      <c r="L20" s="808"/>
      <c r="M20" s="808"/>
      <c r="N20" s="808"/>
      <c r="O20" s="808"/>
      <c r="P20" s="808"/>
      <c r="Q20" s="808"/>
      <c r="R20" s="808"/>
      <c r="S20" s="808"/>
      <c r="T20" s="808"/>
    </row>
    <row r="21" spans="1:20" s="800" customFormat="1" ht="15" customHeight="1" x14ac:dyDescent="0.2">
      <c r="A21" s="804">
        <v>4</v>
      </c>
      <c r="B21" s="804" t="s">
        <v>895</v>
      </c>
      <c r="C21" s="805" t="s">
        <v>955</v>
      </c>
      <c r="D21" s="803" t="s">
        <v>956</v>
      </c>
      <c r="I21" s="808"/>
      <c r="J21" s="808"/>
      <c r="K21" s="808"/>
      <c r="L21" s="808"/>
      <c r="M21" s="808"/>
      <c r="N21" s="808"/>
      <c r="O21" s="808"/>
      <c r="P21" s="808"/>
      <c r="Q21" s="808"/>
      <c r="R21" s="808"/>
      <c r="S21" s="808"/>
      <c r="T21" s="808"/>
    </row>
    <row r="22" spans="1:20" s="800" customFormat="1" ht="15" customHeight="1" x14ac:dyDescent="0.2">
      <c r="A22" s="801"/>
      <c r="B22" s="801"/>
      <c r="C22" s="814" t="s">
        <v>957</v>
      </c>
      <c r="D22" s="806">
        <v>44377</v>
      </c>
      <c r="E22" s="807">
        <f>+E8</f>
        <v>1189324</v>
      </c>
      <c r="F22" s="807">
        <f>+F8</f>
        <v>855422</v>
      </c>
      <c r="G22" s="807">
        <f>SUM(E22:F22)</f>
        <v>2044746</v>
      </c>
      <c r="H22" s="807"/>
      <c r="I22" s="808"/>
      <c r="J22" s="808"/>
      <c r="K22" s="808"/>
      <c r="L22" s="808"/>
      <c r="M22" s="808"/>
      <c r="N22" s="808"/>
      <c r="O22" s="808"/>
      <c r="P22" s="808"/>
      <c r="Q22" s="808"/>
      <c r="R22" s="808"/>
      <c r="S22" s="808"/>
      <c r="T22" s="808"/>
    </row>
    <row r="23" spans="1:20" s="800" customFormat="1" ht="15" customHeight="1" x14ac:dyDescent="0.2">
      <c r="A23" s="801"/>
      <c r="B23" s="801"/>
      <c r="C23" s="809" t="s">
        <v>958</v>
      </c>
      <c r="D23" s="801"/>
      <c r="E23" s="819">
        <f>+E22/G22</f>
        <v>0.58164877202351783</v>
      </c>
      <c r="F23" s="819">
        <f>+F22/G22</f>
        <v>0.41835122797648217</v>
      </c>
      <c r="G23" s="819">
        <f>SUM(E23:F23)</f>
        <v>1</v>
      </c>
      <c r="H23" s="812"/>
      <c r="I23" s="808"/>
      <c r="J23" s="808"/>
      <c r="K23" s="808"/>
      <c r="L23" s="808"/>
      <c r="M23" s="808"/>
      <c r="N23" s="808"/>
      <c r="O23" s="808"/>
      <c r="P23" s="808"/>
      <c r="Q23" s="808"/>
      <c r="R23" s="808"/>
      <c r="S23" s="808"/>
      <c r="T23" s="808"/>
    </row>
    <row r="24" spans="1:20" s="800" customFormat="1" ht="15" customHeight="1" x14ac:dyDescent="0.2">
      <c r="A24" s="801"/>
      <c r="B24" s="801"/>
      <c r="D24" s="803"/>
      <c r="I24" s="808"/>
      <c r="J24" s="808"/>
      <c r="K24" s="808"/>
      <c r="L24" s="808"/>
      <c r="M24" s="808"/>
      <c r="N24" s="808"/>
      <c r="O24" s="808"/>
      <c r="P24" s="808"/>
      <c r="Q24" s="808"/>
      <c r="R24" s="808"/>
      <c r="S24" s="808"/>
      <c r="T24" s="808"/>
    </row>
    <row r="25" spans="1:20" s="800" customFormat="1" ht="15" customHeight="1" x14ac:dyDescent="0.2">
      <c r="A25" s="801"/>
      <c r="B25" s="801"/>
      <c r="C25" s="800" t="s">
        <v>959</v>
      </c>
      <c r="D25" s="806">
        <v>44377</v>
      </c>
      <c r="E25" s="807">
        <v>62132531.489999995</v>
      </c>
      <c r="F25" s="807">
        <v>26806474.280000001</v>
      </c>
      <c r="G25" s="820">
        <f>SUM(E25:F25)</f>
        <v>88939005.769999996</v>
      </c>
      <c r="H25" s="821"/>
      <c r="I25" s="808"/>
      <c r="J25" s="808"/>
      <c r="K25" s="808"/>
      <c r="L25" s="808"/>
      <c r="M25" s="808"/>
      <c r="N25" s="808"/>
      <c r="O25" s="808"/>
      <c r="P25" s="808"/>
      <c r="Q25" s="808"/>
      <c r="R25" s="808"/>
      <c r="S25" s="808"/>
      <c r="T25" s="808"/>
    </row>
    <row r="26" spans="1:20" s="800" customFormat="1" ht="15" customHeight="1" x14ac:dyDescent="0.2">
      <c r="A26" s="801"/>
      <c r="B26" s="801"/>
      <c r="C26" s="809" t="s">
        <v>958</v>
      </c>
      <c r="D26" s="803"/>
      <c r="E26" s="819">
        <f>+E25/G25</f>
        <v>0.69859709979980356</v>
      </c>
      <c r="F26" s="819">
        <f>+F25/G25</f>
        <v>0.30140290020019639</v>
      </c>
      <c r="G26" s="819">
        <f>SUM(E26:F26)</f>
        <v>1</v>
      </c>
      <c r="H26" s="812"/>
      <c r="I26" s="808"/>
      <c r="J26" s="808"/>
      <c r="K26" s="808"/>
      <c r="L26" s="808"/>
      <c r="M26" s="808"/>
      <c r="N26" s="808"/>
      <c r="O26" s="808"/>
      <c r="P26" s="808"/>
      <c r="Q26" s="808"/>
      <c r="R26" s="808"/>
      <c r="S26" s="808"/>
      <c r="T26" s="808"/>
    </row>
    <row r="27" spans="1:20" s="800" customFormat="1" ht="15" customHeight="1" x14ac:dyDescent="0.2">
      <c r="A27" s="801"/>
      <c r="B27" s="801"/>
      <c r="D27" s="803"/>
      <c r="I27" s="808"/>
      <c r="J27" s="808"/>
      <c r="K27" s="808"/>
      <c r="L27" s="808"/>
      <c r="M27" s="808"/>
      <c r="N27" s="808"/>
      <c r="O27" s="808"/>
      <c r="P27" s="808"/>
      <c r="Q27" s="808"/>
      <c r="R27" s="808"/>
      <c r="S27" s="808"/>
      <c r="T27" s="808"/>
    </row>
    <row r="28" spans="1:20" s="800" customFormat="1" ht="15" customHeight="1" x14ac:dyDescent="0.2">
      <c r="A28" s="822"/>
      <c r="B28" s="801"/>
      <c r="C28" s="800" t="s">
        <v>960</v>
      </c>
      <c r="D28" s="806">
        <v>44377</v>
      </c>
      <c r="E28" s="807">
        <v>77452461.710000008</v>
      </c>
      <c r="F28" s="807">
        <v>36552816.409999996</v>
      </c>
      <c r="G28" s="820">
        <f>SUM(E28:F28)</f>
        <v>114005278.12</v>
      </c>
      <c r="H28" s="821"/>
      <c r="I28" s="808"/>
      <c r="J28" s="808"/>
      <c r="K28" s="808"/>
      <c r="L28" s="808"/>
      <c r="M28" s="808"/>
      <c r="N28" s="808"/>
      <c r="O28" s="808"/>
      <c r="P28" s="808"/>
      <c r="Q28" s="808"/>
      <c r="R28" s="808"/>
      <c r="S28" s="808"/>
      <c r="T28" s="808"/>
    </row>
    <row r="29" spans="1:20" s="800" customFormat="1" ht="15" customHeight="1" x14ac:dyDescent="0.2">
      <c r="A29" s="801"/>
      <c r="B29" s="801"/>
      <c r="C29" s="809" t="s">
        <v>958</v>
      </c>
      <c r="D29" s="823"/>
      <c r="E29" s="819">
        <f>+E28/G28</f>
        <v>0.67937610422277883</v>
      </c>
      <c r="F29" s="819">
        <f>+F28/G28</f>
        <v>0.32062389577722117</v>
      </c>
      <c r="G29" s="819">
        <f>SUM(E29:F29)</f>
        <v>1</v>
      </c>
      <c r="H29" s="812"/>
      <c r="I29" s="808"/>
      <c r="J29" s="808"/>
      <c r="K29" s="808"/>
      <c r="L29" s="808"/>
      <c r="M29" s="808"/>
      <c r="N29" s="808"/>
      <c r="O29" s="808"/>
      <c r="P29" s="808"/>
      <c r="Q29" s="808"/>
      <c r="R29" s="808"/>
      <c r="S29" s="808"/>
      <c r="T29" s="808"/>
    </row>
    <row r="30" spans="1:20" s="800" customFormat="1" ht="15" customHeight="1" x14ac:dyDescent="0.2">
      <c r="A30" s="801"/>
      <c r="B30" s="801"/>
      <c r="D30" s="803"/>
      <c r="I30" s="808"/>
      <c r="J30" s="808"/>
      <c r="K30" s="808"/>
      <c r="L30" s="808"/>
      <c r="M30" s="808"/>
      <c r="N30" s="808"/>
      <c r="O30" s="808"/>
      <c r="P30" s="808"/>
      <c r="Q30" s="808"/>
      <c r="R30" s="808"/>
      <c r="S30" s="808"/>
      <c r="T30" s="808"/>
    </row>
    <row r="31" spans="1:20" s="800" customFormat="1" ht="15" customHeight="1" x14ac:dyDescent="0.2">
      <c r="A31" s="822"/>
      <c r="B31" s="801"/>
      <c r="C31" s="800" t="s">
        <v>961</v>
      </c>
      <c r="D31" s="806">
        <v>44377</v>
      </c>
      <c r="E31" s="807">
        <v>5845329836.7116613</v>
      </c>
      <c r="F31" s="807">
        <v>2777486055.187501</v>
      </c>
      <c r="G31" s="807">
        <f>SUM(E31:F31)</f>
        <v>8622815891.8991623</v>
      </c>
      <c r="H31" s="821"/>
      <c r="I31" s="808"/>
      <c r="J31" s="808"/>
      <c r="K31" s="808"/>
      <c r="L31" s="808"/>
      <c r="M31" s="808"/>
      <c r="N31" s="808"/>
      <c r="O31" s="808"/>
      <c r="P31" s="808"/>
      <c r="Q31" s="808"/>
      <c r="R31" s="808"/>
      <c r="S31" s="808"/>
      <c r="T31" s="808"/>
    </row>
    <row r="32" spans="1:20" s="800" customFormat="1" ht="15" customHeight="1" x14ac:dyDescent="0.2">
      <c r="A32" s="801"/>
      <c r="B32" s="801"/>
      <c r="C32" s="809" t="s">
        <v>958</v>
      </c>
      <c r="D32" s="803"/>
      <c r="E32" s="819">
        <f>+E31/G31</f>
        <v>0.67789106366090301</v>
      </c>
      <c r="F32" s="819">
        <f>+F31/G31</f>
        <v>0.32210893633909699</v>
      </c>
      <c r="G32" s="819">
        <f>SUM(E32:F32)</f>
        <v>1</v>
      </c>
      <c r="H32" s="812"/>
      <c r="I32" s="808"/>
      <c r="J32" s="808"/>
      <c r="K32" s="808"/>
      <c r="L32" s="808"/>
      <c r="M32" s="808"/>
      <c r="N32" s="808"/>
      <c r="O32" s="808"/>
      <c r="P32" s="808"/>
      <c r="Q32" s="808"/>
      <c r="R32" s="808"/>
      <c r="S32" s="808"/>
      <c r="T32" s="808"/>
    </row>
    <row r="33" spans="1:20" s="800" customFormat="1" ht="15" customHeight="1" x14ac:dyDescent="0.2">
      <c r="A33" s="801"/>
      <c r="D33" s="803"/>
      <c r="E33" s="824"/>
      <c r="F33" s="824"/>
      <c r="G33" s="824"/>
      <c r="I33" s="808"/>
      <c r="J33" s="808"/>
      <c r="K33" s="808"/>
      <c r="L33" s="808"/>
      <c r="M33" s="808"/>
      <c r="N33" s="808"/>
      <c r="O33" s="808"/>
      <c r="P33" s="808"/>
      <c r="Q33" s="808"/>
      <c r="R33" s="808"/>
      <c r="S33" s="808"/>
      <c r="T33" s="808"/>
    </row>
    <row r="34" spans="1:20" s="800" customFormat="1" ht="15" customHeight="1" x14ac:dyDescent="0.2">
      <c r="A34" s="801"/>
      <c r="C34" s="800" t="s">
        <v>962</v>
      </c>
      <c r="D34" s="803"/>
      <c r="E34" s="825">
        <f>+E32+E29+E26+E23</f>
        <v>2.6375130397070032</v>
      </c>
      <c r="F34" s="825">
        <f>+F32+F29+F26+F23</f>
        <v>1.3624869602929968</v>
      </c>
      <c r="G34" s="825">
        <f>+G32+G29+G26+G23</f>
        <v>4</v>
      </c>
      <c r="H34" s="812"/>
      <c r="I34" s="808"/>
      <c r="J34" s="808"/>
      <c r="K34" s="808"/>
      <c r="L34" s="808"/>
      <c r="M34" s="808"/>
      <c r="N34" s="808"/>
      <c r="O34" s="808"/>
      <c r="P34" s="808"/>
      <c r="Q34" s="808"/>
      <c r="R34" s="808"/>
      <c r="S34" s="808"/>
      <c r="T34" s="808"/>
    </row>
    <row r="35" spans="1:20" s="800" customFormat="1" ht="18.95" customHeight="1" thickBot="1" x14ac:dyDescent="0.25">
      <c r="C35" s="800" t="s">
        <v>949</v>
      </c>
      <c r="D35" s="803"/>
      <c r="E35" s="810">
        <f>ROUND(+E34/4,4)</f>
        <v>0.65939999999999999</v>
      </c>
      <c r="F35" s="810">
        <f>ROUND(+F34/4,4)</f>
        <v>0.34060000000000001</v>
      </c>
      <c r="G35" s="811">
        <f>+G34/4</f>
        <v>1</v>
      </c>
      <c r="H35" s="812"/>
      <c r="I35" s="808"/>
      <c r="J35" s="808"/>
      <c r="K35" s="808"/>
      <c r="L35" s="808"/>
      <c r="M35" s="808"/>
      <c r="N35" s="808"/>
      <c r="O35" s="808"/>
      <c r="P35" s="808"/>
      <c r="Q35" s="808"/>
      <c r="R35" s="808"/>
      <c r="S35" s="808"/>
      <c r="T35" s="808"/>
    </row>
    <row r="36" spans="1:20" s="800" customFormat="1" ht="15" customHeight="1" thickTop="1" x14ac:dyDescent="0.2">
      <c r="D36" s="803"/>
      <c r="I36" s="808"/>
      <c r="J36" s="808"/>
      <c r="K36" s="808"/>
      <c r="L36" s="808"/>
      <c r="M36" s="808"/>
      <c r="N36" s="808"/>
      <c r="O36" s="808"/>
      <c r="P36" s="808"/>
      <c r="Q36" s="808"/>
      <c r="R36" s="808"/>
      <c r="S36" s="808"/>
      <c r="T36" s="808"/>
    </row>
    <row r="37" spans="1:20" s="800" customFormat="1" ht="15" customHeight="1" x14ac:dyDescent="0.2">
      <c r="A37" s="804">
        <v>5</v>
      </c>
      <c r="B37" s="804" t="s">
        <v>895</v>
      </c>
      <c r="C37" s="805" t="s">
        <v>963</v>
      </c>
      <c r="D37" s="803"/>
      <c r="I37" s="808"/>
      <c r="J37" s="808"/>
      <c r="K37" s="808"/>
      <c r="L37" s="808"/>
      <c r="M37" s="808"/>
      <c r="N37" s="808"/>
      <c r="O37" s="808"/>
      <c r="P37" s="808"/>
      <c r="Q37" s="808"/>
      <c r="R37" s="808"/>
      <c r="S37" s="808"/>
      <c r="T37" s="808"/>
    </row>
    <row r="38" spans="1:20" s="800" customFormat="1" ht="15" customHeight="1" x14ac:dyDescent="0.2">
      <c r="C38" s="809" t="s">
        <v>964</v>
      </c>
      <c r="D38" s="806">
        <v>44377</v>
      </c>
      <c r="E38" s="807">
        <v>69978761.160000011</v>
      </c>
      <c r="F38" s="807">
        <v>27958916.980000004</v>
      </c>
      <c r="G38" s="807">
        <f>SUM(E38:F38)</f>
        <v>97937678.140000015</v>
      </c>
      <c r="H38" s="821"/>
      <c r="I38" s="808"/>
      <c r="J38" s="808"/>
      <c r="K38" s="808"/>
      <c r="L38" s="808"/>
      <c r="M38" s="808"/>
      <c r="N38" s="808"/>
      <c r="O38" s="808"/>
      <c r="P38" s="808"/>
      <c r="Q38" s="808"/>
      <c r="R38" s="808"/>
      <c r="S38" s="808"/>
      <c r="T38" s="808"/>
    </row>
    <row r="39" spans="1:20" s="800" customFormat="1" ht="15" customHeight="1" x14ac:dyDescent="0.2">
      <c r="C39" s="800" t="s">
        <v>947</v>
      </c>
      <c r="D39" s="803"/>
      <c r="E39" s="826">
        <f>SUM(E38:E38)</f>
        <v>69978761.160000011</v>
      </c>
      <c r="F39" s="826">
        <f>SUM(F38:F38)</f>
        <v>27958916.980000004</v>
      </c>
      <c r="G39" s="826">
        <f>SUM(G38:G38)</f>
        <v>97937678.140000015</v>
      </c>
      <c r="H39" s="820"/>
      <c r="I39" s="808"/>
      <c r="J39" s="808"/>
      <c r="K39" s="808"/>
      <c r="L39" s="808"/>
      <c r="M39" s="808"/>
      <c r="N39" s="808"/>
      <c r="O39" s="808"/>
      <c r="P39" s="808"/>
      <c r="Q39" s="808"/>
      <c r="R39" s="808"/>
      <c r="S39" s="808"/>
      <c r="T39" s="808"/>
    </row>
    <row r="40" spans="1:20" s="800" customFormat="1" ht="18.95" customHeight="1" thickBot="1" x14ac:dyDescent="0.25">
      <c r="C40" s="800" t="s">
        <v>949</v>
      </c>
      <c r="D40" s="803"/>
      <c r="E40" s="810">
        <f>ROUND(+E39/G39,4)</f>
        <v>0.71450000000000002</v>
      </c>
      <c r="F40" s="810">
        <f>ROUND(+F39/G39,4)</f>
        <v>0.28549999999999998</v>
      </c>
      <c r="G40" s="811">
        <f>SUM(E40:F40)</f>
        <v>1</v>
      </c>
      <c r="H40" s="812"/>
      <c r="I40" s="808"/>
      <c r="J40" s="808"/>
      <c r="K40" s="808"/>
      <c r="L40" s="808"/>
      <c r="M40" s="808"/>
      <c r="N40" s="808"/>
      <c r="O40" s="808"/>
      <c r="P40" s="808"/>
      <c r="Q40" s="808"/>
      <c r="R40" s="808"/>
      <c r="S40" s="808"/>
      <c r="T40" s="808"/>
    </row>
    <row r="41" spans="1:20" s="800" customFormat="1" ht="15" customHeight="1" thickTop="1" x14ac:dyDescent="0.2">
      <c r="D41" s="801"/>
      <c r="J41" s="808"/>
      <c r="K41" s="808"/>
      <c r="L41" s="808"/>
      <c r="M41" s="808"/>
      <c r="N41" s="808"/>
      <c r="O41" s="808"/>
      <c r="P41" s="808"/>
      <c r="Q41" s="808"/>
    </row>
    <row r="42" spans="1:20" s="800" customFormat="1" ht="15" customHeight="1" x14ac:dyDescent="0.2">
      <c r="A42" s="804">
        <v>6</v>
      </c>
      <c r="C42" s="805" t="s">
        <v>965</v>
      </c>
      <c r="D42" s="806">
        <v>44377</v>
      </c>
      <c r="F42" s="801" t="s">
        <v>966</v>
      </c>
      <c r="J42" s="808"/>
      <c r="K42" s="808"/>
      <c r="L42" s="808"/>
      <c r="M42" s="808"/>
      <c r="N42" s="808"/>
      <c r="O42" s="808"/>
      <c r="P42" s="808"/>
      <c r="Q42" s="808"/>
    </row>
    <row r="43" spans="1:20" ht="15" customHeight="1" x14ac:dyDescent="0.2">
      <c r="A43" s="800"/>
      <c r="B43" s="800"/>
      <c r="C43" s="800" t="s">
        <v>967</v>
      </c>
      <c r="D43" s="801"/>
      <c r="E43" s="800"/>
      <c r="F43" s="816">
        <v>149445773.97999999</v>
      </c>
      <c r="G43" s="812">
        <v>0.4820921717994755</v>
      </c>
      <c r="J43" s="808"/>
      <c r="K43" s="808"/>
      <c r="L43" s="808"/>
      <c r="M43" s="808"/>
      <c r="N43" s="808"/>
      <c r="O43" s="808"/>
      <c r="P43" s="808"/>
      <c r="Q43" s="808"/>
    </row>
    <row r="44" spans="1:20" ht="15" customHeight="1" x14ac:dyDescent="0.2">
      <c r="A44" s="800"/>
      <c r="B44" s="800"/>
      <c r="C44" s="800" t="s">
        <v>968</v>
      </c>
      <c r="D44" s="801"/>
      <c r="E44" s="800"/>
      <c r="F44" s="816">
        <v>3300674.1399999997</v>
      </c>
      <c r="G44" s="812">
        <v>1.0647535371377692E-2</v>
      </c>
      <c r="J44" s="808"/>
      <c r="K44" s="808"/>
      <c r="L44" s="808"/>
      <c r="M44" s="808"/>
      <c r="N44" s="808"/>
      <c r="O44" s="808"/>
      <c r="P44" s="808"/>
      <c r="Q44" s="808"/>
    </row>
    <row r="45" spans="1:20" ht="15" customHeight="1" x14ac:dyDescent="0.2">
      <c r="A45" s="800"/>
      <c r="B45" s="800"/>
      <c r="C45" s="800" t="s">
        <v>969</v>
      </c>
      <c r="D45" s="801"/>
      <c r="E45" s="800"/>
      <c r="F45" s="816">
        <v>157247745.35999998</v>
      </c>
      <c r="G45" s="812">
        <v>0.50726029282914686</v>
      </c>
      <c r="J45" s="808"/>
      <c r="K45" s="808"/>
      <c r="L45" s="808"/>
      <c r="M45" s="808"/>
      <c r="N45" s="808"/>
      <c r="O45" s="808"/>
      <c r="P45" s="808"/>
      <c r="Q45" s="808"/>
    </row>
    <row r="46" spans="1:20" ht="15" customHeight="1" thickBot="1" x14ac:dyDescent="0.25">
      <c r="A46" s="800"/>
      <c r="B46" s="800"/>
      <c r="C46" s="800" t="s">
        <v>970</v>
      </c>
      <c r="D46" s="801"/>
      <c r="E46" s="800"/>
      <c r="F46" s="827">
        <v>309994193.47999996</v>
      </c>
      <c r="G46" s="811">
        <f>SUM(G43:G45)</f>
        <v>1</v>
      </c>
      <c r="J46" s="808"/>
      <c r="K46" s="808"/>
      <c r="L46" s="808"/>
      <c r="M46" s="808"/>
      <c r="N46" s="808"/>
      <c r="O46" s="808"/>
      <c r="P46" s="808"/>
      <c r="Q46" s="808"/>
    </row>
    <row r="47" spans="1:20" ht="15" customHeight="1" thickTop="1" x14ac:dyDescent="0.2">
      <c r="J47" s="808"/>
      <c r="K47" s="808"/>
      <c r="L47" s="808"/>
      <c r="M47" s="808"/>
      <c r="N47" s="808"/>
      <c r="O47" s="808"/>
      <c r="P47" s="808"/>
      <c r="Q47" s="808"/>
    </row>
  </sheetData>
  <pageMargins left="0.5" right="0.41" top="0.75" bottom="0.5" header="0.5" footer="0.25"/>
  <pageSetup scale="89" orientation="portrait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B147"/>
  <sheetViews>
    <sheetView topLeftCell="AA1" zoomScale="85" zoomScaleNormal="85" workbookViewId="0">
      <pane ySplit="14" topLeftCell="A15" activePane="bottomLeft" state="frozen"/>
      <selection activeCell="D31" sqref="D31"/>
      <selection pane="bottomLeft" activeCell="AG38" sqref="AG38"/>
    </sheetView>
  </sheetViews>
  <sheetFormatPr defaultColWidth="9.28515625" defaultRowHeight="15" outlineLevelCol="1" x14ac:dyDescent="0.25"/>
  <cols>
    <col min="1" max="1" width="5.42578125" style="1" bestFit="1" customWidth="1"/>
    <col min="2" max="2" width="66.7109375" style="1" customWidth="1"/>
    <col min="3" max="3" width="10.7109375" style="1" customWidth="1"/>
    <col min="4" max="16" width="14.28515625" style="1" customWidth="1"/>
    <col min="17" max="17" width="5.42578125" style="1" bestFit="1" customWidth="1"/>
    <col min="18" max="18" width="66" style="1" customWidth="1"/>
    <col min="19" max="19" width="9" style="1" customWidth="1"/>
    <col min="20" max="21" width="15.5703125" style="1" bestFit="1" customWidth="1"/>
    <col min="22" max="22" width="14.5703125" style="1" bestFit="1" customWidth="1"/>
    <col min="23" max="23" width="14" style="1" customWidth="1" outlineLevel="1"/>
    <col min="24" max="24" width="16.42578125" style="1" customWidth="1" outlineLevel="1"/>
    <col min="25" max="32" width="13.7109375" style="1" customWidth="1" outlineLevel="1"/>
    <col min="33" max="33" width="5.42578125" style="1" bestFit="1" customWidth="1"/>
    <col min="34" max="34" width="55.42578125" style="1" customWidth="1"/>
    <col min="35" max="35" width="11.28515625" style="1" customWidth="1"/>
    <col min="36" max="36" width="16.28515625" style="1" bestFit="1" customWidth="1"/>
    <col min="37" max="37" width="15.28515625" style="1" bestFit="1" customWidth="1"/>
    <col min="38" max="38" width="21.28515625" style="1" bestFit="1" customWidth="1"/>
    <col min="39" max="39" width="15.28515625" style="1" hidden="1" customWidth="1" outlineLevel="1"/>
    <col min="40" max="40" width="16.28515625" style="1" hidden="1" customWidth="1" outlineLevel="1"/>
    <col min="41" max="41" width="15.42578125" style="1" hidden="1" customWidth="1" outlineLevel="1"/>
    <col min="42" max="42" width="20.7109375" style="1" hidden="1" customWidth="1" outlineLevel="1"/>
    <col min="43" max="43" width="15.42578125" style="1" hidden="1" customWidth="1" outlineLevel="1"/>
    <col min="44" max="44" width="16.28515625" style="1" hidden="1" customWidth="1" outlineLevel="1"/>
    <col min="45" max="45" width="15.42578125" style="1" hidden="1" customWidth="1" outlineLevel="1"/>
    <col min="46" max="46" width="16.28515625" style="1" hidden="1" customWidth="1" outlineLevel="1"/>
    <col min="47" max="47" width="15.42578125" style="1" hidden="1" customWidth="1" outlineLevel="1"/>
    <col min="48" max="48" width="21.28515625" style="1" hidden="1" customWidth="1" outlineLevel="1"/>
    <col min="49" max="49" width="5.42578125" style="1" bestFit="1" customWidth="1" collapsed="1"/>
    <col min="50" max="50" width="39.5703125" style="1" customWidth="1"/>
    <col min="51" max="51" width="7.28515625" style="1" bestFit="1" customWidth="1"/>
    <col min="52" max="54" width="17.5703125" style="1" customWidth="1"/>
    <col min="55" max="55" width="18.7109375" style="1" customWidth="1"/>
    <col min="56" max="64" width="16.28515625" style="1" customWidth="1"/>
    <col min="65" max="65" width="5.42578125" style="1" bestFit="1" customWidth="1"/>
    <col min="66" max="66" width="37.7109375" style="1" customWidth="1"/>
    <col min="67" max="67" width="4.7109375" style="1" bestFit="1" customWidth="1"/>
    <col min="68" max="72" width="18.5703125" style="1" customWidth="1"/>
    <col min="73" max="73" width="15" bestFit="1" customWidth="1"/>
    <col min="74" max="74" width="14.5703125" bestFit="1" customWidth="1"/>
    <col min="75" max="75" width="15.5703125" bestFit="1" customWidth="1"/>
    <col min="76" max="76" width="14.5703125" bestFit="1" customWidth="1"/>
    <col min="77" max="77" width="15.5703125" bestFit="1" customWidth="1"/>
    <col min="78" max="78" width="14.5703125" bestFit="1" customWidth="1"/>
    <col min="79" max="79" width="15.5703125" bestFit="1" customWidth="1"/>
    <col min="80" max="80" width="22.7109375" bestFit="1" customWidth="1"/>
    <col min="81" max="81" width="5.28515625" bestFit="1" customWidth="1"/>
    <col min="82" max="82" width="51.42578125" bestFit="1" customWidth="1"/>
    <col min="83" max="83" width="8.28515625" bestFit="1" customWidth="1"/>
    <col min="84" max="84" width="15.7109375" bestFit="1" customWidth="1"/>
    <col min="85" max="85" width="14.7109375" bestFit="1" customWidth="1"/>
    <col min="86" max="86" width="13.7109375" bestFit="1" customWidth="1"/>
    <col min="87" max="87" width="14.7109375" bestFit="1" customWidth="1"/>
    <col min="88" max="88" width="13.7109375" bestFit="1" customWidth="1"/>
    <col min="89" max="89" width="15" bestFit="1" customWidth="1"/>
    <col min="90" max="90" width="12.7109375" bestFit="1" customWidth="1"/>
    <col min="91" max="91" width="15" bestFit="1" customWidth="1"/>
    <col min="92" max="92" width="12.7109375" bestFit="1" customWidth="1"/>
    <col min="93" max="93" width="15" bestFit="1" customWidth="1"/>
    <col min="94" max="94" width="12.7109375" bestFit="1" customWidth="1"/>
    <col min="95" max="95" width="15" bestFit="1" customWidth="1"/>
    <col min="96" max="96" width="12.7109375" bestFit="1" customWidth="1"/>
    <col min="97" max="97" width="5.42578125" bestFit="1" customWidth="1"/>
    <col min="98" max="98" width="53.85546875" bestFit="1" customWidth="1"/>
    <col min="99" max="99" width="4.7109375" bestFit="1" customWidth="1"/>
    <col min="100" max="102" width="12.7109375" customWidth="1"/>
    <col min="103" max="112" width="12.7109375" customWidth="1" outlineLevel="1"/>
    <col min="113" max="113" width="5.42578125" bestFit="1" customWidth="1"/>
    <col min="114" max="114" width="43.140625" bestFit="1" customWidth="1"/>
    <col min="115" max="115" width="4.7109375" bestFit="1" customWidth="1"/>
    <col min="116" max="116" width="15.7109375" bestFit="1" customWidth="1"/>
    <col min="117" max="117" width="12.7109375" customWidth="1"/>
    <col min="118" max="118" width="21.28515625" bestFit="1" customWidth="1"/>
    <col min="119" max="119" width="14.7109375" bestFit="1" customWidth="1"/>
    <col min="120" max="120" width="13.7109375" bestFit="1" customWidth="1"/>
    <col min="121" max="121" width="15" bestFit="1" customWidth="1"/>
    <col min="122" max="122" width="13.42578125" bestFit="1" customWidth="1"/>
    <col min="123" max="123" width="15" bestFit="1" customWidth="1"/>
    <col min="124" max="124" width="13.42578125" bestFit="1" customWidth="1"/>
    <col min="125" max="125" width="15" bestFit="1" customWidth="1"/>
    <col min="126" max="126" width="13.42578125" bestFit="1" customWidth="1"/>
    <col min="127" max="127" width="15" bestFit="1" customWidth="1"/>
    <col min="128" max="128" width="15.85546875" customWidth="1"/>
    <col min="129" max="129" width="7.42578125" customWidth="1"/>
    <col min="130" max="130" width="31.42578125" bestFit="1" customWidth="1"/>
    <col min="131" max="131" width="6.140625" bestFit="1" customWidth="1"/>
    <col min="132" max="132" width="12.7109375" customWidth="1"/>
    <col min="133" max="133" width="14.7109375" bestFit="1" customWidth="1"/>
    <col min="134" max="135" width="12.7109375" customWidth="1"/>
    <col min="136" max="136" width="14.28515625" bestFit="1" customWidth="1"/>
    <col min="137" max="144" width="12.7109375" customWidth="1"/>
    <col min="145" max="145" width="5.42578125" bestFit="1" customWidth="1"/>
    <col min="146" max="146" width="55.28515625" bestFit="1" customWidth="1"/>
    <col min="147" max="147" width="4.5703125" bestFit="1" customWidth="1"/>
    <col min="148" max="148" width="15.7109375" bestFit="1" customWidth="1"/>
    <col min="149" max="149" width="12.7109375" customWidth="1"/>
    <col min="150" max="150" width="13.28515625" bestFit="1" customWidth="1"/>
    <col min="151" max="159" width="12.7109375" customWidth="1"/>
    <col min="160" max="160" width="22.85546875" style="1" bestFit="1" customWidth="1"/>
    <col min="161" max="161" width="5.42578125" style="1" bestFit="1" customWidth="1"/>
    <col min="162" max="162" width="41.28515625" style="1" bestFit="1" customWidth="1"/>
    <col min="163" max="163" width="4.28515625" style="1" customWidth="1"/>
    <col min="164" max="164" width="16.28515625" style="1" customWidth="1"/>
    <col min="165" max="165" width="16.7109375" style="1" customWidth="1"/>
    <col min="166" max="166" width="17.7109375" style="1" customWidth="1"/>
    <col min="167" max="167" width="17.28515625" style="1" customWidth="1"/>
    <col min="168" max="176" width="14.7109375" style="1" customWidth="1"/>
    <col min="177" max="177" width="5.42578125" style="1" bestFit="1" customWidth="1"/>
    <col min="178" max="178" width="50.42578125" style="1" bestFit="1" customWidth="1"/>
    <col min="179" max="192" width="14.7109375" style="1" customWidth="1"/>
    <col min="193" max="193" width="5.42578125" style="1" bestFit="1" customWidth="1"/>
    <col min="194" max="208" width="14.7109375" style="1" customWidth="1"/>
    <col min="209" max="209" width="5.42578125" style="1" bestFit="1" customWidth="1"/>
    <col min="210" max="210" width="31.7109375" style="1" bestFit="1" customWidth="1"/>
    <col min="211" max="211" width="4.5703125" style="1" bestFit="1" customWidth="1"/>
    <col min="212" max="224" width="14.7109375" style="1" customWidth="1"/>
    <col min="225" max="225" width="9" style="1" customWidth="1"/>
    <col min="226" max="226" width="60.7109375" style="1" customWidth="1"/>
    <col min="227" max="227" width="4.5703125" style="1" bestFit="1" customWidth="1"/>
    <col min="228" max="240" width="14.7109375" style="1" customWidth="1"/>
    <col min="241" max="241" width="5.42578125" style="1" bestFit="1" customWidth="1"/>
    <col min="242" max="242" width="50.28515625" style="1" bestFit="1" customWidth="1"/>
    <col min="243" max="243" width="6" style="1" customWidth="1"/>
    <col min="244" max="256" width="17.5703125" style="1" customWidth="1"/>
    <col min="257" max="257" width="5.42578125" style="1" bestFit="1" customWidth="1"/>
    <col min="258" max="258" width="39" style="1" customWidth="1"/>
    <col min="259" max="259" width="5.5703125" style="1" customWidth="1"/>
    <col min="260" max="272" width="14.5703125" style="1" customWidth="1"/>
    <col min="273" max="273" width="5" style="1" bestFit="1" customWidth="1"/>
    <col min="274" max="274" width="33.5703125" style="1" customWidth="1"/>
    <col min="275" max="275" width="9.7109375" style="1" customWidth="1"/>
    <col min="276" max="276" width="17.7109375" style="1" customWidth="1"/>
    <col min="277" max="277" width="18.7109375" style="1" customWidth="1"/>
    <col min="278" max="278" width="15.28515625" style="1" customWidth="1"/>
    <col min="279" max="279" width="14" style="1" bestFit="1" customWidth="1"/>
    <col min="280" max="288" width="18.28515625" style="1" customWidth="1"/>
    <col min="289" max="289" width="5.5703125" style="1" bestFit="1" customWidth="1"/>
    <col min="290" max="290" width="41.5703125" style="1" customWidth="1"/>
    <col min="291" max="291" width="5" style="1" bestFit="1" customWidth="1"/>
    <col min="292" max="295" width="19.28515625" style="1" customWidth="1"/>
    <col min="296" max="296" width="16.42578125" style="1" bestFit="1" customWidth="1"/>
    <col min="297" max="297" width="14.5703125" style="1" customWidth="1"/>
    <col min="298" max="298" width="15.42578125" style="1" bestFit="1" customWidth="1"/>
    <col min="299" max="299" width="15.5703125" style="1" bestFit="1" customWidth="1"/>
    <col min="300" max="300" width="15.42578125" style="1" bestFit="1" customWidth="1"/>
    <col min="301" max="301" width="15.5703125" style="1" bestFit="1" customWidth="1"/>
    <col min="302" max="302" width="15.42578125" style="1" bestFit="1" customWidth="1"/>
    <col min="303" max="303" width="15.5703125" style="1" bestFit="1" customWidth="1"/>
    <col min="304" max="304" width="22.85546875" style="1" bestFit="1" customWidth="1"/>
    <col min="305" max="305" width="5.5703125" style="1" bestFit="1" customWidth="1"/>
    <col min="306" max="306" width="58.7109375" style="1" customWidth="1"/>
    <col min="307" max="307" width="6.5703125" style="1" customWidth="1"/>
    <col min="308" max="311" width="16.7109375" style="1" customWidth="1"/>
    <col min="312" max="312" width="14" style="1" bestFit="1" customWidth="1"/>
    <col min="313" max="320" width="13.42578125" style="1" customWidth="1"/>
    <col min="321" max="321" width="5.42578125" style="1" bestFit="1" customWidth="1"/>
    <col min="322" max="322" width="34.28515625" style="1" customWidth="1"/>
    <col min="323" max="323" width="5.7109375" style="1" customWidth="1"/>
    <col min="324" max="336" width="13.42578125" style="1" customWidth="1"/>
    <col min="337" max="337" width="5.42578125" style="1" bestFit="1" customWidth="1"/>
    <col min="338" max="338" width="42.7109375" style="1" bestFit="1" customWidth="1"/>
    <col min="339" max="339" width="4.5703125" style="1" bestFit="1" customWidth="1"/>
    <col min="340" max="352" width="13.42578125" style="1" customWidth="1"/>
    <col min="353" max="353" width="5.42578125" style="1" bestFit="1" customWidth="1"/>
    <col min="354" max="354" width="43.85546875" style="1" bestFit="1" customWidth="1"/>
    <col min="355" max="355" width="13.42578125" style="1" customWidth="1"/>
    <col min="356" max="356" width="15.5703125" style="1" bestFit="1" customWidth="1"/>
    <col min="357" max="357" width="13.42578125" style="1" customWidth="1"/>
    <col min="358" max="358" width="15.42578125" style="1" bestFit="1" customWidth="1"/>
    <col min="359" max="359" width="13.42578125" style="1" customWidth="1"/>
    <col min="360" max="360" width="15.42578125" style="1" bestFit="1" customWidth="1"/>
    <col min="361" max="361" width="13.42578125" style="1" customWidth="1"/>
    <col min="362" max="362" width="15.42578125" style="1" bestFit="1" customWidth="1"/>
    <col min="363" max="363" width="16" style="1" bestFit="1" customWidth="1"/>
    <col min="364" max="364" width="15.42578125" style="1" bestFit="1" customWidth="1"/>
    <col min="365" max="365" width="16" style="1" bestFit="1" customWidth="1"/>
    <col min="366" max="366" width="15.42578125" style="1" bestFit="1" customWidth="1"/>
    <col min="367" max="367" width="15.5703125" style="1" bestFit="1" customWidth="1"/>
    <col min="368" max="368" width="15.42578125" style="1" customWidth="1"/>
    <col min="369" max="369" width="6.85546875" style="1" bestFit="1" customWidth="1"/>
    <col min="370" max="370" width="55.85546875" style="1" customWidth="1"/>
    <col min="371" max="371" width="4.5703125" style="1" bestFit="1" customWidth="1"/>
    <col min="372" max="372" width="15.85546875" style="1" bestFit="1" customWidth="1"/>
    <col min="373" max="384" width="13.42578125" style="1" customWidth="1"/>
    <col min="385" max="385" width="5.42578125" style="1" bestFit="1" customWidth="1"/>
    <col min="386" max="386" width="52.42578125" style="1" bestFit="1" customWidth="1"/>
    <col min="387" max="387" width="4.5703125" style="1" bestFit="1" customWidth="1"/>
    <col min="388" max="400" width="13.42578125" style="1" customWidth="1"/>
    <col min="401" max="401" width="5.42578125" style="1" bestFit="1" customWidth="1"/>
    <col min="402" max="402" width="78.28515625" style="1" customWidth="1"/>
    <col min="403" max="403" width="4.5703125" style="1" bestFit="1" customWidth="1"/>
    <col min="404" max="404" width="14.28515625" style="1" bestFit="1" customWidth="1"/>
    <col min="405" max="405" width="12.7109375" style="1" bestFit="1" customWidth="1"/>
    <col min="406" max="406" width="14.28515625" style="1" bestFit="1" customWidth="1"/>
    <col min="407" max="407" width="12.7109375" style="1" bestFit="1" customWidth="1"/>
    <col min="408" max="410" width="14.28515625" style="1" customWidth="1"/>
    <col min="411" max="411" width="15.5703125" style="1" bestFit="1" customWidth="1"/>
    <col min="412" max="416" width="14.28515625" style="1" customWidth="1"/>
    <col min="417" max="417" width="5.42578125" style="1" bestFit="1" customWidth="1"/>
    <col min="418" max="418" width="57.85546875" style="1" customWidth="1"/>
    <col min="419" max="419" width="8" style="1" customWidth="1"/>
    <col min="420" max="422" width="16.7109375" style="1" customWidth="1"/>
    <col min="423" max="423" width="17.28515625" style="1" customWidth="1"/>
    <col min="424" max="432" width="16.7109375" style="1" customWidth="1"/>
    <col min="433" max="433" width="6" bestFit="1" customWidth="1"/>
    <col min="434" max="434" width="42.7109375" customWidth="1"/>
    <col min="435" max="435" width="4.5703125" bestFit="1" customWidth="1"/>
    <col min="436" max="436" width="17.7109375" bestFit="1" customWidth="1"/>
    <col min="437" max="437" width="16.140625" bestFit="1" customWidth="1"/>
    <col min="438" max="438" width="14.5703125" bestFit="1" customWidth="1"/>
    <col min="439" max="439" width="16.140625" bestFit="1" customWidth="1"/>
    <col min="440" max="440" width="16" bestFit="1" customWidth="1"/>
    <col min="441" max="447" width="17.140625" bestFit="1" customWidth="1"/>
    <col min="448" max="448" width="25.28515625" bestFit="1" customWidth="1"/>
    <col min="449" max="449" width="9.42578125" bestFit="1" customWidth="1"/>
    <col min="450" max="450" width="58.28515625" customWidth="1"/>
    <col min="451" max="451" width="5" bestFit="1" customWidth="1"/>
    <col min="452" max="452" width="17.7109375" bestFit="1" customWidth="1"/>
    <col min="453" max="453" width="16.140625" bestFit="1" customWidth="1"/>
    <col min="454" max="454" width="17.28515625" bestFit="1" customWidth="1"/>
    <col min="455" max="455" width="16.7109375" bestFit="1" customWidth="1"/>
    <col min="456" max="456" width="17.28515625" bestFit="1" customWidth="1"/>
    <col min="457" max="457" width="16.7109375" bestFit="1" customWidth="1"/>
    <col min="458" max="458" width="17.28515625" bestFit="1" customWidth="1"/>
    <col min="459" max="459" width="16.7109375" bestFit="1" customWidth="1"/>
    <col min="460" max="460" width="18.28515625" bestFit="1" customWidth="1"/>
    <col min="461" max="461" width="16.7109375" bestFit="1" customWidth="1"/>
    <col min="462" max="462" width="18.28515625" bestFit="1" customWidth="1"/>
    <col min="463" max="463" width="16.7109375" bestFit="1" customWidth="1"/>
    <col min="464" max="464" width="18.140625" customWidth="1"/>
    <col min="465" max="465" width="6" bestFit="1" customWidth="1"/>
    <col min="466" max="466" width="58.85546875" customWidth="1"/>
    <col min="467" max="467" width="4.5703125" bestFit="1" customWidth="1"/>
    <col min="468" max="468" width="17.7109375" bestFit="1" customWidth="1"/>
    <col min="469" max="469" width="16.140625" bestFit="1" customWidth="1"/>
    <col min="470" max="470" width="14.5703125" style="1" bestFit="1" customWidth="1"/>
    <col min="471" max="471" width="16.140625" style="1" bestFit="1" customWidth="1"/>
    <col min="472" max="472" width="14.5703125" style="1" bestFit="1" customWidth="1"/>
    <col min="473" max="473" width="16.140625" style="1" bestFit="1" customWidth="1"/>
    <col min="474" max="474" width="14.85546875" style="1" bestFit="1" customWidth="1"/>
    <col min="475" max="475" width="16.140625" style="1" bestFit="1" customWidth="1"/>
    <col min="476" max="476" width="16" style="1" bestFit="1" customWidth="1"/>
    <col min="477" max="477" width="16.140625" style="1" bestFit="1" customWidth="1"/>
    <col min="478" max="478" width="16" style="1" bestFit="1" customWidth="1"/>
    <col min="479" max="479" width="16.140625" style="1" bestFit="1" customWidth="1"/>
    <col min="480" max="480" width="14.7109375" style="1" customWidth="1"/>
    <col min="481" max="481" width="6" bestFit="1" customWidth="1"/>
    <col min="482" max="482" width="61.140625" customWidth="1"/>
    <col min="483" max="483" width="5" bestFit="1" customWidth="1"/>
    <col min="484" max="484" width="17.7109375" bestFit="1" customWidth="1"/>
    <col min="485" max="485" width="16.140625" bestFit="1" customWidth="1"/>
    <col min="486" max="486" width="14.5703125" bestFit="1" customWidth="1"/>
    <col min="487" max="487" width="18.42578125" customWidth="1"/>
    <col min="488" max="488" width="18.85546875" customWidth="1"/>
    <col min="489" max="489" width="18.140625" customWidth="1"/>
    <col min="490" max="490" width="18.5703125" customWidth="1"/>
    <col min="491" max="491" width="20.7109375" customWidth="1"/>
    <col min="492" max="492" width="18" bestFit="1" customWidth="1"/>
    <col min="493" max="493" width="21" customWidth="1"/>
    <col min="494" max="494" width="21.42578125" customWidth="1"/>
    <col min="495" max="495" width="20.140625" customWidth="1"/>
    <col min="496" max="496" width="18.7109375" customWidth="1"/>
    <col min="497" max="16384" width="9.28515625" style="1"/>
  </cols>
  <sheetData>
    <row r="1" spans="1:496" s="773" customFormat="1" ht="15.75" thickBot="1" x14ac:dyDescent="0.3">
      <c r="T1" s="774">
        <v>0</v>
      </c>
      <c r="U1" s="774">
        <v>0</v>
      </c>
      <c r="V1" s="774">
        <v>0</v>
      </c>
    </row>
    <row r="2" spans="1:496" s="773" customFormat="1" x14ac:dyDescent="0.25">
      <c r="A2" s="763"/>
      <c r="B2" s="763"/>
      <c r="C2" s="763"/>
      <c r="D2" s="763"/>
      <c r="E2" s="763"/>
      <c r="F2" s="763"/>
      <c r="G2" s="763"/>
      <c r="H2" s="763"/>
      <c r="I2" s="775"/>
      <c r="J2" s="775"/>
      <c r="K2" s="775"/>
      <c r="L2" s="775"/>
      <c r="M2" s="775"/>
      <c r="N2" s="775"/>
      <c r="O2" s="776"/>
      <c r="P2" s="777" t="s">
        <v>896</v>
      </c>
      <c r="Q2" s="763"/>
      <c r="R2" s="763"/>
      <c r="S2" s="763"/>
      <c r="U2" s="776"/>
      <c r="V2" s="777" t="s">
        <v>896</v>
      </c>
      <c r="W2" s="763"/>
      <c r="X2" s="763"/>
      <c r="AE2" s="776"/>
      <c r="AF2" s="777" t="s">
        <v>896</v>
      </c>
      <c r="AK2" s="776"/>
      <c r="AL2" s="777" t="s">
        <v>896</v>
      </c>
      <c r="AM2" s="763"/>
      <c r="AN2" s="763"/>
      <c r="AU2" s="776"/>
      <c r="AV2" s="777" t="s">
        <v>896</v>
      </c>
      <c r="BK2" s="776"/>
      <c r="BL2" s="777" t="s">
        <v>896</v>
      </c>
      <c r="CA2" s="776"/>
      <c r="CB2" s="777" t="s">
        <v>896</v>
      </c>
      <c r="CG2" s="776"/>
      <c r="CH2" s="777" t="s">
        <v>896</v>
      </c>
      <c r="CQ2" s="776"/>
      <c r="CR2" s="777" t="s">
        <v>896</v>
      </c>
      <c r="CW2" s="776"/>
      <c r="CX2" s="777" t="s">
        <v>896</v>
      </c>
      <c r="DG2" s="776"/>
      <c r="DH2" s="777" t="s">
        <v>896</v>
      </c>
      <c r="DM2" s="776"/>
      <c r="DN2" s="777" t="s">
        <v>896</v>
      </c>
      <c r="DW2" s="776"/>
      <c r="DX2" s="777" t="s">
        <v>896</v>
      </c>
      <c r="EC2" s="776"/>
      <c r="ED2" s="777" t="s">
        <v>896</v>
      </c>
      <c r="EM2" s="776"/>
      <c r="EN2" s="777" t="s">
        <v>896</v>
      </c>
      <c r="ES2" s="776"/>
      <c r="ET2" s="777" t="s">
        <v>896</v>
      </c>
      <c r="FC2" s="776"/>
      <c r="FD2" s="777" t="s">
        <v>896</v>
      </c>
      <c r="FS2" s="776"/>
      <c r="FT2" s="777" t="s">
        <v>896</v>
      </c>
      <c r="FY2" s="776"/>
      <c r="FZ2" s="777" t="s">
        <v>896</v>
      </c>
      <c r="GI2" s="776"/>
      <c r="GJ2" s="777" t="s">
        <v>896</v>
      </c>
      <c r="GO2" s="776"/>
      <c r="GP2" s="777" t="s">
        <v>896</v>
      </c>
      <c r="GY2" s="776"/>
      <c r="GZ2" s="777" t="s">
        <v>896</v>
      </c>
      <c r="HE2" s="763"/>
      <c r="HF2" s="763"/>
      <c r="HG2" s="776"/>
      <c r="HH2" s="777" t="s">
        <v>896</v>
      </c>
      <c r="HO2" s="776"/>
      <c r="HP2" s="777" t="s">
        <v>896</v>
      </c>
      <c r="IA2" s="776"/>
      <c r="IB2" s="777" t="s">
        <v>896</v>
      </c>
      <c r="IE2" s="776"/>
      <c r="IF2" s="777" t="s">
        <v>896</v>
      </c>
      <c r="IK2" s="776"/>
      <c r="IL2" s="777" t="s">
        <v>896</v>
      </c>
      <c r="IU2" s="776"/>
      <c r="IV2" s="777" t="s">
        <v>896</v>
      </c>
      <c r="JK2" s="776"/>
      <c r="JL2" s="777" t="s">
        <v>896</v>
      </c>
      <c r="JQ2" s="776"/>
      <c r="JR2" s="777" t="s">
        <v>896</v>
      </c>
      <c r="KA2" s="776"/>
      <c r="KB2" s="777" t="s">
        <v>896</v>
      </c>
      <c r="KG2" s="776"/>
      <c r="KH2" s="777" t="s">
        <v>896</v>
      </c>
      <c r="KQ2" s="776"/>
      <c r="KR2" s="777" t="s">
        <v>896</v>
      </c>
      <c r="KW2" s="776"/>
      <c r="KX2" s="777" t="s">
        <v>896</v>
      </c>
      <c r="LG2" s="776"/>
      <c r="LH2" s="777" t="s">
        <v>896</v>
      </c>
      <c r="LW2" s="776"/>
      <c r="LX2" s="777" t="s">
        <v>896</v>
      </c>
      <c r="MM2" s="776"/>
      <c r="MN2" s="777" t="s">
        <v>896</v>
      </c>
      <c r="NC2" s="776"/>
      <c r="ND2" s="777" t="s">
        <v>896</v>
      </c>
      <c r="NS2" s="776"/>
      <c r="NT2" s="777" t="s">
        <v>896</v>
      </c>
      <c r="OI2" s="776"/>
      <c r="OJ2" s="777" t="s">
        <v>896</v>
      </c>
      <c r="OY2" s="776"/>
      <c r="OZ2" s="777" t="s">
        <v>896</v>
      </c>
      <c r="PO2" s="776"/>
      <c r="PP2" s="777" t="s">
        <v>896</v>
      </c>
      <c r="QE2" s="776"/>
      <c r="QF2" s="777" t="s">
        <v>896</v>
      </c>
      <c r="QU2" s="776"/>
      <c r="QV2" s="777" t="s">
        <v>896</v>
      </c>
      <c r="RJ2" s="763"/>
      <c r="RK2" s="776"/>
      <c r="RL2" s="777" t="s">
        <v>896</v>
      </c>
      <c r="SA2" s="776"/>
      <c r="SB2" s="777" t="s">
        <v>896</v>
      </c>
    </row>
    <row r="3" spans="1:496" s="773" customFormat="1" x14ac:dyDescent="0.25">
      <c r="A3" s="763"/>
      <c r="B3" s="763"/>
      <c r="C3" s="763"/>
      <c r="D3" s="763"/>
      <c r="E3" s="763"/>
      <c r="F3" s="763"/>
      <c r="H3" s="763"/>
      <c r="I3" s="778"/>
      <c r="J3" s="778"/>
      <c r="K3" s="778"/>
      <c r="L3" s="778"/>
      <c r="M3" s="778"/>
      <c r="N3" s="778"/>
      <c r="O3" s="779"/>
      <c r="P3" s="780" t="s">
        <v>897</v>
      </c>
      <c r="Q3" s="763"/>
      <c r="R3" s="763"/>
      <c r="S3" s="763"/>
      <c r="U3" s="779"/>
      <c r="V3" s="780" t="s">
        <v>898</v>
      </c>
      <c r="W3" s="763"/>
      <c r="X3" s="763"/>
      <c r="AE3" s="779"/>
      <c r="AF3" s="780" t="s">
        <v>898</v>
      </c>
      <c r="AK3" s="779"/>
      <c r="AL3" s="780" t="s">
        <v>899</v>
      </c>
      <c r="AM3" s="763"/>
      <c r="AN3" s="763"/>
      <c r="AU3" s="779"/>
      <c r="AV3" s="780" t="s">
        <v>899</v>
      </c>
      <c r="BK3" s="779"/>
      <c r="BL3" s="780" t="s">
        <v>900</v>
      </c>
      <c r="CA3" s="779"/>
      <c r="CB3" s="780" t="s">
        <v>901</v>
      </c>
      <c r="CG3" s="779"/>
      <c r="CH3" s="780" t="s">
        <v>902</v>
      </c>
      <c r="CQ3" s="779"/>
      <c r="CR3" s="780" t="s">
        <v>902</v>
      </c>
      <c r="CW3" s="779"/>
      <c r="CX3" s="780" t="s">
        <v>903</v>
      </c>
      <c r="DG3" s="779"/>
      <c r="DH3" s="780" t="s">
        <v>903</v>
      </c>
      <c r="DM3" s="779"/>
      <c r="DN3" s="780" t="s">
        <v>904</v>
      </c>
      <c r="DW3" s="779"/>
      <c r="DX3" s="780" t="s">
        <v>904</v>
      </c>
      <c r="EC3" s="779"/>
      <c r="ED3" s="780" t="s">
        <v>905</v>
      </c>
      <c r="EM3" s="779"/>
      <c r="EN3" s="780" t="s">
        <v>905</v>
      </c>
      <c r="ES3" s="779"/>
      <c r="ET3" s="780" t="s">
        <v>906</v>
      </c>
      <c r="FC3" s="779"/>
      <c r="FD3" s="780" t="s">
        <v>906</v>
      </c>
      <c r="FS3" s="779"/>
      <c r="FT3" s="780" t="s">
        <v>907</v>
      </c>
      <c r="FY3" s="779"/>
      <c r="FZ3" s="780" t="s">
        <v>908</v>
      </c>
      <c r="GI3" s="779"/>
      <c r="GJ3" s="780" t="s">
        <v>908</v>
      </c>
      <c r="GO3" s="779"/>
      <c r="GP3" s="780" t="s">
        <v>909</v>
      </c>
      <c r="GY3" s="779"/>
      <c r="GZ3" s="780" t="s">
        <v>909</v>
      </c>
      <c r="HE3" s="763"/>
      <c r="HF3" s="763"/>
      <c r="HG3" s="779"/>
      <c r="HH3" s="780" t="s">
        <v>910</v>
      </c>
      <c r="HO3" s="779"/>
      <c r="HP3" s="780" t="s">
        <v>910</v>
      </c>
      <c r="IA3" s="779"/>
      <c r="IB3" s="780" t="s">
        <v>911</v>
      </c>
      <c r="IE3" s="779"/>
      <c r="IF3" s="780" t="s">
        <v>911</v>
      </c>
      <c r="IK3" s="779"/>
      <c r="IL3" s="780" t="s">
        <v>912</v>
      </c>
      <c r="IU3" s="779"/>
      <c r="IV3" s="780" t="s">
        <v>912</v>
      </c>
      <c r="JK3" s="779"/>
      <c r="JL3" s="780" t="s">
        <v>913</v>
      </c>
      <c r="JQ3" s="779"/>
      <c r="JR3" s="780" t="s">
        <v>914</v>
      </c>
      <c r="KA3" s="779"/>
      <c r="KB3" s="780" t="s">
        <v>914</v>
      </c>
      <c r="KG3" s="779"/>
      <c r="KH3" s="780" t="s">
        <v>915</v>
      </c>
      <c r="KQ3" s="779"/>
      <c r="KR3" s="780" t="s">
        <v>915</v>
      </c>
      <c r="KW3" s="779"/>
      <c r="KX3" s="780" t="s">
        <v>916</v>
      </c>
      <c r="LG3" s="779"/>
      <c r="LH3" s="780" t="s">
        <v>916</v>
      </c>
      <c r="LW3" s="779"/>
      <c r="LX3" s="780" t="s">
        <v>917</v>
      </c>
      <c r="MM3" s="779"/>
      <c r="MN3" s="780" t="s">
        <v>918</v>
      </c>
      <c r="NC3" s="779"/>
      <c r="ND3" s="780" t="s">
        <v>919</v>
      </c>
      <c r="NS3" s="779"/>
      <c r="NT3" s="780" t="s">
        <v>920</v>
      </c>
      <c r="OI3" s="779"/>
      <c r="OJ3" s="780" t="s">
        <v>921</v>
      </c>
      <c r="OY3" s="779"/>
      <c r="OZ3" s="780" t="s">
        <v>922</v>
      </c>
      <c r="PO3" s="779"/>
      <c r="PP3" s="780" t="s">
        <v>923</v>
      </c>
      <c r="QE3" s="779"/>
      <c r="QF3" s="780" t="s">
        <v>924</v>
      </c>
      <c r="QU3" s="779"/>
      <c r="QV3" s="780" t="s">
        <v>925</v>
      </c>
      <c r="RJ3" s="763"/>
      <c r="RK3" s="779"/>
      <c r="RL3" s="780" t="s">
        <v>926</v>
      </c>
      <c r="SA3" s="779"/>
      <c r="SB3" s="780" t="s">
        <v>927</v>
      </c>
    </row>
    <row r="4" spans="1:496" s="773" customFormat="1" ht="15.75" thickBot="1" x14ac:dyDescent="0.3">
      <c r="A4" s="775"/>
      <c r="B4" s="775"/>
      <c r="C4" s="775"/>
      <c r="D4" s="775"/>
      <c r="E4" s="775"/>
      <c r="F4" s="775"/>
      <c r="H4" s="763"/>
      <c r="I4" s="763"/>
      <c r="J4" s="763"/>
      <c r="K4" s="763"/>
      <c r="L4" s="763"/>
      <c r="M4" s="763"/>
      <c r="N4" s="763"/>
      <c r="O4" s="781" t="s">
        <v>154</v>
      </c>
      <c r="P4" s="782">
        <v>6.01</v>
      </c>
      <c r="Q4" s="763"/>
      <c r="R4" s="763"/>
      <c r="S4" s="763"/>
      <c r="U4" s="781" t="s">
        <v>154</v>
      </c>
      <c r="V4" s="782">
        <v>6.02</v>
      </c>
      <c r="AE4" s="781" t="s">
        <v>154</v>
      </c>
      <c r="AF4" s="782">
        <v>6.02</v>
      </c>
      <c r="AK4" s="781" t="s">
        <v>154</v>
      </c>
      <c r="AL4" s="782">
        <v>6.0299999999999994</v>
      </c>
      <c r="AM4" s="763"/>
      <c r="AN4" s="763"/>
      <c r="AU4" s="781" t="s">
        <v>154</v>
      </c>
      <c r="AV4" s="782">
        <v>6.0299999999999994</v>
      </c>
      <c r="BK4" s="781" t="s">
        <v>154</v>
      </c>
      <c r="BL4" s="782">
        <v>6.0399999999999991</v>
      </c>
      <c r="CA4" s="781" t="s">
        <v>154</v>
      </c>
      <c r="CB4" s="782">
        <v>6.0499999999999989</v>
      </c>
      <c r="CG4" s="781" t="s">
        <v>154</v>
      </c>
      <c r="CH4" s="782">
        <v>6.0599999999999987</v>
      </c>
      <c r="CQ4" s="781" t="s">
        <v>154</v>
      </c>
      <c r="CR4" s="782">
        <v>6.0599999999999987</v>
      </c>
      <c r="CW4" s="781" t="s">
        <v>154</v>
      </c>
      <c r="CX4" s="782">
        <v>6.0699999999999985</v>
      </c>
      <c r="DG4" s="781" t="s">
        <v>154</v>
      </c>
      <c r="DH4" s="782">
        <v>6.0699999999999985</v>
      </c>
      <c r="DM4" s="781" t="s">
        <v>154</v>
      </c>
      <c r="DN4" s="782">
        <v>6.0799999999999983</v>
      </c>
      <c r="DW4" s="781" t="s">
        <v>154</v>
      </c>
      <c r="DX4" s="782">
        <v>6.0799999999999983</v>
      </c>
      <c r="EC4" s="781" t="s">
        <v>154</v>
      </c>
      <c r="ED4" s="782">
        <v>6.0899999999999981</v>
      </c>
      <c r="EM4" s="781" t="s">
        <v>154</v>
      </c>
      <c r="EN4" s="782">
        <v>6.0899999999999981</v>
      </c>
      <c r="ES4" s="781" t="s">
        <v>154</v>
      </c>
      <c r="ET4" s="782">
        <v>6.0999999999999979</v>
      </c>
      <c r="FC4" s="781" t="s">
        <v>154</v>
      </c>
      <c r="FD4" s="782">
        <v>6.0999999999999979</v>
      </c>
      <c r="FS4" s="781" t="s">
        <v>154</v>
      </c>
      <c r="FT4" s="782">
        <v>6.1099999999999977</v>
      </c>
      <c r="FY4" s="781" t="s">
        <v>154</v>
      </c>
      <c r="FZ4" s="782">
        <v>6.1199999999999974</v>
      </c>
      <c r="GI4" s="781" t="s">
        <v>154</v>
      </c>
      <c r="GJ4" s="782">
        <v>6.1199999999999974</v>
      </c>
      <c r="GO4" s="781" t="s">
        <v>154</v>
      </c>
      <c r="GP4" s="782">
        <v>6.1299999999999972</v>
      </c>
      <c r="GY4" s="781" t="s">
        <v>154</v>
      </c>
      <c r="GZ4" s="782">
        <v>6.1299999999999972</v>
      </c>
      <c r="HE4" s="763"/>
      <c r="HF4" s="763"/>
      <c r="HG4" s="781" t="s">
        <v>154</v>
      </c>
      <c r="HH4" s="782">
        <v>6.139999999999997</v>
      </c>
      <c r="HO4" s="781" t="s">
        <v>154</v>
      </c>
      <c r="HP4" s="782">
        <v>6.139999999999997</v>
      </c>
      <c r="IA4" s="781" t="s">
        <v>154</v>
      </c>
      <c r="IB4" s="782">
        <v>6.1499999999999968</v>
      </c>
      <c r="IE4" s="781" t="s">
        <v>154</v>
      </c>
      <c r="IF4" s="782">
        <v>6.1499999999999968</v>
      </c>
      <c r="IK4" s="781" t="s">
        <v>154</v>
      </c>
      <c r="IL4" s="782">
        <v>6.1599999999999966</v>
      </c>
      <c r="IU4" s="781" t="s">
        <v>154</v>
      </c>
      <c r="IV4" s="782">
        <v>6.1599999999999966</v>
      </c>
      <c r="JK4" s="781" t="s">
        <v>154</v>
      </c>
      <c r="JL4" s="782">
        <v>6.1699999999999964</v>
      </c>
      <c r="JQ4" s="781" t="s">
        <v>154</v>
      </c>
      <c r="JR4" s="782">
        <v>6.1799999999999962</v>
      </c>
      <c r="KA4" s="781" t="s">
        <v>154</v>
      </c>
      <c r="KB4" s="782">
        <v>6.1799999999999962</v>
      </c>
      <c r="KG4" s="781" t="s">
        <v>154</v>
      </c>
      <c r="KH4" s="782">
        <v>6.1899999999999959</v>
      </c>
      <c r="KQ4" s="781" t="s">
        <v>154</v>
      </c>
      <c r="KR4" s="782">
        <v>6.1899999999999959</v>
      </c>
      <c r="KW4" s="781" t="s">
        <v>154</v>
      </c>
      <c r="KX4" s="782">
        <v>6.1999999999999957</v>
      </c>
      <c r="LG4" s="781" t="s">
        <v>154</v>
      </c>
      <c r="LH4" s="782">
        <v>6.1999999999999957</v>
      </c>
      <c r="LW4" s="781" t="s">
        <v>154</v>
      </c>
      <c r="LX4" s="782">
        <v>6.2099999999999955</v>
      </c>
      <c r="MM4" s="781" t="s">
        <v>154</v>
      </c>
      <c r="MN4" s="782">
        <v>6.2199999999999953</v>
      </c>
      <c r="NC4" s="781" t="s">
        <v>154</v>
      </c>
      <c r="ND4" s="782">
        <v>6.2299999999999951</v>
      </c>
      <c r="NS4" s="781" t="s">
        <v>154</v>
      </c>
      <c r="NT4" s="782">
        <v>6.2399999999999949</v>
      </c>
      <c r="OI4" s="781" t="s">
        <v>154</v>
      </c>
      <c r="OJ4" s="782">
        <v>6.2499999999999947</v>
      </c>
      <c r="OY4" s="781" t="s">
        <v>154</v>
      </c>
      <c r="OZ4" s="782">
        <v>6.2599999999999945</v>
      </c>
      <c r="PO4" s="781" t="s">
        <v>154</v>
      </c>
      <c r="PP4" s="782">
        <v>6.2699999999999942</v>
      </c>
      <c r="QE4" s="781" t="s">
        <v>155</v>
      </c>
      <c r="QF4" s="782">
        <v>6.279999999999994</v>
      </c>
      <c r="QU4" s="781" t="s">
        <v>154</v>
      </c>
      <c r="QV4" s="782">
        <v>6.2899999999999938</v>
      </c>
      <c r="RJ4" s="763"/>
      <c r="RK4" s="781" t="s">
        <v>155</v>
      </c>
      <c r="RL4" s="782">
        <v>6.2999999999999936</v>
      </c>
      <c r="SA4" s="781" t="s">
        <v>154</v>
      </c>
      <c r="SB4" s="783" t="s">
        <v>156</v>
      </c>
    </row>
    <row r="5" spans="1:496" s="770" customFormat="1" x14ac:dyDescent="0.25">
      <c r="A5" s="784" t="s">
        <v>570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  <c r="N5" s="784"/>
      <c r="O5" s="784"/>
      <c r="P5" s="784"/>
      <c r="Q5" s="784" t="s">
        <v>570</v>
      </c>
      <c r="R5" s="784"/>
      <c r="S5" s="784"/>
      <c r="T5" s="784"/>
      <c r="U5" s="784"/>
      <c r="V5" s="784"/>
      <c r="W5" s="784"/>
      <c r="X5" s="784"/>
      <c r="Y5" s="784"/>
      <c r="Z5" s="784"/>
      <c r="AA5" s="784"/>
      <c r="AB5" s="784"/>
      <c r="AC5" s="784"/>
      <c r="AD5" s="784"/>
      <c r="AE5" s="784"/>
      <c r="AF5" s="784"/>
      <c r="AG5" s="784" t="s">
        <v>570</v>
      </c>
      <c r="AH5" s="784"/>
      <c r="AI5" s="784"/>
      <c r="AJ5" s="784"/>
      <c r="AK5" s="784"/>
      <c r="AL5" s="784"/>
      <c r="AM5" s="784"/>
      <c r="AN5" s="784"/>
      <c r="AO5" s="784"/>
      <c r="AP5" s="784"/>
      <c r="AQ5" s="784"/>
      <c r="AR5" s="784"/>
      <c r="AS5" s="784"/>
      <c r="AT5" s="784"/>
      <c r="AU5" s="784"/>
      <c r="AV5" s="784"/>
      <c r="AW5" s="784" t="s">
        <v>570</v>
      </c>
      <c r="AX5" s="784"/>
      <c r="AY5" s="784"/>
      <c r="AZ5" s="784"/>
      <c r="BA5" s="784"/>
      <c r="BB5" s="784"/>
      <c r="BC5" s="784"/>
      <c r="BD5" s="784"/>
      <c r="BE5" s="784"/>
      <c r="BF5" s="784"/>
      <c r="BG5" s="784"/>
      <c r="BH5" s="784"/>
      <c r="BI5" s="784"/>
      <c r="BJ5" s="784"/>
      <c r="BK5" s="784"/>
      <c r="BL5" s="784"/>
      <c r="BM5" s="784" t="s">
        <v>570</v>
      </c>
      <c r="BN5" s="784"/>
      <c r="BO5" s="784"/>
      <c r="BP5" s="784"/>
      <c r="BQ5" s="784"/>
      <c r="BR5" s="784"/>
      <c r="BS5" s="784"/>
      <c r="BT5" s="784"/>
      <c r="BU5" s="784"/>
      <c r="BV5" s="784"/>
      <c r="BW5" s="784"/>
      <c r="BX5" s="784"/>
      <c r="BY5" s="784"/>
      <c r="BZ5" s="784"/>
      <c r="CA5" s="784"/>
      <c r="CB5" s="784"/>
      <c r="CC5" s="784" t="s">
        <v>570</v>
      </c>
      <c r="CD5" s="784"/>
      <c r="CE5" s="784"/>
      <c r="CF5" s="784"/>
      <c r="CG5" s="784"/>
      <c r="CH5" s="784"/>
      <c r="CI5" s="784"/>
      <c r="CJ5" s="784"/>
      <c r="CK5" s="784"/>
      <c r="CL5" s="784"/>
      <c r="CM5" s="784"/>
      <c r="CN5" s="784"/>
      <c r="CO5" s="784"/>
      <c r="CP5" s="784"/>
      <c r="CQ5" s="784"/>
      <c r="CR5" s="784"/>
      <c r="CS5" s="784" t="s">
        <v>570</v>
      </c>
      <c r="CT5" s="784"/>
      <c r="CU5" s="784"/>
      <c r="CV5" s="784"/>
      <c r="CW5" s="784"/>
      <c r="CX5" s="784"/>
      <c r="CY5" s="784"/>
      <c r="CZ5" s="784"/>
      <c r="DA5" s="784"/>
      <c r="DB5" s="784"/>
      <c r="DC5" s="784"/>
      <c r="DD5" s="784"/>
      <c r="DE5" s="784"/>
      <c r="DF5" s="784"/>
      <c r="DG5" s="784"/>
      <c r="DH5" s="784"/>
      <c r="DI5" s="784" t="s">
        <v>570</v>
      </c>
      <c r="DJ5" s="784"/>
      <c r="DK5" s="784"/>
      <c r="DL5" s="784"/>
      <c r="DM5" s="784"/>
      <c r="DN5" s="784"/>
      <c r="DO5" s="784"/>
      <c r="DP5" s="784"/>
      <c r="DQ5" s="784"/>
      <c r="DR5" s="784"/>
      <c r="DS5" s="784"/>
      <c r="DT5" s="784"/>
      <c r="DU5" s="784"/>
      <c r="DV5" s="784"/>
      <c r="DW5" s="784"/>
      <c r="DX5" s="784"/>
      <c r="DY5" s="784" t="s">
        <v>570</v>
      </c>
      <c r="DZ5" s="784"/>
      <c r="EA5" s="784"/>
      <c r="EB5" s="784"/>
      <c r="EC5" s="784"/>
      <c r="ED5" s="784"/>
      <c r="EE5" s="784"/>
      <c r="EF5" s="784"/>
      <c r="EG5" s="784"/>
      <c r="EH5" s="784"/>
      <c r="EI5" s="784"/>
      <c r="EJ5" s="784"/>
      <c r="EK5" s="784"/>
      <c r="EL5" s="784"/>
      <c r="EM5" s="784"/>
      <c r="EN5" s="784"/>
      <c r="EO5" s="784" t="s">
        <v>570</v>
      </c>
      <c r="EP5" s="784"/>
      <c r="EQ5" s="784"/>
      <c r="ER5" s="784"/>
      <c r="ES5" s="784"/>
      <c r="ET5" s="784"/>
      <c r="EU5" s="784"/>
      <c r="EV5" s="784"/>
      <c r="EW5" s="784"/>
      <c r="EX5" s="784"/>
      <c r="EY5" s="784"/>
      <c r="EZ5" s="784"/>
      <c r="FA5" s="784"/>
      <c r="FB5" s="784"/>
      <c r="FC5" s="784"/>
      <c r="FE5" s="784" t="s">
        <v>570</v>
      </c>
      <c r="FF5" s="784"/>
      <c r="FG5" s="784"/>
      <c r="FH5" s="784"/>
      <c r="FI5" s="784"/>
      <c r="FJ5" s="784"/>
      <c r="FK5" s="784"/>
      <c r="FL5" s="784"/>
      <c r="FM5" s="784"/>
      <c r="FN5" s="784"/>
      <c r="FO5" s="784"/>
      <c r="FP5" s="784"/>
      <c r="FQ5" s="784"/>
      <c r="FR5" s="784"/>
      <c r="FS5" s="784"/>
      <c r="FT5" s="784"/>
      <c r="FU5" s="784" t="s">
        <v>570</v>
      </c>
      <c r="FV5" s="784"/>
      <c r="FW5" s="784"/>
      <c r="FX5" s="784"/>
      <c r="FY5" s="784"/>
      <c r="FZ5" s="784"/>
      <c r="GA5" s="784"/>
      <c r="GB5" s="784"/>
      <c r="GC5" s="784"/>
      <c r="GD5" s="784"/>
      <c r="GE5" s="784"/>
      <c r="GF5" s="784"/>
      <c r="GG5" s="784"/>
      <c r="GH5" s="784"/>
      <c r="GI5" s="784"/>
      <c r="GJ5" s="784"/>
      <c r="GK5" s="784" t="s">
        <v>570</v>
      </c>
      <c r="GL5" s="784"/>
      <c r="GM5" s="784"/>
      <c r="GN5" s="784"/>
      <c r="GO5" s="784"/>
      <c r="GP5" s="784"/>
      <c r="GQ5" s="784"/>
      <c r="GR5" s="784"/>
      <c r="GS5" s="784"/>
      <c r="GT5" s="784"/>
      <c r="GU5" s="784"/>
      <c r="GV5" s="784"/>
      <c r="GW5" s="784"/>
      <c r="GX5" s="784"/>
      <c r="GY5" s="784"/>
      <c r="GZ5" s="784"/>
      <c r="HA5" s="784" t="s">
        <v>570</v>
      </c>
      <c r="HB5" s="784"/>
      <c r="HC5" s="784"/>
      <c r="HD5" s="784"/>
      <c r="HE5" s="784"/>
      <c r="HF5" s="784"/>
      <c r="HG5" s="784"/>
      <c r="HH5" s="784"/>
      <c r="HI5" s="784"/>
      <c r="HJ5" s="784"/>
      <c r="HK5" s="784"/>
      <c r="HL5" s="784"/>
      <c r="HM5" s="784"/>
      <c r="HN5" s="784"/>
      <c r="HO5" s="784"/>
      <c r="HP5" s="784"/>
      <c r="HQ5" s="784" t="s">
        <v>570</v>
      </c>
      <c r="HR5" s="784"/>
      <c r="HS5" s="784"/>
      <c r="HT5" s="784"/>
      <c r="HU5" s="784"/>
      <c r="HV5" s="784"/>
      <c r="HW5" s="784"/>
      <c r="HX5" s="784"/>
      <c r="HY5" s="784"/>
      <c r="HZ5" s="784"/>
      <c r="IA5" s="784"/>
      <c r="IB5" s="784"/>
      <c r="IC5" s="784"/>
      <c r="ID5" s="784"/>
      <c r="IE5" s="784"/>
      <c r="IF5" s="784"/>
      <c r="IG5" s="784" t="s">
        <v>570</v>
      </c>
      <c r="IH5" s="784"/>
      <c r="II5" s="784"/>
      <c r="IJ5" s="784"/>
      <c r="IK5" s="784"/>
      <c r="IL5" s="784"/>
      <c r="IM5" s="784"/>
      <c r="IN5" s="784"/>
      <c r="IO5" s="784"/>
      <c r="IP5" s="784"/>
      <c r="IQ5" s="784"/>
      <c r="IR5" s="784"/>
      <c r="IS5" s="784"/>
      <c r="IT5" s="784"/>
      <c r="IU5" s="784"/>
      <c r="IV5" s="784"/>
      <c r="IW5" s="784" t="s">
        <v>570</v>
      </c>
      <c r="IX5" s="784"/>
      <c r="IY5" s="784"/>
      <c r="IZ5" s="784"/>
      <c r="JA5" s="784"/>
      <c r="JB5" s="784"/>
      <c r="JC5" s="784"/>
      <c r="JD5" s="784"/>
      <c r="JE5" s="784"/>
      <c r="JF5" s="784"/>
      <c r="JG5" s="784"/>
      <c r="JH5" s="784"/>
      <c r="JI5" s="784"/>
      <c r="JJ5" s="784"/>
      <c r="JK5" s="784"/>
      <c r="JL5" s="784"/>
      <c r="JM5" s="784" t="s">
        <v>570</v>
      </c>
      <c r="JN5" s="784"/>
      <c r="JO5" s="784"/>
      <c r="JP5" s="784"/>
      <c r="JQ5" s="784"/>
      <c r="JR5" s="784"/>
      <c r="JS5" s="784"/>
      <c r="JT5" s="784"/>
      <c r="JU5" s="784"/>
      <c r="JV5" s="784"/>
      <c r="JW5" s="784"/>
      <c r="JX5" s="784"/>
      <c r="JY5" s="784"/>
      <c r="JZ5" s="784"/>
      <c r="KA5" s="784"/>
      <c r="KB5" s="784"/>
      <c r="KC5" s="784" t="s">
        <v>570</v>
      </c>
      <c r="KD5" s="784"/>
      <c r="KE5" s="784"/>
      <c r="KF5" s="784"/>
      <c r="KG5" s="784"/>
      <c r="KH5" s="784"/>
      <c r="KI5" s="784"/>
      <c r="KJ5" s="784"/>
      <c r="KK5" s="784"/>
      <c r="KL5" s="784"/>
      <c r="KM5" s="784"/>
      <c r="KN5" s="784"/>
      <c r="KO5" s="784"/>
      <c r="KP5" s="784"/>
      <c r="KQ5" s="784"/>
      <c r="KR5" s="784"/>
      <c r="KS5" s="784" t="s">
        <v>570</v>
      </c>
      <c r="KT5" s="784"/>
      <c r="KU5" s="784"/>
      <c r="KV5" s="784"/>
      <c r="KW5" s="784"/>
      <c r="KX5" s="784"/>
      <c r="KY5" s="784"/>
      <c r="KZ5" s="784"/>
      <c r="LA5" s="784"/>
      <c r="LB5" s="784"/>
      <c r="LC5" s="784"/>
      <c r="LD5" s="784"/>
      <c r="LE5" s="784"/>
      <c r="LF5" s="784"/>
      <c r="LG5" s="784"/>
      <c r="LH5" s="784"/>
      <c r="LI5" s="784" t="s">
        <v>570</v>
      </c>
      <c r="LJ5" s="784"/>
      <c r="LK5" s="784"/>
      <c r="LL5" s="784"/>
      <c r="LM5" s="784"/>
      <c r="LN5" s="784"/>
      <c r="LO5" s="784"/>
      <c r="LP5" s="784"/>
      <c r="LQ5" s="784"/>
      <c r="LR5" s="784"/>
      <c r="LS5" s="784"/>
      <c r="LT5" s="784"/>
      <c r="LU5" s="784"/>
      <c r="LV5" s="784"/>
      <c r="LW5" s="784"/>
      <c r="LX5" s="784"/>
      <c r="LY5" s="784" t="s">
        <v>570</v>
      </c>
      <c r="LZ5" s="784"/>
      <c r="MA5" s="784"/>
      <c r="MB5" s="784"/>
      <c r="MC5" s="784"/>
      <c r="MD5" s="784"/>
      <c r="ME5" s="784"/>
      <c r="MF5" s="784"/>
      <c r="MG5" s="784"/>
      <c r="MH5" s="784"/>
      <c r="MI5" s="784"/>
      <c r="MJ5" s="784"/>
      <c r="MK5" s="784"/>
      <c r="ML5" s="784"/>
      <c r="MM5" s="784"/>
      <c r="MN5" s="784"/>
      <c r="MO5" s="784" t="s">
        <v>570</v>
      </c>
      <c r="MP5" s="784"/>
      <c r="MQ5" s="784"/>
      <c r="MR5" s="784"/>
      <c r="MS5" s="784"/>
      <c r="MT5" s="784"/>
      <c r="MU5" s="784"/>
      <c r="MV5" s="784"/>
      <c r="MW5" s="784"/>
      <c r="MX5" s="784"/>
      <c r="MY5" s="784"/>
      <c r="MZ5" s="784"/>
      <c r="NA5" s="784"/>
      <c r="NB5" s="784"/>
      <c r="NC5" s="784"/>
      <c r="ND5" s="784"/>
      <c r="NE5" s="784" t="s">
        <v>570</v>
      </c>
      <c r="NF5" s="784"/>
      <c r="NG5" s="784"/>
      <c r="NH5" s="784"/>
      <c r="NI5" s="784"/>
      <c r="NJ5" s="784"/>
      <c r="NK5" s="784"/>
      <c r="NL5" s="784"/>
      <c r="NM5" s="784"/>
      <c r="NN5" s="784"/>
      <c r="NO5" s="784"/>
      <c r="NP5" s="784"/>
      <c r="NQ5" s="784"/>
      <c r="NR5" s="784"/>
      <c r="NS5" s="784"/>
      <c r="NT5" s="784"/>
      <c r="NU5" s="784" t="s">
        <v>570</v>
      </c>
      <c r="NV5" s="784"/>
      <c r="NW5" s="784"/>
      <c r="NX5" s="784"/>
      <c r="NY5" s="784"/>
      <c r="NZ5" s="784"/>
      <c r="OA5" s="784"/>
      <c r="OB5" s="784"/>
      <c r="OC5" s="784"/>
      <c r="OD5" s="784"/>
      <c r="OE5" s="784"/>
      <c r="OF5" s="784"/>
      <c r="OG5" s="784"/>
      <c r="OH5" s="784"/>
      <c r="OI5" s="784"/>
      <c r="OJ5" s="784"/>
      <c r="OK5" s="784" t="s">
        <v>570</v>
      </c>
      <c r="OL5" s="784"/>
      <c r="OM5" s="784"/>
      <c r="ON5" s="784"/>
      <c r="OO5" s="784"/>
      <c r="OP5" s="784"/>
      <c r="OQ5" s="784"/>
      <c r="OR5" s="784"/>
      <c r="OS5" s="784"/>
      <c r="OT5" s="784"/>
      <c r="OU5" s="784"/>
      <c r="OV5" s="784"/>
      <c r="OW5" s="784"/>
      <c r="OX5" s="784"/>
      <c r="OY5" s="784"/>
      <c r="OZ5" s="784"/>
      <c r="PA5" s="784" t="s">
        <v>570</v>
      </c>
      <c r="PB5" s="784"/>
      <c r="PC5" s="784"/>
      <c r="PD5" s="784"/>
      <c r="PE5" s="784"/>
      <c r="PF5" s="784"/>
      <c r="PG5" s="784"/>
      <c r="PH5" s="784"/>
      <c r="PI5" s="784"/>
      <c r="PJ5" s="784"/>
      <c r="PK5" s="784"/>
      <c r="PL5" s="784"/>
      <c r="PM5" s="784"/>
      <c r="PN5" s="784"/>
      <c r="PO5" s="784"/>
      <c r="PP5" s="784"/>
      <c r="PQ5" s="784" t="s">
        <v>570</v>
      </c>
      <c r="PR5" s="785"/>
      <c r="PS5" s="785"/>
      <c r="PT5" s="785"/>
      <c r="PU5" s="785"/>
      <c r="PV5" s="785"/>
      <c r="PW5" s="785"/>
      <c r="PX5" s="785"/>
      <c r="PY5" s="785"/>
      <c r="PZ5" s="785"/>
      <c r="QA5" s="785"/>
      <c r="QB5" s="785"/>
      <c r="QC5" s="785"/>
      <c r="QD5" s="785"/>
      <c r="QE5" s="785"/>
      <c r="QF5" s="785"/>
      <c r="QG5" s="784" t="s">
        <v>570</v>
      </c>
      <c r="QH5" s="785"/>
      <c r="QI5" s="785"/>
      <c r="QJ5" s="785"/>
      <c r="QK5" s="785"/>
      <c r="QL5" s="785"/>
      <c r="QM5" s="785"/>
      <c r="QN5" s="785"/>
      <c r="QO5" s="785"/>
      <c r="QP5" s="785"/>
      <c r="QQ5" s="785"/>
      <c r="QR5" s="785"/>
      <c r="QS5" s="785"/>
      <c r="QT5" s="785"/>
      <c r="QU5" s="785"/>
      <c r="QV5" s="785"/>
      <c r="QW5" s="785" t="s">
        <v>570</v>
      </c>
      <c r="QX5" s="785"/>
      <c r="QY5" s="785"/>
      <c r="QZ5" s="785"/>
      <c r="RA5" s="785"/>
      <c r="RB5" s="785"/>
      <c r="RC5" s="785"/>
      <c r="RD5" s="785"/>
      <c r="RE5" s="785"/>
      <c r="RF5" s="785"/>
      <c r="RG5" s="785"/>
      <c r="RH5" s="785"/>
      <c r="RI5" s="785"/>
      <c r="RJ5" s="785"/>
      <c r="RK5" s="785"/>
      <c r="RL5" s="785"/>
      <c r="RM5" s="784" t="s">
        <v>570</v>
      </c>
      <c r="RN5" s="786"/>
      <c r="RO5" s="786"/>
      <c r="RP5" s="786"/>
      <c r="RQ5" s="786"/>
      <c r="RR5" s="786"/>
      <c r="RS5" s="786"/>
      <c r="RT5" s="786"/>
      <c r="RU5" s="786"/>
      <c r="RV5" s="786"/>
      <c r="RW5" s="786"/>
      <c r="RX5" s="786"/>
      <c r="RY5" s="786"/>
      <c r="RZ5" s="786"/>
      <c r="SA5" s="786"/>
      <c r="SB5" s="786"/>
    </row>
    <row r="6" spans="1:496" s="789" customFormat="1" ht="15" customHeight="1" x14ac:dyDescent="0.25">
      <c r="A6" s="787" t="s">
        <v>850</v>
      </c>
      <c r="B6" s="787"/>
      <c r="C6" s="787"/>
      <c r="D6" s="787"/>
      <c r="E6" s="787"/>
      <c r="F6" s="787"/>
      <c r="G6" s="787"/>
      <c r="H6" s="787"/>
      <c r="I6" s="787"/>
      <c r="J6" s="787"/>
      <c r="K6" s="787"/>
      <c r="L6" s="787"/>
      <c r="M6" s="787"/>
      <c r="N6" s="787"/>
      <c r="O6" s="787"/>
      <c r="P6" s="787"/>
      <c r="Q6" s="787" t="s">
        <v>851</v>
      </c>
      <c r="R6" s="787"/>
      <c r="S6" s="787"/>
      <c r="T6" s="787"/>
      <c r="U6" s="787"/>
      <c r="V6" s="787"/>
      <c r="W6" s="787"/>
      <c r="X6" s="787"/>
      <c r="Y6" s="787"/>
      <c r="Z6" s="787"/>
      <c r="AA6" s="787"/>
      <c r="AB6" s="787"/>
      <c r="AC6" s="787"/>
      <c r="AD6" s="787"/>
      <c r="AE6" s="787"/>
      <c r="AF6" s="787"/>
      <c r="AG6" s="787" t="s">
        <v>852</v>
      </c>
      <c r="AH6" s="787"/>
      <c r="AI6" s="787"/>
      <c r="AJ6" s="787"/>
      <c r="AK6" s="787"/>
      <c r="AL6" s="787"/>
      <c r="AM6" s="787"/>
      <c r="AN6" s="787"/>
      <c r="AO6" s="787"/>
      <c r="AP6" s="787"/>
      <c r="AQ6" s="787"/>
      <c r="AR6" s="787"/>
      <c r="AS6" s="787"/>
      <c r="AT6" s="787"/>
      <c r="AU6" s="787"/>
      <c r="AV6" s="787"/>
      <c r="AW6" s="787" t="s">
        <v>853</v>
      </c>
      <c r="AX6" s="787"/>
      <c r="AY6" s="787"/>
      <c r="AZ6" s="787"/>
      <c r="BA6" s="787"/>
      <c r="BB6" s="787"/>
      <c r="BC6" s="787"/>
      <c r="BD6" s="787"/>
      <c r="BE6" s="787"/>
      <c r="BF6" s="787"/>
      <c r="BG6" s="787"/>
      <c r="BH6" s="787"/>
      <c r="BI6" s="787"/>
      <c r="BJ6" s="787"/>
      <c r="BK6" s="787"/>
      <c r="BL6" s="787"/>
      <c r="BM6" s="787" t="s">
        <v>854</v>
      </c>
      <c r="BN6" s="787"/>
      <c r="BO6" s="787"/>
      <c r="BP6" s="787"/>
      <c r="BQ6" s="787"/>
      <c r="BR6" s="787"/>
      <c r="BS6" s="787"/>
      <c r="BT6" s="787"/>
      <c r="BU6" s="787"/>
      <c r="BV6" s="787"/>
      <c r="BW6" s="787"/>
      <c r="BX6" s="787"/>
      <c r="BY6" s="787"/>
      <c r="BZ6" s="787"/>
      <c r="CA6" s="787"/>
      <c r="CB6" s="787"/>
      <c r="CC6" s="787" t="s">
        <v>855</v>
      </c>
      <c r="CD6" s="787"/>
      <c r="CE6" s="787"/>
      <c r="CF6" s="787"/>
      <c r="CG6" s="787"/>
      <c r="CH6" s="787"/>
      <c r="CI6" s="787"/>
      <c r="CJ6" s="787"/>
      <c r="CK6" s="787"/>
      <c r="CL6" s="787"/>
      <c r="CM6" s="787"/>
      <c r="CN6" s="787"/>
      <c r="CO6" s="787"/>
      <c r="CP6" s="787"/>
      <c r="CQ6" s="787"/>
      <c r="CR6" s="787"/>
      <c r="CS6" s="787" t="s">
        <v>856</v>
      </c>
      <c r="CT6" s="787"/>
      <c r="CU6" s="787"/>
      <c r="CV6" s="787"/>
      <c r="CW6" s="787"/>
      <c r="CX6" s="787"/>
      <c r="CY6" s="787"/>
      <c r="CZ6" s="787"/>
      <c r="DA6" s="787"/>
      <c r="DB6" s="787"/>
      <c r="DC6" s="787"/>
      <c r="DD6" s="787"/>
      <c r="DE6" s="787"/>
      <c r="DF6" s="787"/>
      <c r="DG6" s="787"/>
      <c r="DH6" s="787"/>
      <c r="DI6" s="787" t="s">
        <v>857</v>
      </c>
      <c r="DJ6" s="787"/>
      <c r="DK6" s="787"/>
      <c r="DL6" s="787"/>
      <c r="DM6" s="787"/>
      <c r="DN6" s="787"/>
      <c r="DO6" s="787"/>
      <c r="DP6" s="787"/>
      <c r="DQ6" s="787"/>
      <c r="DR6" s="787"/>
      <c r="DS6" s="787"/>
      <c r="DT6" s="787"/>
      <c r="DU6" s="787"/>
      <c r="DV6" s="787"/>
      <c r="DW6" s="787"/>
      <c r="DX6" s="787"/>
      <c r="DY6" s="787" t="s">
        <v>858</v>
      </c>
      <c r="DZ6" s="787"/>
      <c r="EA6" s="787"/>
      <c r="EB6" s="787"/>
      <c r="EC6" s="787"/>
      <c r="ED6" s="787"/>
      <c r="EE6" s="788"/>
      <c r="EF6" s="787"/>
      <c r="EG6" s="787"/>
      <c r="EH6" s="787"/>
      <c r="EI6" s="787"/>
      <c r="EJ6" s="787"/>
      <c r="EK6" s="787"/>
      <c r="EL6" s="787"/>
      <c r="EM6" s="787"/>
      <c r="EN6" s="787"/>
      <c r="EO6" s="787" t="s">
        <v>859</v>
      </c>
      <c r="EP6" s="787"/>
      <c r="EQ6" s="787"/>
      <c r="ER6" s="787"/>
      <c r="ES6" s="787"/>
      <c r="ET6" s="787"/>
      <c r="EU6" s="787"/>
      <c r="EV6" s="787"/>
      <c r="EW6" s="787"/>
      <c r="EX6" s="787"/>
      <c r="EY6" s="787"/>
      <c r="EZ6" s="787"/>
      <c r="FA6" s="787"/>
      <c r="FB6" s="787"/>
      <c r="FC6" s="787"/>
      <c r="FE6" s="787" t="s">
        <v>860</v>
      </c>
      <c r="FF6" s="787"/>
      <c r="FG6" s="787"/>
      <c r="FH6" s="787"/>
      <c r="FI6" s="787"/>
      <c r="FJ6" s="787"/>
      <c r="FK6" s="787"/>
      <c r="FL6" s="787"/>
      <c r="FM6" s="787"/>
      <c r="FN6" s="787"/>
      <c r="FO6" s="787"/>
      <c r="FP6" s="787"/>
      <c r="FQ6" s="787"/>
      <c r="FR6" s="787"/>
      <c r="FS6" s="787"/>
      <c r="FT6" s="787"/>
      <c r="FU6" s="787" t="s">
        <v>861</v>
      </c>
      <c r="FV6" s="787"/>
      <c r="FW6" s="787"/>
      <c r="FX6" s="787"/>
      <c r="FY6" s="787"/>
      <c r="FZ6" s="787"/>
      <c r="GA6" s="788"/>
      <c r="GB6" s="787"/>
      <c r="GC6" s="787"/>
      <c r="GD6" s="787"/>
      <c r="GE6" s="787"/>
      <c r="GF6" s="787"/>
      <c r="GG6" s="787"/>
      <c r="GH6" s="787"/>
      <c r="GI6" s="787"/>
      <c r="GJ6" s="787"/>
      <c r="GK6" s="787" t="s">
        <v>862</v>
      </c>
      <c r="GL6" s="787"/>
      <c r="GM6" s="787"/>
      <c r="GN6" s="787"/>
      <c r="GO6" s="787"/>
      <c r="GP6" s="787"/>
      <c r="GQ6" s="787"/>
      <c r="GR6" s="787"/>
      <c r="GS6" s="787"/>
      <c r="GT6" s="787"/>
      <c r="GU6" s="787"/>
      <c r="GV6" s="787"/>
      <c r="GW6" s="787"/>
      <c r="GX6" s="787"/>
      <c r="GY6" s="787"/>
      <c r="GZ6" s="787"/>
      <c r="HA6" s="787" t="s">
        <v>863</v>
      </c>
      <c r="HB6" s="787"/>
      <c r="HC6" s="787"/>
      <c r="HD6" s="787"/>
      <c r="HE6" s="787"/>
      <c r="HF6" s="787"/>
      <c r="HG6" s="788"/>
      <c r="HH6" s="787"/>
      <c r="HI6" s="787"/>
      <c r="HJ6" s="787"/>
      <c r="HK6" s="787"/>
      <c r="HL6" s="787"/>
      <c r="HM6" s="787"/>
      <c r="HN6" s="787"/>
      <c r="HO6" s="787"/>
      <c r="HP6" s="787"/>
      <c r="HQ6" s="787" t="s">
        <v>864</v>
      </c>
      <c r="HR6" s="788"/>
      <c r="HS6" s="788"/>
      <c r="HT6" s="788"/>
      <c r="HU6" s="788"/>
      <c r="HV6" s="787"/>
      <c r="HW6" s="787"/>
      <c r="HX6" s="788"/>
      <c r="HY6" s="787"/>
      <c r="HZ6" s="787"/>
      <c r="IA6" s="787"/>
      <c r="IB6" s="787"/>
      <c r="IC6" s="787"/>
      <c r="ID6" s="787"/>
      <c r="IE6" s="787"/>
      <c r="IF6" s="787"/>
      <c r="IG6" s="787" t="s">
        <v>865</v>
      </c>
      <c r="IH6" s="787"/>
      <c r="II6" s="787"/>
      <c r="IJ6" s="787"/>
      <c r="IK6" s="787"/>
      <c r="IL6" s="787"/>
      <c r="IM6" s="787"/>
      <c r="IN6" s="787"/>
      <c r="IO6" s="787"/>
      <c r="IP6" s="787"/>
      <c r="IQ6" s="787"/>
      <c r="IR6" s="787"/>
      <c r="IS6" s="787"/>
      <c r="IT6" s="787"/>
      <c r="IU6" s="787"/>
      <c r="IV6" s="787"/>
      <c r="IW6" s="787" t="s">
        <v>866</v>
      </c>
      <c r="IX6" s="787"/>
      <c r="IY6" s="787"/>
      <c r="IZ6" s="787"/>
      <c r="JA6" s="787"/>
      <c r="JB6" s="787"/>
      <c r="JC6" s="788"/>
      <c r="JD6" s="787"/>
      <c r="JE6" s="787"/>
      <c r="JF6" s="787"/>
      <c r="JG6" s="787"/>
      <c r="JH6" s="787"/>
      <c r="JI6" s="787"/>
      <c r="JJ6" s="787"/>
      <c r="JK6" s="787"/>
      <c r="JL6" s="787"/>
      <c r="JM6" s="787" t="s">
        <v>867</v>
      </c>
      <c r="JN6" s="787"/>
      <c r="JO6" s="787"/>
      <c r="JP6" s="787"/>
      <c r="JQ6" s="787"/>
      <c r="JR6" s="787"/>
      <c r="JS6" s="788"/>
      <c r="JT6" s="787"/>
      <c r="JU6" s="787"/>
      <c r="JV6" s="787"/>
      <c r="JW6" s="787"/>
      <c r="JX6" s="787"/>
      <c r="JY6" s="787"/>
      <c r="JZ6" s="787"/>
      <c r="KA6" s="787"/>
      <c r="KB6" s="787"/>
      <c r="KC6" s="787" t="s">
        <v>868</v>
      </c>
      <c r="KD6" s="788"/>
      <c r="KE6" s="788"/>
      <c r="KF6" s="788"/>
      <c r="KG6" s="788"/>
      <c r="KH6" s="787"/>
      <c r="KI6" s="787"/>
      <c r="KJ6" s="788"/>
      <c r="KK6" s="788"/>
      <c r="KL6" s="788"/>
      <c r="KM6" s="788"/>
      <c r="KN6" s="788"/>
      <c r="KO6" s="788"/>
      <c r="KP6" s="788"/>
      <c r="KQ6" s="788"/>
      <c r="KR6" s="788"/>
      <c r="KS6" s="787" t="s">
        <v>869</v>
      </c>
      <c r="KT6" s="788"/>
      <c r="KU6" s="788"/>
      <c r="KV6" s="788"/>
      <c r="KW6" s="788"/>
      <c r="KX6" s="788"/>
      <c r="KY6" s="788"/>
      <c r="KZ6" s="788"/>
      <c r="LA6" s="788"/>
      <c r="LB6" s="788"/>
      <c r="LC6" s="788"/>
      <c r="LD6" s="788"/>
      <c r="LE6" s="788"/>
      <c r="LF6" s="788"/>
      <c r="LG6" s="788"/>
      <c r="LH6" s="788"/>
      <c r="LI6" s="787" t="s">
        <v>181</v>
      </c>
      <c r="LJ6" s="788"/>
      <c r="LK6" s="788"/>
      <c r="LL6" s="788"/>
      <c r="LM6" s="788"/>
      <c r="LN6" s="788"/>
      <c r="LO6" s="788"/>
      <c r="LP6" s="788"/>
      <c r="LQ6" s="788"/>
      <c r="LR6" s="788"/>
      <c r="LS6" s="788"/>
      <c r="LT6" s="788"/>
      <c r="LU6" s="788"/>
      <c r="LV6" s="788"/>
      <c r="LW6" s="788"/>
      <c r="LX6" s="788"/>
      <c r="LY6" s="787" t="s">
        <v>870</v>
      </c>
      <c r="LZ6" s="788"/>
      <c r="MA6" s="788"/>
      <c r="MB6" s="788"/>
      <c r="MC6" s="788"/>
      <c r="MD6" s="788"/>
      <c r="ME6" s="788"/>
      <c r="MF6" s="788"/>
      <c r="MG6" s="788"/>
      <c r="MH6" s="788"/>
      <c r="MI6" s="788"/>
      <c r="MJ6" s="788"/>
      <c r="MK6" s="788"/>
      <c r="ML6" s="788"/>
      <c r="MM6" s="788"/>
      <c r="MN6" s="788"/>
      <c r="MO6" s="788" t="s">
        <v>871</v>
      </c>
      <c r="MP6" s="788"/>
      <c r="MQ6" s="788"/>
      <c r="MR6" s="788"/>
      <c r="MS6" s="788"/>
      <c r="MT6" s="788"/>
      <c r="MU6" s="788"/>
      <c r="MV6" s="788"/>
      <c r="MW6" s="788"/>
      <c r="MX6" s="788"/>
      <c r="MY6" s="788"/>
      <c r="MZ6" s="788"/>
      <c r="NA6" s="788"/>
      <c r="NB6" s="788"/>
      <c r="NC6" s="788"/>
      <c r="ND6" s="788"/>
      <c r="NE6" s="788" t="s">
        <v>872</v>
      </c>
      <c r="NF6" s="788"/>
      <c r="NG6" s="788"/>
      <c r="NH6" s="788"/>
      <c r="NI6" s="788"/>
      <c r="NJ6" s="788"/>
      <c r="NK6" s="788"/>
      <c r="NL6" s="788"/>
      <c r="NM6" s="788"/>
      <c r="NN6" s="788"/>
      <c r="NO6" s="788"/>
      <c r="NP6" s="788"/>
      <c r="NQ6" s="788"/>
      <c r="NR6" s="788"/>
      <c r="NS6" s="788"/>
      <c r="NT6" s="788"/>
      <c r="NU6" s="788" t="s">
        <v>873</v>
      </c>
      <c r="NV6" s="788"/>
      <c r="NW6" s="788"/>
      <c r="NX6" s="788"/>
      <c r="NY6" s="788"/>
      <c r="NZ6" s="788"/>
      <c r="OA6" s="788"/>
      <c r="OB6" s="788"/>
      <c r="OC6" s="788"/>
      <c r="OD6" s="788"/>
      <c r="OE6" s="788"/>
      <c r="OF6" s="788"/>
      <c r="OG6" s="788"/>
      <c r="OH6" s="788"/>
      <c r="OI6" s="788"/>
      <c r="OJ6" s="788"/>
      <c r="OK6" s="788" t="s">
        <v>874</v>
      </c>
      <c r="OL6" s="787"/>
      <c r="OM6" s="787"/>
      <c r="ON6" s="787"/>
      <c r="OO6" s="787"/>
      <c r="OP6" s="787"/>
      <c r="OQ6" s="787"/>
      <c r="OR6" s="787"/>
      <c r="OS6" s="787"/>
      <c r="OT6" s="787"/>
      <c r="OU6" s="787"/>
      <c r="OV6" s="787"/>
      <c r="OW6" s="787"/>
      <c r="OX6" s="787"/>
      <c r="OY6" s="787"/>
      <c r="OZ6" s="787"/>
      <c r="PA6" s="788" t="s">
        <v>875</v>
      </c>
      <c r="PB6" s="787"/>
      <c r="PC6" s="787"/>
      <c r="PD6" s="787"/>
      <c r="PE6" s="787"/>
      <c r="PF6" s="787"/>
      <c r="PG6" s="787"/>
      <c r="PH6" s="787"/>
      <c r="PI6" s="787"/>
      <c r="PJ6" s="787"/>
      <c r="PK6" s="787"/>
      <c r="PL6" s="787"/>
      <c r="PM6" s="787"/>
      <c r="PN6" s="787"/>
      <c r="PO6" s="787"/>
      <c r="PP6" s="787"/>
      <c r="PQ6" s="790" t="s">
        <v>888</v>
      </c>
      <c r="PR6" s="791"/>
      <c r="PS6" s="791"/>
      <c r="PT6" s="791"/>
      <c r="PU6" s="791"/>
      <c r="PV6" s="791"/>
      <c r="PW6" s="791"/>
      <c r="PX6" s="791"/>
      <c r="PY6" s="791"/>
      <c r="PZ6" s="791"/>
      <c r="QA6" s="791"/>
      <c r="QB6" s="791"/>
      <c r="QC6" s="791"/>
      <c r="QD6" s="791"/>
      <c r="QE6" s="791"/>
      <c r="QF6" s="791"/>
      <c r="QG6" s="790" t="s">
        <v>889</v>
      </c>
      <c r="QH6" s="791"/>
      <c r="QI6" s="791"/>
      <c r="QJ6" s="791"/>
      <c r="QK6" s="791"/>
      <c r="QL6" s="791"/>
      <c r="QM6" s="791"/>
      <c r="QN6" s="791"/>
      <c r="QO6" s="791"/>
      <c r="QP6" s="791"/>
      <c r="QQ6" s="791"/>
      <c r="QR6" s="791"/>
      <c r="QS6" s="791"/>
      <c r="QT6" s="791"/>
      <c r="QU6" s="791"/>
      <c r="QV6" s="791"/>
      <c r="QW6" s="790" t="s">
        <v>890</v>
      </c>
      <c r="QX6" s="791"/>
      <c r="QY6" s="791"/>
      <c r="QZ6" s="791"/>
      <c r="RA6" s="791"/>
      <c r="RB6" s="791"/>
      <c r="RC6" s="791"/>
      <c r="RD6" s="791"/>
      <c r="RE6" s="791"/>
      <c r="RF6" s="791"/>
      <c r="RG6" s="791"/>
      <c r="RH6" s="791"/>
      <c r="RI6" s="791"/>
      <c r="RJ6" s="791"/>
      <c r="RK6" s="791"/>
      <c r="RL6" s="791"/>
      <c r="RM6" s="790" t="s">
        <v>157</v>
      </c>
      <c r="RN6" s="786"/>
      <c r="RO6" s="786"/>
      <c r="RP6" s="786"/>
      <c r="RQ6" s="786"/>
      <c r="RR6" s="786"/>
      <c r="RS6" s="786"/>
      <c r="RT6" s="786"/>
      <c r="RU6" s="786"/>
      <c r="RV6" s="786"/>
      <c r="RW6" s="786"/>
      <c r="RX6" s="786"/>
      <c r="RY6" s="786"/>
      <c r="RZ6" s="786"/>
      <c r="SA6" s="786"/>
      <c r="SB6" s="786"/>
    </row>
    <row r="7" spans="1:496" s="770" customFormat="1" x14ac:dyDescent="0.25">
      <c r="A7" s="784" t="s">
        <v>50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784"/>
      <c r="O7" s="784"/>
      <c r="P7" s="784"/>
      <c r="Q7" s="784" t="s">
        <v>50</v>
      </c>
      <c r="R7" s="784"/>
      <c r="S7" s="784"/>
      <c r="T7" s="784"/>
      <c r="U7" s="784"/>
      <c r="V7" s="784"/>
      <c r="W7" s="784"/>
      <c r="X7" s="784"/>
      <c r="Y7" s="784"/>
      <c r="Z7" s="784"/>
      <c r="AA7" s="784"/>
      <c r="AB7" s="784"/>
      <c r="AC7" s="784"/>
      <c r="AD7" s="784"/>
      <c r="AE7" s="784"/>
      <c r="AF7" s="784"/>
      <c r="AG7" s="784" t="s">
        <v>50</v>
      </c>
      <c r="AH7" s="784"/>
      <c r="AI7" s="784"/>
      <c r="AJ7" s="784"/>
      <c r="AK7" s="784"/>
      <c r="AL7" s="784"/>
      <c r="AM7" s="784"/>
      <c r="AN7" s="784"/>
      <c r="AO7" s="784"/>
      <c r="AP7" s="784"/>
      <c r="AQ7" s="784"/>
      <c r="AR7" s="784"/>
      <c r="AS7" s="784"/>
      <c r="AT7" s="784"/>
      <c r="AU7" s="784"/>
      <c r="AV7" s="784"/>
      <c r="AW7" s="784" t="s">
        <v>50</v>
      </c>
      <c r="AX7" s="784"/>
      <c r="AY7" s="784"/>
      <c r="AZ7" s="784"/>
      <c r="BA7" s="784"/>
      <c r="BB7" s="784"/>
      <c r="BC7" s="784"/>
      <c r="BD7" s="784"/>
      <c r="BE7" s="784"/>
      <c r="BF7" s="784"/>
      <c r="BG7" s="784"/>
      <c r="BH7" s="784"/>
      <c r="BI7" s="784"/>
      <c r="BJ7" s="784"/>
      <c r="BK7" s="784"/>
      <c r="BL7" s="784"/>
      <c r="BM7" s="784" t="s">
        <v>50</v>
      </c>
      <c r="BN7" s="784"/>
      <c r="BO7" s="784"/>
      <c r="BP7" s="784"/>
      <c r="BQ7" s="784"/>
      <c r="BR7" s="784"/>
      <c r="BS7" s="784"/>
      <c r="BT7" s="784"/>
      <c r="BU7" s="784"/>
      <c r="BV7" s="784"/>
      <c r="BW7" s="784"/>
      <c r="BX7" s="784"/>
      <c r="BY7" s="784"/>
      <c r="BZ7" s="784"/>
      <c r="CA7" s="784"/>
      <c r="CB7" s="784"/>
      <c r="CC7" s="784" t="s">
        <v>50</v>
      </c>
      <c r="CD7" s="784"/>
      <c r="CE7" s="784"/>
      <c r="CF7" s="784"/>
      <c r="CG7" s="784"/>
      <c r="CH7" s="784"/>
      <c r="CI7" s="784"/>
      <c r="CJ7" s="784"/>
      <c r="CK7" s="784"/>
      <c r="CL7" s="784"/>
      <c r="CM7" s="784"/>
      <c r="CN7" s="784"/>
      <c r="CO7" s="784"/>
      <c r="CP7" s="784"/>
      <c r="CQ7" s="784"/>
      <c r="CR7" s="784"/>
      <c r="CS7" s="784" t="s">
        <v>50</v>
      </c>
      <c r="CT7" s="784"/>
      <c r="CU7" s="784"/>
      <c r="CV7" s="784"/>
      <c r="CW7" s="784"/>
      <c r="CX7" s="784"/>
      <c r="CY7" s="784"/>
      <c r="CZ7" s="784"/>
      <c r="DA7" s="784"/>
      <c r="DB7" s="784"/>
      <c r="DC7" s="784"/>
      <c r="DD7" s="784"/>
      <c r="DE7" s="784"/>
      <c r="DF7" s="784"/>
      <c r="DG7" s="784"/>
      <c r="DH7" s="784"/>
      <c r="DI7" s="784" t="s">
        <v>50</v>
      </c>
      <c r="DJ7" s="784"/>
      <c r="DK7" s="784"/>
      <c r="DL7" s="784"/>
      <c r="DM7" s="784"/>
      <c r="DN7" s="784"/>
      <c r="DO7" s="784"/>
      <c r="DP7" s="784"/>
      <c r="DQ7" s="784"/>
      <c r="DR7" s="784"/>
      <c r="DS7" s="784"/>
      <c r="DT7" s="784"/>
      <c r="DU7" s="784"/>
      <c r="DV7" s="784"/>
      <c r="DW7" s="784"/>
      <c r="DX7" s="784"/>
      <c r="DY7" s="784" t="s">
        <v>50</v>
      </c>
      <c r="DZ7" s="784"/>
      <c r="EA7" s="784"/>
      <c r="EB7" s="784"/>
      <c r="EC7" s="784"/>
      <c r="ED7" s="784"/>
      <c r="EE7" s="784"/>
      <c r="EF7" s="784"/>
      <c r="EG7" s="784"/>
      <c r="EH7" s="784"/>
      <c r="EI7" s="784"/>
      <c r="EJ7" s="784"/>
      <c r="EK7" s="784"/>
      <c r="EL7" s="784"/>
      <c r="EM7" s="784"/>
      <c r="EN7" s="784"/>
      <c r="EO7" s="784" t="s">
        <v>50</v>
      </c>
      <c r="EP7" s="784"/>
      <c r="EQ7" s="784"/>
      <c r="ER7" s="784"/>
      <c r="ES7" s="784"/>
      <c r="ET7" s="784"/>
      <c r="EU7" s="784"/>
      <c r="EV7" s="784"/>
      <c r="EW7" s="784"/>
      <c r="EX7" s="784"/>
      <c r="EY7" s="784"/>
      <c r="EZ7" s="784"/>
      <c r="FA7" s="784"/>
      <c r="FB7" s="784"/>
      <c r="FC7" s="784"/>
      <c r="FE7" s="784" t="s">
        <v>50</v>
      </c>
      <c r="FF7" s="784"/>
      <c r="FG7" s="784"/>
      <c r="FH7" s="784"/>
      <c r="FI7" s="784"/>
      <c r="FJ7" s="784"/>
      <c r="FK7" s="784"/>
      <c r="FL7" s="784"/>
      <c r="FM7" s="784"/>
      <c r="FN7" s="784"/>
      <c r="FO7" s="784"/>
      <c r="FP7" s="784"/>
      <c r="FQ7" s="784"/>
      <c r="FR7" s="784"/>
      <c r="FS7" s="784"/>
      <c r="FT7" s="784"/>
      <c r="FU7" s="784" t="s">
        <v>50</v>
      </c>
      <c r="FV7" s="784"/>
      <c r="FW7" s="784"/>
      <c r="FX7" s="784"/>
      <c r="FY7" s="784"/>
      <c r="FZ7" s="784"/>
      <c r="GA7" s="784"/>
      <c r="GB7" s="784"/>
      <c r="GC7" s="784"/>
      <c r="GD7" s="784"/>
      <c r="GE7" s="784"/>
      <c r="GF7" s="784"/>
      <c r="GG7" s="784"/>
      <c r="GH7" s="784"/>
      <c r="GI7" s="784"/>
      <c r="GJ7" s="784"/>
      <c r="GK7" s="784" t="s">
        <v>50</v>
      </c>
      <c r="GL7" s="784"/>
      <c r="GM7" s="784"/>
      <c r="GN7" s="784"/>
      <c r="GO7" s="784"/>
      <c r="GP7" s="784"/>
      <c r="GQ7" s="784"/>
      <c r="GR7" s="784"/>
      <c r="GS7" s="784"/>
      <c r="GT7" s="784"/>
      <c r="GU7" s="784"/>
      <c r="GV7" s="784"/>
      <c r="GW7" s="784"/>
      <c r="GX7" s="784"/>
      <c r="GY7" s="784"/>
      <c r="GZ7" s="784"/>
      <c r="HA7" s="784" t="s">
        <v>50</v>
      </c>
      <c r="HB7" s="784"/>
      <c r="HC7" s="784"/>
      <c r="HD7" s="784"/>
      <c r="HE7" s="784"/>
      <c r="HF7" s="784"/>
      <c r="HG7" s="784"/>
      <c r="HH7" s="784"/>
      <c r="HI7" s="784"/>
      <c r="HJ7" s="784"/>
      <c r="HK7" s="784"/>
      <c r="HL7" s="784"/>
      <c r="HM7" s="784"/>
      <c r="HN7" s="784"/>
      <c r="HO7" s="784"/>
      <c r="HP7" s="784"/>
      <c r="HQ7" s="784" t="s">
        <v>50</v>
      </c>
      <c r="HR7" s="784"/>
      <c r="HS7" s="784"/>
      <c r="HT7" s="784"/>
      <c r="HU7" s="784"/>
      <c r="HV7" s="784"/>
      <c r="HW7" s="784"/>
      <c r="HX7" s="784"/>
      <c r="HY7" s="784"/>
      <c r="HZ7" s="784"/>
      <c r="IA7" s="784"/>
      <c r="IB7" s="784"/>
      <c r="IC7" s="784"/>
      <c r="ID7" s="784"/>
      <c r="IE7" s="784"/>
      <c r="IF7" s="784"/>
      <c r="IG7" s="784" t="s">
        <v>50</v>
      </c>
      <c r="IH7" s="784"/>
      <c r="II7" s="784"/>
      <c r="IJ7" s="784"/>
      <c r="IK7" s="784"/>
      <c r="IL7" s="784"/>
      <c r="IM7" s="784"/>
      <c r="IN7" s="784"/>
      <c r="IO7" s="784"/>
      <c r="IP7" s="784"/>
      <c r="IQ7" s="784"/>
      <c r="IR7" s="784"/>
      <c r="IS7" s="784"/>
      <c r="IT7" s="784"/>
      <c r="IU7" s="784"/>
      <c r="IV7" s="784"/>
      <c r="IW7" s="784" t="s">
        <v>50</v>
      </c>
      <c r="IX7" s="784"/>
      <c r="IY7" s="784"/>
      <c r="IZ7" s="784"/>
      <c r="JA7" s="784"/>
      <c r="JB7" s="784"/>
      <c r="JC7" s="784"/>
      <c r="JD7" s="784"/>
      <c r="JE7" s="784"/>
      <c r="JF7" s="784"/>
      <c r="JG7" s="784"/>
      <c r="JH7" s="784"/>
      <c r="JI7" s="784"/>
      <c r="JJ7" s="784"/>
      <c r="JK7" s="784"/>
      <c r="JL7" s="784"/>
      <c r="JM7" s="784" t="s">
        <v>50</v>
      </c>
      <c r="JN7" s="784"/>
      <c r="JO7" s="784"/>
      <c r="JP7" s="784"/>
      <c r="JQ7" s="784"/>
      <c r="JR7" s="784"/>
      <c r="JS7" s="784"/>
      <c r="JT7" s="784"/>
      <c r="JU7" s="784"/>
      <c r="JV7" s="784"/>
      <c r="JW7" s="784"/>
      <c r="JX7" s="784"/>
      <c r="JY7" s="784"/>
      <c r="JZ7" s="784"/>
      <c r="KA7" s="784"/>
      <c r="KB7" s="784"/>
      <c r="KC7" s="784" t="s">
        <v>50</v>
      </c>
      <c r="KD7" s="784"/>
      <c r="KE7" s="784"/>
      <c r="KF7" s="784"/>
      <c r="KG7" s="784"/>
      <c r="KH7" s="784"/>
      <c r="KI7" s="784"/>
      <c r="KJ7" s="784"/>
      <c r="KK7" s="784"/>
      <c r="KL7" s="784"/>
      <c r="KM7" s="784"/>
      <c r="KN7" s="784"/>
      <c r="KO7" s="784"/>
      <c r="KP7" s="784"/>
      <c r="KQ7" s="784"/>
      <c r="KR7" s="784"/>
      <c r="KS7" s="784" t="s">
        <v>50</v>
      </c>
      <c r="KT7" s="784"/>
      <c r="KU7" s="784"/>
      <c r="KV7" s="784"/>
      <c r="KW7" s="784"/>
      <c r="KX7" s="784"/>
      <c r="KY7" s="784"/>
      <c r="KZ7" s="784"/>
      <c r="LA7" s="784"/>
      <c r="LB7" s="784"/>
      <c r="LC7" s="784"/>
      <c r="LD7" s="784"/>
      <c r="LE7" s="784"/>
      <c r="LF7" s="784"/>
      <c r="LG7" s="784"/>
      <c r="LH7" s="784"/>
      <c r="LI7" s="784" t="s">
        <v>50</v>
      </c>
      <c r="LJ7" s="784"/>
      <c r="LK7" s="784"/>
      <c r="LL7" s="784"/>
      <c r="LM7" s="784"/>
      <c r="LN7" s="784"/>
      <c r="LO7" s="784"/>
      <c r="LP7" s="784"/>
      <c r="LQ7" s="784"/>
      <c r="LR7" s="784"/>
      <c r="LS7" s="784"/>
      <c r="LT7" s="784"/>
      <c r="LU7" s="784"/>
      <c r="LV7" s="784"/>
      <c r="LW7" s="784"/>
      <c r="LX7" s="784"/>
      <c r="LY7" s="784" t="s">
        <v>50</v>
      </c>
      <c r="LZ7" s="784"/>
      <c r="MA7" s="784"/>
      <c r="MB7" s="784"/>
      <c r="MC7" s="784"/>
      <c r="MD7" s="784"/>
      <c r="ME7" s="784"/>
      <c r="MF7" s="784"/>
      <c r="MG7" s="784"/>
      <c r="MH7" s="784"/>
      <c r="MI7" s="784"/>
      <c r="MJ7" s="784"/>
      <c r="MK7" s="784"/>
      <c r="ML7" s="784"/>
      <c r="MM7" s="784"/>
      <c r="MN7" s="784"/>
      <c r="MO7" s="784" t="s">
        <v>50</v>
      </c>
      <c r="MP7" s="784"/>
      <c r="MQ7" s="784"/>
      <c r="MR7" s="784"/>
      <c r="MS7" s="784"/>
      <c r="MT7" s="784"/>
      <c r="MU7" s="784"/>
      <c r="MV7" s="784"/>
      <c r="MW7" s="784"/>
      <c r="MX7" s="784"/>
      <c r="MY7" s="784"/>
      <c r="MZ7" s="784"/>
      <c r="NA7" s="784"/>
      <c r="NB7" s="784"/>
      <c r="NC7" s="784"/>
      <c r="ND7" s="784"/>
      <c r="NE7" s="784" t="s">
        <v>50</v>
      </c>
      <c r="NF7" s="784"/>
      <c r="NG7" s="784"/>
      <c r="NH7" s="784"/>
      <c r="NI7" s="784"/>
      <c r="NJ7" s="784"/>
      <c r="NK7" s="784"/>
      <c r="NL7" s="784"/>
      <c r="NM7" s="784"/>
      <c r="NN7" s="784"/>
      <c r="NO7" s="784"/>
      <c r="NP7" s="784"/>
      <c r="NQ7" s="784"/>
      <c r="NR7" s="784"/>
      <c r="NS7" s="784"/>
      <c r="NT7" s="784"/>
      <c r="NU7" s="784" t="s">
        <v>50</v>
      </c>
      <c r="NV7" s="784"/>
      <c r="NW7" s="784"/>
      <c r="NX7" s="784"/>
      <c r="NY7" s="784"/>
      <c r="NZ7" s="784"/>
      <c r="OA7" s="784"/>
      <c r="OB7" s="784"/>
      <c r="OC7" s="784"/>
      <c r="OD7" s="784"/>
      <c r="OE7" s="784"/>
      <c r="OF7" s="784"/>
      <c r="OG7" s="784"/>
      <c r="OH7" s="784"/>
      <c r="OI7" s="784"/>
      <c r="OJ7" s="784"/>
      <c r="OK7" s="784" t="s">
        <v>50</v>
      </c>
      <c r="OL7" s="784"/>
      <c r="OM7" s="784"/>
      <c r="ON7" s="784"/>
      <c r="OO7" s="784"/>
      <c r="OP7" s="784"/>
      <c r="OQ7" s="784"/>
      <c r="OR7" s="784"/>
      <c r="OS7" s="784"/>
      <c r="OT7" s="784"/>
      <c r="OU7" s="784"/>
      <c r="OV7" s="784"/>
      <c r="OW7" s="784"/>
      <c r="OX7" s="784"/>
      <c r="OY7" s="784"/>
      <c r="OZ7" s="784"/>
      <c r="PA7" s="784" t="s">
        <v>50</v>
      </c>
      <c r="PB7" s="784"/>
      <c r="PC7" s="784"/>
      <c r="PD7" s="784"/>
      <c r="PE7" s="784"/>
      <c r="PF7" s="784"/>
      <c r="PG7" s="784"/>
      <c r="PH7" s="784"/>
      <c r="PI7" s="784"/>
      <c r="PJ7" s="784"/>
      <c r="PK7" s="784"/>
      <c r="PL7" s="784"/>
      <c r="PM7" s="784"/>
      <c r="PN7" s="784"/>
      <c r="PO7" s="784"/>
      <c r="PP7" s="784"/>
      <c r="PQ7" s="785" t="s">
        <v>50</v>
      </c>
      <c r="PR7" s="785"/>
      <c r="PS7" s="785"/>
      <c r="PT7" s="785"/>
      <c r="PU7" s="785"/>
      <c r="PV7" s="785"/>
      <c r="PW7" s="785"/>
      <c r="PX7" s="785"/>
      <c r="PY7" s="785"/>
      <c r="PZ7" s="785"/>
      <c r="QA7" s="785"/>
      <c r="QB7" s="785"/>
      <c r="QC7" s="785"/>
      <c r="QD7" s="785"/>
      <c r="QE7" s="785"/>
      <c r="QF7" s="785"/>
      <c r="QG7" s="785" t="s">
        <v>50</v>
      </c>
      <c r="QH7" s="785"/>
      <c r="QI7" s="785"/>
      <c r="QJ7" s="785"/>
      <c r="QK7" s="785"/>
      <c r="QL7" s="785"/>
      <c r="QM7" s="785"/>
      <c r="QN7" s="785"/>
      <c r="QO7" s="785"/>
      <c r="QP7" s="785"/>
      <c r="QQ7" s="785"/>
      <c r="QR7" s="785"/>
      <c r="QS7" s="785"/>
      <c r="QT7" s="785"/>
      <c r="QU7" s="785"/>
      <c r="QV7" s="785"/>
      <c r="QW7" s="785" t="s">
        <v>50</v>
      </c>
      <c r="QX7" s="785"/>
      <c r="QY7" s="785"/>
      <c r="QZ7" s="785"/>
      <c r="RA7" s="785"/>
      <c r="RB7" s="785"/>
      <c r="RC7" s="785"/>
      <c r="RD7" s="785"/>
      <c r="RE7" s="785"/>
      <c r="RF7" s="785"/>
      <c r="RG7" s="785"/>
      <c r="RH7" s="785"/>
      <c r="RI7" s="785"/>
      <c r="RJ7" s="785"/>
      <c r="RK7" s="785"/>
      <c r="RL7" s="785"/>
      <c r="RM7" s="785" t="s">
        <v>50</v>
      </c>
      <c r="RN7" s="786"/>
      <c r="RO7" s="786"/>
      <c r="RP7" s="786"/>
      <c r="RQ7" s="786"/>
      <c r="RR7" s="786"/>
      <c r="RS7" s="786"/>
      <c r="RT7" s="786"/>
      <c r="RU7" s="786"/>
      <c r="RV7" s="786"/>
      <c r="RW7" s="786"/>
      <c r="RX7" s="786"/>
      <c r="RY7" s="786"/>
      <c r="RZ7" s="786"/>
      <c r="SA7" s="786"/>
      <c r="SB7" s="786"/>
    </row>
    <row r="8" spans="1:496" s="770" customFormat="1" x14ac:dyDescent="0.25">
      <c r="A8" s="784" t="s">
        <v>49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  <c r="N8" s="784"/>
      <c r="O8" s="784"/>
      <c r="P8" s="784"/>
      <c r="Q8" s="784" t="s">
        <v>49</v>
      </c>
      <c r="R8" s="784"/>
      <c r="S8" s="784"/>
      <c r="T8" s="784"/>
      <c r="U8" s="784"/>
      <c r="V8" s="784"/>
      <c r="W8" s="784"/>
      <c r="X8" s="784"/>
      <c r="Y8" s="784"/>
      <c r="Z8" s="784"/>
      <c r="AA8" s="784"/>
      <c r="AB8" s="784"/>
      <c r="AC8" s="784"/>
      <c r="AD8" s="784"/>
      <c r="AE8" s="784"/>
      <c r="AF8" s="784"/>
      <c r="AG8" s="784" t="s">
        <v>49</v>
      </c>
      <c r="AH8" s="784"/>
      <c r="AI8" s="784"/>
      <c r="AJ8" s="784"/>
      <c r="AK8" s="784"/>
      <c r="AL8" s="784"/>
      <c r="AM8" s="784"/>
      <c r="AN8" s="784"/>
      <c r="AO8" s="784"/>
      <c r="AP8" s="784"/>
      <c r="AQ8" s="784"/>
      <c r="AR8" s="784"/>
      <c r="AS8" s="784"/>
      <c r="AT8" s="784"/>
      <c r="AU8" s="784"/>
      <c r="AV8" s="784"/>
      <c r="AW8" s="784" t="s">
        <v>49</v>
      </c>
      <c r="AX8" s="784"/>
      <c r="AY8" s="784"/>
      <c r="AZ8" s="784"/>
      <c r="BA8" s="784"/>
      <c r="BB8" s="784"/>
      <c r="BC8" s="784"/>
      <c r="BD8" s="784"/>
      <c r="BE8" s="784"/>
      <c r="BF8" s="784"/>
      <c r="BG8" s="784"/>
      <c r="BH8" s="784"/>
      <c r="BI8" s="784"/>
      <c r="BJ8" s="784"/>
      <c r="BK8" s="784"/>
      <c r="BL8" s="784"/>
      <c r="BM8" s="784" t="s">
        <v>49</v>
      </c>
      <c r="BN8" s="784"/>
      <c r="BO8" s="784"/>
      <c r="BP8" s="784"/>
      <c r="BQ8" s="784"/>
      <c r="BR8" s="784"/>
      <c r="BS8" s="784"/>
      <c r="BT8" s="784"/>
      <c r="BU8" s="784"/>
      <c r="BV8" s="784"/>
      <c r="BW8" s="784"/>
      <c r="BX8" s="784"/>
      <c r="BY8" s="784"/>
      <c r="BZ8" s="784"/>
      <c r="CA8" s="784"/>
      <c r="CB8" s="784"/>
      <c r="CC8" s="784" t="s">
        <v>49</v>
      </c>
      <c r="CD8" s="784"/>
      <c r="CE8" s="784"/>
      <c r="CF8" s="784"/>
      <c r="CG8" s="784"/>
      <c r="CH8" s="784"/>
      <c r="CI8" s="784"/>
      <c r="CJ8" s="784"/>
      <c r="CK8" s="784"/>
      <c r="CL8" s="784"/>
      <c r="CM8" s="784"/>
      <c r="CN8" s="784"/>
      <c r="CO8" s="784"/>
      <c r="CP8" s="784"/>
      <c r="CQ8" s="784"/>
      <c r="CR8" s="784"/>
      <c r="CS8" s="784" t="s">
        <v>49</v>
      </c>
      <c r="CT8" s="784"/>
      <c r="CU8" s="784"/>
      <c r="CV8" s="784"/>
      <c r="CW8" s="784"/>
      <c r="CX8" s="784"/>
      <c r="CY8" s="784"/>
      <c r="CZ8" s="784"/>
      <c r="DA8" s="784"/>
      <c r="DB8" s="784"/>
      <c r="DC8" s="784"/>
      <c r="DD8" s="784"/>
      <c r="DE8" s="784"/>
      <c r="DF8" s="784"/>
      <c r="DG8" s="784"/>
      <c r="DH8" s="784"/>
      <c r="DI8" s="784" t="s">
        <v>49</v>
      </c>
      <c r="DJ8" s="784"/>
      <c r="DK8" s="784"/>
      <c r="DL8" s="784"/>
      <c r="DM8" s="784"/>
      <c r="DN8" s="784"/>
      <c r="DO8" s="784"/>
      <c r="DP8" s="784"/>
      <c r="DQ8" s="784"/>
      <c r="DR8" s="784"/>
      <c r="DS8" s="784"/>
      <c r="DT8" s="784"/>
      <c r="DU8" s="784"/>
      <c r="DV8" s="784"/>
      <c r="DW8" s="784"/>
      <c r="DX8" s="784"/>
      <c r="DY8" s="784" t="s">
        <v>49</v>
      </c>
      <c r="DZ8" s="784"/>
      <c r="EA8" s="784"/>
      <c r="EB8" s="784"/>
      <c r="EC8" s="784"/>
      <c r="ED8" s="784"/>
      <c r="EE8" s="784"/>
      <c r="EF8" s="784"/>
      <c r="EG8" s="784"/>
      <c r="EH8" s="784"/>
      <c r="EI8" s="784"/>
      <c r="EJ8" s="784"/>
      <c r="EK8" s="784"/>
      <c r="EL8" s="784"/>
      <c r="EM8" s="784"/>
      <c r="EN8" s="784"/>
      <c r="EO8" s="784" t="s">
        <v>49</v>
      </c>
      <c r="EP8" s="784"/>
      <c r="EQ8" s="784"/>
      <c r="ER8" s="784"/>
      <c r="ES8" s="784"/>
      <c r="ET8" s="784"/>
      <c r="EU8" s="784"/>
      <c r="EV8" s="784"/>
      <c r="EW8" s="784"/>
      <c r="EX8" s="784"/>
      <c r="EY8" s="784"/>
      <c r="EZ8" s="784"/>
      <c r="FA8" s="784"/>
      <c r="FB8" s="784"/>
      <c r="FC8" s="784"/>
      <c r="FE8" s="784" t="s">
        <v>49</v>
      </c>
      <c r="FF8" s="784"/>
      <c r="FG8" s="784"/>
      <c r="FH8" s="784"/>
      <c r="FI8" s="784"/>
      <c r="FJ8" s="784"/>
      <c r="FK8" s="784"/>
      <c r="FL8" s="784"/>
      <c r="FM8" s="784"/>
      <c r="FN8" s="784"/>
      <c r="FO8" s="784"/>
      <c r="FP8" s="784"/>
      <c r="FQ8" s="784"/>
      <c r="FR8" s="784"/>
      <c r="FS8" s="784"/>
      <c r="FT8" s="784"/>
      <c r="FU8" s="784" t="s">
        <v>49</v>
      </c>
      <c r="FV8" s="784"/>
      <c r="FW8" s="784"/>
      <c r="FX8" s="784"/>
      <c r="FY8" s="784"/>
      <c r="FZ8" s="784"/>
      <c r="GA8" s="784"/>
      <c r="GB8" s="784"/>
      <c r="GC8" s="784"/>
      <c r="GD8" s="784"/>
      <c r="GE8" s="784"/>
      <c r="GF8" s="784"/>
      <c r="GG8" s="784"/>
      <c r="GH8" s="784"/>
      <c r="GI8" s="784"/>
      <c r="GJ8" s="784"/>
      <c r="GK8" s="784" t="s">
        <v>49</v>
      </c>
      <c r="GL8" s="784"/>
      <c r="GM8" s="784"/>
      <c r="GN8" s="784"/>
      <c r="GO8" s="784"/>
      <c r="GP8" s="784"/>
      <c r="GQ8" s="784"/>
      <c r="GR8" s="784"/>
      <c r="GS8" s="784"/>
      <c r="GT8" s="784"/>
      <c r="GU8" s="784"/>
      <c r="GV8" s="784"/>
      <c r="GW8" s="784"/>
      <c r="GX8" s="784"/>
      <c r="GY8" s="784"/>
      <c r="GZ8" s="784"/>
      <c r="HA8" s="784" t="s">
        <v>49</v>
      </c>
      <c r="HB8" s="784"/>
      <c r="HC8" s="784"/>
      <c r="HD8" s="784"/>
      <c r="HE8" s="784"/>
      <c r="HF8" s="784"/>
      <c r="HG8" s="784"/>
      <c r="HH8" s="784"/>
      <c r="HI8" s="784"/>
      <c r="HJ8" s="784"/>
      <c r="HK8" s="784"/>
      <c r="HL8" s="784"/>
      <c r="HM8" s="784"/>
      <c r="HN8" s="784"/>
      <c r="HO8" s="784"/>
      <c r="HP8" s="784"/>
      <c r="HQ8" s="784" t="s">
        <v>49</v>
      </c>
      <c r="HR8" s="784"/>
      <c r="HS8" s="784"/>
      <c r="HT8" s="784"/>
      <c r="HU8" s="784"/>
      <c r="HV8" s="784"/>
      <c r="HW8" s="784"/>
      <c r="HX8" s="784"/>
      <c r="HY8" s="784"/>
      <c r="HZ8" s="784"/>
      <c r="IA8" s="784"/>
      <c r="IB8" s="784"/>
      <c r="IC8" s="784"/>
      <c r="ID8" s="784"/>
      <c r="IE8" s="784"/>
      <c r="IF8" s="784"/>
      <c r="IG8" s="784" t="s">
        <v>49</v>
      </c>
      <c r="IH8" s="784"/>
      <c r="II8" s="784"/>
      <c r="IJ8" s="784"/>
      <c r="IK8" s="784"/>
      <c r="IL8" s="784"/>
      <c r="IM8" s="784"/>
      <c r="IN8" s="784"/>
      <c r="IO8" s="784"/>
      <c r="IP8" s="784"/>
      <c r="IQ8" s="784"/>
      <c r="IR8" s="784"/>
      <c r="IS8" s="784"/>
      <c r="IT8" s="784"/>
      <c r="IU8" s="784"/>
      <c r="IV8" s="784"/>
      <c r="IW8" s="784" t="s">
        <v>49</v>
      </c>
      <c r="IX8" s="784"/>
      <c r="IY8" s="784"/>
      <c r="IZ8" s="784"/>
      <c r="JA8" s="784"/>
      <c r="JB8" s="784"/>
      <c r="JC8" s="784"/>
      <c r="JD8" s="784"/>
      <c r="JE8" s="784"/>
      <c r="JF8" s="784"/>
      <c r="JG8" s="784"/>
      <c r="JH8" s="784"/>
      <c r="JI8" s="784"/>
      <c r="JJ8" s="784"/>
      <c r="JK8" s="784"/>
      <c r="JL8" s="784"/>
      <c r="JM8" s="784" t="s">
        <v>49</v>
      </c>
      <c r="JN8" s="784"/>
      <c r="JO8" s="784"/>
      <c r="JP8" s="784"/>
      <c r="JQ8" s="784"/>
      <c r="JR8" s="784"/>
      <c r="JS8" s="784"/>
      <c r="JT8" s="784"/>
      <c r="JU8" s="784"/>
      <c r="JV8" s="784"/>
      <c r="JW8" s="784"/>
      <c r="JX8" s="784"/>
      <c r="JY8" s="784"/>
      <c r="JZ8" s="784"/>
      <c r="KA8" s="784"/>
      <c r="KB8" s="784"/>
      <c r="KC8" s="784" t="s">
        <v>49</v>
      </c>
      <c r="KD8" s="784"/>
      <c r="KE8" s="784"/>
      <c r="KF8" s="784"/>
      <c r="KG8" s="784"/>
      <c r="KH8" s="784"/>
      <c r="KI8" s="784"/>
      <c r="KJ8" s="784"/>
      <c r="KK8" s="784"/>
      <c r="KL8" s="784"/>
      <c r="KM8" s="784"/>
      <c r="KN8" s="784"/>
      <c r="KO8" s="784"/>
      <c r="KP8" s="784"/>
      <c r="KQ8" s="784"/>
      <c r="KR8" s="784"/>
      <c r="KS8" s="784" t="s">
        <v>49</v>
      </c>
      <c r="KT8" s="784"/>
      <c r="KU8" s="784"/>
      <c r="KV8" s="784"/>
      <c r="KW8" s="784"/>
      <c r="KX8" s="784"/>
      <c r="KY8" s="784"/>
      <c r="KZ8" s="784"/>
      <c r="LA8" s="784"/>
      <c r="LB8" s="784"/>
      <c r="LC8" s="784"/>
      <c r="LD8" s="784"/>
      <c r="LE8" s="784"/>
      <c r="LF8" s="784"/>
      <c r="LG8" s="784"/>
      <c r="LH8" s="784"/>
      <c r="LI8" s="784" t="s">
        <v>49</v>
      </c>
      <c r="LJ8" s="784"/>
      <c r="LK8" s="784"/>
      <c r="LL8" s="784"/>
      <c r="LM8" s="784"/>
      <c r="LN8" s="784"/>
      <c r="LO8" s="784"/>
      <c r="LP8" s="784"/>
      <c r="LQ8" s="784"/>
      <c r="LR8" s="784"/>
      <c r="LS8" s="784"/>
      <c r="LT8" s="784"/>
      <c r="LU8" s="784"/>
      <c r="LV8" s="784"/>
      <c r="LW8" s="784"/>
      <c r="LX8" s="784"/>
      <c r="LY8" s="784" t="s">
        <v>49</v>
      </c>
      <c r="LZ8" s="784"/>
      <c r="MA8" s="784"/>
      <c r="MB8" s="784"/>
      <c r="MC8" s="784"/>
      <c r="MD8" s="784"/>
      <c r="ME8" s="784"/>
      <c r="MF8" s="784"/>
      <c r="MG8" s="784"/>
      <c r="MH8" s="784"/>
      <c r="MI8" s="784"/>
      <c r="MJ8" s="784"/>
      <c r="MK8" s="784"/>
      <c r="ML8" s="784"/>
      <c r="MM8" s="784"/>
      <c r="MN8" s="784"/>
      <c r="MO8" s="784" t="s">
        <v>49</v>
      </c>
      <c r="MP8" s="784"/>
      <c r="MQ8" s="784"/>
      <c r="MR8" s="784"/>
      <c r="MS8" s="784"/>
      <c r="MT8" s="784"/>
      <c r="MU8" s="784"/>
      <c r="MV8" s="784"/>
      <c r="MW8" s="784"/>
      <c r="MX8" s="784"/>
      <c r="MY8" s="784"/>
      <c r="MZ8" s="784"/>
      <c r="NA8" s="784"/>
      <c r="NB8" s="784"/>
      <c r="NC8" s="784"/>
      <c r="ND8" s="784"/>
      <c r="NE8" s="784" t="s">
        <v>49</v>
      </c>
      <c r="NF8" s="784"/>
      <c r="NG8" s="784"/>
      <c r="NH8" s="784"/>
      <c r="NI8" s="784"/>
      <c r="NJ8" s="784"/>
      <c r="NK8" s="784"/>
      <c r="NL8" s="784"/>
      <c r="NM8" s="784"/>
      <c r="NN8" s="784"/>
      <c r="NO8" s="784"/>
      <c r="NP8" s="784"/>
      <c r="NQ8" s="784"/>
      <c r="NR8" s="784"/>
      <c r="NS8" s="784"/>
      <c r="NT8" s="784"/>
      <c r="NU8" s="784" t="s">
        <v>49</v>
      </c>
      <c r="NV8" s="784"/>
      <c r="NW8" s="784"/>
      <c r="NX8" s="784"/>
      <c r="NY8" s="784"/>
      <c r="NZ8" s="784"/>
      <c r="OA8" s="784"/>
      <c r="OB8" s="784"/>
      <c r="OC8" s="784"/>
      <c r="OD8" s="784"/>
      <c r="OE8" s="784"/>
      <c r="OF8" s="784"/>
      <c r="OG8" s="784"/>
      <c r="OH8" s="784"/>
      <c r="OI8" s="784"/>
      <c r="OJ8" s="784"/>
      <c r="OK8" s="784" t="s">
        <v>49</v>
      </c>
      <c r="OL8" s="784"/>
      <c r="OM8" s="784"/>
      <c r="ON8" s="784"/>
      <c r="OO8" s="784"/>
      <c r="OP8" s="784"/>
      <c r="OQ8" s="784"/>
      <c r="OR8" s="784"/>
      <c r="OS8" s="784"/>
      <c r="OT8" s="784"/>
      <c r="OU8" s="784"/>
      <c r="OV8" s="784"/>
      <c r="OW8" s="784"/>
      <c r="OX8" s="784"/>
      <c r="OY8" s="784"/>
      <c r="OZ8" s="784"/>
      <c r="PA8" s="784" t="s">
        <v>49</v>
      </c>
      <c r="PB8" s="784"/>
      <c r="PC8" s="784"/>
      <c r="PD8" s="784"/>
      <c r="PE8" s="784"/>
      <c r="PF8" s="784"/>
      <c r="PG8" s="784"/>
      <c r="PH8" s="784"/>
      <c r="PI8" s="784"/>
      <c r="PJ8" s="784"/>
      <c r="PK8" s="784"/>
      <c r="PL8" s="784"/>
      <c r="PM8" s="784"/>
      <c r="PN8" s="784"/>
      <c r="PO8" s="784"/>
      <c r="PP8" s="784"/>
      <c r="PQ8" s="785" t="s">
        <v>49</v>
      </c>
      <c r="PR8" s="785"/>
      <c r="PS8" s="785"/>
      <c r="PT8" s="785"/>
      <c r="PU8" s="785"/>
      <c r="PV8" s="785"/>
      <c r="PW8" s="785"/>
      <c r="PX8" s="785"/>
      <c r="PY8" s="785"/>
      <c r="PZ8" s="785"/>
      <c r="QA8" s="785"/>
      <c r="QB8" s="785"/>
      <c r="QC8" s="785"/>
      <c r="QD8" s="785"/>
      <c r="QE8" s="785"/>
      <c r="QF8" s="785"/>
      <c r="QG8" s="785" t="s">
        <v>49</v>
      </c>
      <c r="QH8" s="785"/>
      <c r="QI8" s="785"/>
      <c r="QJ8" s="785"/>
      <c r="QK8" s="785"/>
      <c r="QL8" s="785"/>
      <c r="QM8" s="785"/>
      <c r="QN8" s="785"/>
      <c r="QO8" s="785"/>
      <c r="QP8" s="785"/>
      <c r="QQ8" s="785"/>
      <c r="QR8" s="785"/>
      <c r="QS8" s="785"/>
      <c r="QT8" s="785"/>
      <c r="QU8" s="785"/>
      <c r="QV8" s="785"/>
      <c r="QW8" s="785" t="s">
        <v>49</v>
      </c>
      <c r="QX8" s="785"/>
      <c r="QY8" s="785"/>
      <c r="QZ8" s="785"/>
      <c r="RA8" s="785"/>
      <c r="RB8" s="785"/>
      <c r="RC8" s="785"/>
      <c r="RD8" s="785"/>
      <c r="RE8" s="785"/>
      <c r="RF8" s="785"/>
      <c r="RG8" s="785"/>
      <c r="RH8" s="785"/>
      <c r="RI8" s="785"/>
      <c r="RJ8" s="785"/>
      <c r="RK8" s="785"/>
      <c r="RL8" s="785"/>
      <c r="RM8" s="785" t="s">
        <v>49</v>
      </c>
      <c r="RN8" s="786"/>
      <c r="RO8" s="786"/>
      <c r="RP8" s="786"/>
      <c r="RQ8" s="786"/>
      <c r="RR8" s="786"/>
      <c r="RS8" s="786"/>
      <c r="RT8" s="786"/>
      <c r="RU8" s="786"/>
      <c r="RV8" s="786"/>
      <c r="RW8" s="786"/>
      <c r="RX8" s="786"/>
      <c r="RY8" s="786"/>
      <c r="RZ8" s="786"/>
      <c r="SA8" s="786"/>
      <c r="SB8" s="786"/>
    </row>
    <row r="9" spans="1:496" s="229" customFormat="1" x14ac:dyDescent="0.25">
      <c r="A9" s="5"/>
      <c r="B9" s="5"/>
      <c r="C9" s="5"/>
      <c r="D9" s="285" t="s">
        <v>158</v>
      </c>
      <c r="E9" s="1"/>
      <c r="F9" s="236" t="s">
        <v>159</v>
      </c>
      <c r="G9" s="1"/>
      <c r="H9" s="285" t="s">
        <v>159</v>
      </c>
      <c r="I9" s="66"/>
      <c r="J9" s="285" t="s">
        <v>159</v>
      </c>
      <c r="K9" s="66"/>
      <c r="L9" s="285" t="s">
        <v>158</v>
      </c>
      <c r="M9" s="66"/>
      <c r="N9" s="285" t="s">
        <v>158</v>
      </c>
      <c r="O9" s="66"/>
      <c r="P9" s="285" t="s">
        <v>158</v>
      </c>
      <c r="Q9" s="5"/>
      <c r="R9" s="5"/>
      <c r="S9" s="5"/>
      <c r="T9" s="285" t="s">
        <v>158</v>
      </c>
      <c r="U9" s="66"/>
      <c r="V9" s="285" t="s">
        <v>159</v>
      </c>
      <c r="W9" s="66"/>
      <c r="X9" s="285" t="s">
        <v>159</v>
      </c>
      <c r="Y9" s="66"/>
      <c r="Z9" s="285" t="s">
        <v>159</v>
      </c>
      <c r="AA9" s="66"/>
      <c r="AB9" s="285" t="s">
        <v>158</v>
      </c>
      <c r="AC9" s="66"/>
      <c r="AD9" s="285" t="s">
        <v>158</v>
      </c>
      <c r="AE9" s="66"/>
      <c r="AF9" s="285" t="s">
        <v>158</v>
      </c>
      <c r="AG9" s="5"/>
      <c r="AH9" s="5"/>
      <c r="AI9" s="5"/>
      <c r="AJ9" s="285" t="s">
        <v>158</v>
      </c>
      <c r="AK9" s="66"/>
      <c r="AL9" s="285" t="s">
        <v>159</v>
      </c>
      <c r="AM9" s="66"/>
      <c r="AN9" s="285" t="s">
        <v>159</v>
      </c>
      <c r="AO9" s="66"/>
      <c r="AP9" s="285" t="s">
        <v>159</v>
      </c>
      <c r="AQ9" s="66"/>
      <c r="AR9" s="285" t="s">
        <v>158</v>
      </c>
      <c r="AS9" s="66"/>
      <c r="AT9" s="285" t="s">
        <v>158</v>
      </c>
      <c r="AU9" s="66"/>
      <c r="AV9" s="285" t="s">
        <v>158</v>
      </c>
      <c r="AW9" s="5"/>
      <c r="AX9" s="5"/>
      <c r="AY9" s="5"/>
      <c r="AZ9" s="285" t="s">
        <v>158</v>
      </c>
      <c r="BA9" s="66"/>
      <c r="BB9" s="285" t="s">
        <v>159</v>
      </c>
      <c r="BC9" s="66"/>
      <c r="BD9" s="285" t="s">
        <v>159</v>
      </c>
      <c r="BE9" s="66"/>
      <c r="BF9" s="285" t="s">
        <v>159</v>
      </c>
      <c r="BG9" s="66"/>
      <c r="BH9" s="285" t="s">
        <v>158</v>
      </c>
      <c r="BI9" s="66"/>
      <c r="BJ9" s="285" t="s">
        <v>158</v>
      </c>
      <c r="BK9" s="66"/>
      <c r="BL9" s="285" t="s">
        <v>158</v>
      </c>
      <c r="BM9" s="5"/>
      <c r="BN9" s="5"/>
      <c r="BO9" s="5"/>
      <c r="BP9" s="285" t="s">
        <v>158</v>
      </c>
      <c r="BQ9" s="66"/>
      <c r="BR9" s="285" t="s">
        <v>159</v>
      </c>
      <c r="BS9" s="66"/>
      <c r="BT9" s="285" t="s">
        <v>159</v>
      </c>
      <c r="BU9" s="66"/>
      <c r="BV9" s="285" t="s">
        <v>159</v>
      </c>
      <c r="BW9" s="66"/>
      <c r="BX9" s="285" t="s">
        <v>158</v>
      </c>
      <c r="BY9" s="66"/>
      <c r="BZ9" s="285" t="s">
        <v>158</v>
      </c>
      <c r="CA9" s="66"/>
      <c r="CB9" s="285" t="s">
        <v>158</v>
      </c>
      <c r="CC9" s="5"/>
      <c r="CD9" s="5"/>
      <c r="CE9" s="5"/>
      <c r="CF9" s="285" t="s">
        <v>158</v>
      </c>
      <c r="CG9" s="66"/>
      <c r="CH9" s="285" t="s">
        <v>159</v>
      </c>
      <c r="CI9" s="66"/>
      <c r="CJ9" s="285" t="s">
        <v>159</v>
      </c>
      <c r="CK9" s="66"/>
      <c r="CL9" s="285" t="s">
        <v>159</v>
      </c>
      <c r="CM9" s="66"/>
      <c r="CN9" s="285" t="s">
        <v>158</v>
      </c>
      <c r="CO9" s="66"/>
      <c r="CP9" s="285" t="s">
        <v>158</v>
      </c>
      <c r="CQ9" s="66"/>
      <c r="CR9" s="285" t="s">
        <v>158</v>
      </c>
      <c r="CS9" s="5"/>
      <c r="CT9" s="5"/>
      <c r="CU9" s="5"/>
      <c r="CV9" s="285" t="s">
        <v>158</v>
      </c>
      <c r="CW9" s="66"/>
      <c r="CX9" s="285" t="s">
        <v>159</v>
      </c>
      <c r="CY9" s="66"/>
      <c r="CZ9" s="285" t="s">
        <v>159</v>
      </c>
      <c r="DA9" s="66"/>
      <c r="DB9" s="285" t="s">
        <v>159</v>
      </c>
      <c r="DC9" s="66"/>
      <c r="DD9" s="285" t="s">
        <v>158</v>
      </c>
      <c r="DE9" s="66"/>
      <c r="DF9" s="285" t="s">
        <v>158</v>
      </c>
      <c r="DG9" s="66"/>
      <c r="DH9" s="285" t="s">
        <v>158</v>
      </c>
      <c r="DI9" s="5"/>
      <c r="DJ9" s="5"/>
      <c r="DK9" s="5"/>
      <c r="DL9" s="285" t="s">
        <v>158</v>
      </c>
      <c r="DM9" s="66"/>
      <c r="DN9" s="285" t="s">
        <v>159</v>
      </c>
      <c r="DO9" s="66"/>
      <c r="DP9" s="285" t="s">
        <v>159</v>
      </c>
      <c r="DQ9" s="66"/>
      <c r="DR9" s="285" t="s">
        <v>159</v>
      </c>
      <c r="DS9" s="66"/>
      <c r="DT9" s="285" t="s">
        <v>158</v>
      </c>
      <c r="DU9" s="66"/>
      <c r="DV9" s="285" t="s">
        <v>158</v>
      </c>
      <c r="DW9" s="66"/>
      <c r="DX9" s="285" t="s">
        <v>158</v>
      </c>
      <c r="DY9" s="5"/>
      <c r="DZ9" s="5"/>
      <c r="EA9" s="5"/>
      <c r="EB9" s="285" t="s">
        <v>158</v>
      </c>
      <c r="EC9" s="66"/>
      <c r="ED9" s="285" t="s">
        <v>159</v>
      </c>
      <c r="EE9" s="66"/>
      <c r="EF9" s="285" t="s">
        <v>159</v>
      </c>
      <c r="EG9" s="66"/>
      <c r="EH9" s="285" t="s">
        <v>159</v>
      </c>
      <c r="EI9" s="66"/>
      <c r="EJ9" s="285" t="s">
        <v>158</v>
      </c>
      <c r="EK9" s="66"/>
      <c r="EL9" s="285" t="s">
        <v>158</v>
      </c>
      <c r="EM9" s="66"/>
      <c r="EN9" s="285" t="s">
        <v>158</v>
      </c>
      <c r="EO9" s="5"/>
      <c r="EP9" s="5"/>
      <c r="EQ9" s="5"/>
      <c r="ER9" s="285" t="s">
        <v>158</v>
      </c>
      <c r="ES9" s="66"/>
      <c r="ET9" s="285" t="s">
        <v>159</v>
      </c>
      <c r="EU9" s="66"/>
      <c r="EV9" s="285" t="s">
        <v>159</v>
      </c>
      <c r="EW9" s="66"/>
      <c r="EX9" s="285" t="s">
        <v>159</v>
      </c>
      <c r="EY9" s="66"/>
      <c r="EZ9" s="285" t="s">
        <v>158</v>
      </c>
      <c r="FA9" s="66"/>
      <c r="FB9" s="285" t="s">
        <v>158</v>
      </c>
      <c r="FC9" s="66"/>
      <c r="FD9" s="285" t="s">
        <v>158</v>
      </c>
      <c r="FE9" s="5"/>
      <c r="FF9" s="5"/>
      <c r="FG9" s="5"/>
      <c r="FH9" s="285" t="s">
        <v>158</v>
      </c>
      <c r="FI9" s="66"/>
      <c r="FJ9" s="285" t="s">
        <v>159</v>
      </c>
      <c r="FK9" s="66"/>
      <c r="FL9" s="285" t="s">
        <v>159</v>
      </c>
      <c r="FM9" s="66"/>
      <c r="FN9" s="285" t="s">
        <v>159</v>
      </c>
      <c r="FO9" s="66"/>
      <c r="FP9" s="285" t="s">
        <v>158</v>
      </c>
      <c r="FQ9" s="66"/>
      <c r="FR9" s="285" t="s">
        <v>158</v>
      </c>
      <c r="FS9" s="66"/>
      <c r="FT9" s="285" t="s">
        <v>158</v>
      </c>
      <c r="FU9" s="5"/>
      <c r="FV9" s="5"/>
      <c r="FW9" s="5"/>
      <c r="FX9" s="285" t="s">
        <v>158</v>
      </c>
      <c r="FY9" s="66"/>
      <c r="FZ9" s="285" t="s">
        <v>159</v>
      </c>
      <c r="GA9" s="66"/>
      <c r="GB9" s="285" t="s">
        <v>159</v>
      </c>
      <c r="GC9" s="66"/>
      <c r="GD9" s="285" t="s">
        <v>159</v>
      </c>
      <c r="GE9" s="66"/>
      <c r="GF9" s="285" t="s">
        <v>158</v>
      </c>
      <c r="GG9" s="66"/>
      <c r="GH9" s="285" t="s">
        <v>158</v>
      </c>
      <c r="GI9" s="66"/>
      <c r="GJ9" s="285" t="s">
        <v>158</v>
      </c>
      <c r="GK9" s="5"/>
      <c r="GL9" s="5"/>
      <c r="GM9" s="5"/>
      <c r="GN9" s="285" t="s">
        <v>158</v>
      </c>
      <c r="GO9" s="66"/>
      <c r="GP9" s="285" t="s">
        <v>159</v>
      </c>
      <c r="GQ9" s="66"/>
      <c r="GR9" s="285" t="s">
        <v>159</v>
      </c>
      <c r="GS9" s="66"/>
      <c r="GT9" s="285" t="s">
        <v>159</v>
      </c>
      <c r="GU9" s="66"/>
      <c r="GV9" s="285" t="s">
        <v>158</v>
      </c>
      <c r="GW9" s="66"/>
      <c r="GX9" s="285" t="s">
        <v>158</v>
      </c>
      <c r="GY9" s="66"/>
      <c r="GZ9" s="285" t="s">
        <v>158</v>
      </c>
      <c r="HA9" s="5"/>
      <c r="HB9" s="5"/>
      <c r="HC9" s="5"/>
      <c r="HD9" s="285" t="s">
        <v>158</v>
      </c>
      <c r="HE9" s="66"/>
      <c r="HF9" s="285" t="s">
        <v>159</v>
      </c>
      <c r="HG9" s="66"/>
      <c r="HH9" s="285" t="s">
        <v>159</v>
      </c>
      <c r="HI9" s="66"/>
      <c r="HJ9" s="285" t="s">
        <v>159</v>
      </c>
      <c r="HK9" s="66"/>
      <c r="HL9" s="285" t="s">
        <v>158</v>
      </c>
      <c r="HM9" s="66"/>
      <c r="HN9" s="285" t="s">
        <v>158</v>
      </c>
      <c r="HO9" s="66"/>
      <c r="HP9" s="285" t="s">
        <v>158</v>
      </c>
      <c r="HQ9" s="5"/>
      <c r="HR9" s="5"/>
      <c r="HS9" s="5"/>
      <c r="HT9" s="285" t="s">
        <v>158</v>
      </c>
      <c r="HU9" s="66"/>
      <c r="HV9" s="285" t="s">
        <v>159</v>
      </c>
      <c r="HW9" s="66"/>
      <c r="HX9" s="285" t="s">
        <v>159</v>
      </c>
      <c r="HY9" s="66"/>
      <c r="HZ9" s="285" t="s">
        <v>159</v>
      </c>
      <c r="IA9" s="66"/>
      <c r="IB9" s="285" t="s">
        <v>158</v>
      </c>
      <c r="IC9" s="66"/>
      <c r="ID9" s="285" t="s">
        <v>158</v>
      </c>
      <c r="IE9" s="66"/>
      <c r="IF9" s="285" t="s">
        <v>158</v>
      </c>
      <c r="IG9" s="5"/>
      <c r="IH9" s="5"/>
      <c r="II9" s="5"/>
      <c r="IJ9" s="285" t="s">
        <v>158</v>
      </c>
      <c r="IK9" s="66"/>
      <c r="IL9" s="285" t="s">
        <v>159</v>
      </c>
      <c r="IM9" s="66"/>
      <c r="IN9" s="285" t="s">
        <v>159</v>
      </c>
      <c r="IO9" s="66"/>
      <c r="IP9" s="285" t="s">
        <v>159</v>
      </c>
      <c r="IQ9" s="66"/>
      <c r="IR9" s="285" t="s">
        <v>158</v>
      </c>
      <c r="IS9" s="66"/>
      <c r="IT9" s="285" t="s">
        <v>158</v>
      </c>
      <c r="IU9" s="66"/>
      <c r="IV9" s="285" t="s">
        <v>158</v>
      </c>
      <c r="IW9" s="5"/>
      <c r="IX9" s="5"/>
      <c r="IY9" s="5"/>
      <c r="IZ9" s="285"/>
      <c r="JA9" s="66"/>
      <c r="JB9" s="285"/>
      <c r="JC9" s="66"/>
      <c r="JD9" s="285"/>
      <c r="JE9" s="66"/>
      <c r="JF9" s="285"/>
      <c r="JG9" s="66"/>
      <c r="JH9" s="285"/>
      <c r="JI9" s="66"/>
      <c r="JJ9" s="285"/>
      <c r="JK9" s="66"/>
      <c r="JL9" s="285"/>
      <c r="JM9" s="5"/>
      <c r="JN9" s="5"/>
      <c r="JO9" s="5"/>
      <c r="JP9" s="285" t="s">
        <v>158</v>
      </c>
      <c r="JQ9" s="66"/>
      <c r="JR9" s="285" t="s">
        <v>159</v>
      </c>
      <c r="JS9" s="66"/>
      <c r="JT9" s="285" t="s">
        <v>159</v>
      </c>
      <c r="JU9" s="66"/>
      <c r="JV9" s="285" t="s">
        <v>159</v>
      </c>
      <c r="JW9" s="66"/>
      <c r="JX9" s="285" t="s">
        <v>158</v>
      </c>
      <c r="JY9" s="66"/>
      <c r="JZ9" s="285" t="s">
        <v>158</v>
      </c>
      <c r="KA9" s="66"/>
      <c r="KB9" s="285" t="s">
        <v>158</v>
      </c>
      <c r="KC9" s="5"/>
      <c r="KD9" s="5"/>
      <c r="KE9" s="5"/>
      <c r="KF9" s="285" t="s">
        <v>158</v>
      </c>
      <c r="KG9" s="285" t="s">
        <v>159</v>
      </c>
      <c r="KH9" s="285" t="s">
        <v>159</v>
      </c>
      <c r="KI9" s="66"/>
      <c r="KJ9" s="285" t="s">
        <v>159</v>
      </c>
      <c r="KK9" s="66"/>
      <c r="KL9" s="285" t="s">
        <v>159</v>
      </c>
      <c r="KM9" s="66"/>
      <c r="KN9" s="285" t="s">
        <v>158</v>
      </c>
      <c r="KO9" s="66"/>
      <c r="KP9" s="285" t="s">
        <v>158</v>
      </c>
      <c r="KQ9" s="66"/>
      <c r="KR9" s="285" t="s">
        <v>158</v>
      </c>
      <c r="KS9" s="5"/>
      <c r="KT9" s="5"/>
      <c r="KU9" s="5"/>
      <c r="KV9" s="285" t="s">
        <v>158</v>
      </c>
      <c r="KW9" s="66"/>
      <c r="KX9" s="285" t="s">
        <v>159</v>
      </c>
      <c r="KY9" s="66"/>
      <c r="KZ9" s="285" t="s">
        <v>159</v>
      </c>
      <c r="LA9" s="66"/>
      <c r="LB9" s="285" t="s">
        <v>159</v>
      </c>
      <c r="LC9" s="66"/>
      <c r="LD9" s="285" t="s">
        <v>158</v>
      </c>
      <c r="LE9" s="66"/>
      <c r="LF9" s="285" t="s">
        <v>158</v>
      </c>
      <c r="LG9" s="66"/>
      <c r="LH9" s="285" t="s">
        <v>158</v>
      </c>
      <c r="LI9" s="5"/>
      <c r="LJ9" s="5"/>
      <c r="LK9" s="5"/>
      <c r="LL9" s="285" t="s">
        <v>158</v>
      </c>
      <c r="LM9" s="66"/>
      <c r="LN9" s="285" t="s">
        <v>159</v>
      </c>
      <c r="LO9" s="66"/>
      <c r="LP9" s="285" t="s">
        <v>159</v>
      </c>
      <c r="LQ9" s="66"/>
      <c r="LR9" s="285" t="s">
        <v>159</v>
      </c>
      <c r="LS9" s="66"/>
      <c r="LT9" s="285" t="s">
        <v>158</v>
      </c>
      <c r="LU9" s="66"/>
      <c r="LV9" s="285" t="s">
        <v>158</v>
      </c>
      <c r="LW9" s="66"/>
      <c r="LX9" s="285" t="s">
        <v>158</v>
      </c>
      <c r="LY9" s="5"/>
      <c r="LZ9" s="5"/>
      <c r="MA9" s="5"/>
      <c r="MB9" s="285" t="s">
        <v>158</v>
      </c>
      <c r="MC9" s="66"/>
      <c r="MD9" s="285" t="s">
        <v>159</v>
      </c>
      <c r="ME9" s="66"/>
      <c r="MF9" s="285" t="s">
        <v>159</v>
      </c>
      <c r="MG9" s="66"/>
      <c r="MH9" s="285" t="s">
        <v>159</v>
      </c>
      <c r="MI9" s="66"/>
      <c r="MJ9" s="285" t="s">
        <v>158</v>
      </c>
      <c r="MK9" s="66"/>
      <c r="ML9" s="285" t="s">
        <v>158</v>
      </c>
      <c r="MM9" s="66"/>
      <c r="MN9" s="285" t="s">
        <v>158</v>
      </c>
      <c r="MO9" s="5"/>
      <c r="MP9" s="5"/>
      <c r="MQ9" s="5"/>
      <c r="MR9" s="285" t="s">
        <v>158</v>
      </c>
      <c r="MS9" s="66"/>
      <c r="MT9" s="285" t="s">
        <v>159</v>
      </c>
      <c r="MU9" s="66"/>
      <c r="MV9" s="285" t="s">
        <v>159</v>
      </c>
      <c r="MW9" s="66"/>
      <c r="MX9" s="285" t="s">
        <v>159</v>
      </c>
      <c r="MY9" s="66"/>
      <c r="MZ9" s="285" t="s">
        <v>158</v>
      </c>
      <c r="NA9" s="66"/>
      <c r="NB9" s="285" t="s">
        <v>158</v>
      </c>
      <c r="NC9" s="66"/>
      <c r="ND9" s="285" t="s">
        <v>158</v>
      </c>
      <c r="NE9" s="5"/>
      <c r="NF9" s="5"/>
      <c r="NG9" s="5"/>
      <c r="NH9" s="285" t="s">
        <v>158</v>
      </c>
      <c r="NI9" s="66"/>
      <c r="NJ9" s="285" t="s">
        <v>159</v>
      </c>
      <c r="NK9" s="66"/>
      <c r="NL9" s="285" t="s">
        <v>159</v>
      </c>
      <c r="NM9" s="66"/>
      <c r="NN9" s="285" t="s">
        <v>159</v>
      </c>
      <c r="NO9" s="66"/>
      <c r="NP9" s="285" t="s">
        <v>158</v>
      </c>
      <c r="NQ9" s="66"/>
      <c r="NR9" s="285" t="s">
        <v>158</v>
      </c>
      <c r="NS9" s="66"/>
      <c r="NT9" s="285" t="s">
        <v>158</v>
      </c>
      <c r="NU9" s="5"/>
      <c r="NV9" s="5"/>
      <c r="NW9" s="5"/>
      <c r="NX9" s="285" t="s">
        <v>158</v>
      </c>
      <c r="NY9" s="66"/>
      <c r="NZ9" s="285" t="s">
        <v>159</v>
      </c>
      <c r="OA9" s="66"/>
      <c r="OB9" s="285" t="s">
        <v>159</v>
      </c>
      <c r="OC9" s="66"/>
      <c r="OD9" s="285" t="s">
        <v>159</v>
      </c>
      <c r="OE9" s="66"/>
      <c r="OF9" s="285" t="s">
        <v>158</v>
      </c>
      <c r="OG9" s="66"/>
      <c r="OH9" s="285" t="s">
        <v>158</v>
      </c>
      <c r="OI9" s="66"/>
      <c r="OJ9" s="285" t="s">
        <v>158</v>
      </c>
      <c r="OK9" s="5"/>
      <c r="OL9" s="5"/>
      <c r="OM9" s="5"/>
      <c r="ON9" s="285" t="s">
        <v>158</v>
      </c>
      <c r="OO9" s="66"/>
      <c r="OP9" s="285" t="s">
        <v>159</v>
      </c>
      <c r="OQ9" s="66"/>
      <c r="OR9" s="285" t="s">
        <v>159</v>
      </c>
      <c r="OS9" s="66"/>
      <c r="OT9" s="285" t="s">
        <v>159</v>
      </c>
      <c r="OU9" s="1"/>
      <c r="OV9" s="285" t="s">
        <v>158</v>
      </c>
      <c r="OW9" s="66"/>
      <c r="OX9" s="285" t="s">
        <v>158</v>
      </c>
      <c r="OY9" s="66"/>
      <c r="OZ9" s="285" t="s">
        <v>158</v>
      </c>
      <c r="PA9" s="5"/>
      <c r="PB9" s="5"/>
      <c r="PC9" s="5"/>
      <c r="PD9" s="285" t="s">
        <v>158</v>
      </c>
      <c r="PE9" s="66"/>
      <c r="PF9" s="285" t="s">
        <v>159</v>
      </c>
      <c r="PG9" s="66"/>
      <c r="PH9" s="285" t="s">
        <v>159</v>
      </c>
      <c r="PI9" s="66"/>
      <c r="PJ9" s="285" t="s">
        <v>159</v>
      </c>
      <c r="PK9" s="66"/>
      <c r="PL9" s="285" t="s">
        <v>158</v>
      </c>
      <c r="PM9" s="66"/>
      <c r="PN9" s="285" t="s">
        <v>158</v>
      </c>
      <c r="PO9" s="66"/>
      <c r="PP9" s="285" t="s">
        <v>158</v>
      </c>
      <c r="PQ9" s="284"/>
      <c r="PR9" s="284"/>
      <c r="PS9" s="284"/>
      <c r="PT9" s="286" t="s">
        <v>158</v>
      </c>
      <c r="PU9" s="287"/>
      <c r="PV9" s="286" t="s">
        <v>159</v>
      </c>
      <c r="PW9" s="287"/>
      <c r="PX9" s="286" t="s">
        <v>159</v>
      </c>
      <c r="PY9" s="287"/>
      <c r="PZ9" s="286" t="s">
        <v>159</v>
      </c>
      <c r="QA9" s="287"/>
      <c r="QB9" s="286" t="s">
        <v>158</v>
      </c>
      <c r="QC9" s="287"/>
      <c r="QD9" s="286" t="s">
        <v>158</v>
      </c>
      <c r="QE9" s="287"/>
      <c r="QF9" s="286" t="s">
        <v>158</v>
      </c>
      <c r="QG9" s="284"/>
      <c r="QH9" s="284"/>
      <c r="QI9" s="284"/>
      <c r="QJ9" s="286" t="s">
        <v>158</v>
      </c>
      <c r="QK9" s="287"/>
      <c r="QL9" s="286" t="s">
        <v>159</v>
      </c>
      <c r="QM9" s="287"/>
      <c r="QN9" s="286" t="s">
        <v>159</v>
      </c>
      <c r="QO9" s="287"/>
      <c r="QP9" s="286" t="s">
        <v>159</v>
      </c>
      <c r="QQ9" s="287"/>
      <c r="QR9" s="286" t="s">
        <v>158</v>
      </c>
      <c r="QS9" s="287"/>
      <c r="QT9" s="286" t="s">
        <v>158</v>
      </c>
      <c r="QU9" s="287"/>
      <c r="QV9" s="286" t="s">
        <v>158</v>
      </c>
      <c r="QW9" s="284"/>
      <c r="QX9" s="284"/>
      <c r="QY9" s="284"/>
      <c r="QZ9" s="286" t="s">
        <v>158</v>
      </c>
      <c r="RA9" s="287"/>
      <c r="RB9" s="286" t="s">
        <v>159</v>
      </c>
      <c r="RC9" s="287"/>
      <c r="RD9" s="286" t="s">
        <v>159</v>
      </c>
      <c r="RE9" s="287"/>
      <c r="RF9" s="286" t="s">
        <v>159</v>
      </c>
      <c r="RG9" s="287"/>
      <c r="RH9" s="286" t="s">
        <v>158</v>
      </c>
      <c r="RI9" s="287"/>
      <c r="RJ9" s="286" t="s">
        <v>158</v>
      </c>
      <c r="RK9" s="287"/>
      <c r="RL9" s="286" t="s">
        <v>158</v>
      </c>
      <c r="RM9" s="284"/>
      <c r="RN9" s="284"/>
      <c r="RO9" s="284"/>
      <c r="RP9" s="286" t="s">
        <v>158</v>
      </c>
      <c r="RQ9" s="287"/>
      <c r="RR9" s="286" t="s">
        <v>159</v>
      </c>
      <c r="RS9" s="287"/>
      <c r="RT9" s="286" t="s">
        <v>159</v>
      </c>
      <c r="RU9" s="287"/>
      <c r="RV9" s="286" t="s">
        <v>159</v>
      </c>
      <c r="RW9" s="287"/>
      <c r="RX9" s="286" t="s">
        <v>158</v>
      </c>
      <c r="RY9" s="287"/>
      <c r="RZ9" s="286" t="s">
        <v>158</v>
      </c>
      <c r="SA9" s="287"/>
      <c r="SB9" s="286" t="s">
        <v>158</v>
      </c>
    </row>
    <row r="10" spans="1:496" x14ac:dyDescent="0.25">
      <c r="A10" s="6"/>
      <c r="B10" s="6"/>
      <c r="C10" s="6"/>
      <c r="D10" s="72"/>
      <c r="E10" s="288"/>
      <c r="F10" s="288"/>
      <c r="G10" s="288"/>
      <c r="H10" s="74"/>
      <c r="I10" s="72"/>
      <c r="J10" s="73"/>
      <c r="K10" s="73"/>
      <c r="L10" s="73"/>
      <c r="M10" s="73"/>
      <c r="N10" s="73"/>
      <c r="O10" s="73"/>
      <c r="P10" s="74"/>
      <c r="Q10" s="6"/>
      <c r="R10" s="6"/>
      <c r="S10" s="6"/>
      <c r="T10" s="72"/>
      <c r="U10" s="73"/>
      <c r="V10" s="74"/>
      <c r="W10" s="73"/>
      <c r="X10" s="74"/>
      <c r="Y10" s="72"/>
      <c r="Z10" s="73"/>
      <c r="AA10" s="73"/>
      <c r="AB10" s="73"/>
      <c r="AC10" s="73"/>
      <c r="AD10" s="73"/>
      <c r="AE10" s="73"/>
      <c r="AF10" s="74"/>
      <c r="AG10" s="6"/>
      <c r="AH10" s="6"/>
      <c r="AI10" s="6"/>
      <c r="AJ10" s="72"/>
      <c r="AK10" s="73"/>
      <c r="AL10" s="73"/>
      <c r="AM10" s="73"/>
      <c r="AN10" s="74"/>
      <c r="AO10" s="72"/>
      <c r="AP10" s="73"/>
      <c r="AQ10" s="73"/>
      <c r="AR10" s="73"/>
      <c r="AS10" s="73"/>
      <c r="AT10" s="73"/>
      <c r="AU10" s="73"/>
      <c r="AV10" s="74"/>
      <c r="AW10" s="6"/>
      <c r="AX10" s="6"/>
      <c r="AY10" s="6"/>
      <c r="AZ10" s="72"/>
      <c r="BA10" s="73"/>
      <c r="BB10" s="73"/>
      <c r="BC10" s="73"/>
      <c r="BD10" s="74"/>
      <c r="BE10" s="72"/>
      <c r="BF10" s="73"/>
      <c r="BG10" s="73"/>
      <c r="BH10" s="73"/>
      <c r="BI10" s="73"/>
      <c r="BJ10" s="73"/>
      <c r="BK10" s="73"/>
      <c r="BL10" s="74"/>
      <c r="BM10" s="6"/>
      <c r="BN10" s="6"/>
      <c r="BO10" s="6"/>
      <c r="BP10" s="72"/>
      <c r="BQ10" s="73"/>
      <c r="BR10" s="73"/>
      <c r="BS10" s="73"/>
      <c r="BT10" s="74"/>
      <c r="BU10" s="72"/>
      <c r="BV10" s="73"/>
      <c r="BW10" s="73"/>
      <c r="BX10" s="73"/>
      <c r="BY10" s="73"/>
      <c r="BZ10" s="73"/>
      <c r="CA10" s="73"/>
      <c r="CB10" s="74"/>
      <c r="CC10" s="6"/>
      <c r="CD10" s="6"/>
      <c r="CE10" s="6"/>
      <c r="CF10" s="72"/>
      <c r="CG10" s="73"/>
      <c r="CH10" s="73"/>
      <c r="CI10" s="73"/>
      <c r="CJ10" s="74"/>
      <c r="CK10" s="72"/>
      <c r="CL10" s="73"/>
      <c r="CM10" s="73"/>
      <c r="CN10" s="73"/>
      <c r="CO10" s="73"/>
      <c r="CP10" s="73"/>
      <c r="CQ10" s="73"/>
      <c r="CR10" s="74"/>
      <c r="CS10" s="6"/>
      <c r="CT10" s="6"/>
      <c r="CU10" s="6"/>
      <c r="CV10" s="72"/>
      <c r="CW10" s="73"/>
      <c r="CX10" s="73"/>
      <c r="CY10" s="73"/>
      <c r="CZ10" s="74"/>
      <c r="DA10" s="72"/>
      <c r="DB10" s="73"/>
      <c r="DC10" s="73"/>
      <c r="DD10" s="73"/>
      <c r="DE10" s="73"/>
      <c r="DF10" s="73"/>
      <c r="DG10" s="73"/>
      <c r="DH10" s="74"/>
      <c r="DI10" s="6"/>
      <c r="DJ10" s="6"/>
      <c r="DK10" s="6"/>
      <c r="DL10" s="72"/>
      <c r="DM10" s="73"/>
      <c r="DN10" s="73"/>
      <c r="DO10" s="73"/>
      <c r="DP10" s="74"/>
      <c r="DQ10" s="72"/>
      <c r="DR10" s="73"/>
      <c r="DS10" s="73"/>
      <c r="DT10" s="73"/>
      <c r="DU10" s="73"/>
      <c r="DV10" s="73"/>
      <c r="DW10" s="73"/>
      <c r="DX10" s="74"/>
      <c r="DY10" s="6"/>
      <c r="DZ10" s="6"/>
      <c r="EA10" s="6"/>
      <c r="EB10" s="72"/>
      <c r="EC10" s="73"/>
      <c r="ED10" s="73"/>
      <c r="EE10" s="73"/>
      <c r="EF10" s="74"/>
      <c r="EG10" s="72"/>
      <c r="EH10" s="73"/>
      <c r="EI10" s="73"/>
      <c r="EJ10" s="73"/>
      <c r="EK10" s="73"/>
      <c r="EL10" s="73"/>
      <c r="EM10" s="73"/>
      <c r="EN10" s="74"/>
      <c r="EO10" s="6"/>
      <c r="EP10" s="6"/>
      <c r="EQ10" s="6"/>
      <c r="ER10" s="72"/>
      <c r="ES10" s="73"/>
      <c r="ET10" s="73"/>
      <c r="EU10" s="73"/>
      <c r="EV10" s="74"/>
      <c r="EW10" s="72"/>
      <c r="EX10" s="73"/>
      <c r="EY10" s="73"/>
      <c r="EZ10" s="73"/>
      <c r="FA10" s="73"/>
      <c r="FB10" s="73"/>
      <c r="FC10" s="73"/>
      <c r="FD10" s="74"/>
      <c r="FE10" s="6"/>
      <c r="FF10" s="6"/>
      <c r="FG10" s="6"/>
      <c r="FH10" s="72"/>
      <c r="FI10" s="73"/>
      <c r="FJ10" s="73"/>
      <c r="FK10" s="73"/>
      <c r="FL10" s="74"/>
      <c r="FM10" s="72"/>
      <c r="FN10" s="73"/>
      <c r="FO10" s="73"/>
      <c r="FP10" s="73"/>
      <c r="FQ10" s="73"/>
      <c r="FR10" s="73"/>
      <c r="FS10" s="73"/>
      <c r="FT10" s="74"/>
      <c r="FU10" s="6"/>
      <c r="FV10" s="6"/>
      <c r="FW10" s="6"/>
      <c r="FX10" s="72"/>
      <c r="FY10" s="73"/>
      <c r="FZ10" s="73"/>
      <c r="GA10" s="73"/>
      <c r="GB10" s="74"/>
      <c r="GC10" s="72"/>
      <c r="GD10" s="73"/>
      <c r="GE10" s="73"/>
      <c r="GF10" s="73"/>
      <c r="GG10" s="73"/>
      <c r="GH10" s="73"/>
      <c r="GI10" s="73"/>
      <c r="GJ10" s="74"/>
      <c r="GK10" s="6"/>
      <c r="GL10" s="6"/>
      <c r="GM10" s="6"/>
      <c r="GN10" s="72"/>
      <c r="GO10" s="73"/>
      <c r="GP10" s="73"/>
      <c r="GQ10" s="73"/>
      <c r="GR10" s="74"/>
      <c r="GS10" s="72"/>
      <c r="GT10" s="73"/>
      <c r="GU10" s="73"/>
      <c r="GV10" s="73"/>
      <c r="GW10" s="73"/>
      <c r="GX10" s="73"/>
      <c r="GY10" s="73"/>
      <c r="GZ10" s="74"/>
      <c r="HA10" s="6"/>
      <c r="HB10" s="6"/>
      <c r="HC10" s="6"/>
      <c r="HD10" s="72"/>
      <c r="HE10" s="73"/>
      <c r="HF10" s="73"/>
      <c r="HG10" s="73"/>
      <c r="HH10" s="74"/>
      <c r="HI10" s="72"/>
      <c r="HJ10" s="73"/>
      <c r="HK10" s="73"/>
      <c r="HL10" s="73"/>
      <c r="HM10" s="73"/>
      <c r="HN10" s="73"/>
      <c r="HO10" s="73"/>
      <c r="HP10" s="74"/>
      <c r="HQ10" s="6"/>
      <c r="HR10" s="6"/>
      <c r="HS10" s="6"/>
      <c r="HT10" s="72"/>
      <c r="HU10" s="73"/>
      <c r="HV10" s="73"/>
      <c r="HW10" s="73"/>
      <c r="HX10" s="74"/>
      <c r="HY10" s="72"/>
      <c r="HZ10" s="73"/>
      <c r="IA10" s="73"/>
      <c r="IB10" s="73"/>
      <c r="IC10" s="73"/>
      <c r="ID10" s="73"/>
      <c r="IE10" s="73"/>
      <c r="IF10" s="74"/>
      <c r="IG10" s="6"/>
      <c r="IH10" s="6"/>
      <c r="II10" s="6"/>
      <c r="IJ10" s="72"/>
      <c r="IK10" s="73"/>
      <c r="IL10" s="73"/>
      <c r="IM10" s="73"/>
      <c r="IN10" s="74"/>
      <c r="IO10" s="72"/>
      <c r="IP10" s="73"/>
      <c r="IQ10" s="73"/>
      <c r="IR10" s="73"/>
      <c r="IS10" s="73"/>
      <c r="IT10" s="73"/>
      <c r="IU10" s="73"/>
      <c r="IV10" s="74"/>
      <c r="IW10" s="6"/>
      <c r="IX10" s="6"/>
      <c r="IY10" s="6"/>
      <c r="IZ10" s="72"/>
      <c r="JA10" s="73"/>
      <c r="JB10" s="73"/>
      <c r="JC10" s="73"/>
      <c r="JD10" s="74"/>
      <c r="JE10" s="72"/>
      <c r="JF10" s="73"/>
      <c r="JG10" s="73"/>
      <c r="JH10" s="73"/>
      <c r="JI10" s="73"/>
      <c r="JJ10" s="73"/>
      <c r="JK10" s="73"/>
      <c r="JL10" s="74"/>
      <c r="JM10" s="6"/>
      <c r="JN10" s="6"/>
      <c r="JO10" s="6"/>
      <c r="JP10" s="72"/>
      <c r="JQ10" s="73"/>
      <c r="JR10" s="73"/>
      <c r="JS10" s="73"/>
      <c r="JT10" s="74"/>
      <c r="JU10" s="72"/>
      <c r="JV10" s="73"/>
      <c r="JW10" s="73"/>
      <c r="JX10" s="73"/>
      <c r="JY10" s="73"/>
      <c r="JZ10" s="73"/>
      <c r="KA10" s="73"/>
      <c r="KB10" s="74"/>
      <c r="KF10" s="72"/>
      <c r="KG10" s="73"/>
      <c r="KH10" s="73"/>
      <c r="KI10" s="73"/>
      <c r="KJ10" s="74"/>
      <c r="KK10" s="72"/>
      <c r="KL10" s="73"/>
      <c r="KM10" s="73"/>
      <c r="KN10" s="73"/>
      <c r="KO10" s="73"/>
      <c r="KP10" s="73"/>
      <c r="KQ10" s="73"/>
      <c r="KR10" s="74"/>
      <c r="KV10" s="72"/>
      <c r="KW10" s="73"/>
      <c r="KX10" s="73"/>
      <c r="KY10" s="73"/>
      <c r="KZ10" s="74"/>
      <c r="LA10" s="72"/>
      <c r="LB10" s="73"/>
      <c r="LC10" s="73"/>
      <c r="LD10" s="73"/>
      <c r="LE10" s="73"/>
      <c r="LF10" s="73"/>
      <c r="LG10" s="73"/>
      <c r="LH10" s="74"/>
      <c r="LL10" s="72"/>
      <c r="LM10" s="73"/>
      <c r="LN10" s="73"/>
      <c r="LO10" s="73"/>
      <c r="LP10" s="74"/>
      <c r="LQ10" s="72"/>
      <c r="LR10" s="73"/>
      <c r="LS10" s="73"/>
      <c r="LT10" s="73"/>
      <c r="LU10" s="73"/>
      <c r="LV10" s="73"/>
      <c r="LW10" s="73"/>
      <c r="LX10" s="74"/>
      <c r="MB10" s="72"/>
      <c r="MC10" s="73"/>
      <c r="MD10" s="73"/>
      <c r="ME10" s="73"/>
      <c r="MF10" s="74"/>
      <c r="MG10" s="72"/>
      <c r="MH10" s="73"/>
      <c r="MI10" s="73"/>
      <c r="MJ10" s="73"/>
      <c r="MK10" s="73"/>
      <c r="ML10" s="73"/>
      <c r="MM10" s="73"/>
      <c r="MN10" s="74"/>
      <c r="MR10" s="72"/>
      <c r="MS10" s="73"/>
      <c r="MT10" s="73"/>
      <c r="MU10" s="73"/>
      <c r="MV10" s="74"/>
      <c r="MW10" s="72"/>
      <c r="MX10" s="73"/>
      <c r="MY10" s="73"/>
      <c r="MZ10" s="73"/>
      <c r="NA10" s="73"/>
      <c r="NB10" s="73"/>
      <c r="NC10" s="73"/>
      <c r="ND10" s="74"/>
      <c r="NH10" s="72"/>
      <c r="NI10" s="73"/>
      <c r="NJ10" s="73"/>
      <c r="NK10" s="73"/>
      <c r="NL10" s="74"/>
      <c r="NM10" s="72"/>
      <c r="NN10" s="73"/>
      <c r="NO10" s="73"/>
      <c r="NP10" s="73"/>
      <c r="NQ10" s="73"/>
      <c r="NR10" s="73"/>
      <c r="NS10" s="73"/>
      <c r="NT10" s="74"/>
      <c r="NX10" s="72"/>
      <c r="NY10" s="73"/>
      <c r="NZ10" s="73"/>
      <c r="OA10" s="73"/>
      <c r="OB10" s="74"/>
      <c r="OC10" s="72"/>
      <c r="OD10" s="73"/>
      <c r="OE10" s="73"/>
      <c r="OF10" s="73"/>
      <c r="OG10" s="73"/>
      <c r="OH10" s="73"/>
      <c r="OI10" s="73"/>
      <c r="OJ10" s="74"/>
      <c r="OK10" s="6"/>
      <c r="OL10" s="6"/>
      <c r="OM10" s="6"/>
      <c r="ON10" s="72"/>
      <c r="OO10" s="73"/>
      <c r="OP10" s="73"/>
      <c r="OQ10" s="73"/>
      <c r="OR10" s="74"/>
      <c r="OS10" s="72"/>
      <c r="OT10" s="73"/>
      <c r="OU10" s="288"/>
      <c r="OV10" s="73"/>
      <c r="OW10" s="73"/>
      <c r="OX10" s="73"/>
      <c r="OY10" s="73"/>
      <c r="OZ10" s="74"/>
      <c r="PA10" s="6"/>
      <c r="PB10" s="6"/>
      <c r="PC10" s="6"/>
      <c r="PD10" s="72"/>
      <c r="PE10" s="73"/>
      <c r="PF10" s="73"/>
      <c r="PG10" s="73"/>
      <c r="PH10" s="74"/>
      <c r="PI10" s="72"/>
      <c r="PJ10" s="73"/>
      <c r="PK10" s="73"/>
      <c r="PL10" s="73"/>
      <c r="PM10" s="73"/>
      <c r="PN10" s="73"/>
      <c r="PO10" s="73"/>
      <c r="PP10" s="74"/>
      <c r="PQ10" s="289"/>
      <c r="PR10" s="289"/>
      <c r="PS10" s="289"/>
      <c r="PT10" s="290"/>
      <c r="PU10" s="291"/>
      <c r="PV10" s="291"/>
      <c r="PW10" s="291"/>
      <c r="PX10" s="292"/>
      <c r="PY10" s="290"/>
      <c r="PZ10" s="291"/>
      <c r="QA10" s="291"/>
      <c r="QB10" s="291"/>
      <c r="QC10" s="291"/>
      <c r="QD10" s="291"/>
      <c r="QE10" s="291"/>
      <c r="QF10" s="292"/>
      <c r="QG10" s="289"/>
      <c r="QH10" s="289"/>
      <c r="QI10" s="289"/>
      <c r="QJ10" s="290"/>
      <c r="QK10" s="291"/>
      <c r="QL10" s="291"/>
      <c r="QM10" s="291"/>
      <c r="QN10" s="292"/>
      <c r="QO10" s="290"/>
      <c r="QP10" s="291"/>
      <c r="QQ10" s="291"/>
      <c r="QR10" s="291"/>
      <c r="QS10" s="291"/>
      <c r="QT10" s="291"/>
      <c r="QU10" s="291"/>
      <c r="QV10" s="292"/>
      <c r="QW10" s="289"/>
      <c r="QX10" s="289"/>
      <c r="QY10" s="289"/>
      <c r="QZ10" s="290"/>
      <c r="RA10" s="291"/>
      <c r="RB10" s="291"/>
      <c r="RC10" s="291"/>
      <c r="RD10" s="292"/>
      <c r="RE10" s="290"/>
      <c r="RF10" s="291"/>
      <c r="RG10" s="291"/>
      <c r="RH10" s="291"/>
      <c r="RI10" s="291"/>
      <c r="RJ10" s="291"/>
      <c r="RK10" s="291"/>
      <c r="RL10" s="292"/>
      <c r="RM10" s="289"/>
      <c r="RN10" s="289"/>
      <c r="RO10" s="289"/>
      <c r="RP10" s="290"/>
      <c r="RQ10" s="291"/>
      <c r="RR10" s="291"/>
      <c r="RS10" s="291"/>
      <c r="RT10" s="292"/>
      <c r="RU10" s="290"/>
      <c r="RV10" s="291"/>
      <c r="RW10" s="291"/>
      <c r="RX10" s="291"/>
      <c r="RY10" s="291"/>
      <c r="RZ10" s="291"/>
      <c r="SA10" s="291"/>
      <c r="SB10" s="292"/>
    </row>
    <row r="11" spans="1:496" x14ac:dyDescent="0.25">
      <c r="A11" s="6"/>
      <c r="B11" s="6"/>
      <c r="C11" s="6"/>
      <c r="D11" s="77"/>
      <c r="E11" s="152"/>
      <c r="F11" s="152"/>
      <c r="G11" s="293"/>
      <c r="H11" s="81" t="s">
        <v>61</v>
      </c>
      <c r="I11" s="82">
        <v>2022</v>
      </c>
      <c r="J11" s="83" t="s">
        <v>62</v>
      </c>
      <c r="K11" s="84">
        <v>2023</v>
      </c>
      <c r="L11" s="83" t="s">
        <v>62</v>
      </c>
      <c r="M11" s="84">
        <v>2024</v>
      </c>
      <c r="N11" s="83" t="s">
        <v>62</v>
      </c>
      <c r="O11" s="84">
        <v>2025</v>
      </c>
      <c r="P11" s="85" t="s">
        <v>62</v>
      </c>
      <c r="Q11" s="6"/>
      <c r="R11" s="6"/>
      <c r="S11" s="6"/>
      <c r="T11" s="77"/>
      <c r="U11" s="78"/>
      <c r="V11" s="187"/>
      <c r="W11" s="294"/>
      <c r="X11" s="81" t="s">
        <v>61</v>
      </c>
      <c r="Y11" s="82">
        <v>2022</v>
      </c>
      <c r="Z11" s="83" t="s">
        <v>62</v>
      </c>
      <c r="AA11" s="84">
        <v>2023</v>
      </c>
      <c r="AB11" s="83" t="s">
        <v>62</v>
      </c>
      <c r="AC11" s="84">
        <v>2024</v>
      </c>
      <c r="AD11" s="83" t="s">
        <v>62</v>
      </c>
      <c r="AE11" s="84">
        <v>2025</v>
      </c>
      <c r="AF11" s="85" t="s">
        <v>62</v>
      </c>
      <c r="AG11" s="6"/>
      <c r="AH11" s="6"/>
      <c r="AI11" s="6"/>
      <c r="AJ11" s="77"/>
      <c r="AK11" s="78"/>
      <c r="AL11" s="79"/>
      <c r="AM11" s="80"/>
      <c r="AN11" s="81" t="s">
        <v>61</v>
      </c>
      <c r="AO11" s="82">
        <v>2022</v>
      </c>
      <c r="AP11" s="83" t="s">
        <v>62</v>
      </c>
      <c r="AQ11" s="84">
        <v>2023</v>
      </c>
      <c r="AR11" s="83" t="s">
        <v>62</v>
      </c>
      <c r="AS11" s="84">
        <v>2024</v>
      </c>
      <c r="AT11" s="83" t="s">
        <v>62</v>
      </c>
      <c r="AU11" s="84">
        <v>2025</v>
      </c>
      <c r="AV11" s="85" t="s">
        <v>62</v>
      </c>
      <c r="AW11" s="6"/>
      <c r="AX11" s="6"/>
      <c r="AY11" s="6"/>
      <c r="AZ11" s="77"/>
      <c r="BA11" s="78"/>
      <c r="BB11" s="79"/>
      <c r="BC11" s="80"/>
      <c r="BD11" s="81" t="s">
        <v>61</v>
      </c>
      <c r="BE11" s="82">
        <v>2022</v>
      </c>
      <c r="BF11" s="83" t="s">
        <v>62</v>
      </c>
      <c r="BG11" s="84">
        <v>2023</v>
      </c>
      <c r="BH11" s="83" t="s">
        <v>62</v>
      </c>
      <c r="BI11" s="84">
        <v>2024</v>
      </c>
      <c r="BJ11" s="83" t="s">
        <v>62</v>
      </c>
      <c r="BK11" s="84">
        <v>2025</v>
      </c>
      <c r="BL11" s="85" t="s">
        <v>62</v>
      </c>
      <c r="BM11" s="6"/>
      <c r="BN11" s="6"/>
      <c r="BO11" s="6"/>
      <c r="BP11" s="77"/>
      <c r="BQ11" s="78"/>
      <c r="BR11" s="79"/>
      <c r="BS11" s="80"/>
      <c r="BT11" s="81" t="s">
        <v>61</v>
      </c>
      <c r="BU11" s="82">
        <v>2022</v>
      </c>
      <c r="BV11" s="83" t="s">
        <v>62</v>
      </c>
      <c r="BW11" s="84">
        <v>2023</v>
      </c>
      <c r="BX11" s="83" t="s">
        <v>62</v>
      </c>
      <c r="BY11" s="84">
        <v>2024</v>
      </c>
      <c r="BZ11" s="83" t="s">
        <v>62</v>
      </c>
      <c r="CA11" s="84">
        <v>2025</v>
      </c>
      <c r="CB11" s="85" t="s">
        <v>62</v>
      </c>
      <c r="CC11" s="6"/>
      <c r="CD11" s="6"/>
      <c r="CE11" s="6"/>
      <c r="CF11" s="77"/>
      <c r="CG11" s="78"/>
      <c r="CH11" s="79"/>
      <c r="CI11" s="80"/>
      <c r="CJ11" s="81" t="s">
        <v>61</v>
      </c>
      <c r="CK11" s="82">
        <v>2022</v>
      </c>
      <c r="CL11" s="83" t="s">
        <v>62</v>
      </c>
      <c r="CM11" s="84">
        <v>2023</v>
      </c>
      <c r="CN11" s="83" t="s">
        <v>62</v>
      </c>
      <c r="CO11" s="84">
        <v>2024</v>
      </c>
      <c r="CP11" s="83" t="s">
        <v>62</v>
      </c>
      <c r="CQ11" s="84">
        <v>2025</v>
      </c>
      <c r="CR11" s="85" t="s">
        <v>62</v>
      </c>
      <c r="CS11" s="6"/>
      <c r="CT11" s="6"/>
      <c r="CU11" s="6"/>
      <c r="CV11" s="77"/>
      <c r="CW11" s="78"/>
      <c r="CX11" s="79"/>
      <c r="CY11" s="80"/>
      <c r="CZ11" s="81" t="s">
        <v>61</v>
      </c>
      <c r="DA11" s="82">
        <v>2022</v>
      </c>
      <c r="DB11" s="83" t="s">
        <v>62</v>
      </c>
      <c r="DC11" s="84">
        <v>2023</v>
      </c>
      <c r="DD11" s="83" t="s">
        <v>62</v>
      </c>
      <c r="DE11" s="84">
        <v>2024</v>
      </c>
      <c r="DF11" s="83" t="s">
        <v>62</v>
      </c>
      <c r="DG11" s="84">
        <v>2025</v>
      </c>
      <c r="DH11" s="85" t="s">
        <v>62</v>
      </c>
      <c r="DI11" s="6"/>
      <c r="DJ11" s="6"/>
      <c r="DK11" s="6"/>
      <c r="DL11" s="77"/>
      <c r="DM11" s="78"/>
      <c r="DN11" s="79"/>
      <c r="DO11" s="80"/>
      <c r="DP11" s="81" t="s">
        <v>61</v>
      </c>
      <c r="DQ11" s="82">
        <v>2022</v>
      </c>
      <c r="DR11" s="83" t="s">
        <v>62</v>
      </c>
      <c r="DS11" s="84">
        <v>2023</v>
      </c>
      <c r="DT11" s="83" t="s">
        <v>62</v>
      </c>
      <c r="DU11" s="84">
        <v>2024</v>
      </c>
      <c r="DV11" s="83" t="s">
        <v>62</v>
      </c>
      <c r="DW11" s="84">
        <v>2025</v>
      </c>
      <c r="DX11" s="85" t="s">
        <v>62</v>
      </c>
      <c r="DY11" s="6"/>
      <c r="DZ11" s="6"/>
      <c r="EA11" s="6"/>
      <c r="EB11" s="77"/>
      <c r="EC11" s="78"/>
      <c r="ED11" s="79"/>
      <c r="EE11" s="80"/>
      <c r="EF11" s="83" t="s">
        <v>61</v>
      </c>
      <c r="EG11" s="80">
        <v>2022</v>
      </c>
      <c r="EH11" s="83" t="s">
        <v>62</v>
      </c>
      <c r="EI11" s="84">
        <v>2023</v>
      </c>
      <c r="EJ11" s="83" t="s">
        <v>62</v>
      </c>
      <c r="EK11" s="84">
        <v>2024</v>
      </c>
      <c r="EL11" s="83" t="s">
        <v>62</v>
      </c>
      <c r="EM11" s="84">
        <v>2025</v>
      </c>
      <c r="EN11" s="85" t="s">
        <v>62</v>
      </c>
      <c r="EO11" s="6"/>
      <c r="EP11" s="6"/>
      <c r="EQ11" s="6"/>
      <c r="ER11" s="77"/>
      <c r="ES11" s="78"/>
      <c r="ET11" s="79"/>
      <c r="EU11" s="80"/>
      <c r="EV11" s="81" t="s">
        <v>61</v>
      </c>
      <c r="EW11" s="82">
        <v>2022</v>
      </c>
      <c r="EX11" s="83" t="s">
        <v>62</v>
      </c>
      <c r="EY11" s="84">
        <v>2023</v>
      </c>
      <c r="EZ11" s="83" t="s">
        <v>62</v>
      </c>
      <c r="FA11" s="84">
        <v>2024</v>
      </c>
      <c r="FB11" s="83" t="s">
        <v>62</v>
      </c>
      <c r="FC11" s="84">
        <v>2025</v>
      </c>
      <c r="FD11" s="85" t="s">
        <v>62</v>
      </c>
      <c r="FE11" s="6"/>
      <c r="FF11" s="6"/>
      <c r="FG11" s="6"/>
      <c r="FH11" s="77"/>
      <c r="FI11" s="78"/>
      <c r="FJ11" s="79"/>
      <c r="FK11" s="80"/>
      <c r="FL11" s="81" t="s">
        <v>61</v>
      </c>
      <c r="FM11" s="82">
        <v>2022</v>
      </c>
      <c r="FN11" s="83" t="s">
        <v>62</v>
      </c>
      <c r="FO11" s="84">
        <v>2023</v>
      </c>
      <c r="FP11" s="83" t="s">
        <v>62</v>
      </c>
      <c r="FQ11" s="84">
        <v>2024</v>
      </c>
      <c r="FR11" s="83" t="s">
        <v>62</v>
      </c>
      <c r="FS11" s="84">
        <v>2025</v>
      </c>
      <c r="FT11" s="85" t="s">
        <v>62</v>
      </c>
      <c r="FU11" s="6"/>
      <c r="FV11" s="6"/>
      <c r="FW11" s="6"/>
      <c r="FX11" s="77"/>
      <c r="FY11" s="78"/>
      <c r="FZ11" s="79"/>
      <c r="GA11" s="80"/>
      <c r="GB11" s="81" t="s">
        <v>61</v>
      </c>
      <c r="GC11" s="82">
        <v>2022</v>
      </c>
      <c r="GD11" s="83" t="s">
        <v>62</v>
      </c>
      <c r="GE11" s="84">
        <v>2023</v>
      </c>
      <c r="GF11" s="83" t="s">
        <v>62</v>
      </c>
      <c r="GG11" s="84">
        <v>2024</v>
      </c>
      <c r="GH11" s="83" t="s">
        <v>62</v>
      </c>
      <c r="GI11" s="84">
        <v>2025</v>
      </c>
      <c r="GJ11" s="85" t="s">
        <v>62</v>
      </c>
      <c r="GK11" s="6"/>
      <c r="GL11" s="6"/>
      <c r="GM11" s="6"/>
      <c r="GN11" s="77"/>
      <c r="GO11" s="78"/>
      <c r="GP11" s="79"/>
      <c r="GQ11" s="80"/>
      <c r="GR11" s="81" t="s">
        <v>61</v>
      </c>
      <c r="GS11" s="82">
        <v>2022</v>
      </c>
      <c r="GT11" s="83" t="s">
        <v>62</v>
      </c>
      <c r="GU11" s="84">
        <v>2023</v>
      </c>
      <c r="GV11" s="83" t="s">
        <v>62</v>
      </c>
      <c r="GW11" s="84">
        <v>2024</v>
      </c>
      <c r="GX11" s="83" t="s">
        <v>62</v>
      </c>
      <c r="GY11" s="84">
        <v>2025</v>
      </c>
      <c r="GZ11" s="85" t="s">
        <v>62</v>
      </c>
      <c r="HA11" s="6"/>
      <c r="HB11" s="6"/>
      <c r="HC11" s="6"/>
      <c r="HD11" s="77"/>
      <c r="HE11" s="78"/>
      <c r="HF11" s="79"/>
      <c r="HG11" s="80"/>
      <c r="HH11" s="81" t="s">
        <v>61</v>
      </c>
      <c r="HI11" s="82">
        <v>2022</v>
      </c>
      <c r="HJ11" s="83" t="s">
        <v>62</v>
      </c>
      <c r="HK11" s="84">
        <v>2023</v>
      </c>
      <c r="HL11" s="83" t="s">
        <v>62</v>
      </c>
      <c r="HM11" s="84">
        <v>2024</v>
      </c>
      <c r="HN11" s="83" t="s">
        <v>62</v>
      </c>
      <c r="HO11" s="84">
        <v>2025</v>
      </c>
      <c r="HP11" s="85" t="s">
        <v>62</v>
      </c>
      <c r="HQ11" s="6"/>
      <c r="HR11" s="6"/>
      <c r="HS11" s="6"/>
      <c r="HT11" s="77"/>
      <c r="HU11" s="78"/>
      <c r="HV11" s="79"/>
      <c r="HW11" s="80"/>
      <c r="HX11" s="81" t="s">
        <v>61</v>
      </c>
      <c r="HY11" s="82">
        <v>2022</v>
      </c>
      <c r="HZ11" s="83" t="s">
        <v>62</v>
      </c>
      <c r="IA11" s="84">
        <v>2023</v>
      </c>
      <c r="IB11" s="83" t="s">
        <v>62</v>
      </c>
      <c r="IC11" s="84">
        <v>2024</v>
      </c>
      <c r="ID11" s="83" t="s">
        <v>62</v>
      </c>
      <c r="IE11" s="84">
        <v>2025</v>
      </c>
      <c r="IF11" s="85" t="s">
        <v>62</v>
      </c>
      <c r="IG11" s="6"/>
      <c r="IH11" s="6"/>
      <c r="II11" s="6"/>
      <c r="IJ11" s="77"/>
      <c r="IK11" s="78"/>
      <c r="IL11" s="79"/>
      <c r="IM11" s="80"/>
      <c r="IN11" s="81" t="s">
        <v>61</v>
      </c>
      <c r="IO11" s="82">
        <v>2022</v>
      </c>
      <c r="IP11" s="83" t="s">
        <v>62</v>
      </c>
      <c r="IQ11" s="84">
        <v>2023</v>
      </c>
      <c r="IR11" s="83" t="s">
        <v>62</v>
      </c>
      <c r="IS11" s="84">
        <v>2024</v>
      </c>
      <c r="IT11" s="83" t="s">
        <v>62</v>
      </c>
      <c r="IU11" s="84">
        <v>2025</v>
      </c>
      <c r="IV11" s="85" t="s">
        <v>62</v>
      </c>
      <c r="IW11" s="6"/>
      <c r="IX11" s="6"/>
      <c r="IY11" s="6"/>
      <c r="IZ11" s="77"/>
      <c r="JA11" s="78"/>
      <c r="JB11" s="79"/>
      <c r="JC11" s="80"/>
      <c r="JD11" s="81" t="s">
        <v>61</v>
      </c>
      <c r="JE11" s="82">
        <v>2022</v>
      </c>
      <c r="JF11" s="83" t="s">
        <v>62</v>
      </c>
      <c r="JG11" s="84">
        <v>2023</v>
      </c>
      <c r="JH11" s="83" t="s">
        <v>62</v>
      </c>
      <c r="JI11" s="84">
        <v>2024</v>
      </c>
      <c r="JJ11" s="83" t="s">
        <v>62</v>
      </c>
      <c r="JK11" s="84">
        <v>2025</v>
      </c>
      <c r="JL11" s="85" t="s">
        <v>62</v>
      </c>
      <c r="JM11" s="6"/>
      <c r="JN11" s="6"/>
      <c r="JO11" s="6"/>
      <c r="JP11" s="77"/>
      <c r="JQ11" s="78"/>
      <c r="JR11" s="79"/>
      <c r="JS11" s="80"/>
      <c r="JT11" s="81" t="s">
        <v>61</v>
      </c>
      <c r="JU11" s="82">
        <v>2022</v>
      </c>
      <c r="JV11" s="83" t="s">
        <v>62</v>
      </c>
      <c r="JW11" s="84">
        <v>2023</v>
      </c>
      <c r="JX11" s="83" t="s">
        <v>62</v>
      </c>
      <c r="JY11" s="84">
        <v>2024</v>
      </c>
      <c r="JZ11" s="83" t="s">
        <v>62</v>
      </c>
      <c r="KA11" s="84">
        <v>2025</v>
      </c>
      <c r="KB11" s="85" t="s">
        <v>62</v>
      </c>
      <c r="KF11" s="77"/>
      <c r="KG11" s="78"/>
      <c r="KH11" s="79"/>
      <c r="KI11" s="80"/>
      <c r="KJ11" s="81" t="s">
        <v>61</v>
      </c>
      <c r="KK11" s="82">
        <v>2022</v>
      </c>
      <c r="KL11" s="83" t="s">
        <v>62</v>
      </c>
      <c r="KM11" s="84">
        <v>2023</v>
      </c>
      <c r="KN11" s="83" t="s">
        <v>62</v>
      </c>
      <c r="KO11" s="84">
        <v>2024</v>
      </c>
      <c r="KP11" s="83" t="s">
        <v>62</v>
      </c>
      <c r="KQ11" s="84">
        <v>2025</v>
      </c>
      <c r="KR11" s="85" t="s">
        <v>62</v>
      </c>
      <c r="KV11" s="77"/>
      <c r="KW11" s="78"/>
      <c r="KX11" s="79"/>
      <c r="KY11" s="80"/>
      <c r="KZ11" s="81" t="s">
        <v>61</v>
      </c>
      <c r="LA11" s="82">
        <v>2022</v>
      </c>
      <c r="LB11" s="83" t="s">
        <v>62</v>
      </c>
      <c r="LC11" s="84">
        <v>2023</v>
      </c>
      <c r="LD11" s="83" t="s">
        <v>62</v>
      </c>
      <c r="LE11" s="84">
        <v>2024</v>
      </c>
      <c r="LF11" s="83" t="s">
        <v>62</v>
      </c>
      <c r="LG11" s="84">
        <v>2025</v>
      </c>
      <c r="LH11" s="85" t="s">
        <v>62</v>
      </c>
      <c r="LL11" s="77"/>
      <c r="LM11" s="78"/>
      <c r="LN11" s="79"/>
      <c r="LO11" s="80"/>
      <c r="LP11" s="81" t="s">
        <v>61</v>
      </c>
      <c r="LQ11" s="82">
        <v>2022</v>
      </c>
      <c r="LR11" s="83" t="s">
        <v>62</v>
      </c>
      <c r="LS11" s="84">
        <v>2023</v>
      </c>
      <c r="LT11" s="83" t="s">
        <v>62</v>
      </c>
      <c r="LU11" s="84">
        <v>2024</v>
      </c>
      <c r="LV11" s="83" t="s">
        <v>62</v>
      </c>
      <c r="LW11" s="84">
        <v>2025</v>
      </c>
      <c r="LX11" s="85" t="s">
        <v>62</v>
      </c>
      <c r="MB11" s="77"/>
      <c r="MC11" s="78"/>
      <c r="MD11" s="79"/>
      <c r="ME11" s="80"/>
      <c r="MF11" s="81" t="s">
        <v>61</v>
      </c>
      <c r="MG11" s="82">
        <v>2022</v>
      </c>
      <c r="MH11" s="83" t="s">
        <v>62</v>
      </c>
      <c r="MI11" s="84">
        <v>2023</v>
      </c>
      <c r="MJ11" s="83" t="s">
        <v>62</v>
      </c>
      <c r="MK11" s="84">
        <v>2024</v>
      </c>
      <c r="ML11" s="83" t="s">
        <v>62</v>
      </c>
      <c r="MM11" s="84">
        <v>2025</v>
      </c>
      <c r="MN11" s="85" t="s">
        <v>62</v>
      </c>
      <c r="MR11" s="77"/>
      <c r="MS11" s="78"/>
      <c r="MT11" s="79"/>
      <c r="MU11" s="80"/>
      <c r="MV11" s="81" t="s">
        <v>61</v>
      </c>
      <c r="MW11" s="82">
        <v>2022</v>
      </c>
      <c r="MX11" s="83" t="s">
        <v>62</v>
      </c>
      <c r="MY11" s="84">
        <v>2023</v>
      </c>
      <c r="MZ11" s="83" t="s">
        <v>62</v>
      </c>
      <c r="NA11" s="84">
        <v>2024</v>
      </c>
      <c r="NB11" s="83" t="s">
        <v>62</v>
      </c>
      <c r="NC11" s="84">
        <v>2025</v>
      </c>
      <c r="ND11" s="85" t="s">
        <v>62</v>
      </c>
      <c r="NH11" s="77"/>
      <c r="NI11" s="78"/>
      <c r="NJ11" s="79"/>
      <c r="NK11" s="80"/>
      <c r="NL11" s="81" t="s">
        <v>61</v>
      </c>
      <c r="NM11" s="82">
        <v>2022</v>
      </c>
      <c r="NN11" s="83" t="s">
        <v>62</v>
      </c>
      <c r="NO11" s="84">
        <v>2023</v>
      </c>
      <c r="NP11" s="83" t="s">
        <v>62</v>
      </c>
      <c r="NQ11" s="84">
        <v>2024</v>
      </c>
      <c r="NR11" s="83" t="s">
        <v>62</v>
      </c>
      <c r="NS11" s="84">
        <v>2025</v>
      </c>
      <c r="NT11" s="85" t="s">
        <v>62</v>
      </c>
      <c r="NX11" s="77"/>
      <c r="NY11" s="78"/>
      <c r="NZ11" s="79"/>
      <c r="OA11" s="80"/>
      <c r="OB11" s="81" t="s">
        <v>61</v>
      </c>
      <c r="OC11" s="82">
        <v>2022</v>
      </c>
      <c r="OD11" s="83" t="s">
        <v>62</v>
      </c>
      <c r="OE11" s="84">
        <v>2023</v>
      </c>
      <c r="OF11" s="83" t="s">
        <v>62</v>
      </c>
      <c r="OG11" s="84">
        <v>2024</v>
      </c>
      <c r="OH11" s="83" t="s">
        <v>62</v>
      </c>
      <c r="OI11" s="84">
        <v>2025</v>
      </c>
      <c r="OJ11" s="85" t="s">
        <v>62</v>
      </c>
      <c r="OK11" s="6"/>
      <c r="OL11" s="6"/>
      <c r="OM11" s="6"/>
      <c r="ON11" s="77"/>
      <c r="OO11" s="78"/>
      <c r="OP11" s="79"/>
      <c r="OQ11" s="80"/>
      <c r="OR11" s="81" t="s">
        <v>61</v>
      </c>
      <c r="OS11" s="82">
        <v>2022</v>
      </c>
      <c r="OT11" s="83" t="s">
        <v>62</v>
      </c>
      <c r="OU11" s="295">
        <v>2023</v>
      </c>
      <c r="OV11" s="83" t="s">
        <v>62</v>
      </c>
      <c r="OW11" s="84">
        <v>2024</v>
      </c>
      <c r="OX11" s="83" t="s">
        <v>62</v>
      </c>
      <c r="OY11" s="84">
        <v>2025</v>
      </c>
      <c r="OZ11" s="85" t="s">
        <v>62</v>
      </c>
      <c r="PA11" s="6"/>
      <c r="PB11" s="6"/>
      <c r="PC11" s="6"/>
      <c r="PD11" s="77"/>
      <c r="PE11" s="78"/>
      <c r="PF11" s="79"/>
      <c r="PG11" s="80"/>
      <c r="PH11" s="81" t="s">
        <v>61</v>
      </c>
      <c r="PI11" s="82">
        <v>2022</v>
      </c>
      <c r="PJ11" s="83" t="s">
        <v>62</v>
      </c>
      <c r="PK11" s="84">
        <v>2023</v>
      </c>
      <c r="PL11" s="83" t="s">
        <v>62</v>
      </c>
      <c r="PM11" s="84">
        <v>2024</v>
      </c>
      <c r="PN11" s="83" t="s">
        <v>62</v>
      </c>
      <c r="PO11" s="84">
        <v>2025</v>
      </c>
      <c r="PP11" s="85" t="s">
        <v>62</v>
      </c>
      <c r="PQ11" s="289"/>
      <c r="PR11" s="289"/>
      <c r="PS11" s="289"/>
      <c r="PT11" s="296"/>
      <c r="PU11" s="297"/>
      <c r="PV11" s="298"/>
      <c r="PW11" s="299"/>
      <c r="PX11" s="300" t="s">
        <v>61</v>
      </c>
      <c r="PY11" s="301">
        <v>2022</v>
      </c>
      <c r="PZ11" s="302" t="s">
        <v>62</v>
      </c>
      <c r="QA11" s="303">
        <v>2023</v>
      </c>
      <c r="QB11" s="302" t="s">
        <v>62</v>
      </c>
      <c r="QC11" s="303">
        <v>2024</v>
      </c>
      <c r="QD11" s="302" t="s">
        <v>62</v>
      </c>
      <c r="QE11" s="303">
        <v>2025</v>
      </c>
      <c r="QF11" s="304" t="s">
        <v>62</v>
      </c>
      <c r="QG11" s="289"/>
      <c r="QH11" s="289"/>
      <c r="QI11" s="289"/>
      <c r="QJ11" s="296"/>
      <c r="QK11" s="297"/>
      <c r="QL11" s="298"/>
      <c r="QM11" s="299"/>
      <c r="QN11" s="300" t="s">
        <v>61</v>
      </c>
      <c r="QO11" s="301">
        <v>2022</v>
      </c>
      <c r="QP11" s="302" t="s">
        <v>62</v>
      </c>
      <c r="QQ11" s="303">
        <v>2023</v>
      </c>
      <c r="QR11" s="302" t="s">
        <v>62</v>
      </c>
      <c r="QS11" s="303">
        <v>2024</v>
      </c>
      <c r="QT11" s="302" t="s">
        <v>62</v>
      </c>
      <c r="QU11" s="303">
        <v>2025</v>
      </c>
      <c r="QV11" s="304" t="s">
        <v>62</v>
      </c>
      <c r="QW11" s="289"/>
      <c r="QX11" s="289"/>
      <c r="QY11" s="289"/>
      <c r="QZ11" s="296"/>
      <c r="RA11" s="297"/>
      <c r="RB11" s="298"/>
      <c r="RC11" s="299"/>
      <c r="RD11" s="300" t="s">
        <v>61</v>
      </c>
      <c r="RE11" s="301">
        <v>2022</v>
      </c>
      <c r="RF11" s="302" t="s">
        <v>62</v>
      </c>
      <c r="RG11" s="303">
        <v>2023</v>
      </c>
      <c r="RH11" s="302" t="s">
        <v>62</v>
      </c>
      <c r="RI11" s="303">
        <v>2024</v>
      </c>
      <c r="RJ11" s="302" t="s">
        <v>62</v>
      </c>
      <c r="RK11" s="303">
        <v>2025</v>
      </c>
      <c r="RL11" s="304" t="s">
        <v>62</v>
      </c>
      <c r="RM11" s="289"/>
      <c r="RN11" s="289"/>
      <c r="RO11" s="289"/>
      <c r="RP11" s="296"/>
      <c r="RQ11" s="297"/>
      <c r="RR11" s="298"/>
      <c r="RS11" s="299"/>
      <c r="RT11" s="300" t="s">
        <v>61</v>
      </c>
      <c r="RU11" s="301">
        <v>2022</v>
      </c>
      <c r="RV11" s="302" t="s">
        <v>62</v>
      </c>
      <c r="RW11" s="303">
        <v>2023</v>
      </c>
      <c r="RX11" s="302" t="s">
        <v>62</v>
      </c>
      <c r="RY11" s="303">
        <v>2024</v>
      </c>
      <c r="RZ11" s="302" t="s">
        <v>62</v>
      </c>
      <c r="SA11" s="303">
        <v>2025</v>
      </c>
      <c r="SB11" s="304" t="s">
        <v>62</v>
      </c>
    </row>
    <row r="12" spans="1:496" x14ac:dyDescent="0.25">
      <c r="C12" s="305"/>
      <c r="D12" s="88" t="s">
        <v>63</v>
      </c>
      <c r="E12" s="306"/>
      <c r="F12" s="307" t="s">
        <v>64</v>
      </c>
      <c r="G12" s="307" t="s">
        <v>71</v>
      </c>
      <c r="H12" s="85" t="s">
        <v>62</v>
      </c>
      <c r="I12" s="92" t="s">
        <v>66</v>
      </c>
      <c r="J12" s="90" t="s">
        <v>67</v>
      </c>
      <c r="K12" s="91" t="s">
        <v>12</v>
      </c>
      <c r="L12" s="90" t="s">
        <v>67</v>
      </c>
      <c r="M12" s="91" t="s">
        <v>13</v>
      </c>
      <c r="N12" s="90" t="s">
        <v>67</v>
      </c>
      <c r="O12" s="91" t="s">
        <v>14</v>
      </c>
      <c r="P12" s="85" t="s">
        <v>67</v>
      </c>
      <c r="S12" s="305"/>
      <c r="T12" s="88" t="s">
        <v>63</v>
      </c>
      <c r="U12" s="89"/>
      <c r="V12" s="308" t="s">
        <v>64</v>
      </c>
      <c r="W12" s="309" t="s">
        <v>71</v>
      </c>
      <c r="X12" s="85" t="s">
        <v>62</v>
      </c>
      <c r="Y12" s="92" t="s">
        <v>66</v>
      </c>
      <c r="Z12" s="90" t="s">
        <v>67</v>
      </c>
      <c r="AA12" s="91" t="s">
        <v>12</v>
      </c>
      <c r="AB12" s="90" t="s">
        <v>67</v>
      </c>
      <c r="AC12" s="91" t="s">
        <v>13</v>
      </c>
      <c r="AD12" s="90" t="s">
        <v>67</v>
      </c>
      <c r="AE12" s="91" t="s">
        <v>14</v>
      </c>
      <c r="AF12" s="85" t="s">
        <v>67</v>
      </c>
      <c r="AG12" s="310"/>
      <c r="AH12" s="305"/>
      <c r="AI12" s="305"/>
      <c r="AJ12" s="88" t="s">
        <v>63</v>
      </c>
      <c r="AK12" s="89"/>
      <c r="AL12" s="90" t="s">
        <v>64</v>
      </c>
      <c r="AM12" s="91" t="s">
        <v>71</v>
      </c>
      <c r="AN12" s="85" t="s">
        <v>62</v>
      </c>
      <c r="AO12" s="92" t="s">
        <v>66</v>
      </c>
      <c r="AP12" s="90" t="s">
        <v>67</v>
      </c>
      <c r="AQ12" s="91" t="s">
        <v>12</v>
      </c>
      <c r="AR12" s="90" t="s">
        <v>67</v>
      </c>
      <c r="AS12" s="91" t="s">
        <v>13</v>
      </c>
      <c r="AT12" s="90" t="s">
        <v>67</v>
      </c>
      <c r="AU12" s="91" t="s">
        <v>14</v>
      </c>
      <c r="AV12" s="85" t="s">
        <v>67</v>
      </c>
      <c r="AY12" s="305"/>
      <c r="AZ12" s="88" t="s">
        <v>63</v>
      </c>
      <c r="BA12" s="89"/>
      <c r="BB12" s="90" t="s">
        <v>64</v>
      </c>
      <c r="BC12" s="91" t="s">
        <v>71</v>
      </c>
      <c r="BD12" s="85" t="s">
        <v>62</v>
      </c>
      <c r="BE12" s="92" t="s">
        <v>66</v>
      </c>
      <c r="BF12" s="90" t="s">
        <v>67</v>
      </c>
      <c r="BG12" s="91" t="s">
        <v>12</v>
      </c>
      <c r="BH12" s="90" t="s">
        <v>67</v>
      </c>
      <c r="BI12" s="91" t="s">
        <v>13</v>
      </c>
      <c r="BJ12" s="90" t="s">
        <v>67</v>
      </c>
      <c r="BK12" s="91" t="s">
        <v>14</v>
      </c>
      <c r="BL12" s="85" t="s">
        <v>67</v>
      </c>
      <c r="BM12" s="310"/>
      <c r="BN12" s="305"/>
      <c r="BO12" s="305"/>
      <c r="BP12" s="88" t="s">
        <v>63</v>
      </c>
      <c r="BQ12" s="89"/>
      <c r="BR12" s="90" t="s">
        <v>64</v>
      </c>
      <c r="BS12" s="91" t="s">
        <v>71</v>
      </c>
      <c r="BT12" s="85" t="s">
        <v>62</v>
      </c>
      <c r="BU12" s="92" t="s">
        <v>66</v>
      </c>
      <c r="BV12" s="90" t="s">
        <v>67</v>
      </c>
      <c r="BW12" s="91" t="s">
        <v>12</v>
      </c>
      <c r="BX12" s="90" t="s">
        <v>67</v>
      </c>
      <c r="BY12" s="91" t="s">
        <v>13</v>
      </c>
      <c r="BZ12" s="90" t="s">
        <v>67</v>
      </c>
      <c r="CA12" s="91" t="s">
        <v>14</v>
      </c>
      <c r="CB12" s="85" t="s">
        <v>67</v>
      </c>
      <c r="CC12" s="1"/>
      <c r="CD12" s="311"/>
      <c r="CE12" s="305"/>
      <c r="CF12" s="88" t="s">
        <v>63</v>
      </c>
      <c r="CG12" s="89"/>
      <c r="CH12" s="90" t="s">
        <v>64</v>
      </c>
      <c r="CI12" s="91" t="s">
        <v>71</v>
      </c>
      <c r="CJ12" s="85" t="s">
        <v>62</v>
      </c>
      <c r="CK12" s="92" t="s">
        <v>66</v>
      </c>
      <c r="CL12" s="90" t="s">
        <v>67</v>
      </c>
      <c r="CM12" s="91" t="s">
        <v>12</v>
      </c>
      <c r="CN12" s="90" t="s">
        <v>67</v>
      </c>
      <c r="CO12" s="91" t="s">
        <v>13</v>
      </c>
      <c r="CP12" s="90" t="s">
        <v>67</v>
      </c>
      <c r="CQ12" s="91" t="s">
        <v>14</v>
      </c>
      <c r="CR12" s="85" t="s">
        <v>67</v>
      </c>
      <c r="CS12" s="1"/>
      <c r="CT12" s="1"/>
      <c r="CU12" s="312"/>
      <c r="CV12" s="88" t="s">
        <v>63</v>
      </c>
      <c r="CW12" s="89"/>
      <c r="CX12" s="90" t="s">
        <v>64</v>
      </c>
      <c r="CY12" s="91" t="s">
        <v>71</v>
      </c>
      <c r="CZ12" s="85" t="s">
        <v>62</v>
      </c>
      <c r="DA12" s="92" t="s">
        <v>66</v>
      </c>
      <c r="DB12" s="90" t="s">
        <v>67</v>
      </c>
      <c r="DC12" s="91" t="s">
        <v>12</v>
      </c>
      <c r="DD12" s="90" t="s">
        <v>67</v>
      </c>
      <c r="DE12" s="91" t="s">
        <v>13</v>
      </c>
      <c r="DF12" s="90" t="s">
        <v>67</v>
      </c>
      <c r="DG12" s="91" t="s">
        <v>14</v>
      </c>
      <c r="DH12" s="85" t="s">
        <v>67</v>
      </c>
      <c r="DI12" s="313"/>
      <c r="DJ12" s="312"/>
      <c r="DK12" s="312"/>
      <c r="DL12" s="88" t="s">
        <v>63</v>
      </c>
      <c r="DM12" s="89"/>
      <c r="DN12" s="90" t="s">
        <v>64</v>
      </c>
      <c r="DO12" s="91" t="s">
        <v>71</v>
      </c>
      <c r="DP12" s="85" t="s">
        <v>62</v>
      </c>
      <c r="DQ12" s="92" t="s">
        <v>66</v>
      </c>
      <c r="DR12" s="90" t="s">
        <v>67</v>
      </c>
      <c r="DS12" s="91" t="s">
        <v>12</v>
      </c>
      <c r="DT12" s="90" t="s">
        <v>67</v>
      </c>
      <c r="DU12" s="91" t="s">
        <v>13</v>
      </c>
      <c r="DV12" s="90" t="s">
        <v>67</v>
      </c>
      <c r="DW12" s="91" t="s">
        <v>14</v>
      </c>
      <c r="DX12" s="85" t="s">
        <v>67</v>
      </c>
      <c r="DY12" s="1"/>
      <c r="DZ12" s="1"/>
      <c r="EA12" s="1"/>
      <c r="EB12" s="88" t="s">
        <v>63</v>
      </c>
      <c r="EC12" s="89"/>
      <c r="ED12" s="90" t="s">
        <v>64</v>
      </c>
      <c r="EE12" s="91" t="s">
        <v>71</v>
      </c>
      <c r="EF12" s="90" t="s">
        <v>62</v>
      </c>
      <c r="EG12" s="91" t="s">
        <v>66</v>
      </c>
      <c r="EH12" s="90" t="s">
        <v>67</v>
      </c>
      <c r="EI12" s="91" t="s">
        <v>12</v>
      </c>
      <c r="EJ12" s="90" t="s">
        <v>67</v>
      </c>
      <c r="EK12" s="91" t="s">
        <v>13</v>
      </c>
      <c r="EL12" s="90" t="s">
        <v>67</v>
      </c>
      <c r="EM12" s="91" t="s">
        <v>14</v>
      </c>
      <c r="EN12" s="85" t="s">
        <v>67</v>
      </c>
      <c r="EO12" s="310"/>
      <c r="EP12" s="305"/>
      <c r="EQ12" s="305"/>
      <c r="ER12" s="88" t="s">
        <v>63</v>
      </c>
      <c r="ES12" s="89"/>
      <c r="ET12" s="90" t="s">
        <v>64</v>
      </c>
      <c r="EU12" s="91" t="s">
        <v>71</v>
      </c>
      <c r="EV12" s="85" t="s">
        <v>62</v>
      </c>
      <c r="EW12" s="92" t="s">
        <v>66</v>
      </c>
      <c r="EX12" s="90" t="s">
        <v>67</v>
      </c>
      <c r="EY12" s="91" t="s">
        <v>12</v>
      </c>
      <c r="EZ12" s="90" t="s">
        <v>67</v>
      </c>
      <c r="FA12" s="91" t="s">
        <v>13</v>
      </c>
      <c r="FB12" s="90" t="s">
        <v>67</v>
      </c>
      <c r="FC12" s="91" t="s">
        <v>14</v>
      </c>
      <c r="FD12" s="85" t="s">
        <v>67</v>
      </c>
      <c r="FG12" s="312"/>
      <c r="FH12" s="88" t="s">
        <v>63</v>
      </c>
      <c r="FI12" s="89"/>
      <c r="FJ12" s="90" t="s">
        <v>64</v>
      </c>
      <c r="FK12" s="91" t="s">
        <v>71</v>
      </c>
      <c r="FL12" s="85" t="s">
        <v>62</v>
      </c>
      <c r="FM12" s="92" t="s">
        <v>66</v>
      </c>
      <c r="FN12" s="90" t="s">
        <v>67</v>
      </c>
      <c r="FO12" s="91" t="s">
        <v>12</v>
      </c>
      <c r="FP12" s="90" t="s">
        <v>67</v>
      </c>
      <c r="FQ12" s="91" t="s">
        <v>13</v>
      </c>
      <c r="FR12" s="90" t="s">
        <v>67</v>
      </c>
      <c r="FS12" s="91" t="s">
        <v>14</v>
      </c>
      <c r="FT12" s="85" t="s">
        <v>67</v>
      </c>
      <c r="FU12" s="227"/>
      <c r="FV12" s="314"/>
      <c r="FW12" s="312"/>
      <c r="FX12" s="88" t="s">
        <v>63</v>
      </c>
      <c r="FY12" s="89"/>
      <c r="FZ12" s="90" t="s">
        <v>64</v>
      </c>
      <c r="GA12" s="91" t="s">
        <v>71</v>
      </c>
      <c r="GB12" s="85" t="s">
        <v>62</v>
      </c>
      <c r="GC12" s="92" t="s">
        <v>66</v>
      </c>
      <c r="GD12" s="90" t="s">
        <v>67</v>
      </c>
      <c r="GE12" s="91" t="s">
        <v>12</v>
      </c>
      <c r="GF12" s="90" t="s">
        <v>67</v>
      </c>
      <c r="GG12" s="91" t="s">
        <v>13</v>
      </c>
      <c r="GH12" s="90" t="s">
        <v>67</v>
      </c>
      <c r="GI12" s="91" t="s">
        <v>14</v>
      </c>
      <c r="GJ12" s="85" t="s">
        <v>67</v>
      </c>
      <c r="GM12" s="312"/>
      <c r="GN12" s="88" t="s">
        <v>63</v>
      </c>
      <c r="GO12" s="89"/>
      <c r="GP12" s="90" t="s">
        <v>64</v>
      </c>
      <c r="GQ12" s="91" t="s">
        <v>71</v>
      </c>
      <c r="GR12" s="85" t="s">
        <v>62</v>
      </c>
      <c r="GS12" s="92" t="s">
        <v>66</v>
      </c>
      <c r="GT12" s="90" t="s">
        <v>67</v>
      </c>
      <c r="GU12" s="91" t="s">
        <v>12</v>
      </c>
      <c r="GV12" s="90" t="s">
        <v>67</v>
      </c>
      <c r="GW12" s="91" t="s">
        <v>13</v>
      </c>
      <c r="GX12" s="90" t="s">
        <v>67</v>
      </c>
      <c r="GY12" s="91" t="s">
        <v>14</v>
      </c>
      <c r="GZ12" s="85" t="s">
        <v>67</v>
      </c>
      <c r="HC12" s="312"/>
      <c r="HD12" s="88" t="s">
        <v>63</v>
      </c>
      <c r="HE12" s="89"/>
      <c r="HF12" s="90" t="s">
        <v>64</v>
      </c>
      <c r="HG12" s="91" t="s">
        <v>71</v>
      </c>
      <c r="HH12" s="85" t="s">
        <v>62</v>
      </c>
      <c r="HI12" s="92" t="s">
        <v>66</v>
      </c>
      <c r="HJ12" s="90" t="s">
        <v>67</v>
      </c>
      <c r="HK12" s="91" t="s">
        <v>12</v>
      </c>
      <c r="HL12" s="90" t="s">
        <v>67</v>
      </c>
      <c r="HM12" s="91" t="s">
        <v>13</v>
      </c>
      <c r="HN12" s="90" t="s">
        <v>67</v>
      </c>
      <c r="HO12" s="91" t="s">
        <v>14</v>
      </c>
      <c r="HP12" s="85" t="s">
        <v>67</v>
      </c>
      <c r="HS12" s="312"/>
      <c r="HT12" s="88" t="s">
        <v>63</v>
      </c>
      <c r="HU12" s="89"/>
      <c r="HV12" s="90" t="s">
        <v>64</v>
      </c>
      <c r="HW12" s="91" t="s">
        <v>71</v>
      </c>
      <c r="HX12" s="85" t="s">
        <v>62</v>
      </c>
      <c r="HY12" s="92" t="s">
        <v>66</v>
      </c>
      <c r="HZ12" s="90" t="s">
        <v>67</v>
      </c>
      <c r="IA12" s="91" t="s">
        <v>12</v>
      </c>
      <c r="IB12" s="90" t="s">
        <v>67</v>
      </c>
      <c r="IC12" s="91" t="s">
        <v>13</v>
      </c>
      <c r="ID12" s="90" t="s">
        <v>67</v>
      </c>
      <c r="IE12" s="91" t="s">
        <v>14</v>
      </c>
      <c r="IF12" s="85" t="s">
        <v>67</v>
      </c>
      <c r="II12" s="312"/>
      <c r="IJ12" s="88" t="s">
        <v>63</v>
      </c>
      <c r="IK12" s="89"/>
      <c r="IL12" s="90" t="s">
        <v>64</v>
      </c>
      <c r="IM12" s="91" t="s">
        <v>71</v>
      </c>
      <c r="IN12" s="85" t="s">
        <v>62</v>
      </c>
      <c r="IO12" s="92" t="s">
        <v>66</v>
      </c>
      <c r="IP12" s="90" t="s">
        <v>67</v>
      </c>
      <c r="IQ12" s="91" t="s">
        <v>12</v>
      </c>
      <c r="IR12" s="90" t="s">
        <v>67</v>
      </c>
      <c r="IS12" s="91" t="s">
        <v>13</v>
      </c>
      <c r="IT12" s="90" t="s">
        <v>67</v>
      </c>
      <c r="IU12" s="91" t="s">
        <v>14</v>
      </c>
      <c r="IV12" s="85" t="s">
        <v>67</v>
      </c>
      <c r="IY12" s="312"/>
      <c r="IZ12" s="88" t="s">
        <v>63</v>
      </c>
      <c r="JA12" s="89"/>
      <c r="JB12" s="90" t="s">
        <v>64</v>
      </c>
      <c r="JC12" s="91" t="s">
        <v>71</v>
      </c>
      <c r="JD12" s="85" t="s">
        <v>62</v>
      </c>
      <c r="JE12" s="92" t="s">
        <v>66</v>
      </c>
      <c r="JF12" s="90" t="s">
        <v>67</v>
      </c>
      <c r="JG12" s="91" t="s">
        <v>12</v>
      </c>
      <c r="JH12" s="90" t="s">
        <v>67</v>
      </c>
      <c r="JI12" s="91" t="s">
        <v>13</v>
      </c>
      <c r="JJ12" s="90" t="s">
        <v>67</v>
      </c>
      <c r="JK12" s="91" t="s">
        <v>14</v>
      </c>
      <c r="JL12" s="85" t="s">
        <v>67</v>
      </c>
      <c r="JM12" s="227"/>
      <c r="JN12" s="314"/>
      <c r="JO12" s="312"/>
      <c r="JP12" s="88" t="s">
        <v>63</v>
      </c>
      <c r="JQ12" s="89"/>
      <c r="JR12" s="90" t="s">
        <v>64</v>
      </c>
      <c r="JS12" s="91" t="s">
        <v>71</v>
      </c>
      <c r="JT12" s="85" t="s">
        <v>62</v>
      </c>
      <c r="JU12" s="92" t="s">
        <v>66</v>
      </c>
      <c r="JV12" s="90" t="s">
        <v>67</v>
      </c>
      <c r="JW12" s="91" t="s">
        <v>12</v>
      </c>
      <c r="JX12" s="90" t="s">
        <v>67</v>
      </c>
      <c r="JY12" s="91" t="s">
        <v>13</v>
      </c>
      <c r="JZ12" s="90" t="s">
        <v>67</v>
      </c>
      <c r="KA12" s="91" t="s">
        <v>14</v>
      </c>
      <c r="KB12" s="85" t="s">
        <v>67</v>
      </c>
      <c r="KC12" s="16"/>
      <c r="KF12" s="88" t="s">
        <v>63</v>
      </c>
      <c r="KG12" s="89"/>
      <c r="KH12" s="90" t="s">
        <v>64</v>
      </c>
      <c r="KI12" s="91" t="s">
        <v>71</v>
      </c>
      <c r="KJ12" s="85" t="s">
        <v>62</v>
      </c>
      <c r="KK12" s="92" t="s">
        <v>66</v>
      </c>
      <c r="KL12" s="90" t="s">
        <v>67</v>
      </c>
      <c r="KM12" s="91" t="s">
        <v>12</v>
      </c>
      <c r="KN12" s="90" t="s">
        <v>67</v>
      </c>
      <c r="KO12" s="91" t="s">
        <v>13</v>
      </c>
      <c r="KP12" s="90" t="s">
        <v>67</v>
      </c>
      <c r="KQ12" s="91" t="s">
        <v>14</v>
      </c>
      <c r="KR12" s="85" t="s">
        <v>67</v>
      </c>
      <c r="KV12" s="88" t="s">
        <v>63</v>
      </c>
      <c r="KW12" s="89"/>
      <c r="KX12" s="90" t="s">
        <v>64</v>
      </c>
      <c r="KY12" s="91" t="s">
        <v>71</v>
      </c>
      <c r="KZ12" s="85" t="s">
        <v>62</v>
      </c>
      <c r="LA12" s="92" t="s">
        <v>66</v>
      </c>
      <c r="LB12" s="90" t="s">
        <v>67</v>
      </c>
      <c r="LC12" s="91" t="s">
        <v>12</v>
      </c>
      <c r="LD12" s="90" t="s">
        <v>67</v>
      </c>
      <c r="LE12" s="91" t="s">
        <v>13</v>
      </c>
      <c r="LF12" s="90" t="s">
        <v>67</v>
      </c>
      <c r="LG12" s="91" t="s">
        <v>14</v>
      </c>
      <c r="LH12" s="85" t="s">
        <v>67</v>
      </c>
      <c r="LL12" s="88" t="s">
        <v>63</v>
      </c>
      <c r="LM12" s="89"/>
      <c r="LN12" s="90" t="s">
        <v>64</v>
      </c>
      <c r="LO12" s="91" t="s">
        <v>71</v>
      </c>
      <c r="LP12" s="85" t="s">
        <v>62</v>
      </c>
      <c r="LQ12" s="92" t="s">
        <v>66</v>
      </c>
      <c r="LR12" s="90" t="s">
        <v>67</v>
      </c>
      <c r="LS12" s="91" t="s">
        <v>12</v>
      </c>
      <c r="LT12" s="90" t="s">
        <v>67</v>
      </c>
      <c r="LU12" s="91" t="s">
        <v>13</v>
      </c>
      <c r="LV12" s="90" t="s">
        <v>67</v>
      </c>
      <c r="LW12" s="91" t="s">
        <v>14</v>
      </c>
      <c r="LX12" s="85" t="s">
        <v>67</v>
      </c>
      <c r="MA12" s="312"/>
      <c r="MB12" s="88" t="s">
        <v>63</v>
      </c>
      <c r="MC12" s="89"/>
      <c r="MD12" s="90" t="s">
        <v>64</v>
      </c>
      <c r="ME12" s="91" t="s">
        <v>71</v>
      </c>
      <c r="MF12" s="85" t="s">
        <v>62</v>
      </c>
      <c r="MG12" s="92" t="s">
        <v>66</v>
      </c>
      <c r="MH12" s="90" t="s">
        <v>67</v>
      </c>
      <c r="MI12" s="91" t="s">
        <v>12</v>
      </c>
      <c r="MJ12" s="90" t="s">
        <v>67</v>
      </c>
      <c r="MK12" s="91" t="s">
        <v>13</v>
      </c>
      <c r="ML12" s="90" t="s">
        <v>67</v>
      </c>
      <c r="MM12" s="91" t="s">
        <v>14</v>
      </c>
      <c r="MN12" s="85" t="s">
        <v>67</v>
      </c>
      <c r="MQ12" s="312"/>
      <c r="MR12" s="88" t="s">
        <v>63</v>
      </c>
      <c r="MS12" s="89"/>
      <c r="MT12" s="90" t="s">
        <v>64</v>
      </c>
      <c r="MU12" s="91" t="s">
        <v>71</v>
      </c>
      <c r="MV12" s="85" t="s">
        <v>62</v>
      </c>
      <c r="MW12" s="92" t="s">
        <v>66</v>
      </c>
      <c r="MX12" s="90" t="s">
        <v>67</v>
      </c>
      <c r="MY12" s="91" t="s">
        <v>12</v>
      </c>
      <c r="MZ12" s="90" t="s">
        <v>67</v>
      </c>
      <c r="NA12" s="91" t="s">
        <v>13</v>
      </c>
      <c r="NB12" s="90" t="s">
        <v>67</v>
      </c>
      <c r="NC12" s="91" t="s">
        <v>14</v>
      </c>
      <c r="ND12" s="85" t="s">
        <v>67</v>
      </c>
      <c r="NG12" s="312"/>
      <c r="NH12" s="88" t="s">
        <v>63</v>
      </c>
      <c r="NI12" s="89"/>
      <c r="NJ12" s="90" t="s">
        <v>64</v>
      </c>
      <c r="NK12" s="91" t="s">
        <v>71</v>
      </c>
      <c r="NL12" s="85" t="s">
        <v>62</v>
      </c>
      <c r="NM12" s="92" t="s">
        <v>66</v>
      </c>
      <c r="NN12" s="90" t="s">
        <v>67</v>
      </c>
      <c r="NO12" s="91" t="s">
        <v>12</v>
      </c>
      <c r="NP12" s="90" t="s">
        <v>67</v>
      </c>
      <c r="NQ12" s="91" t="s">
        <v>13</v>
      </c>
      <c r="NR12" s="90" t="s">
        <v>67</v>
      </c>
      <c r="NS12" s="91" t="s">
        <v>14</v>
      </c>
      <c r="NT12" s="85" t="s">
        <v>67</v>
      </c>
      <c r="NW12" s="312"/>
      <c r="NX12" s="88" t="s">
        <v>63</v>
      </c>
      <c r="NY12" s="89"/>
      <c r="NZ12" s="90" t="s">
        <v>64</v>
      </c>
      <c r="OA12" s="91" t="s">
        <v>71</v>
      </c>
      <c r="OB12" s="85" t="s">
        <v>62</v>
      </c>
      <c r="OC12" s="92" t="s">
        <v>66</v>
      </c>
      <c r="OD12" s="90" t="s">
        <v>67</v>
      </c>
      <c r="OE12" s="91" t="s">
        <v>12</v>
      </c>
      <c r="OF12" s="90" t="s">
        <v>67</v>
      </c>
      <c r="OG12" s="91" t="s">
        <v>13</v>
      </c>
      <c r="OH12" s="90" t="s">
        <v>67</v>
      </c>
      <c r="OI12" s="91" t="s">
        <v>14</v>
      </c>
      <c r="OJ12" s="85" t="s">
        <v>67</v>
      </c>
      <c r="OK12" s="16"/>
      <c r="OL12" s="16"/>
      <c r="ON12" s="88" t="s">
        <v>63</v>
      </c>
      <c r="OO12" s="89"/>
      <c r="OP12" s="90" t="s">
        <v>64</v>
      </c>
      <c r="OQ12" s="91" t="s">
        <v>71</v>
      </c>
      <c r="OR12" s="85" t="s">
        <v>62</v>
      </c>
      <c r="OS12" s="92" t="s">
        <v>66</v>
      </c>
      <c r="OT12" s="90" t="s">
        <v>67</v>
      </c>
      <c r="OU12" s="307" t="s">
        <v>12</v>
      </c>
      <c r="OV12" s="90" t="s">
        <v>67</v>
      </c>
      <c r="OW12" s="91" t="s">
        <v>13</v>
      </c>
      <c r="OX12" s="90" t="s">
        <v>67</v>
      </c>
      <c r="OY12" s="91" t="s">
        <v>14</v>
      </c>
      <c r="OZ12" s="85" t="s">
        <v>67</v>
      </c>
      <c r="PC12" s="312"/>
      <c r="PD12" s="88" t="s">
        <v>63</v>
      </c>
      <c r="PE12" s="89"/>
      <c r="PF12" s="90" t="s">
        <v>64</v>
      </c>
      <c r="PG12" s="91" t="s">
        <v>71</v>
      </c>
      <c r="PH12" s="85" t="s">
        <v>62</v>
      </c>
      <c r="PI12" s="92" t="s">
        <v>66</v>
      </c>
      <c r="PJ12" s="90" t="s">
        <v>67</v>
      </c>
      <c r="PK12" s="91" t="s">
        <v>12</v>
      </c>
      <c r="PL12" s="90" t="s">
        <v>67</v>
      </c>
      <c r="PM12" s="91" t="s">
        <v>13</v>
      </c>
      <c r="PN12" s="90" t="s">
        <v>67</v>
      </c>
      <c r="PO12" s="91" t="s">
        <v>14</v>
      </c>
      <c r="PP12" s="85" t="s">
        <v>67</v>
      </c>
      <c r="PQ12" s="315"/>
      <c r="PR12" s="315"/>
      <c r="PS12" s="316"/>
      <c r="PT12" s="317" t="s">
        <v>63</v>
      </c>
      <c r="PU12" s="318"/>
      <c r="PV12" s="319" t="s">
        <v>64</v>
      </c>
      <c r="PW12" s="320" t="s">
        <v>71</v>
      </c>
      <c r="PX12" s="304" t="s">
        <v>62</v>
      </c>
      <c r="PY12" s="321" t="s">
        <v>66</v>
      </c>
      <c r="PZ12" s="319" t="s">
        <v>67</v>
      </c>
      <c r="QA12" s="320" t="s">
        <v>12</v>
      </c>
      <c r="QB12" s="319" t="s">
        <v>67</v>
      </c>
      <c r="QC12" s="320" t="s">
        <v>13</v>
      </c>
      <c r="QD12" s="319" t="s">
        <v>67</v>
      </c>
      <c r="QE12" s="320" t="s">
        <v>14</v>
      </c>
      <c r="QF12" s="304" t="s">
        <v>67</v>
      </c>
      <c r="QG12" s="315"/>
      <c r="QH12" s="315"/>
      <c r="QI12" s="316"/>
      <c r="QJ12" s="317" t="s">
        <v>63</v>
      </c>
      <c r="QK12" s="318"/>
      <c r="QL12" s="319" t="s">
        <v>64</v>
      </c>
      <c r="QM12" s="320" t="s">
        <v>71</v>
      </c>
      <c r="QN12" s="304" t="s">
        <v>62</v>
      </c>
      <c r="QO12" s="321" t="s">
        <v>66</v>
      </c>
      <c r="QP12" s="319" t="s">
        <v>67</v>
      </c>
      <c r="QQ12" s="320" t="s">
        <v>12</v>
      </c>
      <c r="QR12" s="319" t="s">
        <v>67</v>
      </c>
      <c r="QS12" s="320" t="s">
        <v>13</v>
      </c>
      <c r="QT12" s="319" t="s">
        <v>67</v>
      </c>
      <c r="QU12" s="320" t="s">
        <v>14</v>
      </c>
      <c r="QV12" s="304" t="s">
        <v>67</v>
      </c>
      <c r="QW12" s="315"/>
      <c r="QX12" s="315"/>
      <c r="QY12" s="316"/>
      <c r="QZ12" s="317" t="s">
        <v>63</v>
      </c>
      <c r="RA12" s="318"/>
      <c r="RB12" s="319" t="s">
        <v>64</v>
      </c>
      <c r="RC12" s="320" t="s">
        <v>71</v>
      </c>
      <c r="RD12" s="304" t="s">
        <v>62</v>
      </c>
      <c r="RE12" s="321" t="s">
        <v>66</v>
      </c>
      <c r="RF12" s="319" t="s">
        <v>67</v>
      </c>
      <c r="RG12" s="320" t="s">
        <v>12</v>
      </c>
      <c r="RH12" s="319" t="s">
        <v>67</v>
      </c>
      <c r="RI12" s="320" t="s">
        <v>13</v>
      </c>
      <c r="RJ12" s="319" t="s">
        <v>67</v>
      </c>
      <c r="RK12" s="320" t="s">
        <v>14</v>
      </c>
      <c r="RL12" s="304" t="s">
        <v>67</v>
      </c>
      <c r="RM12" s="315"/>
      <c r="RN12" s="315"/>
      <c r="RO12" s="316"/>
      <c r="RP12" s="317" t="s">
        <v>63</v>
      </c>
      <c r="RQ12" s="318"/>
      <c r="RR12" s="319" t="s">
        <v>64</v>
      </c>
      <c r="RS12" s="320" t="s">
        <v>71</v>
      </c>
      <c r="RT12" s="304" t="s">
        <v>62</v>
      </c>
      <c r="RU12" s="321" t="s">
        <v>66</v>
      </c>
      <c r="RV12" s="319" t="s">
        <v>67</v>
      </c>
      <c r="RW12" s="320" t="s">
        <v>12</v>
      </c>
      <c r="RX12" s="319" t="s">
        <v>67</v>
      </c>
      <c r="RY12" s="320" t="s">
        <v>13</v>
      </c>
      <c r="RZ12" s="319" t="s">
        <v>67</v>
      </c>
      <c r="SA12" s="320" t="s">
        <v>14</v>
      </c>
      <c r="SB12" s="304" t="s">
        <v>67</v>
      </c>
    </row>
    <row r="13" spans="1:496" ht="14.25" x14ac:dyDescent="0.2">
      <c r="A13" s="322" t="s">
        <v>7</v>
      </c>
      <c r="C13" s="311"/>
      <c r="D13" s="88" t="s">
        <v>68</v>
      </c>
      <c r="E13" s="307" t="s">
        <v>69</v>
      </c>
      <c r="F13" s="307" t="s">
        <v>70</v>
      </c>
      <c r="G13" s="307" t="s">
        <v>160</v>
      </c>
      <c r="H13" s="85" t="s">
        <v>70</v>
      </c>
      <c r="I13" s="92" t="s">
        <v>72</v>
      </c>
      <c r="J13" s="90" t="s">
        <v>73</v>
      </c>
      <c r="K13" s="91" t="s">
        <v>72</v>
      </c>
      <c r="L13" s="90" t="s">
        <v>74</v>
      </c>
      <c r="M13" s="91" t="s">
        <v>72</v>
      </c>
      <c r="N13" s="90" t="s">
        <v>74</v>
      </c>
      <c r="O13" s="91" t="s">
        <v>72</v>
      </c>
      <c r="P13" s="85" t="s">
        <v>74</v>
      </c>
      <c r="Q13" s="322" t="s">
        <v>7</v>
      </c>
      <c r="S13" s="311"/>
      <c r="T13" s="88" t="s">
        <v>68</v>
      </c>
      <c r="U13" s="91" t="s">
        <v>69</v>
      </c>
      <c r="V13" s="308" t="s">
        <v>70</v>
      </c>
      <c r="W13" s="309" t="s">
        <v>160</v>
      </c>
      <c r="X13" s="85" t="s">
        <v>70</v>
      </c>
      <c r="Y13" s="92" t="s">
        <v>72</v>
      </c>
      <c r="Z13" s="90" t="s">
        <v>73</v>
      </c>
      <c r="AA13" s="91" t="s">
        <v>72</v>
      </c>
      <c r="AB13" s="90" t="s">
        <v>74</v>
      </c>
      <c r="AC13" s="91" t="s">
        <v>72</v>
      </c>
      <c r="AD13" s="90" t="s">
        <v>74</v>
      </c>
      <c r="AE13" s="91" t="s">
        <v>72</v>
      </c>
      <c r="AF13" s="85" t="s">
        <v>74</v>
      </c>
      <c r="AG13" s="322" t="s">
        <v>7</v>
      </c>
      <c r="AH13" s="311"/>
      <c r="AI13" s="311"/>
      <c r="AJ13" s="88" t="s">
        <v>68</v>
      </c>
      <c r="AK13" s="91" t="s">
        <v>69</v>
      </c>
      <c r="AL13" s="90" t="s">
        <v>70</v>
      </c>
      <c r="AM13" s="91" t="s">
        <v>160</v>
      </c>
      <c r="AN13" s="85" t="s">
        <v>70</v>
      </c>
      <c r="AO13" s="92" t="s">
        <v>72</v>
      </c>
      <c r="AP13" s="90" t="s">
        <v>73</v>
      </c>
      <c r="AQ13" s="91" t="s">
        <v>72</v>
      </c>
      <c r="AR13" s="90" t="s">
        <v>74</v>
      </c>
      <c r="AS13" s="91" t="s">
        <v>72</v>
      </c>
      <c r="AT13" s="90" t="s">
        <v>74</v>
      </c>
      <c r="AU13" s="91" t="s">
        <v>72</v>
      </c>
      <c r="AV13" s="85" t="s">
        <v>74</v>
      </c>
      <c r="AW13" s="322" t="s">
        <v>7</v>
      </c>
      <c r="AY13" s="311"/>
      <c r="AZ13" s="88" t="s">
        <v>68</v>
      </c>
      <c r="BA13" s="91" t="s">
        <v>69</v>
      </c>
      <c r="BB13" s="90" t="s">
        <v>70</v>
      </c>
      <c r="BC13" s="91" t="s">
        <v>160</v>
      </c>
      <c r="BD13" s="85" t="s">
        <v>70</v>
      </c>
      <c r="BE13" s="92" t="s">
        <v>72</v>
      </c>
      <c r="BF13" s="90" t="s">
        <v>73</v>
      </c>
      <c r="BG13" s="91" t="s">
        <v>72</v>
      </c>
      <c r="BH13" s="90" t="s">
        <v>74</v>
      </c>
      <c r="BI13" s="91" t="s">
        <v>72</v>
      </c>
      <c r="BJ13" s="90" t="s">
        <v>74</v>
      </c>
      <c r="BK13" s="91" t="s">
        <v>72</v>
      </c>
      <c r="BL13" s="85" t="s">
        <v>74</v>
      </c>
      <c r="BM13" s="322" t="s">
        <v>7</v>
      </c>
      <c r="BN13" s="311"/>
      <c r="BO13" s="311"/>
      <c r="BP13" s="88" t="s">
        <v>68</v>
      </c>
      <c r="BQ13" s="91" t="s">
        <v>69</v>
      </c>
      <c r="BR13" s="90" t="s">
        <v>70</v>
      </c>
      <c r="BS13" s="91" t="s">
        <v>160</v>
      </c>
      <c r="BT13" s="85" t="s">
        <v>70</v>
      </c>
      <c r="BU13" s="92" t="s">
        <v>72</v>
      </c>
      <c r="BV13" s="90" t="s">
        <v>73</v>
      </c>
      <c r="BW13" s="91" t="s">
        <v>72</v>
      </c>
      <c r="BX13" s="90" t="s">
        <v>74</v>
      </c>
      <c r="BY13" s="91" t="s">
        <v>72</v>
      </c>
      <c r="BZ13" s="90" t="s">
        <v>74</v>
      </c>
      <c r="CA13" s="91" t="s">
        <v>72</v>
      </c>
      <c r="CB13" s="85" t="s">
        <v>74</v>
      </c>
      <c r="CC13" s="10" t="s">
        <v>7</v>
      </c>
      <c r="CD13" s="10"/>
      <c r="CE13" s="311"/>
      <c r="CF13" s="88" t="s">
        <v>68</v>
      </c>
      <c r="CG13" s="91" t="s">
        <v>69</v>
      </c>
      <c r="CH13" s="90" t="s">
        <v>70</v>
      </c>
      <c r="CI13" s="91" t="s">
        <v>160</v>
      </c>
      <c r="CJ13" s="85" t="s">
        <v>70</v>
      </c>
      <c r="CK13" s="92" t="s">
        <v>72</v>
      </c>
      <c r="CL13" s="90" t="s">
        <v>73</v>
      </c>
      <c r="CM13" s="91" t="s">
        <v>72</v>
      </c>
      <c r="CN13" s="90" t="s">
        <v>74</v>
      </c>
      <c r="CO13" s="91" t="s">
        <v>72</v>
      </c>
      <c r="CP13" s="90" t="s">
        <v>74</v>
      </c>
      <c r="CQ13" s="91" t="s">
        <v>72</v>
      </c>
      <c r="CR13" s="85" t="s">
        <v>74</v>
      </c>
      <c r="CS13" s="322" t="s">
        <v>7</v>
      </c>
      <c r="CT13" s="311"/>
      <c r="CU13" s="313"/>
      <c r="CV13" s="88" t="s">
        <v>68</v>
      </c>
      <c r="CW13" s="91" t="s">
        <v>69</v>
      </c>
      <c r="CX13" s="90" t="s">
        <v>70</v>
      </c>
      <c r="CY13" s="91" t="s">
        <v>160</v>
      </c>
      <c r="CZ13" s="85" t="s">
        <v>70</v>
      </c>
      <c r="DA13" s="92" t="s">
        <v>72</v>
      </c>
      <c r="DB13" s="90" t="s">
        <v>73</v>
      </c>
      <c r="DC13" s="91" t="s">
        <v>72</v>
      </c>
      <c r="DD13" s="90" t="s">
        <v>74</v>
      </c>
      <c r="DE13" s="91" t="s">
        <v>72</v>
      </c>
      <c r="DF13" s="90" t="s">
        <v>74</v>
      </c>
      <c r="DG13" s="91" t="s">
        <v>72</v>
      </c>
      <c r="DH13" s="85" t="s">
        <v>74</v>
      </c>
      <c r="DI13" s="323" t="s">
        <v>7</v>
      </c>
      <c r="DJ13" s="313"/>
      <c r="DK13" s="313"/>
      <c r="DL13" s="88" t="s">
        <v>68</v>
      </c>
      <c r="DM13" s="91" t="s">
        <v>69</v>
      </c>
      <c r="DN13" s="90" t="s">
        <v>70</v>
      </c>
      <c r="DO13" s="91" t="s">
        <v>160</v>
      </c>
      <c r="DP13" s="85" t="s">
        <v>70</v>
      </c>
      <c r="DQ13" s="92" t="s">
        <v>72</v>
      </c>
      <c r="DR13" s="90" t="s">
        <v>73</v>
      </c>
      <c r="DS13" s="91" t="s">
        <v>72</v>
      </c>
      <c r="DT13" s="90" t="s">
        <v>74</v>
      </c>
      <c r="DU13" s="91" t="s">
        <v>72</v>
      </c>
      <c r="DV13" s="90" t="s">
        <v>74</v>
      </c>
      <c r="DW13" s="91" t="s">
        <v>72</v>
      </c>
      <c r="DX13" s="85" t="s">
        <v>74</v>
      </c>
      <c r="DY13" s="9" t="s">
        <v>7</v>
      </c>
      <c r="DZ13" s="311"/>
      <c r="EA13" s="311"/>
      <c r="EB13" s="88" t="s">
        <v>68</v>
      </c>
      <c r="EC13" s="91" t="s">
        <v>69</v>
      </c>
      <c r="ED13" s="90" t="s">
        <v>70</v>
      </c>
      <c r="EE13" s="91" t="s">
        <v>160</v>
      </c>
      <c r="EF13" s="90" t="s">
        <v>70</v>
      </c>
      <c r="EG13" s="91" t="s">
        <v>72</v>
      </c>
      <c r="EH13" s="90" t="s">
        <v>73</v>
      </c>
      <c r="EI13" s="91" t="s">
        <v>72</v>
      </c>
      <c r="EJ13" s="90" t="s">
        <v>74</v>
      </c>
      <c r="EK13" s="91" t="s">
        <v>72</v>
      </c>
      <c r="EL13" s="90" t="s">
        <v>74</v>
      </c>
      <c r="EM13" s="91" t="s">
        <v>72</v>
      </c>
      <c r="EN13" s="85" t="s">
        <v>74</v>
      </c>
      <c r="EO13" s="322" t="s">
        <v>7</v>
      </c>
      <c r="EP13" s="311"/>
      <c r="EQ13" s="311"/>
      <c r="ER13" s="88" t="s">
        <v>68</v>
      </c>
      <c r="ES13" s="91" t="s">
        <v>69</v>
      </c>
      <c r="ET13" s="90" t="s">
        <v>70</v>
      </c>
      <c r="EU13" s="91" t="s">
        <v>160</v>
      </c>
      <c r="EV13" s="85" t="s">
        <v>70</v>
      </c>
      <c r="EW13" s="92" t="s">
        <v>72</v>
      </c>
      <c r="EX13" s="90" t="s">
        <v>73</v>
      </c>
      <c r="EY13" s="91" t="s">
        <v>72</v>
      </c>
      <c r="EZ13" s="90" t="s">
        <v>74</v>
      </c>
      <c r="FA13" s="91" t="s">
        <v>72</v>
      </c>
      <c r="FB13" s="90" t="s">
        <v>74</v>
      </c>
      <c r="FC13" s="91" t="s">
        <v>72</v>
      </c>
      <c r="FD13" s="85" t="s">
        <v>74</v>
      </c>
      <c r="FE13" s="10" t="s">
        <v>7</v>
      </c>
      <c r="FF13" s="10"/>
      <c r="FG13" s="313"/>
      <c r="FH13" s="88" t="s">
        <v>68</v>
      </c>
      <c r="FI13" s="91" t="s">
        <v>69</v>
      </c>
      <c r="FJ13" s="90" t="s">
        <v>70</v>
      </c>
      <c r="FK13" s="91" t="s">
        <v>160</v>
      </c>
      <c r="FL13" s="85" t="s">
        <v>70</v>
      </c>
      <c r="FM13" s="92" t="s">
        <v>72</v>
      </c>
      <c r="FN13" s="90" t="s">
        <v>73</v>
      </c>
      <c r="FO13" s="91" t="s">
        <v>72</v>
      </c>
      <c r="FP13" s="90" t="s">
        <v>74</v>
      </c>
      <c r="FQ13" s="91" t="s">
        <v>72</v>
      </c>
      <c r="FR13" s="90" t="s">
        <v>74</v>
      </c>
      <c r="FS13" s="91" t="s">
        <v>72</v>
      </c>
      <c r="FT13" s="85" t="s">
        <v>74</v>
      </c>
      <c r="FU13" s="10" t="s">
        <v>7</v>
      </c>
      <c r="FV13" s="227"/>
      <c r="FW13" s="313"/>
      <c r="FX13" s="88" t="s">
        <v>68</v>
      </c>
      <c r="FY13" s="91" t="s">
        <v>69</v>
      </c>
      <c r="FZ13" s="90" t="s">
        <v>70</v>
      </c>
      <c r="GA13" s="91" t="s">
        <v>160</v>
      </c>
      <c r="GB13" s="85" t="s">
        <v>70</v>
      </c>
      <c r="GC13" s="92" t="s">
        <v>72</v>
      </c>
      <c r="GD13" s="90" t="s">
        <v>73</v>
      </c>
      <c r="GE13" s="91" t="s">
        <v>72</v>
      </c>
      <c r="GF13" s="90" t="s">
        <v>74</v>
      </c>
      <c r="GG13" s="91" t="s">
        <v>72</v>
      </c>
      <c r="GH13" s="90" t="s">
        <v>74</v>
      </c>
      <c r="GI13" s="91" t="s">
        <v>72</v>
      </c>
      <c r="GJ13" s="85" t="s">
        <v>74</v>
      </c>
      <c r="GK13" s="322" t="s">
        <v>7</v>
      </c>
      <c r="GL13" s="324"/>
      <c r="GM13" s="313"/>
      <c r="GN13" s="88" t="s">
        <v>68</v>
      </c>
      <c r="GO13" s="91" t="s">
        <v>69</v>
      </c>
      <c r="GP13" s="90" t="s">
        <v>70</v>
      </c>
      <c r="GQ13" s="91" t="s">
        <v>160</v>
      </c>
      <c r="GR13" s="85" t="s">
        <v>70</v>
      </c>
      <c r="GS13" s="92" t="s">
        <v>72</v>
      </c>
      <c r="GT13" s="90" t="s">
        <v>73</v>
      </c>
      <c r="GU13" s="91" t="s">
        <v>72</v>
      </c>
      <c r="GV13" s="90" t="s">
        <v>74</v>
      </c>
      <c r="GW13" s="91" t="s">
        <v>72</v>
      </c>
      <c r="GX13" s="90" t="s">
        <v>74</v>
      </c>
      <c r="GY13" s="91" t="s">
        <v>72</v>
      </c>
      <c r="GZ13" s="85" t="s">
        <v>74</v>
      </c>
      <c r="HA13" s="325" t="s">
        <v>7</v>
      </c>
      <c r="HB13" s="326"/>
      <c r="HC13" s="313"/>
      <c r="HD13" s="88" t="s">
        <v>68</v>
      </c>
      <c r="HE13" s="91" t="s">
        <v>69</v>
      </c>
      <c r="HF13" s="90" t="s">
        <v>70</v>
      </c>
      <c r="HG13" s="91" t="s">
        <v>160</v>
      </c>
      <c r="HH13" s="85" t="s">
        <v>70</v>
      </c>
      <c r="HI13" s="92" t="s">
        <v>72</v>
      </c>
      <c r="HJ13" s="90" t="s">
        <v>73</v>
      </c>
      <c r="HK13" s="91" t="s">
        <v>72</v>
      </c>
      <c r="HL13" s="90" t="s">
        <v>74</v>
      </c>
      <c r="HM13" s="91" t="s">
        <v>72</v>
      </c>
      <c r="HN13" s="90" t="s">
        <v>74</v>
      </c>
      <c r="HO13" s="91" t="s">
        <v>72</v>
      </c>
      <c r="HP13" s="85" t="s">
        <v>74</v>
      </c>
      <c r="HQ13" s="322" t="s">
        <v>7</v>
      </c>
      <c r="HR13" s="311"/>
      <c r="HS13" s="313"/>
      <c r="HT13" s="88" t="s">
        <v>68</v>
      </c>
      <c r="HU13" s="91" t="s">
        <v>69</v>
      </c>
      <c r="HV13" s="90" t="s">
        <v>70</v>
      </c>
      <c r="HW13" s="91" t="s">
        <v>160</v>
      </c>
      <c r="HX13" s="85" t="s">
        <v>70</v>
      </c>
      <c r="HY13" s="92" t="s">
        <v>72</v>
      </c>
      <c r="HZ13" s="90" t="s">
        <v>73</v>
      </c>
      <c r="IA13" s="91" t="s">
        <v>72</v>
      </c>
      <c r="IB13" s="90" t="s">
        <v>74</v>
      </c>
      <c r="IC13" s="91" t="s">
        <v>72</v>
      </c>
      <c r="ID13" s="90" t="s">
        <v>74</v>
      </c>
      <c r="IE13" s="91" t="s">
        <v>72</v>
      </c>
      <c r="IF13" s="85" t="s">
        <v>74</v>
      </c>
      <c r="IG13" s="322" t="s">
        <v>7</v>
      </c>
      <c r="II13" s="313"/>
      <c r="IJ13" s="88" t="s">
        <v>68</v>
      </c>
      <c r="IK13" s="91" t="s">
        <v>69</v>
      </c>
      <c r="IL13" s="90" t="s">
        <v>70</v>
      </c>
      <c r="IM13" s="91" t="s">
        <v>160</v>
      </c>
      <c r="IN13" s="85" t="s">
        <v>70</v>
      </c>
      <c r="IO13" s="92" t="s">
        <v>72</v>
      </c>
      <c r="IP13" s="90" t="s">
        <v>73</v>
      </c>
      <c r="IQ13" s="91" t="s">
        <v>72</v>
      </c>
      <c r="IR13" s="90" t="s">
        <v>74</v>
      </c>
      <c r="IS13" s="91" t="s">
        <v>72</v>
      </c>
      <c r="IT13" s="90" t="s">
        <v>74</v>
      </c>
      <c r="IU13" s="91" t="s">
        <v>72</v>
      </c>
      <c r="IV13" s="85" t="s">
        <v>74</v>
      </c>
      <c r="IW13" s="322" t="s">
        <v>7</v>
      </c>
      <c r="IX13" s="311"/>
      <c r="IY13" s="313"/>
      <c r="IZ13" s="88" t="s">
        <v>68</v>
      </c>
      <c r="JA13" s="91" t="s">
        <v>69</v>
      </c>
      <c r="JB13" s="90" t="s">
        <v>70</v>
      </c>
      <c r="JC13" s="91" t="s">
        <v>160</v>
      </c>
      <c r="JD13" s="85" t="s">
        <v>70</v>
      </c>
      <c r="JE13" s="92" t="s">
        <v>72</v>
      </c>
      <c r="JF13" s="90" t="s">
        <v>73</v>
      </c>
      <c r="JG13" s="91" t="s">
        <v>72</v>
      </c>
      <c r="JH13" s="90" t="s">
        <v>74</v>
      </c>
      <c r="JI13" s="91" t="s">
        <v>72</v>
      </c>
      <c r="JJ13" s="90" t="s">
        <v>74</v>
      </c>
      <c r="JK13" s="91" t="s">
        <v>72</v>
      </c>
      <c r="JL13" s="85" t="s">
        <v>74</v>
      </c>
      <c r="JM13" s="10" t="s">
        <v>7</v>
      </c>
      <c r="JN13" s="227"/>
      <c r="JO13" s="313"/>
      <c r="JP13" s="88" t="s">
        <v>68</v>
      </c>
      <c r="JQ13" s="91" t="s">
        <v>69</v>
      </c>
      <c r="JR13" s="90" t="s">
        <v>70</v>
      </c>
      <c r="JS13" s="91" t="s">
        <v>160</v>
      </c>
      <c r="JT13" s="85" t="s">
        <v>70</v>
      </c>
      <c r="JU13" s="92" t="s">
        <v>72</v>
      </c>
      <c r="JV13" s="90" t="s">
        <v>73</v>
      </c>
      <c r="JW13" s="91" t="s">
        <v>72</v>
      </c>
      <c r="JX13" s="90" t="s">
        <v>74</v>
      </c>
      <c r="JY13" s="91" t="s">
        <v>72</v>
      </c>
      <c r="JZ13" s="90" t="s">
        <v>74</v>
      </c>
      <c r="KA13" s="91" t="s">
        <v>72</v>
      </c>
      <c r="KB13" s="85" t="s">
        <v>74</v>
      </c>
      <c r="KC13" s="327" t="s">
        <v>7</v>
      </c>
      <c r="KD13" s="326"/>
      <c r="KE13" s="326"/>
      <c r="KF13" s="88" t="s">
        <v>68</v>
      </c>
      <c r="KG13" s="91" t="s">
        <v>69</v>
      </c>
      <c r="KH13" s="90" t="s">
        <v>70</v>
      </c>
      <c r="KI13" s="91" t="s">
        <v>160</v>
      </c>
      <c r="KJ13" s="85" t="s">
        <v>159</v>
      </c>
      <c r="KK13" s="92" t="s">
        <v>72</v>
      </c>
      <c r="KL13" s="90" t="s">
        <v>73</v>
      </c>
      <c r="KM13" s="91" t="s">
        <v>72</v>
      </c>
      <c r="KN13" s="90" t="s">
        <v>74</v>
      </c>
      <c r="KO13" s="91" t="s">
        <v>72</v>
      </c>
      <c r="KP13" s="90" t="s">
        <v>74</v>
      </c>
      <c r="KQ13" s="91" t="s">
        <v>72</v>
      </c>
      <c r="KR13" s="85" t="s">
        <v>74</v>
      </c>
      <c r="KS13" s="327" t="s">
        <v>7</v>
      </c>
      <c r="KU13" s="326"/>
      <c r="KV13" s="88" t="s">
        <v>68</v>
      </c>
      <c r="KW13" s="91" t="s">
        <v>69</v>
      </c>
      <c r="KX13" s="90" t="s">
        <v>70</v>
      </c>
      <c r="KY13" s="91" t="s">
        <v>160</v>
      </c>
      <c r="KZ13" s="85" t="s">
        <v>70</v>
      </c>
      <c r="LA13" s="92" t="s">
        <v>72</v>
      </c>
      <c r="LB13" s="90" t="s">
        <v>73</v>
      </c>
      <c r="LC13" s="91" t="s">
        <v>72</v>
      </c>
      <c r="LD13" s="90" t="s">
        <v>74</v>
      </c>
      <c r="LE13" s="91" t="s">
        <v>72</v>
      </c>
      <c r="LF13" s="90" t="s">
        <v>74</v>
      </c>
      <c r="LG13" s="91" t="s">
        <v>72</v>
      </c>
      <c r="LH13" s="85" t="s">
        <v>74</v>
      </c>
      <c r="LI13" s="327" t="s">
        <v>7</v>
      </c>
      <c r="LK13" s="326"/>
      <c r="LL13" s="88" t="s">
        <v>68</v>
      </c>
      <c r="LM13" s="91" t="s">
        <v>69</v>
      </c>
      <c r="LN13" s="90" t="s">
        <v>70</v>
      </c>
      <c r="LO13" s="91" t="s">
        <v>160</v>
      </c>
      <c r="LP13" s="85" t="s">
        <v>70</v>
      </c>
      <c r="LQ13" s="92" t="s">
        <v>72</v>
      </c>
      <c r="LR13" s="90" t="s">
        <v>73</v>
      </c>
      <c r="LS13" s="91" t="s">
        <v>72</v>
      </c>
      <c r="LT13" s="90" t="s">
        <v>74</v>
      </c>
      <c r="LU13" s="91" t="s">
        <v>72</v>
      </c>
      <c r="LV13" s="90" t="s">
        <v>74</v>
      </c>
      <c r="LW13" s="91" t="s">
        <v>72</v>
      </c>
      <c r="LX13" s="85" t="s">
        <v>74</v>
      </c>
      <c r="LY13" s="322" t="s">
        <v>7</v>
      </c>
      <c r="LZ13" s="311"/>
      <c r="MA13" s="313"/>
      <c r="MB13" s="88" t="s">
        <v>68</v>
      </c>
      <c r="MC13" s="91" t="s">
        <v>69</v>
      </c>
      <c r="MD13" s="90" t="s">
        <v>70</v>
      </c>
      <c r="ME13" s="91" t="s">
        <v>160</v>
      </c>
      <c r="MF13" s="85" t="s">
        <v>70</v>
      </c>
      <c r="MG13" s="92" t="s">
        <v>72</v>
      </c>
      <c r="MH13" s="90" t="s">
        <v>73</v>
      </c>
      <c r="MI13" s="91" t="s">
        <v>72</v>
      </c>
      <c r="MJ13" s="90" t="s">
        <v>74</v>
      </c>
      <c r="MK13" s="91" t="s">
        <v>72</v>
      </c>
      <c r="ML13" s="90" t="s">
        <v>74</v>
      </c>
      <c r="MM13" s="91" t="s">
        <v>72</v>
      </c>
      <c r="MN13" s="85" t="s">
        <v>74</v>
      </c>
      <c r="MO13" s="322" t="s">
        <v>7</v>
      </c>
      <c r="MP13" s="311"/>
      <c r="MQ13" s="313"/>
      <c r="MR13" s="88" t="s">
        <v>68</v>
      </c>
      <c r="MS13" s="91" t="s">
        <v>69</v>
      </c>
      <c r="MT13" s="90" t="s">
        <v>70</v>
      </c>
      <c r="MU13" s="91" t="s">
        <v>160</v>
      </c>
      <c r="MV13" s="85" t="s">
        <v>70</v>
      </c>
      <c r="MW13" s="92" t="s">
        <v>72</v>
      </c>
      <c r="MX13" s="90" t="s">
        <v>73</v>
      </c>
      <c r="MY13" s="91" t="s">
        <v>72</v>
      </c>
      <c r="MZ13" s="90" t="s">
        <v>74</v>
      </c>
      <c r="NA13" s="91" t="s">
        <v>72</v>
      </c>
      <c r="NB13" s="90" t="s">
        <v>74</v>
      </c>
      <c r="NC13" s="91" t="s">
        <v>72</v>
      </c>
      <c r="ND13" s="85" t="s">
        <v>74</v>
      </c>
      <c r="NE13" s="322" t="s">
        <v>7</v>
      </c>
      <c r="NF13" s="311"/>
      <c r="NG13" s="313"/>
      <c r="NH13" s="88" t="s">
        <v>68</v>
      </c>
      <c r="NI13" s="91" t="s">
        <v>69</v>
      </c>
      <c r="NJ13" s="90" t="s">
        <v>70</v>
      </c>
      <c r="NK13" s="91" t="s">
        <v>160</v>
      </c>
      <c r="NL13" s="85" t="s">
        <v>70</v>
      </c>
      <c r="NM13" s="92" t="s">
        <v>72</v>
      </c>
      <c r="NN13" s="90" t="s">
        <v>73</v>
      </c>
      <c r="NO13" s="91" t="s">
        <v>72</v>
      </c>
      <c r="NP13" s="90" t="s">
        <v>74</v>
      </c>
      <c r="NQ13" s="91" t="s">
        <v>72</v>
      </c>
      <c r="NR13" s="90" t="s">
        <v>74</v>
      </c>
      <c r="NS13" s="91" t="s">
        <v>72</v>
      </c>
      <c r="NT13" s="85" t="s">
        <v>74</v>
      </c>
      <c r="NU13" s="322" t="s">
        <v>7</v>
      </c>
      <c r="NV13" s="311"/>
      <c r="NW13" s="313"/>
      <c r="NX13" s="88" t="s">
        <v>68</v>
      </c>
      <c r="NY13" s="91" t="s">
        <v>69</v>
      </c>
      <c r="NZ13" s="90" t="s">
        <v>70</v>
      </c>
      <c r="OA13" s="91" t="s">
        <v>160</v>
      </c>
      <c r="OB13" s="85" t="s">
        <v>70</v>
      </c>
      <c r="OC13" s="92" t="s">
        <v>72</v>
      </c>
      <c r="OD13" s="90" t="s">
        <v>73</v>
      </c>
      <c r="OE13" s="91" t="s">
        <v>72</v>
      </c>
      <c r="OF13" s="90" t="s">
        <v>74</v>
      </c>
      <c r="OG13" s="91" t="s">
        <v>72</v>
      </c>
      <c r="OH13" s="90" t="s">
        <v>74</v>
      </c>
      <c r="OI13" s="91" t="s">
        <v>72</v>
      </c>
      <c r="OJ13" s="85" t="s">
        <v>74</v>
      </c>
      <c r="OK13" s="327" t="s">
        <v>7</v>
      </c>
      <c r="OL13" s="328"/>
      <c r="OM13" s="311"/>
      <c r="ON13" s="88" t="s">
        <v>68</v>
      </c>
      <c r="OO13" s="91" t="s">
        <v>69</v>
      </c>
      <c r="OP13" s="90" t="s">
        <v>70</v>
      </c>
      <c r="OQ13" s="91" t="s">
        <v>160</v>
      </c>
      <c r="OR13" s="85" t="s">
        <v>70</v>
      </c>
      <c r="OS13" s="92" t="s">
        <v>72</v>
      </c>
      <c r="OT13" s="90" t="s">
        <v>73</v>
      </c>
      <c r="OU13" s="307" t="s">
        <v>72</v>
      </c>
      <c r="OV13" s="90" t="s">
        <v>74</v>
      </c>
      <c r="OW13" s="91" t="s">
        <v>72</v>
      </c>
      <c r="OX13" s="90" t="s">
        <v>74</v>
      </c>
      <c r="OY13" s="91" t="s">
        <v>72</v>
      </c>
      <c r="OZ13" s="85" t="s">
        <v>74</v>
      </c>
      <c r="PA13" s="322" t="s">
        <v>7</v>
      </c>
      <c r="PB13" s="311"/>
      <c r="PC13" s="313"/>
      <c r="PD13" s="88" t="s">
        <v>68</v>
      </c>
      <c r="PE13" s="91" t="s">
        <v>69</v>
      </c>
      <c r="PF13" s="90" t="s">
        <v>70</v>
      </c>
      <c r="PG13" s="91" t="s">
        <v>160</v>
      </c>
      <c r="PH13" s="85" t="s">
        <v>70</v>
      </c>
      <c r="PI13" s="92" t="s">
        <v>72</v>
      </c>
      <c r="PJ13" s="90" t="s">
        <v>73</v>
      </c>
      <c r="PK13" s="91" t="s">
        <v>72</v>
      </c>
      <c r="PL13" s="90" t="s">
        <v>74</v>
      </c>
      <c r="PM13" s="91" t="s">
        <v>72</v>
      </c>
      <c r="PN13" s="90" t="s">
        <v>74</v>
      </c>
      <c r="PO13" s="91" t="s">
        <v>72</v>
      </c>
      <c r="PP13" s="85" t="s">
        <v>74</v>
      </c>
      <c r="PQ13" s="329" t="s">
        <v>7</v>
      </c>
      <c r="PR13" s="330"/>
      <c r="PS13" s="331"/>
      <c r="PT13" s="317" t="s">
        <v>68</v>
      </c>
      <c r="PU13" s="320" t="s">
        <v>69</v>
      </c>
      <c r="PV13" s="319" t="s">
        <v>70</v>
      </c>
      <c r="PW13" s="320" t="s">
        <v>160</v>
      </c>
      <c r="PX13" s="304" t="s">
        <v>70</v>
      </c>
      <c r="PY13" s="321" t="s">
        <v>72</v>
      </c>
      <c r="PZ13" s="319" t="s">
        <v>73</v>
      </c>
      <c r="QA13" s="320" t="s">
        <v>72</v>
      </c>
      <c r="QB13" s="319" t="s">
        <v>74</v>
      </c>
      <c r="QC13" s="320" t="s">
        <v>72</v>
      </c>
      <c r="QD13" s="319" t="s">
        <v>74</v>
      </c>
      <c r="QE13" s="320" t="s">
        <v>72</v>
      </c>
      <c r="QF13" s="304" t="s">
        <v>74</v>
      </c>
      <c r="QG13" s="329" t="s">
        <v>7</v>
      </c>
      <c r="QH13" s="330"/>
      <c r="QI13" s="331"/>
      <c r="QJ13" s="317" t="s">
        <v>68</v>
      </c>
      <c r="QK13" s="320" t="s">
        <v>69</v>
      </c>
      <c r="QL13" s="319" t="s">
        <v>70</v>
      </c>
      <c r="QM13" s="320" t="s">
        <v>160</v>
      </c>
      <c r="QN13" s="304" t="s">
        <v>70</v>
      </c>
      <c r="QO13" s="321" t="s">
        <v>72</v>
      </c>
      <c r="QP13" s="319" t="s">
        <v>73</v>
      </c>
      <c r="QQ13" s="320" t="s">
        <v>72</v>
      </c>
      <c r="QR13" s="319" t="s">
        <v>74</v>
      </c>
      <c r="QS13" s="320" t="s">
        <v>72</v>
      </c>
      <c r="QT13" s="319" t="s">
        <v>74</v>
      </c>
      <c r="QU13" s="320" t="s">
        <v>72</v>
      </c>
      <c r="QV13" s="304" t="s">
        <v>74</v>
      </c>
      <c r="QW13" s="329" t="s">
        <v>7</v>
      </c>
      <c r="QX13" s="330"/>
      <c r="QY13" s="331"/>
      <c r="QZ13" s="317" t="s">
        <v>68</v>
      </c>
      <c r="RA13" s="320" t="s">
        <v>69</v>
      </c>
      <c r="RB13" s="319" t="s">
        <v>70</v>
      </c>
      <c r="RC13" s="320" t="s">
        <v>160</v>
      </c>
      <c r="RD13" s="304" t="s">
        <v>70</v>
      </c>
      <c r="RE13" s="321" t="s">
        <v>72</v>
      </c>
      <c r="RF13" s="319" t="s">
        <v>73</v>
      </c>
      <c r="RG13" s="320" t="s">
        <v>72</v>
      </c>
      <c r="RH13" s="319" t="s">
        <v>74</v>
      </c>
      <c r="RI13" s="320" t="s">
        <v>72</v>
      </c>
      <c r="RJ13" s="319" t="s">
        <v>74</v>
      </c>
      <c r="RK13" s="320" t="s">
        <v>72</v>
      </c>
      <c r="RL13" s="304" t="s">
        <v>74</v>
      </c>
      <c r="RM13" s="329" t="s">
        <v>7</v>
      </c>
      <c r="RN13" s="330"/>
      <c r="RO13" s="331"/>
      <c r="RP13" s="317" t="s">
        <v>68</v>
      </c>
      <c r="RQ13" s="320" t="s">
        <v>69</v>
      </c>
      <c r="RR13" s="319" t="s">
        <v>70</v>
      </c>
      <c r="RS13" s="320" t="s">
        <v>160</v>
      </c>
      <c r="RT13" s="304" t="s">
        <v>70</v>
      </c>
      <c r="RU13" s="321" t="s">
        <v>72</v>
      </c>
      <c r="RV13" s="319" t="s">
        <v>73</v>
      </c>
      <c r="RW13" s="320" t="s">
        <v>72</v>
      </c>
      <c r="RX13" s="319" t="s">
        <v>74</v>
      </c>
      <c r="RY13" s="320" t="s">
        <v>72</v>
      </c>
      <c r="RZ13" s="319" t="s">
        <v>74</v>
      </c>
      <c r="SA13" s="320" t="s">
        <v>72</v>
      </c>
      <c r="SB13" s="304" t="s">
        <v>74</v>
      </c>
    </row>
    <row r="14" spans="1:496" ht="14.25" x14ac:dyDescent="0.2">
      <c r="A14" s="332" t="s">
        <v>10</v>
      </c>
      <c r="B14" s="12" t="s">
        <v>11</v>
      </c>
      <c r="C14" s="333" t="s">
        <v>161</v>
      </c>
      <c r="D14" s="95" t="s">
        <v>75</v>
      </c>
      <c r="E14" s="334" t="s">
        <v>76</v>
      </c>
      <c r="F14" s="334" t="s">
        <v>77</v>
      </c>
      <c r="G14" s="334" t="s">
        <v>76</v>
      </c>
      <c r="H14" s="98" t="s">
        <v>77</v>
      </c>
      <c r="I14" s="99" t="s">
        <v>76</v>
      </c>
      <c r="J14" s="97" t="s">
        <v>12</v>
      </c>
      <c r="K14" s="96" t="s">
        <v>76</v>
      </c>
      <c r="L14" s="97" t="s">
        <v>12</v>
      </c>
      <c r="M14" s="96" t="s">
        <v>76</v>
      </c>
      <c r="N14" s="97" t="s">
        <v>13</v>
      </c>
      <c r="O14" s="96" t="s">
        <v>76</v>
      </c>
      <c r="P14" s="98" t="s">
        <v>14</v>
      </c>
      <c r="Q14" s="332" t="s">
        <v>10</v>
      </c>
      <c r="R14" s="335" t="s">
        <v>11</v>
      </c>
      <c r="S14" s="333" t="s">
        <v>161</v>
      </c>
      <c r="T14" s="95" t="s">
        <v>75</v>
      </c>
      <c r="U14" s="96" t="s">
        <v>76</v>
      </c>
      <c r="V14" s="336" t="s">
        <v>77</v>
      </c>
      <c r="W14" s="337" t="s">
        <v>76</v>
      </c>
      <c r="X14" s="98" t="s">
        <v>77</v>
      </c>
      <c r="Y14" s="99" t="s">
        <v>76</v>
      </c>
      <c r="Z14" s="97" t="s">
        <v>12</v>
      </c>
      <c r="AA14" s="96" t="s">
        <v>76</v>
      </c>
      <c r="AB14" s="97" t="s">
        <v>12</v>
      </c>
      <c r="AC14" s="96" t="s">
        <v>76</v>
      </c>
      <c r="AD14" s="97" t="s">
        <v>13</v>
      </c>
      <c r="AE14" s="96" t="s">
        <v>76</v>
      </c>
      <c r="AF14" s="98" t="s">
        <v>14</v>
      </c>
      <c r="AG14" s="11" t="s">
        <v>10</v>
      </c>
      <c r="AH14" s="12" t="s">
        <v>11</v>
      </c>
      <c r="AI14" s="333" t="s">
        <v>161</v>
      </c>
      <c r="AJ14" s="338" t="s">
        <v>75</v>
      </c>
      <c r="AK14" s="334" t="s">
        <v>76</v>
      </c>
      <c r="AL14" s="334" t="s">
        <v>77</v>
      </c>
      <c r="AM14" s="334" t="s">
        <v>76</v>
      </c>
      <c r="AN14" s="339" t="s">
        <v>77</v>
      </c>
      <c r="AO14" s="338" t="s">
        <v>76</v>
      </c>
      <c r="AP14" s="334" t="s">
        <v>12</v>
      </c>
      <c r="AQ14" s="96" t="s">
        <v>76</v>
      </c>
      <c r="AR14" s="97" t="s">
        <v>12</v>
      </c>
      <c r="AS14" s="96" t="s">
        <v>76</v>
      </c>
      <c r="AT14" s="97" t="s">
        <v>13</v>
      </c>
      <c r="AU14" s="96" t="s">
        <v>76</v>
      </c>
      <c r="AV14" s="98" t="s">
        <v>14</v>
      </c>
      <c r="AW14" s="332" t="s">
        <v>10</v>
      </c>
      <c r="AX14" s="12" t="s">
        <v>11</v>
      </c>
      <c r="AY14" s="333" t="s">
        <v>161</v>
      </c>
      <c r="AZ14" s="95" t="s">
        <v>75</v>
      </c>
      <c r="BA14" s="96" t="s">
        <v>76</v>
      </c>
      <c r="BB14" s="97" t="s">
        <v>77</v>
      </c>
      <c r="BC14" s="96" t="s">
        <v>76</v>
      </c>
      <c r="BD14" s="98" t="s">
        <v>77</v>
      </c>
      <c r="BE14" s="99" t="s">
        <v>76</v>
      </c>
      <c r="BF14" s="97" t="s">
        <v>12</v>
      </c>
      <c r="BG14" s="96" t="s">
        <v>76</v>
      </c>
      <c r="BH14" s="97" t="s">
        <v>12</v>
      </c>
      <c r="BI14" s="96" t="s">
        <v>76</v>
      </c>
      <c r="BJ14" s="97" t="s">
        <v>13</v>
      </c>
      <c r="BK14" s="96" t="s">
        <v>76</v>
      </c>
      <c r="BL14" s="98" t="s">
        <v>14</v>
      </c>
      <c r="BM14" s="11" t="s">
        <v>10</v>
      </c>
      <c r="BN14" s="12" t="s">
        <v>11</v>
      </c>
      <c r="BO14" s="333" t="s">
        <v>161</v>
      </c>
      <c r="BP14" s="95" t="s">
        <v>75</v>
      </c>
      <c r="BQ14" s="96" t="s">
        <v>76</v>
      </c>
      <c r="BR14" s="97" t="s">
        <v>77</v>
      </c>
      <c r="BS14" s="96" t="s">
        <v>76</v>
      </c>
      <c r="BT14" s="98" t="s">
        <v>77</v>
      </c>
      <c r="BU14" s="99" t="s">
        <v>76</v>
      </c>
      <c r="BV14" s="97" t="s">
        <v>12</v>
      </c>
      <c r="BW14" s="96" t="s">
        <v>76</v>
      </c>
      <c r="BX14" s="97" t="s">
        <v>12</v>
      </c>
      <c r="BY14" s="96" t="s">
        <v>76</v>
      </c>
      <c r="BZ14" s="97" t="s">
        <v>13</v>
      </c>
      <c r="CA14" s="96" t="s">
        <v>76</v>
      </c>
      <c r="CB14" s="98" t="s">
        <v>14</v>
      </c>
      <c r="CC14" s="12" t="s">
        <v>10</v>
      </c>
      <c r="CD14" s="12" t="s">
        <v>11</v>
      </c>
      <c r="CE14" s="333" t="s">
        <v>161</v>
      </c>
      <c r="CF14" s="95" t="s">
        <v>75</v>
      </c>
      <c r="CG14" s="96" t="s">
        <v>76</v>
      </c>
      <c r="CH14" s="97" t="s">
        <v>77</v>
      </c>
      <c r="CI14" s="96" t="s">
        <v>76</v>
      </c>
      <c r="CJ14" s="98" t="s">
        <v>77</v>
      </c>
      <c r="CK14" s="99" t="s">
        <v>76</v>
      </c>
      <c r="CL14" s="97" t="s">
        <v>12</v>
      </c>
      <c r="CM14" s="96" t="s">
        <v>76</v>
      </c>
      <c r="CN14" s="97" t="s">
        <v>12</v>
      </c>
      <c r="CO14" s="96" t="s">
        <v>76</v>
      </c>
      <c r="CP14" s="97" t="s">
        <v>13</v>
      </c>
      <c r="CQ14" s="96" t="s">
        <v>76</v>
      </c>
      <c r="CR14" s="98" t="s">
        <v>14</v>
      </c>
      <c r="CS14" s="11" t="s">
        <v>10</v>
      </c>
      <c r="CT14" s="340" t="s">
        <v>11</v>
      </c>
      <c r="CU14" s="341" t="s">
        <v>161</v>
      </c>
      <c r="CV14" s="95" t="s">
        <v>75</v>
      </c>
      <c r="CW14" s="96" t="s">
        <v>76</v>
      </c>
      <c r="CX14" s="97" t="s">
        <v>77</v>
      </c>
      <c r="CY14" s="96" t="s">
        <v>76</v>
      </c>
      <c r="CZ14" s="98" t="s">
        <v>77</v>
      </c>
      <c r="DA14" s="99" t="s">
        <v>76</v>
      </c>
      <c r="DB14" s="97" t="s">
        <v>12</v>
      </c>
      <c r="DC14" s="96" t="s">
        <v>76</v>
      </c>
      <c r="DD14" s="97" t="s">
        <v>12</v>
      </c>
      <c r="DE14" s="96" t="s">
        <v>76</v>
      </c>
      <c r="DF14" s="97" t="s">
        <v>13</v>
      </c>
      <c r="DG14" s="96" t="s">
        <v>76</v>
      </c>
      <c r="DH14" s="98" t="s">
        <v>14</v>
      </c>
      <c r="DI14" s="12" t="s">
        <v>10</v>
      </c>
      <c r="DJ14" s="342" t="s">
        <v>11</v>
      </c>
      <c r="DK14" s="341" t="s">
        <v>161</v>
      </c>
      <c r="DL14" s="95" t="s">
        <v>75</v>
      </c>
      <c r="DM14" s="96" t="s">
        <v>76</v>
      </c>
      <c r="DN14" s="97" t="s">
        <v>77</v>
      </c>
      <c r="DO14" s="96" t="s">
        <v>76</v>
      </c>
      <c r="DP14" s="98" t="s">
        <v>77</v>
      </c>
      <c r="DQ14" s="99" t="s">
        <v>76</v>
      </c>
      <c r="DR14" s="97" t="s">
        <v>12</v>
      </c>
      <c r="DS14" s="96" t="s">
        <v>76</v>
      </c>
      <c r="DT14" s="97" t="s">
        <v>12</v>
      </c>
      <c r="DU14" s="96" t="s">
        <v>76</v>
      </c>
      <c r="DV14" s="97" t="s">
        <v>13</v>
      </c>
      <c r="DW14" s="96" t="s">
        <v>76</v>
      </c>
      <c r="DX14" s="98" t="s">
        <v>14</v>
      </c>
      <c r="DY14" s="11" t="s">
        <v>10</v>
      </c>
      <c r="DZ14" s="12" t="s">
        <v>11</v>
      </c>
      <c r="EA14" s="12"/>
      <c r="EB14" s="95" t="s">
        <v>75</v>
      </c>
      <c r="EC14" s="96" t="s">
        <v>76</v>
      </c>
      <c r="ED14" s="97" t="s">
        <v>77</v>
      </c>
      <c r="EE14" s="96" t="s">
        <v>76</v>
      </c>
      <c r="EF14" s="97" t="s">
        <v>77</v>
      </c>
      <c r="EG14" s="96" t="s">
        <v>76</v>
      </c>
      <c r="EH14" s="97" t="s">
        <v>12</v>
      </c>
      <c r="EI14" s="96" t="s">
        <v>76</v>
      </c>
      <c r="EJ14" s="97" t="s">
        <v>12</v>
      </c>
      <c r="EK14" s="96" t="s">
        <v>76</v>
      </c>
      <c r="EL14" s="97" t="s">
        <v>13</v>
      </c>
      <c r="EM14" s="96" t="s">
        <v>76</v>
      </c>
      <c r="EN14" s="98" t="s">
        <v>14</v>
      </c>
      <c r="EO14" s="11" t="s">
        <v>10</v>
      </c>
      <c r="EP14" s="343" t="s">
        <v>11</v>
      </c>
      <c r="EQ14" s="333" t="s">
        <v>161</v>
      </c>
      <c r="ER14" s="95" t="s">
        <v>75</v>
      </c>
      <c r="ES14" s="96" t="s">
        <v>76</v>
      </c>
      <c r="ET14" s="97" t="s">
        <v>77</v>
      </c>
      <c r="EU14" s="96" t="s">
        <v>76</v>
      </c>
      <c r="EV14" s="98" t="s">
        <v>77</v>
      </c>
      <c r="EW14" s="99" t="s">
        <v>76</v>
      </c>
      <c r="EX14" s="97" t="s">
        <v>12</v>
      </c>
      <c r="EY14" s="96" t="s">
        <v>76</v>
      </c>
      <c r="EZ14" s="97" t="s">
        <v>12</v>
      </c>
      <c r="FA14" s="96" t="s">
        <v>76</v>
      </c>
      <c r="FB14" s="97" t="s">
        <v>13</v>
      </c>
      <c r="FC14" s="96" t="s">
        <v>76</v>
      </c>
      <c r="FD14" s="98" t="s">
        <v>14</v>
      </c>
      <c r="FE14" s="12" t="s">
        <v>10</v>
      </c>
      <c r="FF14" s="12" t="s">
        <v>11</v>
      </c>
      <c r="FG14" s="341" t="s">
        <v>161</v>
      </c>
      <c r="FH14" s="95" t="s">
        <v>75</v>
      </c>
      <c r="FI14" s="96" t="s">
        <v>76</v>
      </c>
      <c r="FJ14" s="97" t="s">
        <v>77</v>
      </c>
      <c r="FK14" s="96" t="s">
        <v>76</v>
      </c>
      <c r="FL14" s="98" t="s">
        <v>77</v>
      </c>
      <c r="FM14" s="99" t="s">
        <v>76</v>
      </c>
      <c r="FN14" s="97" t="s">
        <v>12</v>
      </c>
      <c r="FO14" s="96" t="s">
        <v>76</v>
      </c>
      <c r="FP14" s="97" t="s">
        <v>12</v>
      </c>
      <c r="FQ14" s="96" t="s">
        <v>76</v>
      </c>
      <c r="FR14" s="97" t="s">
        <v>13</v>
      </c>
      <c r="FS14" s="96" t="s">
        <v>76</v>
      </c>
      <c r="FT14" s="98" t="s">
        <v>14</v>
      </c>
      <c r="FU14" s="12" t="s">
        <v>10</v>
      </c>
      <c r="FV14" s="344" t="s">
        <v>11</v>
      </c>
      <c r="FW14" s="341" t="s">
        <v>161</v>
      </c>
      <c r="FX14" s="95" t="s">
        <v>75</v>
      </c>
      <c r="FY14" s="96" t="s">
        <v>76</v>
      </c>
      <c r="FZ14" s="97" t="s">
        <v>77</v>
      </c>
      <c r="GA14" s="96" t="s">
        <v>76</v>
      </c>
      <c r="GB14" s="98" t="s">
        <v>77</v>
      </c>
      <c r="GC14" s="99" t="s">
        <v>76</v>
      </c>
      <c r="GD14" s="97" t="s">
        <v>12</v>
      </c>
      <c r="GE14" s="96" t="s">
        <v>76</v>
      </c>
      <c r="GF14" s="97" t="s">
        <v>12</v>
      </c>
      <c r="GG14" s="96" t="s">
        <v>76</v>
      </c>
      <c r="GH14" s="97" t="s">
        <v>13</v>
      </c>
      <c r="GI14" s="96" t="s">
        <v>76</v>
      </c>
      <c r="GJ14" s="98" t="s">
        <v>14</v>
      </c>
      <c r="GK14" s="332" t="s">
        <v>10</v>
      </c>
      <c r="GL14" s="340" t="s">
        <v>11</v>
      </c>
      <c r="GM14" s="341" t="s">
        <v>161</v>
      </c>
      <c r="GN14" s="95" t="s">
        <v>75</v>
      </c>
      <c r="GO14" s="96" t="s">
        <v>76</v>
      </c>
      <c r="GP14" s="97" t="s">
        <v>77</v>
      </c>
      <c r="GQ14" s="96" t="s">
        <v>76</v>
      </c>
      <c r="GR14" s="98" t="s">
        <v>77</v>
      </c>
      <c r="GS14" s="99" t="s">
        <v>76</v>
      </c>
      <c r="GT14" s="97" t="s">
        <v>12</v>
      </c>
      <c r="GU14" s="96" t="s">
        <v>76</v>
      </c>
      <c r="GV14" s="97" t="s">
        <v>12</v>
      </c>
      <c r="GW14" s="96" t="s">
        <v>76</v>
      </c>
      <c r="GX14" s="97" t="s">
        <v>13</v>
      </c>
      <c r="GY14" s="96" t="s">
        <v>76</v>
      </c>
      <c r="GZ14" s="98" t="s">
        <v>14</v>
      </c>
      <c r="HA14" s="12" t="s">
        <v>10</v>
      </c>
      <c r="HB14" s="12" t="s">
        <v>11</v>
      </c>
      <c r="HC14" s="341" t="s">
        <v>161</v>
      </c>
      <c r="HD14" s="95" t="s">
        <v>75</v>
      </c>
      <c r="HE14" s="96" t="s">
        <v>76</v>
      </c>
      <c r="HF14" s="97" t="s">
        <v>77</v>
      </c>
      <c r="HG14" s="96" t="s">
        <v>76</v>
      </c>
      <c r="HH14" s="98" t="s">
        <v>77</v>
      </c>
      <c r="HI14" s="99" t="s">
        <v>76</v>
      </c>
      <c r="HJ14" s="97" t="s">
        <v>12</v>
      </c>
      <c r="HK14" s="96" t="s">
        <v>76</v>
      </c>
      <c r="HL14" s="97" t="s">
        <v>12</v>
      </c>
      <c r="HM14" s="96" t="s">
        <v>76</v>
      </c>
      <c r="HN14" s="97" t="s">
        <v>13</v>
      </c>
      <c r="HO14" s="96" t="s">
        <v>76</v>
      </c>
      <c r="HP14" s="98" t="s">
        <v>14</v>
      </c>
      <c r="HQ14" s="11" t="s">
        <v>10</v>
      </c>
      <c r="HR14" s="12" t="s">
        <v>11</v>
      </c>
      <c r="HS14" s="341" t="s">
        <v>161</v>
      </c>
      <c r="HT14" s="95" t="s">
        <v>75</v>
      </c>
      <c r="HU14" s="96" t="s">
        <v>76</v>
      </c>
      <c r="HV14" s="97" t="s">
        <v>77</v>
      </c>
      <c r="HW14" s="96" t="s">
        <v>76</v>
      </c>
      <c r="HX14" s="98" t="s">
        <v>77</v>
      </c>
      <c r="HY14" s="99" t="s">
        <v>76</v>
      </c>
      <c r="HZ14" s="97" t="s">
        <v>12</v>
      </c>
      <c r="IA14" s="96" t="s">
        <v>76</v>
      </c>
      <c r="IB14" s="97" t="s">
        <v>12</v>
      </c>
      <c r="IC14" s="96" t="s">
        <v>76</v>
      </c>
      <c r="ID14" s="97" t="s">
        <v>13</v>
      </c>
      <c r="IE14" s="96" t="s">
        <v>76</v>
      </c>
      <c r="IF14" s="98" t="s">
        <v>14</v>
      </c>
      <c r="IG14" s="11" t="s">
        <v>10</v>
      </c>
      <c r="IH14" s="345" t="s">
        <v>11</v>
      </c>
      <c r="II14" s="341" t="s">
        <v>161</v>
      </c>
      <c r="IJ14" s="95" t="s">
        <v>75</v>
      </c>
      <c r="IK14" s="96" t="s">
        <v>76</v>
      </c>
      <c r="IL14" s="97" t="s">
        <v>77</v>
      </c>
      <c r="IM14" s="96" t="s">
        <v>76</v>
      </c>
      <c r="IN14" s="98" t="s">
        <v>77</v>
      </c>
      <c r="IO14" s="99" t="s">
        <v>76</v>
      </c>
      <c r="IP14" s="97" t="s">
        <v>12</v>
      </c>
      <c r="IQ14" s="96" t="s">
        <v>76</v>
      </c>
      <c r="IR14" s="97" t="s">
        <v>12</v>
      </c>
      <c r="IS14" s="96" t="s">
        <v>76</v>
      </c>
      <c r="IT14" s="97" t="s">
        <v>13</v>
      </c>
      <c r="IU14" s="96" t="s">
        <v>76</v>
      </c>
      <c r="IV14" s="98" t="s">
        <v>14</v>
      </c>
      <c r="IW14" s="11" t="s">
        <v>10</v>
      </c>
      <c r="IX14" s="12" t="s">
        <v>11</v>
      </c>
      <c r="IY14" s="341" t="s">
        <v>161</v>
      </c>
      <c r="IZ14" s="95" t="s">
        <v>75</v>
      </c>
      <c r="JA14" s="96" t="s">
        <v>76</v>
      </c>
      <c r="JB14" s="97" t="s">
        <v>77</v>
      </c>
      <c r="JC14" s="96" t="s">
        <v>76</v>
      </c>
      <c r="JD14" s="98" t="s">
        <v>77</v>
      </c>
      <c r="JE14" s="99" t="s">
        <v>76</v>
      </c>
      <c r="JF14" s="97" t="s">
        <v>12</v>
      </c>
      <c r="JG14" s="96" t="s">
        <v>76</v>
      </c>
      <c r="JH14" s="97" t="s">
        <v>12</v>
      </c>
      <c r="JI14" s="96" t="s">
        <v>76</v>
      </c>
      <c r="JJ14" s="97" t="s">
        <v>13</v>
      </c>
      <c r="JK14" s="96" t="s">
        <v>76</v>
      </c>
      <c r="JL14" s="98" t="s">
        <v>14</v>
      </c>
      <c r="JM14" s="12" t="s">
        <v>10</v>
      </c>
      <c r="JN14" s="344" t="s">
        <v>11</v>
      </c>
      <c r="JO14" s="341" t="s">
        <v>161</v>
      </c>
      <c r="JP14" s="95" t="s">
        <v>75</v>
      </c>
      <c r="JQ14" s="96" t="s">
        <v>76</v>
      </c>
      <c r="JR14" s="97" t="s">
        <v>77</v>
      </c>
      <c r="JS14" s="96" t="s">
        <v>76</v>
      </c>
      <c r="JT14" s="98" t="s">
        <v>77</v>
      </c>
      <c r="JU14" s="99" t="s">
        <v>76</v>
      </c>
      <c r="JV14" s="97" t="s">
        <v>12</v>
      </c>
      <c r="JW14" s="96" t="s">
        <v>76</v>
      </c>
      <c r="JX14" s="97" t="s">
        <v>12</v>
      </c>
      <c r="JY14" s="96" t="s">
        <v>76</v>
      </c>
      <c r="JZ14" s="97" t="s">
        <v>13</v>
      </c>
      <c r="KA14" s="96" t="s">
        <v>76</v>
      </c>
      <c r="KB14" s="98" t="s">
        <v>14</v>
      </c>
      <c r="KC14" s="332" t="s">
        <v>10</v>
      </c>
      <c r="KD14" s="12" t="s">
        <v>11</v>
      </c>
      <c r="KE14" s="344"/>
      <c r="KF14" s="95" t="s">
        <v>75</v>
      </c>
      <c r="KG14" s="96" t="s">
        <v>76</v>
      </c>
      <c r="KH14" s="97" t="s">
        <v>77</v>
      </c>
      <c r="KI14" s="96" t="s">
        <v>162</v>
      </c>
      <c r="KJ14" s="98" t="s">
        <v>153</v>
      </c>
      <c r="KK14" s="99" t="s">
        <v>76</v>
      </c>
      <c r="KL14" s="97" t="s">
        <v>12</v>
      </c>
      <c r="KM14" s="96" t="s">
        <v>76</v>
      </c>
      <c r="KN14" s="97" t="s">
        <v>12</v>
      </c>
      <c r="KO14" s="96" t="s">
        <v>76</v>
      </c>
      <c r="KP14" s="97" t="s">
        <v>13</v>
      </c>
      <c r="KQ14" s="96" t="s">
        <v>76</v>
      </c>
      <c r="KR14" s="98" t="s">
        <v>14</v>
      </c>
      <c r="KS14" s="332" t="s">
        <v>10</v>
      </c>
      <c r="KT14" s="12" t="s">
        <v>11</v>
      </c>
      <c r="KU14" s="13"/>
      <c r="KV14" s="95" t="s">
        <v>75</v>
      </c>
      <c r="KW14" s="96" t="s">
        <v>76</v>
      </c>
      <c r="KX14" s="97" t="s">
        <v>77</v>
      </c>
      <c r="KY14" s="96" t="s">
        <v>76</v>
      </c>
      <c r="KZ14" s="98" t="s">
        <v>77</v>
      </c>
      <c r="LA14" s="99" t="s">
        <v>76</v>
      </c>
      <c r="LB14" s="97" t="s">
        <v>12</v>
      </c>
      <c r="LC14" s="96" t="s">
        <v>76</v>
      </c>
      <c r="LD14" s="97" t="s">
        <v>12</v>
      </c>
      <c r="LE14" s="96" t="s">
        <v>76</v>
      </c>
      <c r="LF14" s="97" t="s">
        <v>13</v>
      </c>
      <c r="LG14" s="96" t="s">
        <v>76</v>
      </c>
      <c r="LH14" s="98" t="s">
        <v>14</v>
      </c>
      <c r="LI14" s="332" t="s">
        <v>10</v>
      </c>
      <c r="LJ14" s="12" t="s">
        <v>11</v>
      </c>
      <c r="LK14" s="13"/>
      <c r="LL14" s="95" t="s">
        <v>75</v>
      </c>
      <c r="LM14" s="96" t="s">
        <v>76</v>
      </c>
      <c r="LN14" s="97" t="s">
        <v>77</v>
      </c>
      <c r="LO14" s="96" t="s">
        <v>76</v>
      </c>
      <c r="LP14" s="98" t="s">
        <v>77</v>
      </c>
      <c r="LQ14" s="99" t="s">
        <v>76</v>
      </c>
      <c r="LR14" s="97" t="s">
        <v>12</v>
      </c>
      <c r="LS14" s="96" t="s">
        <v>76</v>
      </c>
      <c r="LT14" s="97" t="s">
        <v>12</v>
      </c>
      <c r="LU14" s="96" t="s">
        <v>76</v>
      </c>
      <c r="LV14" s="97" t="s">
        <v>13</v>
      </c>
      <c r="LW14" s="96" t="s">
        <v>76</v>
      </c>
      <c r="LX14" s="98" t="s">
        <v>14</v>
      </c>
      <c r="LY14" s="11" t="s">
        <v>10</v>
      </c>
      <c r="LZ14" s="340" t="s">
        <v>11</v>
      </c>
      <c r="MA14" s="341" t="s">
        <v>161</v>
      </c>
      <c r="MB14" s="95" t="s">
        <v>75</v>
      </c>
      <c r="MC14" s="96" t="s">
        <v>76</v>
      </c>
      <c r="MD14" s="97" t="s">
        <v>77</v>
      </c>
      <c r="ME14" s="96" t="s">
        <v>76</v>
      </c>
      <c r="MF14" s="98" t="s">
        <v>77</v>
      </c>
      <c r="MG14" s="99" t="s">
        <v>76</v>
      </c>
      <c r="MH14" s="97" t="s">
        <v>12</v>
      </c>
      <c r="MI14" s="96" t="s">
        <v>76</v>
      </c>
      <c r="MJ14" s="97" t="s">
        <v>12</v>
      </c>
      <c r="MK14" s="96" t="s">
        <v>76</v>
      </c>
      <c r="ML14" s="97" t="s">
        <v>13</v>
      </c>
      <c r="MM14" s="96" t="s">
        <v>76</v>
      </c>
      <c r="MN14" s="98" t="s">
        <v>14</v>
      </c>
      <c r="MO14" s="11" t="s">
        <v>10</v>
      </c>
      <c r="MP14" s="340" t="s">
        <v>11</v>
      </c>
      <c r="MQ14" s="341" t="s">
        <v>161</v>
      </c>
      <c r="MR14" s="95" t="s">
        <v>75</v>
      </c>
      <c r="MS14" s="96" t="s">
        <v>76</v>
      </c>
      <c r="MT14" s="97" t="s">
        <v>77</v>
      </c>
      <c r="MU14" s="96" t="s">
        <v>76</v>
      </c>
      <c r="MV14" s="98" t="s">
        <v>77</v>
      </c>
      <c r="MW14" s="99" t="s">
        <v>76</v>
      </c>
      <c r="MX14" s="97" t="s">
        <v>12</v>
      </c>
      <c r="MY14" s="96" t="s">
        <v>76</v>
      </c>
      <c r="MZ14" s="97" t="s">
        <v>12</v>
      </c>
      <c r="NA14" s="96" t="s">
        <v>76</v>
      </c>
      <c r="NB14" s="97" t="s">
        <v>13</v>
      </c>
      <c r="NC14" s="96" t="s">
        <v>76</v>
      </c>
      <c r="ND14" s="98" t="s">
        <v>14</v>
      </c>
      <c r="NE14" s="11" t="s">
        <v>10</v>
      </c>
      <c r="NF14" s="340" t="s">
        <v>11</v>
      </c>
      <c r="NG14" s="341" t="s">
        <v>161</v>
      </c>
      <c r="NH14" s="95" t="s">
        <v>75</v>
      </c>
      <c r="NI14" s="96" t="s">
        <v>76</v>
      </c>
      <c r="NJ14" s="97" t="s">
        <v>77</v>
      </c>
      <c r="NK14" s="96" t="s">
        <v>76</v>
      </c>
      <c r="NL14" s="98" t="s">
        <v>77</v>
      </c>
      <c r="NM14" s="99" t="s">
        <v>76</v>
      </c>
      <c r="NN14" s="97" t="s">
        <v>12</v>
      </c>
      <c r="NO14" s="96" t="s">
        <v>76</v>
      </c>
      <c r="NP14" s="97" t="s">
        <v>12</v>
      </c>
      <c r="NQ14" s="96" t="s">
        <v>76</v>
      </c>
      <c r="NR14" s="97" t="s">
        <v>13</v>
      </c>
      <c r="NS14" s="96" t="s">
        <v>76</v>
      </c>
      <c r="NT14" s="98" t="s">
        <v>14</v>
      </c>
      <c r="NU14" s="11" t="s">
        <v>10</v>
      </c>
      <c r="NV14" s="340" t="s">
        <v>11</v>
      </c>
      <c r="NW14" s="341" t="s">
        <v>161</v>
      </c>
      <c r="NX14" s="95" t="s">
        <v>75</v>
      </c>
      <c r="NY14" s="96" t="s">
        <v>76</v>
      </c>
      <c r="NZ14" s="97" t="s">
        <v>77</v>
      </c>
      <c r="OA14" s="96" t="s">
        <v>76</v>
      </c>
      <c r="OB14" s="98" t="s">
        <v>77</v>
      </c>
      <c r="OC14" s="99" t="s">
        <v>76</v>
      </c>
      <c r="OD14" s="97" t="s">
        <v>12</v>
      </c>
      <c r="OE14" s="96" t="s">
        <v>76</v>
      </c>
      <c r="OF14" s="97" t="s">
        <v>12</v>
      </c>
      <c r="OG14" s="96" t="s">
        <v>76</v>
      </c>
      <c r="OH14" s="97" t="s">
        <v>13</v>
      </c>
      <c r="OI14" s="96" t="s">
        <v>76</v>
      </c>
      <c r="OJ14" s="98" t="s">
        <v>14</v>
      </c>
      <c r="OK14" s="332" t="s">
        <v>10</v>
      </c>
      <c r="OL14" s="11" t="s">
        <v>11</v>
      </c>
      <c r="OM14" s="12"/>
      <c r="ON14" s="95" t="s">
        <v>75</v>
      </c>
      <c r="OO14" s="96" t="s">
        <v>76</v>
      </c>
      <c r="OP14" s="97" t="s">
        <v>77</v>
      </c>
      <c r="OQ14" s="96" t="s">
        <v>76</v>
      </c>
      <c r="OR14" s="98" t="s">
        <v>77</v>
      </c>
      <c r="OS14" s="99" t="s">
        <v>76</v>
      </c>
      <c r="OT14" s="97" t="s">
        <v>12</v>
      </c>
      <c r="OU14" s="334" t="s">
        <v>76</v>
      </c>
      <c r="OV14" s="97" t="s">
        <v>12</v>
      </c>
      <c r="OW14" s="96" t="s">
        <v>76</v>
      </c>
      <c r="OX14" s="97" t="s">
        <v>13</v>
      </c>
      <c r="OY14" s="96" t="s">
        <v>76</v>
      </c>
      <c r="OZ14" s="98" t="s">
        <v>14</v>
      </c>
      <c r="PA14" s="11" t="s">
        <v>10</v>
      </c>
      <c r="PB14" s="340" t="s">
        <v>11</v>
      </c>
      <c r="PC14" s="341" t="s">
        <v>161</v>
      </c>
      <c r="PD14" s="95" t="s">
        <v>75</v>
      </c>
      <c r="PE14" s="96" t="s">
        <v>76</v>
      </c>
      <c r="PF14" s="97" t="s">
        <v>77</v>
      </c>
      <c r="PG14" s="96" t="s">
        <v>76</v>
      </c>
      <c r="PH14" s="98" t="s">
        <v>77</v>
      </c>
      <c r="PI14" s="99" t="s">
        <v>76</v>
      </c>
      <c r="PJ14" s="97" t="s">
        <v>12</v>
      </c>
      <c r="PK14" s="96" t="s">
        <v>76</v>
      </c>
      <c r="PL14" s="97" t="s">
        <v>12</v>
      </c>
      <c r="PM14" s="96" t="s">
        <v>76</v>
      </c>
      <c r="PN14" s="97" t="s">
        <v>13</v>
      </c>
      <c r="PO14" s="96" t="s">
        <v>76</v>
      </c>
      <c r="PP14" s="98" t="s">
        <v>14</v>
      </c>
      <c r="PQ14" s="346" t="s">
        <v>10</v>
      </c>
      <c r="PR14" s="347" t="s">
        <v>11</v>
      </c>
      <c r="PS14" s="348" t="s">
        <v>161</v>
      </c>
      <c r="PT14" s="349" t="s">
        <v>75</v>
      </c>
      <c r="PU14" s="350" t="s">
        <v>76</v>
      </c>
      <c r="PV14" s="351" t="s">
        <v>77</v>
      </c>
      <c r="PW14" s="350" t="s">
        <v>76</v>
      </c>
      <c r="PX14" s="352" t="s">
        <v>77</v>
      </c>
      <c r="PY14" s="353" t="s">
        <v>76</v>
      </c>
      <c r="PZ14" s="351" t="s">
        <v>12</v>
      </c>
      <c r="QA14" s="350" t="s">
        <v>76</v>
      </c>
      <c r="QB14" s="351" t="s">
        <v>12</v>
      </c>
      <c r="QC14" s="350" t="s">
        <v>76</v>
      </c>
      <c r="QD14" s="351" t="s">
        <v>13</v>
      </c>
      <c r="QE14" s="350" t="s">
        <v>76</v>
      </c>
      <c r="QF14" s="352" t="s">
        <v>14</v>
      </c>
      <c r="QG14" s="346" t="s">
        <v>10</v>
      </c>
      <c r="QH14" s="347" t="s">
        <v>11</v>
      </c>
      <c r="QI14" s="348" t="s">
        <v>161</v>
      </c>
      <c r="QJ14" s="349" t="s">
        <v>75</v>
      </c>
      <c r="QK14" s="350" t="s">
        <v>76</v>
      </c>
      <c r="QL14" s="351" t="s">
        <v>77</v>
      </c>
      <c r="QM14" s="350" t="s">
        <v>76</v>
      </c>
      <c r="QN14" s="352" t="s">
        <v>77</v>
      </c>
      <c r="QO14" s="353" t="s">
        <v>76</v>
      </c>
      <c r="QP14" s="351" t="s">
        <v>12</v>
      </c>
      <c r="QQ14" s="350" t="s">
        <v>76</v>
      </c>
      <c r="QR14" s="351" t="s">
        <v>12</v>
      </c>
      <c r="QS14" s="350" t="s">
        <v>76</v>
      </c>
      <c r="QT14" s="351" t="s">
        <v>13</v>
      </c>
      <c r="QU14" s="350" t="s">
        <v>76</v>
      </c>
      <c r="QV14" s="352" t="s">
        <v>14</v>
      </c>
      <c r="QW14" s="346" t="s">
        <v>10</v>
      </c>
      <c r="QX14" s="347" t="s">
        <v>11</v>
      </c>
      <c r="QY14" s="348" t="s">
        <v>161</v>
      </c>
      <c r="QZ14" s="349" t="s">
        <v>75</v>
      </c>
      <c r="RA14" s="350" t="s">
        <v>76</v>
      </c>
      <c r="RB14" s="351" t="s">
        <v>77</v>
      </c>
      <c r="RC14" s="350" t="s">
        <v>76</v>
      </c>
      <c r="RD14" s="352" t="s">
        <v>77</v>
      </c>
      <c r="RE14" s="353" t="s">
        <v>76</v>
      </c>
      <c r="RF14" s="351" t="s">
        <v>12</v>
      </c>
      <c r="RG14" s="350" t="s">
        <v>76</v>
      </c>
      <c r="RH14" s="351" t="s">
        <v>12</v>
      </c>
      <c r="RI14" s="350" t="s">
        <v>76</v>
      </c>
      <c r="RJ14" s="351" t="s">
        <v>13</v>
      </c>
      <c r="RK14" s="350" t="s">
        <v>76</v>
      </c>
      <c r="RL14" s="352" t="s">
        <v>14</v>
      </c>
      <c r="RM14" s="346" t="s">
        <v>10</v>
      </c>
      <c r="RN14" s="347" t="s">
        <v>11</v>
      </c>
      <c r="RO14" s="348" t="s">
        <v>161</v>
      </c>
      <c r="RP14" s="349" t="s">
        <v>75</v>
      </c>
      <c r="RQ14" s="350" t="s">
        <v>76</v>
      </c>
      <c r="RR14" s="351" t="s">
        <v>77</v>
      </c>
      <c r="RS14" s="350" t="s">
        <v>76</v>
      </c>
      <c r="RT14" s="352" t="s">
        <v>77</v>
      </c>
      <c r="RU14" s="353" t="s">
        <v>76</v>
      </c>
      <c r="RV14" s="351" t="s">
        <v>12</v>
      </c>
      <c r="RW14" s="350" t="s">
        <v>76</v>
      </c>
      <c r="RX14" s="351" t="s">
        <v>12</v>
      </c>
      <c r="RY14" s="350" t="s">
        <v>76</v>
      </c>
      <c r="RZ14" s="351" t="s">
        <v>13</v>
      </c>
      <c r="SA14" s="350" t="s">
        <v>76</v>
      </c>
      <c r="SB14" s="352" t="s">
        <v>14</v>
      </c>
    </row>
    <row r="15" spans="1:496" x14ac:dyDescent="0.25">
      <c r="A15" s="18">
        <f>ROW()</f>
        <v>15</v>
      </c>
      <c r="B15" s="354" t="s">
        <v>79</v>
      </c>
      <c r="AG15" s="236"/>
      <c r="BM15" s="355"/>
      <c r="BN15" s="356"/>
      <c r="BU15" s="357"/>
      <c r="BV15" s="357"/>
      <c r="BW15" s="357"/>
      <c r="BX15" s="357"/>
      <c r="BY15" s="357"/>
      <c r="BZ15" s="357"/>
      <c r="CA15" s="357"/>
      <c r="CB15" s="357"/>
      <c r="CC15" s="323"/>
      <c r="CD15" s="323"/>
      <c r="CE15" s="323"/>
      <c r="CF15" s="1"/>
      <c r="CG15" s="1"/>
      <c r="CH15" s="1"/>
      <c r="CI15" s="1"/>
      <c r="CJ15" s="1"/>
      <c r="CK15" s="357"/>
      <c r="CL15" s="357"/>
      <c r="CM15" s="357"/>
      <c r="CN15" s="357"/>
      <c r="CO15" s="357"/>
      <c r="CP15" s="357"/>
      <c r="CQ15" s="357"/>
      <c r="CR15" s="357"/>
      <c r="CS15" s="323"/>
      <c r="CT15" s="323"/>
      <c r="CU15" s="323"/>
      <c r="CV15" s="323"/>
      <c r="CW15" s="323"/>
      <c r="CX15" s="323"/>
      <c r="CY15" s="323"/>
      <c r="CZ15" s="323"/>
      <c r="DA15" s="357"/>
      <c r="DB15" s="357"/>
      <c r="DC15" s="357"/>
      <c r="DD15" s="357"/>
      <c r="DE15" s="357"/>
      <c r="DF15" s="357"/>
      <c r="DG15" s="357"/>
      <c r="DH15" s="357"/>
      <c r="DI15" s="358"/>
      <c r="DJ15" s="358"/>
      <c r="DK15" s="358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9"/>
      <c r="DZ15" s="19"/>
      <c r="EA15" s="19"/>
      <c r="EB15" s="19"/>
      <c r="EC15" s="19"/>
      <c r="ED15" s="1"/>
      <c r="EE15" s="1"/>
      <c r="EF15" s="1"/>
      <c r="EG15" s="357"/>
      <c r="EH15" s="357"/>
      <c r="EI15" s="357"/>
      <c r="EJ15" s="357"/>
      <c r="EK15" s="357"/>
      <c r="EL15" s="357"/>
      <c r="EM15" s="357"/>
      <c r="EN15" s="357"/>
      <c r="EO15" s="359"/>
      <c r="EP15" s="360"/>
      <c r="EQ15" s="360"/>
      <c r="ER15" s="1"/>
      <c r="ES15" s="1"/>
      <c r="ET15" s="1"/>
      <c r="EU15" s="1"/>
      <c r="EV15" s="1"/>
      <c r="EW15" s="357"/>
      <c r="EX15" s="357"/>
      <c r="EY15" s="357"/>
      <c r="EZ15" s="357"/>
      <c r="FA15" s="357"/>
      <c r="FB15" s="357"/>
      <c r="FC15" s="357"/>
      <c r="FE15" s="323"/>
      <c r="FF15" s="323"/>
      <c r="FG15" s="323"/>
      <c r="FU15" s="361"/>
      <c r="FV15" s="361"/>
      <c r="FW15" s="361"/>
      <c r="FX15" s="323"/>
      <c r="FY15" s="323"/>
      <c r="FZ15" s="323"/>
      <c r="GA15" s="323"/>
      <c r="GB15" s="323"/>
      <c r="HA15" s="362"/>
      <c r="HB15" s="362"/>
      <c r="HC15" s="19"/>
      <c r="IW15" s="19"/>
      <c r="IX15" s="19"/>
      <c r="IY15" s="19"/>
      <c r="KC15" s="19"/>
      <c r="KD15" s="363" t="s">
        <v>148</v>
      </c>
      <c r="KS15" s="19"/>
      <c r="LY15" s="18">
        <f>ROW()</f>
        <v>15</v>
      </c>
      <c r="NX15" s="364" t="s">
        <v>163</v>
      </c>
      <c r="NY15" s="364"/>
      <c r="NZ15" s="364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F15" s="277" t="s">
        <v>164</v>
      </c>
      <c r="PQ15" s="18">
        <f>ROW()</f>
        <v>15</v>
      </c>
      <c r="PR15" s="287"/>
      <c r="PS15" s="287"/>
      <c r="PT15" s="287"/>
      <c r="PU15" s="287"/>
      <c r="PV15" s="365"/>
      <c r="PW15" s="365"/>
      <c r="PX15" s="365"/>
      <c r="PY15" s="366"/>
      <c r="PZ15" s="366"/>
      <c r="QA15" s="366"/>
      <c r="QB15" s="366"/>
      <c r="QC15" s="366"/>
      <c r="QD15" s="366"/>
      <c r="QE15" s="366"/>
      <c r="QF15" s="366"/>
      <c r="QG15" s="315"/>
      <c r="QH15" s="315"/>
      <c r="QI15" s="315"/>
      <c r="QJ15" s="315"/>
      <c r="QK15" s="315"/>
      <c r="QL15" s="315"/>
      <c r="QM15" s="315"/>
      <c r="QN15" s="315"/>
      <c r="QO15" s="315"/>
      <c r="QP15" s="315"/>
      <c r="QQ15" s="315"/>
      <c r="QR15" s="315"/>
      <c r="QS15" s="315"/>
      <c r="QT15" s="315"/>
      <c r="QU15" s="315"/>
      <c r="QV15" s="315"/>
      <c r="QW15" s="367">
        <f>ROW()</f>
        <v>15</v>
      </c>
      <c r="QX15" s="368"/>
      <c r="QY15" s="369"/>
      <c r="QZ15" s="369"/>
      <c r="RA15" s="369"/>
      <c r="RB15" s="369"/>
      <c r="RC15" s="369"/>
      <c r="RD15" s="369"/>
      <c r="RE15" s="370"/>
      <c r="RF15" s="370"/>
      <c r="RG15" s="370"/>
      <c r="RH15" s="370"/>
      <c r="RI15" s="370"/>
      <c r="RJ15" s="370"/>
      <c r="RK15" s="370"/>
      <c r="RL15" s="370"/>
      <c r="RM15" s="367">
        <f>ROW()</f>
        <v>15</v>
      </c>
      <c r="RN15" s="371" t="s">
        <v>165</v>
      </c>
      <c r="RO15" s="315"/>
      <c r="RP15" s="315"/>
      <c r="RQ15" s="315"/>
      <c r="RR15" s="315"/>
      <c r="RS15" s="315"/>
      <c r="RT15" s="315"/>
      <c r="RU15" s="315"/>
      <c r="RV15" s="315"/>
      <c r="RW15" s="315"/>
      <c r="RX15" s="315"/>
      <c r="RY15" s="315"/>
      <c r="RZ15" s="315"/>
      <c r="SA15" s="315"/>
      <c r="SB15" s="315"/>
    </row>
    <row r="16" spans="1:496" x14ac:dyDescent="0.25">
      <c r="A16" s="18">
        <f>ROW()</f>
        <v>16</v>
      </c>
      <c r="B16" s="372"/>
      <c r="C16" s="19"/>
      <c r="D16" s="373"/>
      <c r="E16" s="373"/>
      <c r="F16" s="373"/>
      <c r="G16" s="374"/>
      <c r="H16" s="375"/>
      <c r="I16" s="374"/>
      <c r="J16" s="376"/>
      <c r="K16" s="374"/>
      <c r="L16" s="376"/>
      <c r="M16" s="374"/>
      <c r="N16" s="376"/>
      <c r="O16" s="374"/>
      <c r="P16" s="376"/>
      <c r="Q16" s="377">
        <f>ROW()</f>
        <v>16</v>
      </c>
      <c r="R16" s="378" t="s">
        <v>166</v>
      </c>
      <c r="S16" s="379"/>
      <c r="T16" s="380"/>
      <c r="U16" s="381"/>
      <c r="V16" s="382"/>
      <c r="W16" s="382"/>
      <c r="X16" s="382"/>
      <c r="Y16" s="374"/>
      <c r="Z16" s="374"/>
      <c r="AA16" s="374"/>
      <c r="AB16" s="374"/>
      <c r="AC16" s="374"/>
      <c r="AD16" s="374"/>
      <c r="AE16" s="374"/>
      <c r="AF16" s="374"/>
      <c r="AG16" s="18">
        <f>ROW()</f>
        <v>16</v>
      </c>
      <c r="AH16" s="383" t="s">
        <v>167</v>
      </c>
      <c r="AI16" s="18"/>
      <c r="AJ16" s="384">
        <v>19676368469.075996</v>
      </c>
      <c r="AK16" s="384">
        <v>2103445.7216644287</v>
      </c>
      <c r="AL16" s="384">
        <f>SUM(AJ16:AK16)</f>
        <v>19678471914.797661</v>
      </c>
      <c r="AM16" s="384">
        <v>0</v>
      </c>
      <c r="AN16" s="384">
        <f>SUM(AL16:AM16)</f>
        <v>19678471914.797661</v>
      </c>
      <c r="AO16" s="384">
        <v>0</v>
      </c>
      <c r="AP16" s="384">
        <f>SUM(AN16:AO16)</f>
        <v>19678471914.797661</v>
      </c>
      <c r="AQ16" s="384">
        <v>0</v>
      </c>
      <c r="AR16" s="384">
        <f>SUM(AP16:AQ16)</f>
        <v>19678471914.797661</v>
      </c>
      <c r="AS16" s="384">
        <v>0</v>
      </c>
      <c r="AT16" s="384">
        <f>SUM(AR16:AS16)</f>
        <v>19678471914.797661</v>
      </c>
      <c r="AU16" s="384">
        <v>0</v>
      </c>
      <c r="AV16" s="384">
        <f>SUM(AT16:AU16)</f>
        <v>19678471914.797661</v>
      </c>
      <c r="AW16" s="18">
        <f>ROW()</f>
        <v>16</v>
      </c>
      <c r="AX16" s="23" t="s">
        <v>168</v>
      </c>
      <c r="AY16" s="385"/>
      <c r="AZ16" s="386">
        <v>12488944.709999999</v>
      </c>
      <c r="BA16" s="386">
        <v>77789457.201178119</v>
      </c>
      <c r="BB16" s="386">
        <f>SUM(AZ16:BA16)</f>
        <v>90278401.911178112</v>
      </c>
      <c r="BC16" s="386">
        <v>0</v>
      </c>
      <c r="BD16" s="386">
        <f>SUM(BB16:BC16)</f>
        <v>90278401.911178112</v>
      </c>
      <c r="BE16" s="386">
        <v>0</v>
      </c>
      <c r="BF16" s="386">
        <f>SUM(BD16:BE16)</f>
        <v>90278401.911178112</v>
      </c>
      <c r="BG16" s="386">
        <v>0</v>
      </c>
      <c r="BH16" s="386">
        <f>SUM(BF16:BG16)</f>
        <v>90278401.911178112</v>
      </c>
      <c r="BI16" s="386">
        <v>0</v>
      </c>
      <c r="BJ16" s="386">
        <f>SUM(BH16:BI16)</f>
        <v>90278401.911178112</v>
      </c>
      <c r="BK16" s="386">
        <v>0</v>
      </c>
      <c r="BL16" s="386">
        <f>SUM(BJ16:BK16)</f>
        <v>90278401.911178112</v>
      </c>
      <c r="BM16" s="18">
        <f>ROW()</f>
        <v>16</v>
      </c>
      <c r="BN16" s="356" t="s">
        <v>147</v>
      </c>
      <c r="BP16" s="387">
        <v>0</v>
      </c>
      <c r="BQ16" s="388">
        <f>+'SEF-4.1'!E58</f>
        <v>5356913632.1446218</v>
      </c>
      <c r="BR16" s="388">
        <f>SUM(BP16:BQ16)</f>
        <v>5356913632.1446218</v>
      </c>
      <c r="BS16" s="388">
        <f>+'SEF-4.1'!F58</f>
        <v>147924362.0183658</v>
      </c>
      <c r="BT16" s="388">
        <f>SUM(BR16:BS16)</f>
        <v>5504837994.1629877</v>
      </c>
      <c r="BU16" s="388">
        <f>+'SEF-4.1'!H58</f>
        <v>80570391.710412845</v>
      </c>
      <c r="BV16" s="388">
        <f>SUM(BT16:BU16)</f>
        <v>5585408385.8734007</v>
      </c>
      <c r="BW16" s="388">
        <f>+'SEF-4.1'!J58</f>
        <v>73666027.532059997</v>
      </c>
      <c r="BX16" s="388">
        <f>SUM(BV16:BW16)</f>
        <v>5659074413.4054604</v>
      </c>
      <c r="BY16" s="388">
        <f>+'SEF-4.1'!L58</f>
        <v>369222226.72918695</v>
      </c>
      <c r="BZ16" s="388">
        <f>SUM(BX16:BY16)</f>
        <v>6028296640.1346474</v>
      </c>
      <c r="CA16" s="388">
        <f>+'SEF-4.1'!N58</f>
        <v>412771209.7779929</v>
      </c>
      <c r="CB16" s="388">
        <f>SUM(BZ16:CA16)</f>
        <v>6441067849.9126406</v>
      </c>
      <c r="CC16" s="18">
        <f>ROW()</f>
        <v>16</v>
      </c>
      <c r="CD16" s="236"/>
      <c r="CE16" s="236"/>
      <c r="CF16" s="389"/>
      <c r="CG16" s="17"/>
      <c r="CH16" s="17"/>
      <c r="CI16" s="17"/>
      <c r="CJ16" s="17"/>
      <c r="CK16" s="357"/>
      <c r="CL16" s="357"/>
      <c r="CM16" s="357"/>
      <c r="CN16" s="357"/>
      <c r="CO16" s="357"/>
      <c r="CP16" s="357"/>
      <c r="CQ16" s="357"/>
      <c r="CR16" s="357"/>
      <c r="CS16" s="18">
        <f>ROW()</f>
        <v>16</v>
      </c>
      <c r="CT16" s="390" t="s">
        <v>169</v>
      </c>
      <c r="CU16" s="390"/>
      <c r="CV16" s="389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18">
        <f>ROW()</f>
        <v>16</v>
      </c>
      <c r="DJ16" s="392" t="s">
        <v>170</v>
      </c>
      <c r="DK16" s="392"/>
      <c r="DL16" s="393">
        <v>88405965.112160012</v>
      </c>
      <c r="DM16" s="393">
        <v>-2208.3352379947901</v>
      </c>
      <c r="DN16" s="393">
        <f>DL16+DM16</f>
        <v>88403756.776922017</v>
      </c>
      <c r="DO16" s="393">
        <v>0</v>
      </c>
      <c r="DP16" s="393">
        <f>DN16+DO16</f>
        <v>88403756.776922017</v>
      </c>
      <c r="DQ16" s="393">
        <v>0</v>
      </c>
      <c r="DR16" s="393">
        <f>DP16+DQ16</f>
        <v>88403756.776922017</v>
      </c>
      <c r="DS16" s="393">
        <v>0</v>
      </c>
      <c r="DT16" s="393">
        <f>DR16+DS16</f>
        <v>88403756.776922017</v>
      </c>
      <c r="DU16" s="393">
        <v>0</v>
      </c>
      <c r="DV16" s="393">
        <f>DT16+DU16</f>
        <v>88403756.776922017</v>
      </c>
      <c r="DW16" s="393">
        <v>0</v>
      </c>
      <c r="DX16" s="393">
        <f>DV16+DW16</f>
        <v>88403756.776922017</v>
      </c>
      <c r="DY16" s="18">
        <f>ROW()</f>
        <v>16</v>
      </c>
      <c r="DZ16" s="394" t="s">
        <v>171</v>
      </c>
      <c r="EA16" s="395"/>
      <c r="EB16" s="395"/>
      <c r="EC16" s="395"/>
      <c r="ED16" s="1"/>
      <c r="EE16" s="1"/>
      <c r="EF16" s="1"/>
      <c r="EG16" s="382"/>
      <c r="EH16" s="382"/>
      <c r="EI16" s="382"/>
      <c r="EJ16" s="382"/>
      <c r="EK16" s="382"/>
      <c r="EL16" s="382"/>
      <c r="EM16" s="382"/>
      <c r="EN16" s="382"/>
      <c r="EO16" s="18">
        <f>ROW()</f>
        <v>16</v>
      </c>
      <c r="EP16" s="19" t="s">
        <v>172</v>
      </c>
      <c r="EQ16" s="17"/>
      <c r="ER16" s="17">
        <v>1000000</v>
      </c>
      <c r="ES16" s="17">
        <v>-311666.66666666663</v>
      </c>
      <c r="ET16" s="17">
        <f>ER16+ES16</f>
        <v>688333.33333333337</v>
      </c>
      <c r="EU16" s="20">
        <v>0</v>
      </c>
      <c r="EV16" s="17">
        <f>ET16+EU16</f>
        <v>688333.33333333337</v>
      </c>
      <c r="EW16" s="20">
        <v>0</v>
      </c>
      <c r="EX16" s="17">
        <f>EV16+EW16</f>
        <v>688333.33333333337</v>
      </c>
      <c r="EY16" s="20">
        <v>0</v>
      </c>
      <c r="EZ16" s="17">
        <f>EX16+EY16</f>
        <v>688333.33333333337</v>
      </c>
      <c r="FA16" s="20">
        <v>0</v>
      </c>
      <c r="FB16" s="17">
        <f>EZ16+FA16</f>
        <v>688333.33333333337</v>
      </c>
      <c r="FC16" s="20">
        <v>0</v>
      </c>
      <c r="FD16" s="17">
        <f>FB16+FC16</f>
        <v>688333.33333333337</v>
      </c>
      <c r="FE16" s="18">
        <f>ROW()</f>
        <v>16</v>
      </c>
      <c r="FF16" s="16" t="s">
        <v>173</v>
      </c>
      <c r="FU16" s="361"/>
      <c r="FV16" s="361"/>
      <c r="FW16" s="361"/>
      <c r="FX16" s="323"/>
      <c r="FY16" s="323"/>
      <c r="FZ16" s="323"/>
      <c r="GA16" s="323"/>
      <c r="GB16" s="323"/>
      <c r="GK16" s="18">
        <f>ROW()</f>
        <v>16</v>
      </c>
      <c r="GL16" s="280" t="s">
        <v>174</v>
      </c>
      <c r="GM16" s="280"/>
      <c r="GN16" s="20">
        <v>0</v>
      </c>
      <c r="GO16" s="20">
        <v>17521.863852870072</v>
      </c>
      <c r="GP16" s="20">
        <f>GN16+GO16</f>
        <v>17521.863852870072</v>
      </c>
      <c r="GQ16" s="20">
        <v>0</v>
      </c>
      <c r="GR16" s="20">
        <f>SUM(GP16:GQ16)</f>
        <v>17521.863852870072</v>
      </c>
      <c r="GS16" s="20">
        <v>0</v>
      </c>
      <c r="GT16" s="20">
        <f>SUM(GR16:GS16)</f>
        <v>17521.863852870072</v>
      </c>
      <c r="GU16" s="20">
        <v>0</v>
      </c>
      <c r="GV16" s="20">
        <f>SUM(GT16:GU16)</f>
        <v>17521.863852870072</v>
      </c>
      <c r="GW16" s="20">
        <v>0</v>
      </c>
      <c r="GX16" s="20">
        <f>SUM(GV16:GW16)</f>
        <v>17521.863852870072</v>
      </c>
      <c r="GY16" s="20">
        <v>0</v>
      </c>
      <c r="GZ16" s="20">
        <f>SUM(GX16:GY16)</f>
        <v>17521.863852870072</v>
      </c>
      <c r="HA16" s="18">
        <f>ROW()</f>
        <v>16</v>
      </c>
      <c r="HB16" s="19" t="s">
        <v>175</v>
      </c>
      <c r="HC16" s="253"/>
      <c r="HD16" s="396">
        <v>3870897.5900874375</v>
      </c>
      <c r="HE16" s="396">
        <v>472984.53314427054</v>
      </c>
      <c r="HF16" s="396">
        <f>SUM(HD16:HE16)</f>
        <v>4343882.1232317081</v>
      </c>
      <c r="HG16" s="396">
        <v>-0.19213000033050776</v>
      </c>
      <c r="HH16" s="396">
        <f>SUM(HF16:HG16)</f>
        <v>4343881.9311017077</v>
      </c>
      <c r="HI16" s="396">
        <v>0</v>
      </c>
      <c r="HJ16" s="396">
        <f>SUM(HH16:HI16)</f>
        <v>4343881.9311017077</v>
      </c>
      <c r="HK16" s="396">
        <v>0</v>
      </c>
      <c r="HL16" s="396">
        <f>SUM(HJ16:HK16)</f>
        <v>4343881.9311017077</v>
      </c>
      <c r="HM16" s="396">
        <v>0</v>
      </c>
      <c r="HN16" s="396">
        <f>SUM(HL16:HM16)</f>
        <v>4343881.9311017077</v>
      </c>
      <c r="HO16" s="396">
        <v>0</v>
      </c>
      <c r="HP16" s="396">
        <f>SUM(HN16:HO16)</f>
        <v>4343881.9311017077</v>
      </c>
      <c r="HQ16" s="18">
        <f>ROW()</f>
        <v>16</v>
      </c>
      <c r="HR16" s="1" t="s">
        <v>176</v>
      </c>
      <c r="HT16" s="20"/>
      <c r="HU16" s="20"/>
      <c r="HV16" s="20"/>
      <c r="HW16" s="20"/>
      <c r="HX16" s="20"/>
      <c r="IG16" s="18">
        <f>ROW()</f>
        <v>16</v>
      </c>
      <c r="IH16" s="361" t="s">
        <v>177</v>
      </c>
      <c r="II16" s="23"/>
      <c r="IJ16" s="397">
        <v>92575.449763931756</v>
      </c>
      <c r="IK16" s="397">
        <v>-83667.238430449957</v>
      </c>
      <c r="IL16" s="397">
        <f>SUM(IJ16:IK16)</f>
        <v>8908.2113334817986</v>
      </c>
      <c r="IM16" s="397">
        <v>0</v>
      </c>
      <c r="IN16" s="398">
        <f>+IM16+IL16</f>
        <v>8908.2113334817986</v>
      </c>
      <c r="IO16" s="397">
        <v>0</v>
      </c>
      <c r="IP16" s="398">
        <f>+IO16+IN16</f>
        <v>8908.2113334817986</v>
      </c>
      <c r="IQ16" s="397">
        <v>0</v>
      </c>
      <c r="IR16" s="398">
        <f>+IQ16+IP16</f>
        <v>8908.2113334817986</v>
      </c>
      <c r="IS16" s="397">
        <v>0</v>
      </c>
      <c r="IT16" s="398">
        <f>+IS16+IR16</f>
        <v>8908.2113334817986</v>
      </c>
      <c r="IU16" s="397">
        <v>0</v>
      </c>
      <c r="IV16" s="398">
        <f>+IU16+IT16</f>
        <v>8908.2113334817986</v>
      </c>
      <c r="IW16" s="18">
        <f>ROW()</f>
        <v>16</v>
      </c>
      <c r="IX16" s="19" t="s">
        <v>178</v>
      </c>
      <c r="IY16" s="19"/>
      <c r="IZ16" s="20">
        <v>6645308.5246840138</v>
      </c>
      <c r="JA16" s="20">
        <v>-1995167.9585492229</v>
      </c>
      <c r="JB16" s="20">
        <f>IZ16+JA16</f>
        <v>4650140.5661347909</v>
      </c>
      <c r="JC16" s="20">
        <v>1550046.8553782646</v>
      </c>
      <c r="JD16" s="20">
        <f>JB16+JC16</f>
        <v>6200187.4215130555</v>
      </c>
      <c r="JE16" s="20">
        <v>0</v>
      </c>
      <c r="JF16" s="20">
        <f>JD16+JE16</f>
        <v>6200187.4215130555</v>
      </c>
      <c r="JG16" s="20">
        <v>0</v>
      </c>
      <c r="JH16" s="20">
        <f>JF16+JG16</f>
        <v>6200187.4215130555</v>
      </c>
      <c r="JI16" s="20">
        <v>0</v>
      </c>
      <c r="JJ16" s="20">
        <f>JH16+JI16</f>
        <v>6200187.4215130555</v>
      </c>
      <c r="JK16" s="20">
        <v>0</v>
      </c>
      <c r="JL16" s="20">
        <f>JJ16+JK16</f>
        <v>6200187.4215130555</v>
      </c>
      <c r="JM16" s="18">
        <f>ROW()</f>
        <v>16</v>
      </c>
      <c r="JN16" s="399" t="s">
        <v>179</v>
      </c>
      <c r="JO16" s="361"/>
      <c r="JP16" s="20"/>
      <c r="JQ16" s="20"/>
      <c r="JR16" s="398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18">
        <f>ROW()</f>
        <v>16</v>
      </c>
      <c r="KD16" s="272" t="s">
        <v>109</v>
      </c>
      <c r="KF16" s="398">
        <v>11178630582.58481</v>
      </c>
      <c r="KG16" s="398">
        <v>154600258.49912643</v>
      </c>
      <c r="KH16" s="398">
        <f t="shared" ref="KH16:KH18" si="0">SUM(KF16:KG16)</f>
        <v>11333230841.083937</v>
      </c>
      <c r="KI16" s="398">
        <v>0</v>
      </c>
      <c r="KJ16" s="398">
        <f t="shared" ref="KJ16:KJ18" si="1">KH16+KI16</f>
        <v>11333230841.083937</v>
      </c>
      <c r="KK16" s="398">
        <v>0</v>
      </c>
      <c r="KL16" s="398">
        <f t="shared" ref="KL16:KL18" si="2">KJ16+KK16</f>
        <v>11333230841.083937</v>
      </c>
      <c r="KM16" s="398">
        <v>0</v>
      </c>
      <c r="KN16" s="398">
        <f t="shared" ref="KN16:KN18" si="3">KL16+KM16</f>
        <v>11333230841.083937</v>
      </c>
      <c r="KO16" s="398">
        <v>0</v>
      </c>
      <c r="KP16" s="398">
        <f t="shared" ref="KP16:KP18" si="4">KN16+KO16</f>
        <v>11333230841.083937</v>
      </c>
      <c r="KQ16" s="398">
        <v>0</v>
      </c>
      <c r="KR16" s="398">
        <f t="shared" ref="KR16:KR18" si="5">KP16+KQ16</f>
        <v>11333230841.083937</v>
      </c>
      <c r="KS16" s="18">
        <f>ROW()</f>
        <v>16</v>
      </c>
      <c r="KT16" s="272" t="s">
        <v>180</v>
      </c>
      <c r="KV16" s="253">
        <v>339549127.87999994</v>
      </c>
      <c r="KW16" s="253">
        <v>17902151.462900698</v>
      </c>
      <c r="KX16" s="253">
        <f>KV16+KW16</f>
        <v>357451279.34290063</v>
      </c>
      <c r="KY16" s="253"/>
      <c r="KZ16" s="253">
        <f>KX16+KY16</f>
        <v>357451279.34290063</v>
      </c>
      <c r="LA16" s="253"/>
      <c r="LB16" s="253">
        <f>KZ16+LA16</f>
        <v>357451279.34290063</v>
      </c>
      <c r="LC16" s="253"/>
      <c r="LD16" s="253">
        <f>LB16+LC16</f>
        <v>357451279.34290063</v>
      </c>
      <c r="LE16" s="253"/>
      <c r="LF16" s="253">
        <f>LD16+LE16</f>
        <v>357451279.34290063</v>
      </c>
      <c r="LG16" s="253"/>
      <c r="LH16" s="253">
        <f>LF16+LG16</f>
        <v>357451279.34290063</v>
      </c>
      <c r="LI16" s="18">
        <f>ROW()</f>
        <v>16</v>
      </c>
      <c r="LJ16" s="272" t="s">
        <v>181</v>
      </c>
      <c r="LK16" s="253"/>
      <c r="LL16" s="400">
        <v>4542900.99</v>
      </c>
      <c r="LM16" s="400">
        <v>88086.051040000282</v>
      </c>
      <c r="LN16" s="400">
        <f>SUM(LL16:LM16)</f>
        <v>4630987.0410400005</v>
      </c>
      <c r="LO16" s="400">
        <v>0</v>
      </c>
      <c r="LP16" s="400">
        <f>SUM(LN16:LO16)</f>
        <v>4630987.0410400005</v>
      </c>
      <c r="LQ16" s="400">
        <v>0</v>
      </c>
      <c r="LR16" s="400">
        <f>SUM(LP16:LQ16)</f>
        <v>4630987.0410400005</v>
      </c>
      <c r="LS16" s="400">
        <v>0</v>
      </c>
      <c r="LT16" s="400">
        <f>SUM(LR16:LS16)</f>
        <v>4630987.0410400005</v>
      </c>
      <c r="LU16" s="400">
        <v>0</v>
      </c>
      <c r="LV16" s="400">
        <f>SUM(LT16:LU16)</f>
        <v>4630987.0410400005</v>
      </c>
      <c r="LW16" s="400">
        <v>0</v>
      </c>
      <c r="LX16" s="400">
        <f>SUM(LV16:LW16)</f>
        <v>4630987.0410400005</v>
      </c>
      <c r="LY16" s="18">
        <f>ROW()</f>
        <v>16</v>
      </c>
      <c r="LZ16" s="401"/>
      <c r="MA16" s="19"/>
      <c r="MB16" s="279"/>
      <c r="MC16" s="279"/>
      <c r="MD16" s="279"/>
      <c r="ME16" s="279"/>
      <c r="MF16" s="279"/>
      <c r="MG16" s="279"/>
      <c r="MH16" s="279"/>
      <c r="MI16" s="279"/>
      <c r="MJ16" s="279"/>
      <c r="MK16" s="279"/>
      <c r="ML16" s="279"/>
      <c r="MM16" s="279"/>
      <c r="MN16" s="279"/>
      <c r="MO16" s="236">
        <f>ROW()</f>
        <v>16</v>
      </c>
      <c r="MP16" s="253" t="s">
        <v>182</v>
      </c>
      <c r="MQ16" s="253"/>
      <c r="MR16" s="50"/>
      <c r="MS16" s="50"/>
      <c r="MT16" s="50"/>
      <c r="MU16" s="50"/>
      <c r="MV16" s="50"/>
      <c r="MW16" s="253"/>
      <c r="MX16" s="253"/>
      <c r="MY16" s="253"/>
      <c r="MZ16" s="253"/>
      <c r="NA16" s="253"/>
      <c r="NB16" s="253"/>
      <c r="NC16" s="253"/>
      <c r="ND16" s="253"/>
      <c r="NE16" s="18">
        <f>ROW()</f>
        <v>16</v>
      </c>
      <c r="NF16" s="402" t="s">
        <v>182</v>
      </c>
      <c r="NG16" s="402"/>
      <c r="NH16" s="403" t="s">
        <v>183</v>
      </c>
      <c r="NI16" s="50"/>
      <c r="NJ16" s="50"/>
      <c r="NK16" s="50"/>
      <c r="NL16" s="50"/>
      <c r="NM16" s="253"/>
      <c r="NN16" s="253"/>
      <c r="NO16" s="253"/>
      <c r="NP16" s="253"/>
      <c r="NQ16" s="253"/>
      <c r="NR16" s="253"/>
      <c r="NS16" s="253"/>
      <c r="NT16" s="253"/>
      <c r="NU16" s="18">
        <f>ROW()</f>
        <v>16</v>
      </c>
      <c r="NV16" s="402" t="s">
        <v>184</v>
      </c>
      <c r="NW16" s="402"/>
      <c r="NX16" s="50"/>
      <c r="NY16" s="50"/>
      <c r="NZ16" s="50"/>
      <c r="OA16" s="50"/>
      <c r="OB16" s="50"/>
      <c r="OC16" s="253"/>
      <c r="OD16" s="253"/>
      <c r="OE16" s="253"/>
      <c r="OF16" s="253"/>
      <c r="OG16" s="253"/>
      <c r="OH16" s="253"/>
      <c r="OI16" s="253"/>
      <c r="OJ16" s="253"/>
      <c r="OK16" s="18">
        <f>ROW()</f>
        <v>16</v>
      </c>
      <c r="OL16" s="404"/>
      <c r="OM16" s="405"/>
      <c r="ON16" s="405"/>
      <c r="OO16" s="405"/>
      <c r="OP16" s="406"/>
      <c r="OQ16" s="407"/>
      <c r="OR16" s="407"/>
      <c r="OS16" s="407"/>
      <c r="OT16" s="407"/>
      <c r="OU16" s="407"/>
      <c r="OV16" s="407"/>
      <c r="OW16" s="407"/>
      <c r="OX16" s="407"/>
      <c r="OY16" s="407"/>
      <c r="OZ16" s="407"/>
      <c r="PA16" s="18">
        <f>ROW()</f>
        <v>16</v>
      </c>
      <c r="PB16" s="408" t="s">
        <v>185</v>
      </c>
      <c r="PC16" s="357"/>
      <c r="PD16" s="357"/>
      <c r="PE16" s="357"/>
      <c r="PF16" s="357"/>
      <c r="PG16" s="357"/>
      <c r="PH16" s="357"/>
      <c r="PI16" s="357"/>
      <c r="PJ16" s="357"/>
      <c r="PK16" s="357"/>
      <c r="PL16" s="357"/>
      <c r="PM16" s="357"/>
      <c r="PN16" s="357"/>
      <c r="PO16" s="357"/>
      <c r="PP16" s="357"/>
      <c r="PQ16" s="18">
        <f>ROW()</f>
        <v>16</v>
      </c>
      <c r="PR16" s="287"/>
      <c r="PS16" s="287"/>
      <c r="PT16" s="409"/>
      <c r="PU16" s="409"/>
      <c r="PV16" s="409"/>
      <c r="PW16" s="410"/>
      <c r="PX16" s="410"/>
      <c r="PY16" s="410"/>
      <c r="PZ16" s="410"/>
      <c r="QA16" s="410"/>
      <c r="QB16" s="410"/>
      <c r="QC16" s="410"/>
      <c r="QD16" s="410"/>
      <c r="QE16" s="410"/>
      <c r="QF16" s="410"/>
      <c r="QG16" s="18">
        <f>ROW()</f>
        <v>16</v>
      </c>
      <c r="QH16" s="287"/>
      <c r="QI16" s="287"/>
      <c r="QJ16" s="287"/>
      <c r="QK16" s="287"/>
      <c r="QL16" s="287"/>
      <c r="QM16" s="287"/>
      <c r="QN16" s="287"/>
      <c r="QO16" s="287"/>
      <c r="QP16" s="287"/>
      <c r="QQ16" s="287"/>
      <c r="QR16" s="287"/>
      <c r="QS16" s="287"/>
      <c r="QT16" s="287"/>
      <c r="QU16" s="287"/>
      <c r="QV16" s="287"/>
      <c r="QW16" s="367">
        <f>ROW()</f>
        <v>16</v>
      </c>
      <c r="QX16" s="370" t="s">
        <v>180</v>
      </c>
      <c r="QY16" s="370"/>
      <c r="QZ16" s="411"/>
      <c r="RA16" s="411"/>
      <c r="RB16" s="411"/>
      <c r="RC16" s="412">
        <v>-717179.87000000023</v>
      </c>
      <c r="RD16" s="412">
        <f>RC16+RB16</f>
        <v>-717179.87000000023</v>
      </c>
      <c r="RE16" s="412">
        <v>-5497484.4700000007</v>
      </c>
      <c r="RF16" s="412">
        <f>RE16+RD16</f>
        <v>-6214664.3400000008</v>
      </c>
      <c r="RG16" s="412">
        <v>-6683191.5499999905</v>
      </c>
      <c r="RH16" s="412">
        <f>RG16+RF16</f>
        <v>-12897855.889999991</v>
      </c>
      <c r="RI16" s="412">
        <v>-3843264.379999999</v>
      </c>
      <c r="RJ16" s="412">
        <f>RI16+RH16</f>
        <v>-16741120.26999999</v>
      </c>
      <c r="RK16" s="412">
        <v>-2895503.2799999993</v>
      </c>
      <c r="RL16" s="412">
        <f>RK16+RJ16</f>
        <v>-19636623.54999999</v>
      </c>
      <c r="RM16" s="367">
        <f>ROW()</f>
        <v>16</v>
      </c>
      <c r="RN16" s="287" t="s">
        <v>180</v>
      </c>
      <c r="RO16" s="287"/>
      <c r="RP16" s="412"/>
      <c r="RQ16" s="412"/>
      <c r="RR16" s="412"/>
      <c r="RS16" s="412">
        <v>774310.99999999988</v>
      </c>
      <c r="RT16" s="413">
        <f>RS16</f>
        <v>774310.99999999988</v>
      </c>
      <c r="RU16" s="412">
        <v>6273448.6699999999</v>
      </c>
      <c r="RV16" s="413">
        <f>RU16+RT16</f>
        <v>7047759.6699999999</v>
      </c>
      <c r="RW16" s="412">
        <v>11866862.610000001</v>
      </c>
      <c r="RX16" s="413">
        <f>RW16+RV16</f>
        <v>18914622.280000001</v>
      </c>
      <c r="RY16" s="412">
        <v>21592318.229999974</v>
      </c>
      <c r="RZ16" s="413">
        <f>RY16+RX16</f>
        <v>40506940.509999976</v>
      </c>
      <c r="SA16" s="412">
        <v>20588584.749999963</v>
      </c>
      <c r="SB16" s="413">
        <f>SA16+RZ16</f>
        <v>61095525.259999938</v>
      </c>
    </row>
    <row r="17" spans="1:496" x14ac:dyDescent="0.25">
      <c r="A17" s="18">
        <f>ROW()</f>
        <v>17</v>
      </c>
      <c r="B17" s="372" t="s">
        <v>186</v>
      </c>
      <c r="C17" s="19"/>
      <c r="D17" s="414"/>
      <c r="E17" s="415">
        <v>33621225.560000002</v>
      </c>
      <c r="F17" s="414"/>
      <c r="G17" s="415"/>
      <c r="H17" s="414"/>
      <c r="I17" s="415"/>
      <c r="J17" s="414"/>
      <c r="K17" s="415"/>
      <c r="L17" s="414"/>
      <c r="M17" s="415"/>
      <c r="N17" s="414"/>
      <c r="O17" s="415"/>
      <c r="P17" s="414"/>
      <c r="Q17" s="377">
        <f>ROW()</f>
        <v>17</v>
      </c>
      <c r="R17" s="416" t="s">
        <v>187</v>
      </c>
      <c r="S17" s="417"/>
      <c r="T17" s="418">
        <v>93450157.340000004</v>
      </c>
      <c r="U17" s="418">
        <f t="shared" ref="U17:U18" si="6">-T17</f>
        <v>-93450157.340000004</v>
      </c>
      <c r="V17" s="20">
        <f>+U17+T17</f>
        <v>0</v>
      </c>
      <c r="W17" s="382"/>
      <c r="X17" s="419">
        <f>+W17+V17</f>
        <v>0</v>
      </c>
      <c r="Y17" s="382"/>
      <c r="Z17" s="419">
        <f t="shared" ref="Z17:Z28" si="7">+Y17+X17</f>
        <v>0</v>
      </c>
      <c r="AA17" s="382"/>
      <c r="AB17" s="419">
        <f t="shared" ref="AB17:AB28" si="8">+AA17+Z17</f>
        <v>0</v>
      </c>
      <c r="AC17" s="382"/>
      <c r="AD17" s="419">
        <f t="shared" ref="AD17:AD28" si="9">+AC17+AB17</f>
        <v>0</v>
      </c>
      <c r="AE17" s="382"/>
      <c r="AF17" s="419">
        <f t="shared" ref="AF17:AF28" si="10">+AE17+AD17</f>
        <v>0</v>
      </c>
      <c r="AG17" s="18">
        <f>ROW()</f>
        <v>17</v>
      </c>
      <c r="AH17" s="420"/>
      <c r="AI17" s="421"/>
      <c r="AJ17" s="421"/>
      <c r="AK17" s="421"/>
      <c r="AL17" s="421"/>
      <c r="AM17" s="421"/>
      <c r="AN17" s="421"/>
      <c r="AO17" s="421"/>
      <c r="AP17" s="421"/>
      <c r="AQ17" s="421"/>
      <c r="AR17" s="421"/>
      <c r="AS17" s="421"/>
      <c r="AT17" s="421"/>
      <c r="AU17" s="421"/>
      <c r="AV17" s="421"/>
      <c r="AW17" s="18">
        <f>ROW()</f>
        <v>17</v>
      </c>
      <c r="AX17" s="23" t="s">
        <v>188</v>
      </c>
      <c r="AZ17" s="422">
        <v>109577059.6477509</v>
      </c>
      <c r="BA17" s="422">
        <v>-114519534.18898654</v>
      </c>
      <c r="BB17" s="422">
        <f t="shared" ref="BB17:BB18" si="11">SUM(AZ17:BA17)</f>
        <v>-4942474.5412356406</v>
      </c>
      <c r="BC17" s="422">
        <v>0</v>
      </c>
      <c r="BD17" s="422">
        <f t="shared" ref="BD17:BL18" si="12">SUM(BB17:BC17)</f>
        <v>-4942474.5412356406</v>
      </c>
      <c r="BE17" s="422">
        <v>0</v>
      </c>
      <c r="BF17" s="422">
        <f t="shared" si="12"/>
        <v>-4942474.5412356406</v>
      </c>
      <c r="BG17" s="422">
        <v>0</v>
      </c>
      <c r="BH17" s="422">
        <f t="shared" si="12"/>
        <v>-4942474.5412356406</v>
      </c>
      <c r="BI17" s="422">
        <v>0</v>
      </c>
      <c r="BJ17" s="422">
        <f t="shared" si="12"/>
        <v>-4942474.5412356406</v>
      </c>
      <c r="BK17" s="422">
        <v>0</v>
      </c>
      <c r="BL17" s="422">
        <f t="shared" si="12"/>
        <v>-4942474.5412356406</v>
      </c>
      <c r="BM17" s="18">
        <f>ROW()</f>
        <v>17</v>
      </c>
      <c r="BN17" s="356" t="s">
        <v>189</v>
      </c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8">
        <f>ROW()</f>
        <v>17</v>
      </c>
      <c r="CD17" s="423" t="s">
        <v>190</v>
      </c>
      <c r="CE17" s="424">
        <v>0</v>
      </c>
      <c r="CF17" s="425">
        <v>19928561.262944002</v>
      </c>
      <c r="CG17" s="425">
        <v>-3766721.2629440017</v>
      </c>
      <c r="CH17" s="425">
        <f>SUM(CF17:CG17)</f>
        <v>16161840</v>
      </c>
      <c r="CI17" s="425">
        <v>0</v>
      </c>
      <c r="CJ17" s="425">
        <f>SUM(CH17:CI17)</f>
        <v>16161840</v>
      </c>
      <c r="CK17" s="357"/>
      <c r="CL17" s="425">
        <f>SUM(CJ17:CK17)</f>
        <v>16161840</v>
      </c>
      <c r="CM17" s="357"/>
      <c r="CN17" s="425">
        <f>SUM(CL17:CM17)</f>
        <v>16161840</v>
      </c>
      <c r="CO17" s="357"/>
      <c r="CP17" s="425">
        <f>SUM(CN17:CO17)</f>
        <v>16161840</v>
      </c>
      <c r="CQ17" s="357"/>
      <c r="CR17" s="425">
        <f>SUM(CP17:CQ17)</f>
        <v>16161840</v>
      </c>
      <c r="CS17" s="18">
        <f>ROW()</f>
        <v>17</v>
      </c>
      <c r="CT17" s="426" t="s">
        <v>191</v>
      </c>
      <c r="CU17" s="426"/>
      <c r="CV17" s="427"/>
      <c r="CW17" s="427"/>
      <c r="CX17" s="427"/>
      <c r="CY17" s="427"/>
      <c r="CZ17" s="427"/>
      <c r="DA17" s="427"/>
      <c r="DB17" s="427"/>
      <c r="DC17" s="427"/>
      <c r="DD17" s="427"/>
      <c r="DE17" s="427"/>
      <c r="DF17" s="427"/>
      <c r="DG17" s="427"/>
      <c r="DH17" s="427"/>
      <c r="DI17" s="18">
        <f>ROW()</f>
        <v>17</v>
      </c>
      <c r="DJ17" s="392"/>
      <c r="DK17" s="392"/>
      <c r="DL17" s="55"/>
      <c r="DM17" s="55"/>
      <c r="DN17" s="36"/>
      <c r="DO17" s="55"/>
      <c r="DP17" s="36"/>
      <c r="DQ17" s="36"/>
      <c r="DR17" s="36"/>
      <c r="DS17" s="36"/>
      <c r="DT17" s="36"/>
      <c r="DU17" s="36"/>
      <c r="DV17" s="36"/>
      <c r="DW17" s="36"/>
      <c r="DX17" s="36"/>
      <c r="DY17" s="18">
        <f>ROW()</f>
        <v>17</v>
      </c>
      <c r="DZ17" s="361" t="s">
        <v>192</v>
      </c>
      <c r="EA17" s="23"/>
      <c r="EB17" s="398">
        <v>22724867.218398001</v>
      </c>
      <c r="EC17" s="398">
        <v>-134602.98078360036</v>
      </c>
      <c r="ED17" s="398">
        <f>SUM(EB17:EC17)</f>
        <v>22590264.237614401</v>
      </c>
      <c r="EE17" s="398">
        <v>136968.03808800504</v>
      </c>
      <c r="EF17" s="398">
        <f>SUM(ED17:EE17)</f>
        <v>22727232.275702406</v>
      </c>
      <c r="EG17" s="398">
        <v>0</v>
      </c>
      <c r="EH17" s="398">
        <f>SUM(EF17:EG17)</f>
        <v>22727232.275702406</v>
      </c>
      <c r="EI17" s="398">
        <v>0</v>
      </c>
      <c r="EJ17" s="398">
        <f>SUM(EH17:EI17)</f>
        <v>22727232.275702406</v>
      </c>
      <c r="EK17" s="398">
        <v>0</v>
      </c>
      <c r="EL17" s="398">
        <f>SUM(EJ17:EK17)</f>
        <v>22727232.275702406</v>
      </c>
      <c r="EM17" s="398">
        <v>0</v>
      </c>
      <c r="EN17" s="398">
        <f>SUM(EL17:EM17)</f>
        <v>22727232.275702406</v>
      </c>
      <c r="EO17" s="18">
        <f>ROW()</f>
        <v>17</v>
      </c>
      <c r="EP17" s="19" t="s">
        <v>193</v>
      </c>
      <c r="EQ17" s="17"/>
      <c r="ER17" s="428">
        <v>343861.84438404709</v>
      </c>
      <c r="ES17" s="428">
        <v>401272.54368767305</v>
      </c>
      <c r="ET17" s="428">
        <f>ER17+ES17</f>
        <v>745134.38807172014</v>
      </c>
      <c r="EU17" s="39">
        <v>0</v>
      </c>
      <c r="EV17" s="428">
        <f>ET17+EU17</f>
        <v>745134.38807172014</v>
      </c>
      <c r="EW17" s="39">
        <v>0</v>
      </c>
      <c r="EX17" s="428">
        <f>EV17+EW17</f>
        <v>745134.38807172014</v>
      </c>
      <c r="EY17" s="39">
        <v>0</v>
      </c>
      <c r="EZ17" s="428">
        <f>EX17+EY17</f>
        <v>745134.38807172014</v>
      </c>
      <c r="FA17" s="39">
        <v>0</v>
      </c>
      <c r="FB17" s="428">
        <f>EZ17+FA17</f>
        <v>745134.38807172014</v>
      </c>
      <c r="FC17" s="39">
        <v>0</v>
      </c>
      <c r="FD17" s="428">
        <f>FB17+FC17</f>
        <v>745134.38807172014</v>
      </c>
      <c r="FE17" s="18">
        <f>ROW()</f>
        <v>17</v>
      </c>
      <c r="FF17" s="429" t="s">
        <v>194</v>
      </c>
      <c r="FH17" s="393">
        <v>152621.85339411962</v>
      </c>
      <c r="FI17" s="393">
        <v>306051.19046151917</v>
      </c>
      <c r="FJ17" s="430">
        <f>SUM(FH17:FI17)</f>
        <v>458673.04385563883</v>
      </c>
      <c r="FK17" s="393">
        <v>-108036.24538709794</v>
      </c>
      <c r="FL17" s="430">
        <f>SUM(FJ17:FK17)</f>
        <v>350636.79846854089</v>
      </c>
      <c r="FM17" s="393">
        <v>21468.193445260811</v>
      </c>
      <c r="FN17" s="430">
        <f>SUM(FL17:FM17)</f>
        <v>372104.9919138017</v>
      </c>
      <c r="FO17" s="393">
        <v>39584.80536601349</v>
      </c>
      <c r="FP17" s="430">
        <f>SUM(FN17:FO17)</f>
        <v>411689.79727981519</v>
      </c>
      <c r="FQ17" s="393">
        <v>92001.293667426624</v>
      </c>
      <c r="FR17" s="430">
        <f>SUM(FP17:FQ17)</f>
        <v>503691.09094724181</v>
      </c>
      <c r="FS17" s="393">
        <v>138948.29236535239</v>
      </c>
      <c r="FT17" s="430">
        <f>SUM(FR17:FS17)</f>
        <v>642639.38331259415</v>
      </c>
      <c r="FU17" s="18">
        <f>ROW()</f>
        <v>17</v>
      </c>
      <c r="FV17" s="431" t="s">
        <v>195</v>
      </c>
      <c r="FX17" s="20"/>
      <c r="FY17" s="20"/>
      <c r="FZ17" s="398"/>
      <c r="GA17" s="20"/>
      <c r="GB17" s="20"/>
      <c r="GC17" s="393"/>
      <c r="GD17" s="393"/>
      <c r="GE17" s="393"/>
      <c r="GF17" s="393"/>
      <c r="GG17" s="393"/>
      <c r="GH17" s="393"/>
      <c r="GI17" s="393"/>
      <c r="GJ17" s="393"/>
      <c r="GK17" s="18">
        <f>ROW()</f>
        <v>17</v>
      </c>
      <c r="GL17" s="19"/>
      <c r="GM17" s="19"/>
      <c r="GN17" s="19"/>
      <c r="GO17" s="19"/>
      <c r="GP17" s="19"/>
      <c r="HA17" s="18">
        <f>ROW()</f>
        <v>17</v>
      </c>
      <c r="HB17" s="396" t="s">
        <v>196</v>
      </c>
      <c r="HD17" s="396">
        <v>517159.4175000001</v>
      </c>
      <c r="HE17" s="396">
        <v>268460.5824999999</v>
      </c>
      <c r="HF17" s="396">
        <f t="shared" ref="HF17:HP19" si="13">SUM(HD17:HE17)</f>
        <v>785620</v>
      </c>
      <c r="HG17" s="396">
        <v>0</v>
      </c>
      <c r="HH17" s="396">
        <f t="shared" si="13"/>
        <v>785620</v>
      </c>
      <c r="HI17" s="396">
        <v>0</v>
      </c>
      <c r="HJ17" s="396">
        <f t="shared" si="13"/>
        <v>785620</v>
      </c>
      <c r="HK17" s="396">
        <v>0</v>
      </c>
      <c r="HL17" s="396">
        <f t="shared" si="13"/>
        <v>785620</v>
      </c>
      <c r="HM17" s="396">
        <v>0</v>
      </c>
      <c r="HN17" s="396">
        <f t="shared" si="13"/>
        <v>785620</v>
      </c>
      <c r="HO17" s="396">
        <v>0</v>
      </c>
      <c r="HP17" s="396">
        <f t="shared" si="13"/>
        <v>785620</v>
      </c>
      <c r="HQ17" s="18">
        <f>ROW()</f>
        <v>17</v>
      </c>
      <c r="HR17" s="1" t="s">
        <v>197</v>
      </c>
      <c r="HT17" s="17">
        <v>-390937.32</v>
      </c>
      <c r="HU17" s="17">
        <v>146221.32</v>
      </c>
      <c r="HV17" s="17">
        <f>SUM(HT17:HU17)</f>
        <v>-244716</v>
      </c>
      <c r="HW17" s="17">
        <v>0</v>
      </c>
      <c r="HX17" s="17">
        <f>SUM(HV17:HW17)</f>
        <v>-244716</v>
      </c>
      <c r="HY17" s="17">
        <v>150429.51</v>
      </c>
      <c r="HZ17" s="17">
        <f>SUM(HX17:HY17)</f>
        <v>-94286.489999999991</v>
      </c>
      <c r="IA17" s="17">
        <v>-528636.89999999991</v>
      </c>
      <c r="IB17" s="17">
        <f>SUM(HZ17:IA17)</f>
        <v>-622923.3899999999</v>
      </c>
      <c r="IC17" s="17">
        <v>0</v>
      </c>
      <c r="ID17" s="17">
        <f>SUM(IB17:IC17)</f>
        <v>-622923.3899999999</v>
      </c>
      <c r="IE17" s="17">
        <v>0</v>
      </c>
      <c r="IF17" s="17">
        <f>SUM(ID17:IE17)</f>
        <v>-622923.3899999999</v>
      </c>
      <c r="IG17" s="18">
        <f>ROW()</f>
        <v>17</v>
      </c>
      <c r="IH17" s="361"/>
      <c r="II17" s="23"/>
      <c r="IJ17" s="432"/>
      <c r="IK17" s="432"/>
      <c r="IL17" s="433"/>
      <c r="IM17" s="21"/>
      <c r="IN17" s="433"/>
      <c r="IO17" s="21"/>
      <c r="IP17" s="433"/>
      <c r="IQ17" s="21"/>
      <c r="IR17" s="433"/>
      <c r="IS17" s="21"/>
      <c r="IT17" s="433"/>
      <c r="IU17" s="21"/>
      <c r="IV17" s="433"/>
      <c r="IW17" s="18">
        <f>ROW()</f>
        <v>17</v>
      </c>
      <c r="IX17" s="23" t="s">
        <v>198</v>
      </c>
      <c r="IY17" s="23"/>
      <c r="IZ17" s="434">
        <f>SUM(IZ16:IZ16)</f>
        <v>6645308.5246840138</v>
      </c>
      <c r="JA17" s="434">
        <f>SUM(JA16:JA16)</f>
        <v>-1995167.9585492229</v>
      </c>
      <c r="JB17" s="434">
        <f>SUM(JB16:JB16)</f>
        <v>4650140.5661347909</v>
      </c>
      <c r="JC17" s="434">
        <f>SUM(JC16)</f>
        <v>1550046.8553782646</v>
      </c>
      <c r="JD17" s="434">
        <f>SUM(JD16)</f>
        <v>6200187.4215130555</v>
      </c>
      <c r="JE17" s="434">
        <f t="shared" ref="JE17:JL17" si="14">SUM(JE16)</f>
        <v>0</v>
      </c>
      <c r="JF17" s="434">
        <f t="shared" si="14"/>
        <v>6200187.4215130555</v>
      </c>
      <c r="JG17" s="434">
        <f t="shared" si="14"/>
        <v>0</v>
      </c>
      <c r="JH17" s="434">
        <f t="shared" si="14"/>
        <v>6200187.4215130555</v>
      </c>
      <c r="JI17" s="434">
        <f t="shared" si="14"/>
        <v>0</v>
      </c>
      <c r="JJ17" s="434">
        <f t="shared" si="14"/>
        <v>6200187.4215130555</v>
      </c>
      <c r="JK17" s="434">
        <f t="shared" si="14"/>
        <v>0</v>
      </c>
      <c r="JL17" s="434">
        <f t="shared" si="14"/>
        <v>6200187.4215130555</v>
      </c>
      <c r="JM17" s="18">
        <f>ROW()</f>
        <v>17</v>
      </c>
      <c r="JN17" s="52" t="s">
        <v>194</v>
      </c>
      <c r="JO17" s="361"/>
      <c r="JP17" s="20">
        <v>6943754.5267603211</v>
      </c>
      <c r="JQ17" s="20">
        <v>153130.542533339</v>
      </c>
      <c r="JR17" s="398">
        <f>SUM(JP17:JQ17)</f>
        <v>7096885.0692936601</v>
      </c>
      <c r="JS17" s="398">
        <v>0</v>
      </c>
      <c r="JT17" s="398">
        <f>SUM(JR17:JS17)</f>
        <v>7096885.0692936601</v>
      </c>
      <c r="JU17" s="398">
        <v>0</v>
      </c>
      <c r="JV17" s="398">
        <f>SUM(JT17:JU17)</f>
        <v>7096885.0692936601</v>
      </c>
      <c r="JW17" s="398"/>
      <c r="JX17" s="398">
        <f>SUM(JV17:JW17)</f>
        <v>7096885.0692936601</v>
      </c>
      <c r="JY17" s="398"/>
      <c r="JZ17" s="398">
        <f>SUM(JX17:JY17)</f>
        <v>7096885.0692936601</v>
      </c>
      <c r="KA17" s="398"/>
      <c r="KB17" s="398">
        <f>SUM(JZ17:KA17)</f>
        <v>7096885.0692936601</v>
      </c>
      <c r="KC17" s="18">
        <f>ROW()</f>
        <v>17</v>
      </c>
      <c r="KD17" s="272" t="s">
        <v>110</v>
      </c>
      <c r="KF17" s="39">
        <v>-4782009812.8514233</v>
      </c>
      <c r="KG17" s="39">
        <v>-149594569.49256706</v>
      </c>
      <c r="KH17" s="39">
        <f t="shared" si="0"/>
        <v>-4931604382.3439903</v>
      </c>
      <c r="KI17" s="55">
        <v>0</v>
      </c>
      <c r="KJ17" s="39">
        <f t="shared" si="1"/>
        <v>-4931604382.3439903</v>
      </c>
      <c r="KK17" s="55">
        <v>0</v>
      </c>
      <c r="KL17" s="39">
        <f t="shared" si="2"/>
        <v>-4931604382.3439903</v>
      </c>
      <c r="KM17" s="55">
        <v>0</v>
      </c>
      <c r="KN17" s="39">
        <f t="shared" si="3"/>
        <v>-4931604382.3439903</v>
      </c>
      <c r="KO17" s="55">
        <v>0</v>
      </c>
      <c r="KP17" s="39">
        <f t="shared" si="4"/>
        <v>-4931604382.3439903</v>
      </c>
      <c r="KQ17" s="55">
        <v>0</v>
      </c>
      <c r="KR17" s="39">
        <f t="shared" si="5"/>
        <v>-4931604382.3439903</v>
      </c>
      <c r="KS17" s="18">
        <f>ROW()</f>
        <v>17</v>
      </c>
      <c r="KT17" s="272" t="s">
        <v>199</v>
      </c>
      <c r="KV17" s="55">
        <v>18263491.860852014</v>
      </c>
      <c r="KW17" s="55">
        <v>-576384.75624131411</v>
      </c>
      <c r="KX17" s="55">
        <f>KV17+KW17</f>
        <v>17687107.1046107</v>
      </c>
      <c r="KY17" s="55"/>
      <c r="KZ17" s="55">
        <f>KX17+KY17</f>
        <v>17687107.1046107</v>
      </c>
      <c r="LA17" s="55"/>
      <c r="LB17" s="55">
        <f>KZ17+LA17</f>
        <v>17687107.1046107</v>
      </c>
      <c r="LC17" s="55"/>
      <c r="LD17" s="55">
        <f>LB17+LC17</f>
        <v>17687107.1046107</v>
      </c>
      <c r="LE17" s="55"/>
      <c r="LF17" s="55">
        <f>LD17+LE17</f>
        <v>17687107.1046107</v>
      </c>
      <c r="LG17" s="55"/>
      <c r="LH17" s="55">
        <f>LF17+LG17</f>
        <v>17687107.1046107</v>
      </c>
      <c r="LI17" s="18">
        <f>ROW()</f>
        <v>17</v>
      </c>
      <c r="LJ17" s="272" t="s">
        <v>200</v>
      </c>
      <c r="LK17" s="55"/>
      <c r="LL17" s="20">
        <f>SUM(LL16)</f>
        <v>4542900.99</v>
      </c>
      <c r="LM17" s="20">
        <f t="shared" ref="LM17:LX17" si="15">SUM(LM16)</f>
        <v>88086.051040000282</v>
      </c>
      <c r="LN17" s="20">
        <f t="shared" si="15"/>
        <v>4630987.0410400005</v>
      </c>
      <c r="LO17" s="20">
        <f t="shared" si="15"/>
        <v>0</v>
      </c>
      <c r="LP17" s="20">
        <f t="shared" si="15"/>
        <v>4630987.0410400005</v>
      </c>
      <c r="LQ17" s="20">
        <f t="shared" si="15"/>
        <v>0</v>
      </c>
      <c r="LR17" s="20">
        <f t="shared" si="15"/>
        <v>4630987.0410400005</v>
      </c>
      <c r="LS17" s="20">
        <f t="shared" si="15"/>
        <v>0</v>
      </c>
      <c r="LT17" s="20">
        <f t="shared" si="15"/>
        <v>4630987.0410400005</v>
      </c>
      <c r="LU17" s="20">
        <f t="shared" si="15"/>
        <v>0</v>
      </c>
      <c r="LV17" s="20">
        <f t="shared" si="15"/>
        <v>4630987.0410400005</v>
      </c>
      <c r="LW17" s="20">
        <f t="shared" si="15"/>
        <v>0</v>
      </c>
      <c r="LX17" s="20">
        <f t="shared" si="15"/>
        <v>4630987.0410400005</v>
      </c>
      <c r="LY17" s="18">
        <f>ROW()</f>
        <v>17</v>
      </c>
      <c r="LZ17" s="435" t="s">
        <v>201</v>
      </c>
      <c r="MA17" s="19"/>
      <c r="MB17" s="396"/>
      <c r="MC17" s="396"/>
      <c r="MD17" s="396"/>
      <c r="ME17" s="396"/>
      <c r="MF17" s="396"/>
      <c r="MG17" s="396"/>
      <c r="MH17" s="396"/>
      <c r="MI17" s="396"/>
      <c r="MJ17" s="396"/>
      <c r="MK17" s="396"/>
      <c r="ML17" s="396"/>
      <c r="MM17" s="396"/>
      <c r="MN17" s="396"/>
      <c r="MO17" s="236">
        <f>ROW()</f>
        <v>17</v>
      </c>
      <c r="MP17" s="55" t="s">
        <v>202</v>
      </c>
      <c r="MQ17" s="55"/>
      <c r="MR17" s="436"/>
      <c r="MS17" s="436"/>
      <c r="MT17" s="436"/>
      <c r="MU17" s="436"/>
      <c r="MV17" s="436"/>
      <c r="MW17" s="437"/>
      <c r="MX17" s="437"/>
      <c r="MY17" s="437"/>
      <c r="MZ17" s="437"/>
      <c r="NA17" s="437"/>
      <c r="NB17" s="437"/>
      <c r="NC17" s="437"/>
      <c r="ND17" s="437"/>
      <c r="NE17" s="18">
        <f>ROW()</f>
        <v>17</v>
      </c>
      <c r="NF17" s="402" t="s">
        <v>202</v>
      </c>
      <c r="NG17" s="402"/>
      <c r="NH17" s="438"/>
      <c r="NI17" s="50"/>
      <c r="NJ17" s="50"/>
      <c r="NK17" s="50"/>
      <c r="NL17" s="50"/>
      <c r="NM17" s="55"/>
      <c r="NN17" s="55"/>
      <c r="NO17" s="55"/>
      <c r="NP17" s="55"/>
      <c r="NQ17" s="55"/>
      <c r="NR17" s="55"/>
      <c r="NS17" s="55"/>
      <c r="NT17" s="55"/>
      <c r="NU17" s="18">
        <f>ROW()</f>
        <v>17</v>
      </c>
      <c r="NV17" s="402" t="s">
        <v>203</v>
      </c>
      <c r="NW17" s="402"/>
      <c r="NX17" s="50"/>
      <c r="NY17" s="50"/>
      <c r="NZ17" s="50"/>
      <c r="OA17" s="50"/>
      <c r="OB17" s="50"/>
      <c r="OC17" s="55"/>
      <c r="OD17" s="55"/>
      <c r="OE17" s="55"/>
      <c r="OF17" s="55"/>
      <c r="OG17" s="55"/>
      <c r="OH17" s="55"/>
      <c r="OI17" s="55"/>
      <c r="OJ17" s="55"/>
      <c r="OK17" s="18">
        <f>ROW()</f>
        <v>17</v>
      </c>
      <c r="OL17" s="439" t="s">
        <v>204</v>
      </c>
      <c r="OM17" s="395"/>
      <c r="ON17" s="20">
        <v>978525.51000000024</v>
      </c>
      <c r="OO17" s="20">
        <v>-179784.00547481515</v>
      </c>
      <c r="OP17" s="20">
        <f>SUM(ON17:OO17)</f>
        <v>798741.5045251851</v>
      </c>
      <c r="OQ17" s="20">
        <v>-2.4525184999220073E-2</v>
      </c>
      <c r="OR17" s="20">
        <f>SUM(OP17:OQ17)</f>
        <v>798741.4800000001</v>
      </c>
      <c r="OS17" s="20">
        <v>0</v>
      </c>
      <c r="OT17" s="20">
        <f>SUM(OR17:OS17)</f>
        <v>798741.4800000001</v>
      </c>
      <c r="OU17" s="20">
        <v>101312.69981712464</v>
      </c>
      <c r="OV17" s="20">
        <f>SUM(OT17:OU17)</f>
        <v>900054.17981712474</v>
      </c>
      <c r="OW17" s="20">
        <v>0</v>
      </c>
      <c r="OX17" s="20">
        <f>SUM(OV17:OW17)</f>
        <v>900054.17981712474</v>
      </c>
      <c r="OY17" s="20">
        <v>-302917.45000000007</v>
      </c>
      <c r="OZ17" s="20">
        <f>SUM(OX17:OY17)</f>
        <v>597136.72981712467</v>
      </c>
      <c r="PA17" s="18">
        <f>ROW()</f>
        <v>17</v>
      </c>
      <c r="PB17" s="440" t="s">
        <v>205</v>
      </c>
      <c r="PC17" s="357"/>
      <c r="PD17" s="17">
        <v>0</v>
      </c>
      <c r="PE17" s="17">
        <v>0</v>
      </c>
      <c r="PF17" s="17">
        <v>2439334.5645936844</v>
      </c>
      <c r="PG17" s="17">
        <v>1181876.2443354311</v>
      </c>
      <c r="PH17" s="17">
        <f>PF17+PG17</f>
        <v>3621210.8089291155</v>
      </c>
      <c r="PI17" s="17">
        <v>590938.1221677158</v>
      </c>
      <c r="PJ17" s="17">
        <f>PH17+PI17</f>
        <v>4212148.9310968313</v>
      </c>
      <c r="PK17" s="17">
        <v>0</v>
      </c>
      <c r="PL17" s="17">
        <f>PJ17+PK17</f>
        <v>4212148.9310968313</v>
      </c>
      <c r="PM17" s="17">
        <v>0</v>
      </c>
      <c r="PN17" s="17">
        <f>PL17+PM17</f>
        <v>4212148.9310968313</v>
      </c>
      <c r="PO17" s="17">
        <v>0</v>
      </c>
      <c r="PP17" s="17">
        <f>PN17+PO17</f>
        <v>4212148.9310968313</v>
      </c>
      <c r="PQ17" s="18">
        <f>ROW()</f>
        <v>17</v>
      </c>
      <c r="PR17" s="287"/>
      <c r="PS17" s="287"/>
      <c r="PT17" s="441"/>
      <c r="PU17" s="441"/>
      <c r="PV17" s="441"/>
      <c r="PW17" s="442"/>
      <c r="PX17" s="442"/>
      <c r="PY17" s="442"/>
      <c r="PZ17" s="442"/>
      <c r="QA17" s="442"/>
      <c r="QB17" s="442"/>
      <c r="QC17" s="442"/>
      <c r="QD17" s="442"/>
      <c r="QE17" s="442"/>
      <c r="QF17" s="442"/>
      <c r="QG17" s="18">
        <f>ROW()</f>
        <v>17</v>
      </c>
      <c r="QH17" s="287" t="s">
        <v>180</v>
      </c>
      <c r="QI17" s="287"/>
      <c r="QJ17" s="409"/>
      <c r="QK17" s="409"/>
      <c r="QL17" s="413">
        <v>357451279.34290063</v>
      </c>
      <c r="QM17" s="413">
        <f>QN17-QL17</f>
        <v>67022.808854758739</v>
      </c>
      <c r="QN17" s="412">
        <v>357518302.15175539</v>
      </c>
      <c r="QO17" s="413">
        <f>QP17-QN17</f>
        <v>67022.808244645596</v>
      </c>
      <c r="QP17" s="412">
        <v>357585324.96000004</v>
      </c>
      <c r="QQ17" s="413">
        <f>QR17-QP17</f>
        <v>-5362494.7499999404</v>
      </c>
      <c r="QR17" s="412">
        <v>352222830.2100001</v>
      </c>
      <c r="QS17" s="413">
        <f>QT17-QR17</f>
        <v>-3415524.9900000095</v>
      </c>
      <c r="QT17" s="412">
        <v>348807305.22000009</v>
      </c>
      <c r="QU17" s="413">
        <f>QV17-QT17</f>
        <v>-2083724.3399999738</v>
      </c>
      <c r="QV17" s="412">
        <v>346723580.88000011</v>
      </c>
      <c r="QW17" s="367">
        <f>ROW()</f>
        <v>17</v>
      </c>
      <c r="QX17" s="370" t="s">
        <v>199</v>
      </c>
      <c r="QY17" s="370"/>
      <c r="QZ17" s="443"/>
      <c r="RA17" s="443"/>
      <c r="RB17" s="443"/>
      <c r="RC17" s="444">
        <v>-7344.4037940000007</v>
      </c>
      <c r="RD17" s="444">
        <f t="shared" ref="RD17:RL19" si="16">RC17+RB17</f>
        <v>-7344.4037940000007</v>
      </c>
      <c r="RE17" s="444">
        <v>-37779.248177999943</v>
      </c>
      <c r="RF17" s="444">
        <f t="shared" si="16"/>
        <v>-45123.651971999941</v>
      </c>
      <c r="RG17" s="444">
        <v>-268805.5375739999</v>
      </c>
      <c r="RH17" s="444">
        <f t="shared" si="16"/>
        <v>-313929.18954599986</v>
      </c>
      <c r="RI17" s="444">
        <v>-147196.12118400011</v>
      </c>
      <c r="RJ17" s="444">
        <f t="shared" si="16"/>
        <v>-461125.31072999997</v>
      </c>
      <c r="RK17" s="444">
        <v>-147196.12118400011</v>
      </c>
      <c r="RL17" s="444">
        <f t="shared" si="16"/>
        <v>-608321.43191400007</v>
      </c>
      <c r="RM17" s="367">
        <f>ROW()</f>
        <v>17</v>
      </c>
      <c r="RN17" s="287" t="s">
        <v>199</v>
      </c>
      <c r="RO17" s="445"/>
      <c r="RP17" s="444"/>
      <c r="RQ17" s="444"/>
      <c r="RR17" s="444"/>
      <c r="RS17" s="444">
        <v>31696.692005999997</v>
      </c>
      <c r="RT17" s="446">
        <f t="shared" ref="RT17:RT19" si="17">RS17</f>
        <v>31696.692005999997</v>
      </c>
      <c r="RU17" s="444">
        <v>1944568.911936</v>
      </c>
      <c r="RV17" s="446">
        <f t="shared" ref="RV17:SB19" si="18">RU17+RT17</f>
        <v>1976265.6039420001</v>
      </c>
      <c r="RW17" s="444">
        <v>578392.07697599963</v>
      </c>
      <c r="RX17" s="446">
        <f t="shared" si="18"/>
        <v>2554657.6809179997</v>
      </c>
      <c r="RY17" s="444">
        <v>2489754.1390260002</v>
      </c>
      <c r="RZ17" s="446">
        <f t="shared" si="18"/>
        <v>5044411.8199439999</v>
      </c>
      <c r="SA17" s="444">
        <v>0</v>
      </c>
      <c r="SB17" s="446">
        <f t="shared" si="18"/>
        <v>5044411.8199439999</v>
      </c>
    </row>
    <row r="18" spans="1:496" ht="15.75" thickBot="1" x14ac:dyDescent="0.3">
      <c r="A18" s="18">
        <f>ROW()</f>
        <v>18</v>
      </c>
      <c r="B18" s="372" t="s">
        <v>206</v>
      </c>
      <c r="C18" s="19"/>
      <c r="D18" s="373"/>
      <c r="E18" s="447"/>
      <c r="F18" s="448"/>
      <c r="G18" s="447">
        <v>-11794740.199999997</v>
      </c>
      <c r="H18" s="448"/>
      <c r="I18" s="447"/>
      <c r="J18" s="448"/>
      <c r="K18" s="447"/>
      <c r="L18" s="448"/>
      <c r="M18" s="447"/>
      <c r="N18" s="448"/>
      <c r="O18" s="447"/>
      <c r="P18" s="448"/>
      <c r="Q18" s="377">
        <f>ROW()</f>
        <v>18</v>
      </c>
      <c r="R18" s="439" t="s">
        <v>207</v>
      </c>
      <c r="S18" s="417"/>
      <c r="T18" s="449">
        <v>59083615.989999995</v>
      </c>
      <c r="U18" s="449">
        <f t="shared" si="6"/>
        <v>-59083615.989999995</v>
      </c>
      <c r="V18" s="32">
        <f t="shared" ref="V18:X30" si="19">+U18+T18</f>
        <v>0</v>
      </c>
      <c r="W18" s="382"/>
      <c r="X18" s="450">
        <f t="shared" si="19"/>
        <v>0</v>
      </c>
      <c r="Y18" s="382"/>
      <c r="Z18" s="450">
        <f t="shared" si="7"/>
        <v>0</v>
      </c>
      <c r="AA18" s="382"/>
      <c r="AB18" s="450">
        <f t="shared" si="8"/>
        <v>0</v>
      </c>
      <c r="AC18" s="382"/>
      <c r="AD18" s="450">
        <f t="shared" si="9"/>
        <v>0</v>
      </c>
      <c r="AE18" s="382"/>
      <c r="AF18" s="450">
        <f t="shared" si="10"/>
        <v>0</v>
      </c>
      <c r="AG18" s="18">
        <f>ROW()</f>
        <v>18</v>
      </c>
      <c r="AH18" s="383" t="s">
        <v>208</v>
      </c>
      <c r="AI18" s="451"/>
      <c r="AJ18" s="452">
        <v>0.52435629245866455</v>
      </c>
      <c r="AK18" s="452">
        <v>0.52435629245866455</v>
      </c>
      <c r="AL18" s="452">
        <f>AL20/AL16</f>
        <v>0.52435629245866455</v>
      </c>
      <c r="AM18" s="452">
        <v>0</v>
      </c>
      <c r="AN18" s="452">
        <f>AN20/AN16</f>
        <v>0.52435629245866455</v>
      </c>
      <c r="AO18" s="452">
        <f>AP18-AN18</f>
        <v>0</v>
      </c>
      <c r="AP18" s="452">
        <f>AP20/AP16</f>
        <v>0.52435629245866455</v>
      </c>
      <c r="AQ18" s="452">
        <f>AR18-AP18</f>
        <v>0</v>
      </c>
      <c r="AR18" s="452">
        <f>AR20/AR16</f>
        <v>0.52435629245866455</v>
      </c>
      <c r="AS18" s="452">
        <f>AT18-AR18</f>
        <v>0</v>
      </c>
      <c r="AT18" s="452">
        <f>AT20/AT16</f>
        <v>0.52435629245866455</v>
      </c>
      <c r="AU18" s="452">
        <f>AV18-AT18</f>
        <v>0</v>
      </c>
      <c r="AV18" s="452">
        <f>AV20/AV16</f>
        <v>0.52435629245866455</v>
      </c>
      <c r="AW18" s="18">
        <f>ROW()</f>
        <v>18</v>
      </c>
      <c r="AX18" s="23" t="s">
        <v>209</v>
      </c>
      <c r="AZ18" s="422">
        <v>-2893790.3588999999</v>
      </c>
      <c r="BA18" s="422">
        <v>0</v>
      </c>
      <c r="BB18" s="422">
        <f t="shared" si="11"/>
        <v>-2893790.3588999999</v>
      </c>
      <c r="BC18" s="422">
        <v>0</v>
      </c>
      <c r="BD18" s="422">
        <f t="shared" si="12"/>
        <v>-2893790.3588999999</v>
      </c>
      <c r="BE18" s="422">
        <v>0</v>
      </c>
      <c r="BF18" s="422">
        <f t="shared" si="12"/>
        <v>-2893790.3588999999</v>
      </c>
      <c r="BG18" s="422">
        <v>0</v>
      </c>
      <c r="BH18" s="422">
        <f t="shared" si="12"/>
        <v>-2893790.3588999999</v>
      </c>
      <c r="BI18" s="422">
        <v>0</v>
      </c>
      <c r="BJ18" s="422">
        <f t="shared" si="12"/>
        <v>-2893790.3588999999</v>
      </c>
      <c r="BK18" s="422">
        <v>0</v>
      </c>
      <c r="BL18" s="422">
        <f t="shared" si="12"/>
        <v>-2893790.3588999999</v>
      </c>
      <c r="BM18" s="18">
        <f>ROW()</f>
        <v>18</v>
      </c>
      <c r="BN18" s="362"/>
      <c r="BP18" s="453"/>
      <c r="BQ18" s="453"/>
      <c r="BR18" s="453"/>
      <c r="BS18" s="453"/>
      <c r="BT18" s="16"/>
      <c r="BU18" s="453"/>
      <c r="BV18" s="16"/>
      <c r="BW18" s="453"/>
      <c r="BX18" s="16"/>
      <c r="BY18" s="453"/>
      <c r="BZ18" s="16"/>
      <c r="CA18" s="453"/>
      <c r="CB18" s="16"/>
      <c r="CC18" s="18">
        <f>ROW()</f>
        <v>18</v>
      </c>
      <c r="CD18" s="236"/>
      <c r="CE18" s="236"/>
      <c r="CF18" s="454"/>
      <c r="CG18" s="455"/>
      <c r="CH18" s="455"/>
      <c r="CI18" s="454"/>
      <c r="CJ18" s="455"/>
      <c r="CK18" s="456"/>
      <c r="CL18" s="455"/>
      <c r="CM18" s="456"/>
      <c r="CN18" s="455"/>
      <c r="CO18" s="456"/>
      <c r="CP18" s="455"/>
      <c r="CQ18" s="456"/>
      <c r="CR18" s="455"/>
      <c r="CS18" s="18">
        <f>ROW()</f>
        <v>18</v>
      </c>
      <c r="CT18" s="23" t="s">
        <v>210</v>
      </c>
      <c r="CU18" s="23"/>
      <c r="CV18" s="427">
        <v>446803.84169400006</v>
      </c>
      <c r="CW18" s="427">
        <v>2196.1583059999393</v>
      </c>
      <c r="CX18" s="427">
        <f>CV18+CW18</f>
        <v>449000</v>
      </c>
      <c r="CY18" s="427"/>
      <c r="CZ18" s="427">
        <f>CX18+CY18</f>
        <v>449000</v>
      </c>
      <c r="DA18" s="427"/>
      <c r="DB18" s="427">
        <f>CZ18+DA18</f>
        <v>449000</v>
      </c>
      <c r="DC18" s="427"/>
      <c r="DD18" s="427">
        <f>DB18+DC18</f>
        <v>449000</v>
      </c>
      <c r="DE18" s="427"/>
      <c r="DF18" s="427">
        <f>DD18+DE18</f>
        <v>449000</v>
      </c>
      <c r="DG18" s="427"/>
      <c r="DH18" s="427">
        <f>DF18+DG18</f>
        <v>449000</v>
      </c>
      <c r="DI18" s="18">
        <f>ROW()</f>
        <v>18</v>
      </c>
      <c r="DJ18" s="392" t="s">
        <v>211</v>
      </c>
      <c r="DK18" s="392"/>
      <c r="DL18" s="457">
        <f>DL16+DL17</f>
        <v>88405965.112160012</v>
      </c>
      <c r="DM18" s="457">
        <f>DM16+DM17</f>
        <v>-2208.3352379947901</v>
      </c>
      <c r="DN18" s="457">
        <f>DN16+DN17</f>
        <v>88403756.776922017</v>
      </c>
      <c r="DO18" s="457">
        <f>DO16+DO17</f>
        <v>0</v>
      </c>
      <c r="DP18" s="457">
        <f>DP16+DP17</f>
        <v>88403756.776922017</v>
      </c>
      <c r="DQ18" s="457">
        <f t="shared" ref="DQ18:DX18" si="20">DQ16+DQ17</f>
        <v>0</v>
      </c>
      <c r="DR18" s="457">
        <f t="shared" si="20"/>
        <v>88403756.776922017</v>
      </c>
      <c r="DS18" s="457">
        <f t="shared" si="20"/>
        <v>0</v>
      </c>
      <c r="DT18" s="457">
        <f t="shared" si="20"/>
        <v>88403756.776922017</v>
      </c>
      <c r="DU18" s="457">
        <f t="shared" si="20"/>
        <v>0</v>
      </c>
      <c r="DV18" s="457">
        <f t="shared" si="20"/>
        <v>88403756.776922017</v>
      </c>
      <c r="DW18" s="457">
        <f t="shared" si="20"/>
        <v>0</v>
      </c>
      <c r="DX18" s="457">
        <f t="shared" si="20"/>
        <v>88403756.776922017</v>
      </c>
      <c r="DY18" s="18">
        <f>ROW()</f>
        <v>18</v>
      </c>
      <c r="DZ18" s="439" t="s">
        <v>212</v>
      </c>
      <c r="EA18" s="23"/>
      <c r="EB18" s="458">
        <v>10556060.115417</v>
      </c>
      <c r="EC18" s="458">
        <v>44137.084868600592</v>
      </c>
      <c r="ED18" s="398">
        <f>SUM(EB18:EC18)</f>
        <v>10600197.2002856</v>
      </c>
      <c r="EE18" s="458">
        <v>95282.044611999765</v>
      </c>
      <c r="EF18" s="398">
        <f>SUM(ED18:EE18)</f>
        <v>10695479.2448976</v>
      </c>
      <c r="EG18" s="458">
        <v>0</v>
      </c>
      <c r="EH18" s="398">
        <f>SUM(EF18:EG18)</f>
        <v>10695479.2448976</v>
      </c>
      <c r="EI18" s="458">
        <v>0</v>
      </c>
      <c r="EJ18" s="398">
        <f>SUM(EH18:EI18)</f>
        <v>10695479.2448976</v>
      </c>
      <c r="EK18" s="458">
        <v>0</v>
      </c>
      <c r="EL18" s="398">
        <f>SUM(EJ18:EK18)</f>
        <v>10695479.2448976</v>
      </c>
      <c r="EM18" s="458">
        <v>0</v>
      </c>
      <c r="EN18" s="398">
        <f>SUM(EL18:EM18)</f>
        <v>10695479.2448976</v>
      </c>
      <c r="EO18" s="18">
        <f>ROW()</f>
        <v>18</v>
      </c>
      <c r="EP18" s="19" t="s">
        <v>213</v>
      </c>
      <c r="EQ18" s="17"/>
      <c r="ER18" s="459">
        <f t="shared" ref="ER18:FD18" si="21">SUM(ER16:ER17)</f>
        <v>1343861.8443840472</v>
      </c>
      <c r="ES18" s="459">
        <f t="shared" si="21"/>
        <v>89605.877021006425</v>
      </c>
      <c r="ET18" s="459">
        <f t="shared" si="21"/>
        <v>1433467.7214050535</v>
      </c>
      <c r="EU18" s="459">
        <f t="shared" si="21"/>
        <v>0</v>
      </c>
      <c r="EV18" s="459">
        <f t="shared" si="21"/>
        <v>1433467.7214050535</v>
      </c>
      <c r="EW18" s="459">
        <f t="shared" si="21"/>
        <v>0</v>
      </c>
      <c r="EX18" s="459">
        <f t="shared" si="21"/>
        <v>1433467.7214050535</v>
      </c>
      <c r="EY18" s="459">
        <f t="shared" si="21"/>
        <v>0</v>
      </c>
      <c r="EZ18" s="459">
        <f t="shared" si="21"/>
        <v>1433467.7214050535</v>
      </c>
      <c r="FA18" s="459">
        <f t="shared" si="21"/>
        <v>0</v>
      </c>
      <c r="FB18" s="459">
        <f t="shared" si="21"/>
        <v>1433467.7214050535</v>
      </c>
      <c r="FC18" s="459">
        <f t="shared" si="21"/>
        <v>0</v>
      </c>
      <c r="FD18" s="459">
        <f t="shared" si="21"/>
        <v>1433467.7214050535</v>
      </c>
      <c r="FE18" s="18">
        <f>ROW()</f>
        <v>18</v>
      </c>
      <c r="FF18" s="429" t="s">
        <v>214</v>
      </c>
      <c r="FH18" s="36">
        <v>462047.25755530159</v>
      </c>
      <c r="FI18" s="36">
        <v>920183.6014643705</v>
      </c>
      <c r="FJ18" s="460">
        <f t="shared" ref="FJ18" si="22">SUM(FH18:FI18)</f>
        <v>1382230.859019672</v>
      </c>
      <c r="FK18" s="36">
        <v>-325571.85181710473</v>
      </c>
      <c r="FL18" s="460">
        <f t="shared" ref="FL18" si="23">SUM(FJ18:FK18)</f>
        <v>1056659.0072025673</v>
      </c>
      <c r="FM18" s="36">
        <v>64695.320261250716</v>
      </c>
      <c r="FN18" s="460">
        <f t="shared" ref="FN18" si="24">SUM(FL18:FM18)</f>
        <v>1121354.327463818</v>
      </c>
      <c r="FO18" s="36">
        <v>119290.50607650797</v>
      </c>
      <c r="FP18" s="460">
        <f t="shared" ref="FP18" si="25">SUM(FN18:FO18)</f>
        <v>1240644.833540326</v>
      </c>
      <c r="FQ18" s="36">
        <v>277249.83815894858</v>
      </c>
      <c r="FR18" s="460">
        <f t="shared" ref="FR18" si="26">SUM(FP18:FQ18)</f>
        <v>1517894.6716992746</v>
      </c>
      <c r="FS18" s="36">
        <v>418726.62910603825</v>
      </c>
      <c r="FT18" s="460">
        <f t="shared" ref="FT18" si="27">SUM(FR18:FS18)</f>
        <v>1936621.3008053128</v>
      </c>
      <c r="FU18" s="18">
        <f>ROW()</f>
        <v>18</v>
      </c>
      <c r="FV18" s="461" t="s">
        <v>215</v>
      </c>
      <c r="FW18" s="236"/>
      <c r="FX18" s="462">
        <v>11601765.9145</v>
      </c>
      <c r="FY18" s="462">
        <v>256399.02671045065</v>
      </c>
      <c r="FZ18" s="462">
        <f>SUM(FX18:FY18)</f>
        <v>11858164.941210451</v>
      </c>
      <c r="GA18" s="20">
        <v>0</v>
      </c>
      <c r="GB18" s="462">
        <f>SUM(FZ18:GA18)</f>
        <v>11858164.941210451</v>
      </c>
      <c r="GC18" s="20">
        <v>0</v>
      </c>
      <c r="GD18" s="462">
        <f>SUM(GB18:GC18)</f>
        <v>11858164.941210451</v>
      </c>
      <c r="GE18" s="20">
        <v>0</v>
      </c>
      <c r="GF18" s="462">
        <f>SUM(GD18:GE18)</f>
        <v>11858164.941210451</v>
      </c>
      <c r="GG18" s="20">
        <v>0</v>
      </c>
      <c r="GH18" s="462">
        <f>SUM(GF18:GG18)</f>
        <v>11858164.941210451</v>
      </c>
      <c r="GI18" s="20">
        <v>0</v>
      </c>
      <c r="GJ18" s="462">
        <f>SUM(GH18:GI18)</f>
        <v>11858164.941210451</v>
      </c>
      <c r="GK18" s="18">
        <f>ROW()</f>
        <v>18</v>
      </c>
      <c r="GL18" s="19" t="s">
        <v>216</v>
      </c>
      <c r="GM18" s="19"/>
      <c r="GN18" s="463">
        <f t="shared" ref="GN18:GZ18" si="28">-SUM(GN16:GN17)</f>
        <v>0</v>
      </c>
      <c r="GO18" s="463">
        <f t="shared" si="28"/>
        <v>-17521.863852870072</v>
      </c>
      <c r="GP18" s="463">
        <f t="shared" si="28"/>
        <v>-17521.863852870072</v>
      </c>
      <c r="GQ18" s="463">
        <f t="shared" si="28"/>
        <v>0</v>
      </c>
      <c r="GR18" s="463">
        <f t="shared" si="28"/>
        <v>-17521.863852870072</v>
      </c>
      <c r="GS18" s="463">
        <f t="shared" si="28"/>
        <v>0</v>
      </c>
      <c r="GT18" s="463">
        <f t="shared" si="28"/>
        <v>-17521.863852870072</v>
      </c>
      <c r="GU18" s="463">
        <f t="shared" si="28"/>
        <v>0</v>
      </c>
      <c r="GV18" s="463">
        <f t="shared" si="28"/>
        <v>-17521.863852870072</v>
      </c>
      <c r="GW18" s="463">
        <f t="shared" si="28"/>
        <v>0</v>
      </c>
      <c r="GX18" s="463">
        <f t="shared" si="28"/>
        <v>-17521.863852870072</v>
      </c>
      <c r="GY18" s="463">
        <f t="shared" si="28"/>
        <v>0</v>
      </c>
      <c r="GZ18" s="463">
        <f t="shared" si="28"/>
        <v>-17521.863852870072</v>
      </c>
      <c r="HA18" s="18">
        <f>ROW()</f>
        <v>18</v>
      </c>
      <c r="HB18" s="19" t="s">
        <v>217</v>
      </c>
      <c r="HC18" s="255"/>
      <c r="HD18" s="396">
        <v>1916301.9030759749</v>
      </c>
      <c r="HE18" s="396">
        <v>271681.10590364598</v>
      </c>
      <c r="HF18" s="396">
        <f t="shared" si="13"/>
        <v>2187983.0089796209</v>
      </c>
      <c r="HG18" s="396">
        <v>857646.93609524658</v>
      </c>
      <c r="HH18" s="396">
        <f t="shared" si="13"/>
        <v>3045629.9450748675</v>
      </c>
      <c r="HI18" s="396">
        <v>0</v>
      </c>
      <c r="HJ18" s="396">
        <f t="shared" si="13"/>
        <v>3045629.9450748675</v>
      </c>
      <c r="HK18" s="396">
        <v>0</v>
      </c>
      <c r="HL18" s="396">
        <f t="shared" si="13"/>
        <v>3045629.9450748675</v>
      </c>
      <c r="HM18" s="396">
        <v>0</v>
      </c>
      <c r="HN18" s="396">
        <f t="shared" si="13"/>
        <v>3045629.9450748675</v>
      </c>
      <c r="HO18" s="396">
        <v>0</v>
      </c>
      <c r="HP18" s="396">
        <f t="shared" si="13"/>
        <v>3045629.9450748675</v>
      </c>
      <c r="HQ18" s="18">
        <f>ROW()</f>
        <v>18</v>
      </c>
      <c r="HR18" s="1" t="s">
        <v>218</v>
      </c>
      <c r="HT18" s="36">
        <v>-4446161.45</v>
      </c>
      <c r="HU18" s="36">
        <v>-1795242.5499999998</v>
      </c>
      <c r="HV18" s="36">
        <f>SUM(HT18:HU18)</f>
        <v>-6241404</v>
      </c>
      <c r="HW18" s="36">
        <v>0</v>
      </c>
      <c r="HX18" s="36">
        <f>SUM(HV18:HW18)</f>
        <v>-6241404</v>
      </c>
      <c r="HY18" s="36">
        <v>1322448.3600000003</v>
      </c>
      <c r="HZ18" s="36">
        <f>SUM(HX18:HY18)</f>
        <v>-4918955.6399999997</v>
      </c>
      <c r="IA18" s="36">
        <v>4918955.6399999997</v>
      </c>
      <c r="IB18" s="36">
        <f>SUM(HZ18:IA18)</f>
        <v>0</v>
      </c>
      <c r="IC18" s="36">
        <v>0</v>
      </c>
      <c r="ID18" s="36">
        <f>SUM(IB18:IC18)</f>
        <v>0</v>
      </c>
      <c r="IE18" s="36">
        <v>0</v>
      </c>
      <c r="IF18" s="36">
        <f>SUM(ID18:IE18)</f>
        <v>0</v>
      </c>
      <c r="IG18" s="18">
        <f>ROW()</f>
        <v>18</v>
      </c>
      <c r="IH18" s="361" t="s">
        <v>219</v>
      </c>
      <c r="II18" s="23"/>
      <c r="IJ18" s="387">
        <f>+IJ16</f>
        <v>92575.449763931756</v>
      </c>
      <c r="IK18" s="397">
        <f>+IL18-IJ18</f>
        <v>-83667.238430449957</v>
      </c>
      <c r="IL18" s="387">
        <f>+IL16</f>
        <v>8908.2113334817986</v>
      </c>
      <c r="IM18" s="387">
        <f t="shared" ref="IM18:IV18" si="29">+IM16</f>
        <v>0</v>
      </c>
      <c r="IN18" s="387">
        <f t="shared" si="29"/>
        <v>8908.2113334817986</v>
      </c>
      <c r="IO18" s="387">
        <f t="shared" si="29"/>
        <v>0</v>
      </c>
      <c r="IP18" s="387">
        <f t="shared" si="29"/>
        <v>8908.2113334817986</v>
      </c>
      <c r="IQ18" s="387">
        <f t="shared" si="29"/>
        <v>0</v>
      </c>
      <c r="IR18" s="387">
        <f t="shared" si="29"/>
        <v>8908.2113334817986</v>
      </c>
      <c r="IS18" s="387">
        <f t="shared" si="29"/>
        <v>0</v>
      </c>
      <c r="IT18" s="387">
        <f t="shared" si="29"/>
        <v>8908.2113334817986</v>
      </c>
      <c r="IU18" s="387">
        <f t="shared" si="29"/>
        <v>0</v>
      </c>
      <c r="IV18" s="387">
        <f t="shared" si="29"/>
        <v>8908.2113334817986</v>
      </c>
      <c r="IW18" s="18">
        <f>ROW()</f>
        <v>18</v>
      </c>
      <c r="IX18" s="23"/>
      <c r="IY18" s="23"/>
      <c r="IZ18" s="280"/>
      <c r="JA18" s="280"/>
      <c r="JB18" s="280"/>
      <c r="JC18" s="280"/>
      <c r="JD18" s="280"/>
      <c r="JE18" s="280"/>
      <c r="JF18" s="280"/>
      <c r="JG18" s="280"/>
      <c r="JH18" s="280"/>
      <c r="JI18" s="280"/>
      <c r="JJ18" s="280"/>
      <c r="JK18" s="280"/>
      <c r="JL18" s="280"/>
      <c r="JM18" s="18">
        <f>ROW()</f>
        <v>18</v>
      </c>
      <c r="JN18" s="52" t="s">
        <v>214</v>
      </c>
      <c r="JO18" s="361"/>
      <c r="JP18" s="32">
        <v>21020625.944123458</v>
      </c>
      <c r="JQ18" s="32">
        <v>366169.29419989884</v>
      </c>
      <c r="JR18" s="464">
        <f t="shared" ref="JR18:JR24" si="30">SUM(JP18:JQ18)</f>
        <v>21386795.238323357</v>
      </c>
      <c r="JS18" s="464">
        <v>0</v>
      </c>
      <c r="JT18" s="464">
        <f t="shared" ref="JT18:JT24" si="31">SUM(JR18:JS18)</f>
        <v>21386795.238323357</v>
      </c>
      <c r="JU18" s="464">
        <v>0</v>
      </c>
      <c r="JV18" s="464">
        <f t="shared" ref="JV18:KB24" si="32">SUM(JT18:JU18)</f>
        <v>21386795.238323357</v>
      </c>
      <c r="JW18" s="464"/>
      <c r="JX18" s="464">
        <f t="shared" si="32"/>
        <v>21386795.238323357</v>
      </c>
      <c r="JY18" s="464"/>
      <c r="JZ18" s="464">
        <f t="shared" si="32"/>
        <v>21386795.238323357</v>
      </c>
      <c r="KA18" s="464"/>
      <c r="KB18" s="464">
        <f t="shared" si="32"/>
        <v>21386795.238323357</v>
      </c>
      <c r="KC18" s="18">
        <f>ROW()</f>
        <v>18</v>
      </c>
      <c r="KD18" s="19" t="s">
        <v>149</v>
      </c>
      <c r="KF18" s="39">
        <v>343267967.57920831</v>
      </c>
      <c r="KG18" s="39">
        <v>-10304632.389208317</v>
      </c>
      <c r="KH18" s="39">
        <f t="shared" si="0"/>
        <v>332963335.19</v>
      </c>
      <c r="KI18" s="55">
        <v>0</v>
      </c>
      <c r="KJ18" s="39">
        <f t="shared" si="1"/>
        <v>332963335.19</v>
      </c>
      <c r="KK18" s="55">
        <v>0</v>
      </c>
      <c r="KL18" s="39">
        <f t="shared" si="2"/>
        <v>332963335.19</v>
      </c>
      <c r="KM18" s="55">
        <v>0</v>
      </c>
      <c r="KN18" s="39">
        <f t="shared" si="3"/>
        <v>332963335.19</v>
      </c>
      <c r="KO18" s="55">
        <v>0</v>
      </c>
      <c r="KP18" s="39">
        <f t="shared" si="4"/>
        <v>332963335.19</v>
      </c>
      <c r="KQ18" s="55">
        <v>0</v>
      </c>
      <c r="KR18" s="39">
        <f t="shared" si="5"/>
        <v>332963335.19</v>
      </c>
      <c r="KS18" s="18">
        <f>ROW()</f>
        <v>18</v>
      </c>
      <c r="KT18" s="272" t="s">
        <v>220</v>
      </c>
      <c r="KV18" s="55">
        <v>13833658.43</v>
      </c>
      <c r="KW18" s="55">
        <v>2048166.9699999951</v>
      </c>
      <c r="KX18" s="55">
        <f>KV18+KW18</f>
        <v>15881825.399999995</v>
      </c>
      <c r="KY18" s="55"/>
      <c r="KZ18" s="55">
        <f>KX18+KY18</f>
        <v>15881825.399999995</v>
      </c>
      <c r="LA18" s="55"/>
      <c r="LB18" s="55">
        <f>KZ18+LA18</f>
        <v>15881825.399999995</v>
      </c>
      <c r="LC18" s="55"/>
      <c r="LD18" s="55">
        <f>LB18+LC18</f>
        <v>15881825.399999995</v>
      </c>
      <c r="LE18" s="55"/>
      <c r="LF18" s="55">
        <f>LD18+LE18</f>
        <v>15881825.399999995</v>
      </c>
      <c r="LG18" s="55"/>
      <c r="LH18" s="55">
        <f>LF18+LG18</f>
        <v>15881825.399999995</v>
      </c>
      <c r="LI18" s="18">
        <f>ROW()</f>
        <v>18</v>
      </c>
      <c r="LJ18" s="272"/>
      <c r="LK18" s="55"/>
      <c r="LL18" s="55"/>
      <c r="LM18" s="55"/>
      <c r="LN18" s="55"/>
      <c r="LO18" s="55"/>
      <c r="LP18" s="55"/>
      <c r="LQ18" s="55"/>
      <c r="LR18" s="55"/>
      <c r="LS18" s="55"/>
      <c r="LT18" s="55"/>
      <c r="LU18" s="55"/>
      <c r="LV18" s="55"/>
      <c r="LW18" s="55"/>
      <c r="LX18" s="55"/>
      <c r="LY18" s="18">
        <f>ROW()</f>
        <v>18</v>
      </c>
      <c r="LZ18" s="262" t="s">
        <v>91</v>
      </c>
      <c r="MB18" s="447"/>
      <c r="MC18" s="447"/>
      <c r="MD18" s="447"/>
      <c r="ME18" s="447"/>
      <c r="MF18" s="447"/>
      <c r="MG18" s="447"/>
      <c r="MH18" s="396"/>
      <c r="MI18" s="447">
        <v>-1144766.6265305728</v>
      </c>
      <c r="MJ18" s="447"/>
      <c r="MK18" s="447">
        <v>-277250.28341044486</v>
      </c>
      <c r="ML18" s="447"/>
      <c r="MM18" s="447">
        <v>-418726.00453345478</v>
      </c>
      <c r="MN18" s="447"/>
      <c r="MO18" s="236">
        <f>ROW()</f>
        <v>18</v>
      </c>
      <c r="MP18" s="55" t="s">
        <v>221</v>
      </c>
      <c r="MQ18" s="55"/>
      <c r="MR18" s="465"/>
      <c r="MS18" s="465"/>
      <c r="MT18" s="465"/>
      <c r="MU18" s="465"/>
      <c r="MV18" s="465"/>
      <c r="MW18" s="466"/>
      <c r="MX18" s="465">
        <v>0</v>
      </c>
      <c r="MY18" s="466">
        <f>MZ18-MX18</f>
        <v>0</v>
      </c>
      <c r="MZ18" s="466">
        <v>0</v>
      </c>
      <c r="NA18" s="466">
        <f>-MZ18</f>
        <v>0</v>
      </c>
      <c r="NB18" s="467">
        <v>0</v>
      </c>
      <c r="NC18" s="467">
        <f>ND18-NB18</f>
        <v>0</v>
      </c>
      <c r="ND18" s="467">
        <v>0</v>
      </c>
      <c r="NE18" s="18">
        <f>ROW()</f>
        <v>18</v>
      </c>
      <c r="NF18" s="53" t="s">
        <v>222</v>
      </c>
      <c r="NG18" s="53"/>
      <c r="NH18" s="453">
        <f>-NI18</f>
        <v>157426932.03999999</v>
      </c>
      <c r="NI18" s="453">
        <v>-157426932.03999999</v>
      </c>
      <c r="NJ18" s="453">
        <f>SUM(NH18:NI18)</f>
        <v>0</v>
      </c>
      <c r="NK18" s="453">
        <v>157426932.03999999</v>
      </c>
      <c r="NL18" s="453">
        <f>SUM(NJ18:NK18)</f>
        <v>157426932.03999999</v>
      </c>
      <c r="NM18" s="453">
        <v>0</v>
      </c>
      <c r="NN18" s="453">
        <f>SUM(NL18:NM18)</f>
        <v>157426932.03999999</v>
      </c>
      <c r="NO18" s="453">
        <v>0</v>
      </c>
      <c r="NP18" s="453">
        <f>SUM(NN18:NO18)</f>
        <v>157426932.03999999</v>
      </c>
      <c r="NQ18" s="453">
        <v>0</v>
      </c>
      <c r="NR18" s="453">
        <f>SUM(NP18:NQ18)</f>
        <v>157426932.03999999</v>
      </c>
      <c r="NS18" s="453">
        <v>0</v>
      </c>
      <c r="NT18" s="453">
        <f>SUM(NR18:NS18)</f>
        <v>157426932.03999999</v>
      </c>
      <c r="NU18" s="18">
        <f>ROW()</f>
        <v>18</v>
      </c>
      <c r="NV18" s="53" t="s">
        <v>223</v>
      </c>
      <c r="NW18" s="53"/>
      <c r="NX18" s="453">
        <v>0</v>
      </c>
      <c r="NY18" s="453">
        <v>0</v>
      </c>
      <c r="NZ18" s="453">
        <f>SUM(NX18:NY18)</f>
        <v>0</v>
      </c>
      <c r="OA18" s="453"/>
      <c r="OB18" s="453">
        <f>SUM(NZ18:OA18)</f>
        <v>0</v>
      </c>
      <c r="OC18" s="55"/>
      <c r="OD18" s="55"/>
      <c r="OE18" s="55"/>
      <c r="OF18" s="55"/>
      <c r="OG18" s="55"/>
      <c r="OH18" s="55"/>
      <c r="OI18" s="55"/>
      <c r="OJ18" s="55"/>
      <c r="OK18" s="18">
        <f>ROW()</f>
        <v>18</v>
      </c>
      <c r="OL18" s="24" t="s">
        <v>224</v>
      </c>
      <c r="OM18" s="468"/>
      <c r="ON18" s="469">
        <f>ON17</f>
        <v>978525.51000000024</v>
      </c>
      <c r="OO18" s="469">
        <f>OO17</f>
        <v>-179784.00547481515</v>
      </c>
      <c r="OP18" s="469">
        <f>OP17</f>
        <v>798741.5045251851</v>
      </c>
      <c r="OQ18" s="469">
        <f>OQ17</f>
        <v>-2.4525184999220073E-2</v>
      </c>
      <c r="OR18" s="469">
        <f>OR17</f>
        <v>798741.4800000001</v>
      </c>
      <c r="OS18" s="469">
        <f t="shared" ref="OS18:OZ18" si="33">OS17</f>
        <v>0</v>
      </c>
      <c r="OT18" s="469">
        <f t="shared" si="33"/>
        <v>798741.4800000001</v>
      </c>
      <c r="OU18" s="469">
        <f t="shared" si="33"/>
        <v>101312.69981712464</v>
      </c>
      <c r="OV18" s="469">
        <f t="shared" si="33"/>
        <v>900054.17981712474</v>
      </c>
      <c r="OW18" s="469">
        <f t="shared" si="33"/>
        <v>0</v>
      </c>
      <c r="OX18" s="469">
        <f t="shared" si="33"/>
        <v>900054.17981712474</v>
      </c>
      <c r="OY18" s="469">
        <f t="shared" si="33"/>
        <v>-302917.45000000007</v>
      </c>
      <c r="OZ18" s="469">
        <f t="shared" si="33"/>
        <v>597136.72981712467</v>
      </c>
      <c r="PA18" s="18">
        <f>ROW()</f>
        <v>18</v>
      </c>
      <c r="PB18" s="470" t="s">
        <v>225</v>
      </c>
      <c r="PC18" s="357"/>
      <c r="PD18" s="36">
        <v>0</v>
      </c>
      <c r="PE18" s="36">
        <v>0</v>
      </c>
      <c r="PF18" s="36">
        <v>0</v>
      </c>
      <c r="PG18" s="36">
        <v>0</v>
      </c>
      <c r="PH18" s="36">
        <f>PF18+PG18</f>
        <v>0</v>
      </c>
      <c r="PI18" s="36">
        <v>0</v>
      </c>
      <c r="PJ18" s="36">
        <f>PH18+PI18</f>
        <v>0</v>
      </c>
      <c r="PK18" s="36">
        <v>-1053037.2327742078</v>
      </c>
      <c r="PL18" s="36">
        <f>PJ18+PK18</f>
        <v>-1053037.2327742078</v>
      </c>
      <c r="PM18" s="36">
        <v>-2106074.4655484166</v>
      </c>
      <c r="PN18" s="36">
        <f>PL18+PM18</f>
        <v>-3159111.6983226244</v>
      </c>
      <c r="PO18" s="36">
        <v>-1053037.2327742106</v>
      </c>
      <c r="PP18" s="36">
        <f>PN18+PO18</f>
        <v>-4212148.9310968351</v>
      </c>
      <c r="PQ18" s="18">
        <f>ROW()</f>
        <v>18</v>
      </c>
      <c r="PR18" s="370" t="s">
        <v>226</v>
      </c>
      <c r="PS18" s="287"/>
      <c r="PT18" s="409"/>
      <c r="PU18" s="409"/>
      <c r="PV18" s="409"/>
      <c r="PW18" s="410"/>
      <c r="PX18" s="410"/>
      <c r="PY18" s="410"/>
      <c r="PZ18" s="410"/>
      <c r="QA18" s="410"/>
      <c r="QB18" s="410"/>
      <c r="QC18" s="410"/>
      <c r="QD18" s="410"/>
      <c r="QE18" s="410"/>
      <c r="QF18" s="410"/>
      <c r="QG18" s="18">
        <f>ROW()</f>
        <v>18</v>
      </c>
      <c r="QH18" s="287" t="s">
        <v>199</v>
      </c>
      <c r="QI18" s="287"/>
      <c r="QJ18" s="409"/>
      <c r="QK18" s="409"/>
      <c r="QL18" s="446">
        <v>17687107.1046107</v>
      </c>
      <c r="QM18" s="446">
        <f t="shared" ref="QM18:QO20" si="34">QN18-QL18</f>
        <v>-16207.083497349173</v>
      </c>
      <c r="QN18" s="444">
        <v>17670900.021113351</v>
      </c>
      <c r="QO18" s="446">
        <f t="shared" si="34"/>
        <v>-16207.083497349173</v>
      </c>
      <c r="QP18" s="444">
        <v>17654692.937616002</v>
      </c>
      <c r="QQ18" s="446">
        <f t="shared" ref="QQ18:QQ20" si="35">QR18-QP18</f>
        <v>-1863195.0021299981</v>
      </c>
      <c r="QR18" s="444">
        <v>15791497.935486004</v>
      </c>
      <c r="QS18" s="446">
        <f t="shared" ref="QS18:QS20" si="36">QT18-QR18</f>
        <v>-8282904.332766003</v>
      </c>
      <c r="QT18" s="444">
        <v>7508593.6027200008</v>
      </c>
      <c r="QU18" s="446">
        <f t="shared" ref="QU18:QU20" si="37">QV18-QT18</f>
        <v>0</v>
      </c>
      <c r="QV18" s="444">
        <v>7508593.6027200008</v>
      </c>
      <c r="QW18" s="367">
        <f>ROW()</f>
        <v>18</v>
      </c>
      <c r="QX18" s="370" t="s">
        <v>220</v>
      </c>
      <c r="QY18" s="370"/>
      <c r="QZ18" s="443"/>
      <c r="RA18" s="443"/>
      <c r="RB18" s="443"/>
      <c r="RC18" s="444">
        <v>-936.98</v>
      </c>
      <c r="RD18" s="444">
        <f t="shared" si="16"/>
        <v>-936.98</v>
      </c>
      <c r="RE18" s="444">
        <v>-31432.59</v>
      </c>
      <c r="RF18" s="444">
        <f t="shared" si="16"/>
        <v>-32369.57</v>
      </c>
      <c r="RG18" s="444">
        <v>-42469.200000000004</v>
      </c>
      <c r="RH18" s="444">
        <f t="shared" si="16"/>
        <v>-74838.77</v>
      </c>
      <c r="RI18" s="444">
        <v>-42469.2</v>
      </c>
      <c r="RJ18" s="444">
        <f t="shared" si="16"/>
        <v>-117307.97</v>
      </c>
      <c r="RK18" s="444">
        <v>-42469.200000000012</v>
      </c>
      <c r="RL18" s="444">
        <f t="shared" si="16"/>
        <v>-159777.17000000001</v>
      </c>
      <c r="RM18" s="367">
        <f>ROW()</f>
        <v>18</v>
      </c>
      <c r="RN18" s="287" t="s">
        <v>220</v>
      </c>
      <c r="RO18" s="445"/>
      <c r="RP18" s="444"/>
      <c r="RQ18" s="444"/>
      <c r="RR18" s="444"/>
      <c r="RS18" s="444">
        <v>737843.87</v>
      </c>
      <c r="RT18" s="446">
        <f t="shared" si="17"/>
        <v>737843.87</v>
      </c>
      <c r="RU18" s="444">
        <v>2414812.5299999998</v>
      </c>
      <c r="RV18" s="446">
        <f t="shared" si="18"/>
        <v>3152656.4</v>
      </c>
      <c r="RW18" s="444">
        <v>588293.75999999978</v>
      </c>
      <c r="RX18" s="446">
        <f t="shared" si="18"/>
        <v>3740950.1599999997</v>
      </c>
      <c r="RY18" s="444">
        <v>2165911.5700000008</v>
      </c>
      <c r="RZ18" s="446">
        <f t="shared" si="18"/>
        <v>5906861.7300000004</v>
      </c>
      <c r="SA18" s="444">
        <v>-46361.200000000186</v>
      </c>
      <c r="SB18" s="446">
        <f t="shared" si="18"/>
        <v>5860500.5300000003</v>
      </c>
    </row>
    <row r="19" spans="1:496" ht="15.75" thickTop="1" x14ac:dyDescent="0.25">
      <c r="A19" s="18">
        <f>ROW()</f>
        <v>19</v>
      </c>
      <c r="B19" s="372" t="s">
        <v>227</v>
      </c>
      <c r="C19" s="19"/>
      <c r="D19" s="373"/>
      <c r="E19" s="447"/>
      <c r="F19" s="448"/>
      <c r="G19" s="447">
        <v>11985152.549999999</v>
      </c>
      <c r="H19" s="448"/>
      <c r="I19" s="447"/>
      <c r="J19" s="448"/>
      <c r="K19" s="447"/>
      <c r="L19" s="448"/>
      <c r="M19" s="447"/>
      <c r="N19" s="448"/>
      <c r="O19" s="447"/>
      <c r="P19" s="448"/>
      <c r="Q19" s="377">
        <f>ROW()</f>
        <v>19</v>
      </c>
      <c r="R19" s="416" t="s">
        <v>228</v>
      </c>
      <c r="S19" s="417"/>
      <c r="T19" s="449">
        <v>85886485.060000002</v>
      </c>
      <c r="U19" s="449">
        <f>-T19</f>
        <v>-85886485.060000002</v>
      </c>
      <c r="V19" s="32">
        <f t="shared" si="19"/>
        <v>0</v>
      </c>
      <c r="W19" s="382"/>
      <c r="X19" s="450">
        <f t="shared" si="19"/>
        <v>0</v>
      </c>
      <c r="Y19" s="382"/>
      <c r="Z19" s="450">
        <f t="shared" si="7"/>
        <v>0</v>
      </c>
      <c r="AA19" s="382"/>
      <c r="AB19" s="450">
        <f t="shared" si="8"/>
        <v>0</v>
      </c>
      <c r="AC19" s="382"/>
      <c r="AD19" s="450">
        <f t="shared" si="9"/>
        <v>0</v>
      </c>
      <c r="AE19" s="382"/>
      <c r="AF19" s="450">
        <f t="shared" si="10"/>
        <v>0</v>
      </c>
      <c r="AG19" s="18">
        <f>ROW()</f>
        <v>19</v>
      </c>
      <c r="AH19" s="451"/>
      <c r="AI19" s="451"/>
      <c r="AJ19" s="471"/>
      <c r="AK19" s="471"/>
      <c r="AL19" s="471"/>
      <c r="AM19" s="471"/>
      <c r="AN19" s="471"/>
      <c r="AO19" s="471"/>
      <c r="AP19" s="471"/>
      <c r="AQ19" s="471"/>
      <c r="AR19" s="471"/>
      <c r="AS19" s="471"/>
      <c r="AT19" s="471"/>
      <c r="AU19" s="471"/>
      <c r="AV19" s="471"/>
      <c r="AW19" s="18">
        <f>ROW()</f>
        <v>19</v>
      </c>
      <c r="AX19" s="23" t="s">
        <v>229</v>
      </c>
      <c r="AZ19" s="422">
        <v>-21406920.57885088</v>
      </c>
      <c r="BA19" s="422">
        <v>0</v>
      </c>
      <c r="BB19" s="422">
        <f>SUM(AZ19:BA19)</f>
        <v>-21406920.57885088</v>
      </c>
      <c r="BC19" s="422">
        <v>-1171997.5650811233</v>
      </c>
      <c r="BD19" s="422">
        <f>SUM(BB19:BC19)</f>
        <v>-22578918.143932004</v>
      </c>
      <c r="BE19" s="422">
        <v>1052529.1485399976</v>
      </c>
      <c r="BF19" s="422">
        <f>SUM(BD19:BE19)</f>
        <v>-21526388.995392006</v>
      </c>
      <c r="BG19" s="422">
        <v>-273649.69453800097</v>
      </c>
      <c r="BH19" s="422">
        <f>SUM(BF19:BG19)</f>
        <v>-21800038.689930007</v>
      </c>
      <c r="BI19" s="422">
        <v>1210937.5939220116</v>
      </c>
      <c r="BJ19" s="422">
        <f>SUM(BH19:BI19)</f>
        <v>-20589101.096007995</v>
      </c>
      <c r="BK19" s="422">
        <v>-479830.12636000291</v>
      </c>
      <c r="BL19" s="422">
        <f>SUM(BJ19:BK19)</f>
        <v>-21068931.222367998</v>
      </c>
      <c r="BM19" s="18">
        <f>ROW()</f>
        <v>19</v>
      </c>
      <c r="BN19" s="362"/>
      <c r="BU19" s="1"/>
      <c r="BV19" s="1"/>
      <c r="BW19" s="1"/>
      <c r="BX19" s="1"/>
      <c r="BY19" s="1"/>
      <c r="BZ19" s="1"/>
      <c r="CA19" s="1"/>
      <c r="CB19" s="1"/>
      <c r="CC19" s="18">
        <f>ROW()</f>
        <v>19</v>
      </c>
      <c r="CD19" s="23"/>
      <c r="CE19" s="439"/>
      <c r="CF19" s="472"/>
      <c r="CG19" s="472"/>
      <c r="CH19" s="472"/>
      <c r="CI19" s="472"/>
      <c r="CJ19" s="472"/>
      <c r="CK19" s="357"/>
      <c r="CL19" s="472"/>
      <c r="CM19" s="357"/>
      <c r="CN19" s="472"/>
      <c r="CO19" s="357"/>
      <c r="CP19" s="472"/>
      <c r="CQ19" s="357"/>
      <c r="CR19" s="472"/>
      <c r="CS19" s="18">
        <f>ROW()</f>
        <v>19</v>
      </c>
      <c r="CT19" s="23"/>
      <c r="CU19" s="23"/>
      <c r="CV19" s="427"/>
      <c r="CW19" s="427"/>
      <c r="CX19" s="427"/>
      <c r="CY19" s="427"/>
      <c r="CZ19" s="427"/>
      <c r="DA19" s="427"/>
      <c r="DB19" s="427"/>
      <c r="DC19" s="427"/>
      <c r="DD19" s="427"/>
      <c r="DE19" s="427"/>
      <c r="DF19" s="427"/>
      <c r="DG19" s="427"/>
      <c r="DH19" s="427"/>
      <c r="DI19" s="18">
        <f>ROW()</f>
        <v>19</v>
      </c>
      <c r="DJ19" s="392"/>
      <c r="DK19" s="392"/>
      <c r="DL19" s="55"/>
      <c r="DM19" s="36"/>
      <c r="DN19" s="36"/>
      <c r="DO19" s="36"/>
      <c r="DP19" s="1"/>
      <c r="DQ19" s="1"/>
      <c r="DR19" s="1"/>
      <c r="DS19" s="1"/>
      <c r="DT19" s="1"/>
      <c r="DU19" s="1"/>
      <c r="DV19" s="1"/>
      <c r="DW19" s="1"/>
      <c r="DX19" s="1"/>
      <c r="DY19" s="18">
        <f>ROW()</f>
        <v>19</v>
      </c>
      <c r="DZ19" s="24" t="s">
        <v>230</v>
      </c>
      <c r="EA19" s="19"/>
      <c r="EB19" s="473">
        <f t="shared" ref="EB19:EN19" si="38">SUM(EB17:EB18)</f>
        <v>33280927.333815001</v>
      </c>
      <c r="EC19" s="473">
        <f t="shared" si="38"/>
        <v>-90465.895914999768</v>
      </c>
      <c r="ED19" s="473">
        <f t="shared" si="38"/>
        <v>33190461.437899999</v>
      </c>
      <c r="EE19" s="473">
        <f t="shared" si="38"/>
        <v>232250.0827000048</v>
      </c>
      <c r="EF19" s="473">
        <f t="shared" si="38"/>
        <v>33422711.520600006</v>
      </c>
      <c r="EG19" s="473">
        <f t="shared" si="38"/>
        <v>0</v>
      </c>
      <c r="EH19" s="473">
        <f t="shared" si="38"/>
        <v>33422711.520600006</v>
      </c>
      <c r="EI19" s="473">
        <f t="shared" si="38"/>
        <v>0</v>
      </c>
      <c r="EJ19" s="473">
        <f t="shared" si="38"/>
        <v>33422711.520600006</v>
      </c>
      <c r="EK19" s="473">
        <f t="shared" si="38"/>
        <v>0</v>
      </c>
      <c r="EL19" s="473">
        <f t="shared" si="38"/>
        <v>33422711.520600006</v>
      </c>
      <c r="EM19" s="473">
        <f t="shared" si="38"/>
        <v>0</v>
      </c>
      <c r="EN19" s="473">
        <f t="shared" si="38"/>
        <v>33422711.520600006</v>
      </c>
      <c r="EO19" s="18">
        <f>ROW()</f>
        <v>19</v>
      </c>
      <c r="EP19" s="474"/>
      <c r="EQ19" s="474"/>
      <c r="ER19" s="475"/>
      <c r="ES19" s="475"/>
      <c r="ET19" s="475"/>
      <c r="EU19" s="475" t="s">
        <v>34</v>
      </c>
      <c r="EV19" s="475"/>
      <c r="EW19" s="475" t="s">
        <v>34</v>
      </c>
      <c r="EX19" s="475"/>
      <c r="EY19" s="475" t="s">
        <v>34</v>
      </c>
      <c r="EZ19" s="475"/>
      <c r="FA19" s="475" t="s">
        <v>34</v>
      </c>
      <c r="FB19" s="475"/>
      <c r="FC19" s="475" t="s">
        <v>34</v>
      </c>
      <c r="FD19" s="475"/>
      <c r="FE19" s="18">
        <f>ROW()</f>
        <v>19</v>
      </c>
      <c r="FF19" s="429" t="s">
        <v>231</v>
      </c>
      <c r="FH19" s="36">
        <v>244349.0013845464</v>
      </c>
      <c r="FI19" s="36">
        <v>488551.30625339446</v>
      </c>
      <c r="FJ19" s="460">
        <f t="shared" ref="FJ19:FJ24" si="39">SUM(FH19:FI19)</f>
        <v>732900.30763794086</v>
      </c>
      <c r="FK19" s="36">
        <v>-172627.97223630385</v>
      </c>
      <c r="FL19" s="460">
        <f t="shared" ref="FL19:FL24" si="40">SUM(FJ19:FK19)</f>
        <v>560272.33540163701</v>
      </c>
      <c r="FM19" s="36">
        <v>34303.401499684667</v>
      </c>
      <c r="FN19" s="460">
        <f t="shared" ref="FN19:FN24" si="41">SUM(FL19:FM19)</f>
        <v>594575.73690132168</v>
      </c>
      <c r="FO19" s="36">
        <v>63251.408425192698</v>
      </c>
      <c r="FP19" s="460">
        <f t="shared" ref="FP19:FP24" si="42">SUM(FN19:FO19)</f>
        <v>657827.14532651438</v>
      </c>
      <c r="FQ19" s="36">
        <v>147006.18956183421</v>
      </c>
      <c r="FR19" s="460">
        <f t="shared" ref="FR19:FR24" si="43">SUM(FP19:FQ19)</f>
        <v>804833.33488834859</v>
      </c>
      <c r="FS19" s="36">
        <v>222021.43244411948</v>
      </c>
      <c r="FT19" s="460">
        <f t="shared" ref="FT19:FT24" si="44">SUM(FR19:FS19)</f>
        <v>1026854.7673324681</v>
      </c>
      <c r="FU19" s="18">
        <f>ROW()</f>
        <v>19</v>
      </c>
      <c r="FV19" s="16"/>
      <c r="FW19" s="476"/>
      <c r="FX19" s="20"/>
      <c r="FY19" s="20"/>
      <c r="FZ19" s="398"/>
      <c r="GA19" s="20"/>
      <c r="GB19" s="398"/>
      <c r="GC19" s="20"/>
      <c r="GD19" s="398"/>
      <c r="GE19" s="20"/>
      <c r="GF19" s="398"/>
      <c r="GG19" s="20"/>
      <c r="GH19" s="398"/>
      <c r="GI19" s="20"/>
      <c r="GJ19" s="398"/>
      <c r="GK19" s="25"/>
      <c r="GS19" s="55"/>
      <c r="GT19" s="55"/>
      <c r="GU19" s="55"/>
      <c r="GV19" s="55"/>
      <c r="GW19" s="55"/>
      <c r="GX19" s="55"/>
      <c r="GY19" s="55"/>
      <c r="GZ19" s="55"/>
      <c r="HA19" s="18">
        <f>ROW()</f>
        <v>19</v>
      </c>
      <c r="HB19" s="396" t="s">
        <v>232</v>
      </c>
      <c r="HD19" s="396">
        <v>196542.43749999994</v>
      </c>
      <c r="HE19" s="396">
        <v>20637.562500000058</v>
      </c>
      <c r="HF19" s="396">
        <f t="shared" si="13"/>
        <v>217180</v>
      </c>
      <c r="HG19" s="396">
        <v>89802</v>
      </c>
      <c r="HH19" s="396">
        <f t="shared" si="13"/>
        <v>306982</v>
      </c>
      <c r="HI19" s="396">
        <v>0</v>
      </c>
      <c r="HJ19" s="396">
        <f t="shared" si="13"/>
        <v>306982</v>
      </c>
      <c r="HK19" s="396">
        <v>0</v>
      </c>
      <c r="HL19" s="396">
        <f t="shared" si="13"/>
        <v>306982</v>
      </c>
      <c r="HM19" s="396">
        <v>0</v>
      </c>
      <c r="HN19" s="396">
        <f t="shared" si="13"/>
        <v>306982</v>
      </c>
      <c r="HO19" s="396">
        <v>0</v>
      </c>
      <c r="HP19" s="396">
        <f t="shared" si="13"/>
        <v>306982</v>
      </c>
      <c r="HQ19" s="18">
        <f>ROW()</f>
        <v>19</v>
      </c>
      <c r="HR19" s="24" t="s">
        <v>233</v>
      </c>
      <c r="HS19" s="24"/>
      <c r="HT19" s="477">
        <f t="shared" ref="HT19:IF19" si="45">SUM(HT17:HT18)</f>
        <v>-4837098.7700000005</v>
      </c>
      <c r="HU19" s="477">
        <f t="shared" si="45"/>
        <v>-1649021.2299999997</v>
      </c>
      <c r="HV19" s="477">
        <f t="shared" si="45"/>
        <v>-6486120</v>
      </c>
      <c r="HW19" s="477">
        <f t="shared" si="45"/>
        <v>0</v>
      </c>
      <c r="HX19" s="477">
        <f t="shared" si="45"/>
        <v>-6486120</v>
      </c>
      <c r="HY19" s="477">
        <f t="shared" si="45"/>
        <v>1472877.8700000003</v>
      </c>
      <c r="HZ19" s="477">
        <f t="shared" si="45"/>
        <v>-5013242.13</v>
      </c>
      <c r="IA19" s="477">
        <f t="shared" si="45"/>
        <v>4390318.74</v>
      </c>
      <c r="IB19" s="477">
        <f t="shared" si="45"/>
        <v>-622923.3899999999</v>
      </c>
      <c r="IC19" s="477">
        <f t="shared" si="45"/>
        <v>0</v>
      </c>
      <c r="ID19" s="477">
        <f t="shared" si="45"/>
        <v>-622923.3899999999</v>
      </c>
      <c r="IE19" s="477">
        <f t="shared" si="45"/>
        <v>0</v>
      </c>
      <c r="IF19" s="477">
        <f t="shared" si="45"/>
        <v>-622923.3899999999</v>
      </c>
      <c r="IG19" s="18">
        <f>ROW()</f>
        <v>19</v>
      </c>
      <c r="IH19" s="361"/>
      <c r="II19" s="23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18">
        <f>ROW()</f>
        <v>19</v>
      </c>
      <c r="IX19" s="23" t="s">
        <v>234</v>
      </c>
      <c r="IY19" s="44">
        <v>0.21</v>
      </c>
      <c r="IZ19" s="458">
        <f t="shared" ref="IZ19:JL19" si="46">-IZ17*$IY$19</f>
        <v>-1395514.7901836429</v>
      </c>
      <c r="JA19" s="458">
        <f t="shared" si="46"/>
        <v>418985.27129533677</v>
      </c>
      <c r="JB19" s="458">
        <f t="shared" si="46"/>
        <v>-976529.51888830611</v>
      </c>
      <c r="JC19" s="458">
        <f t="shared" si="46"/>
        <v>-325509.83962943556</v>
      </c>
      <c r="JD19" s="458">
        <f t="shared" si="46"/>
        <v>-1302039.3585177416</v>
      </c>
      <c r="JE19" s="458">
        <f t="shared" si="46"/>
        <v>0</v>
      </c>
      <c r="JF19" s="458">
        <f t="shared" si="46"/>
        <v>-1302039.3585177416</v>
      </c>
      <c r="JG19" s="458">
        <f t="shared" si="46"/>
        <v>0</v>
      </c>
      <c r="JH19" s="458">
        <f t="shared" si="46"/>
        <v>-1302039.3585177416</v>
      </c>
      <c r="JI19" s="458">
        <f t="shared" si="46"/>
        <v>0</v>
      </c>
      <c r="JJ19" s="458">
        <f t="shared" si="46"/>
        <v>-1302039.3585177416</v>
      </c>
      <c r="JK19" s="458">
        <f t="shared" si="46"/>
        <v>0</v>
      </c>
      <c r="JL19" s="458">
        <f t="shared" si="46"/>
        <v>-1302039.3585177416</v>
      </c>
      <c r="JM19" s="18">
        <f>ROW()</f>
        <v>19</v>
      </c>
      <c r="JN19" s="52" t="s">
        <v>231</v>
      </c>
      <c r="JO19" s="361"/>
      <c r="JP19" s="32">
        <v>11116484.991072919</v>
      </c>
      <c r="JQ19" s="32">
        <v>223450.68884317949</v>
      </c>
      <c r="JR19" s="464">
        <f t="shared" si="30"/>
        <v>11339935.679916099</v>
      </c>
      <c r="JS19" s="464">
        <v>0</v>
      </c>
      <c r="JT19" s="464">
        <f t="shared" si="31"/>
        <v>11339935.679916099</v>
      </c>
      <c r="JU19" s="464">
        <v>0</v>
      </c>
      <c r="JV19" s="464">
        <f t="shared" si="32"/>
        <v>11339935.679916099</v>
      </c>
      <c r="JW19" s="464"/>
      <c r="JX19" s="464">
        <f t="shared" si="32"/>
        <v>11339935.679916099</v>
      </c>
      <c r="JY19" s="464"/>
      <c r="JZ19" s="464">
        <f t="shared" si="32"/>
        <v>11339935.679916099</v>
      </c>
      <c r="KA19" s="464"/>
      <c r="KB19" s="464">
        <f t="shared" si="32"/>
        <v>11339935.679916099</v>
      </c>
      <c r="KC19" s="18">
        <f>ROW()</f>
        <v>19</v>
      </c>
      <c r="KD19" s="19" t="s">
        <v>150</v>
      </c>
      <c r="KF19" s="39">
        <v>-1335992018.2306712</v>
      </c>
      <c r="KG19" s="39">
        <v>20193342.25231719</v>
      </c>
      <c r="KH19" s="39">
        <f>SUM(KF19:KG19)</f>
        <v>-1315798675.978354</v>
      </c>
      <c r="KI19" s="55">
        <v>0</v>
      </c>
      <c r="KJ19" s="39">
        <f>KH19+KI19</f>
        <v>-1315798675.978354</v>
      </c>
      <c r="KK19" s="55">
        <v>0</v>
      </c>
      <c r="KL19" s="39">
        <f>KJ19+KK19</f>
        <v>-1315798675.978354</v>
      </c>
      <c r="KM19" s="55">
        <v>0</v>
      </c>
      <c r="KN19" s="39">
        <f>KL19+KM19</f>
        <v>-1315798675.978354</v>
      </c>
      <c r="KO19" s="55">
        <v>0</v>
      </c>
      <c r="KP19" s="39">
        <f>KN19+KO19</f>
        <v>-1315798675.978354</v>
      </c>
      <c r="KQ19" s="55">
        <v>0</v>
      </c>
      <c r="KR19" s="39">
        <f>KP19+KQ19</f>
        <v>-1315798675.978354</v>
      </c>
      <c r="KS19" s="18">
        <f>ROW()</f>
        <v>19</v>
      </c>
      <c r="KT19" s="272" t="s">
        <v>235</v>
      </c>
      <c r="KV19" s="55">
        <v>70985747.863254011</v>
      </c>
      <c r="KW19" s="478">
        <v>-5712727.21786201</v>
      </c>
      <c r="KX19" s="55">
        <f>KV19+KW19</f>
        <v>65273020.645392001</v>
      </c>
      <c r="KY19" s="55"/>
      <c r="KZ19" s="55">
        <f>KX19+KY19</f>
        <v>65273020.645392001</v>
      </c>
      <c r="LA19" s="55"/>
      <c r="LB19" s="55">
        <f>KZ19+LA19</f>
        <v>65273020.645392001</v>
      </c>
      <c r="LC19" s="55"/>
      <c r="LD19" s="55">
        <f>LB19+LC19</f>
        <v>65273020.645392001</v>
      </c>
      <c r="LE19" s="55"/>
      <c r="LF19" s="55">
        <f>LD19+LE19</f>
        <v>65273020.645392001</v>
      </c>
      <c r="LG19" s="55"/>
      <c r="LH19" s="55">
        <f>LF19+LG19</f>
        <v>65273020.645392001</v>
      </c>
      <c r="LI19" s="18">
        <f>ROW()</f>
        <v>19</v>
      </c>
      <c r="LJ19" s="272" t="s">
        <v>236</v>
      </c>
      <c r="LK19" s="55"/>
      <c r="LL19" s="55">
        <f>LL17</f>
        <v>4542900.99</v>
      </c>
      <c r="LM19" s="55">
        <f>LM17</f>
        <v>88086.051040000282</v>
      </c>
      <c r="LN19" s="55">
        <f>SUM(LL19:LM19)</f>
        <v>4630987.0410400005</v>
      </c>
      <c r="LO19" s="55">
        <f>LO17</f>
        <v>0</v>
      </c>
      <c r="LP19" s="55">
        <f>SUM(LN19:LO19)</f>
        <v>4630987.0410400005</v>
      </c>
      <c r="LQ19" s="55">
        <f>LQ17</f>
        <v>0</v>
      </c>
      <c r="LR19" s="55">
        <f>SUM(LP19:LQ19)</f>
        <v>4630987.0410400005</v>
      </c>
      <c r="LS19" s="55">
        <f>LS17</f>
        <v>0</v>
      </c>
      <c r="LT19" s="55">
        <f>SUM(LR19:LS19)</f>
        <v>4630987.0410400005</v>
      </c>
      <c r="LU19" s="55">
        <f>LU17</f>
        <v>0</v>
      </c>
      <c r="LV19" s="55">
        <f>SUM(LT19:LU19)</f>
        <v>4630987.0410400005</v>
      </c>
      <c r="LW19" s="55">
        <f>LW17</f>
        <v>0</v>
      </c>
      <c r="LX19" s="55">
        <f>SUM(LV19:LW19)</f>
        <v>4630987.0410400005</v>
      </c>
      <c r="LY19" s="18">
        <f>ROW()</f>
        <v>19</v>
      </c>
      <c r="LZ19" s="23" t="s">
        <v>92</v>
      </c>
      <c r="MB19" s="447"/>
      <c r="MC19" s="447"/>
      <c r="MD19" s="447"/>
      <c r="ME19" s="447"/>
      <c r="MF19" s="447"/>
      <c r="MG19" s="447"/>
      <c r="MH19" s="396"/>
      <c r="MI19" s="447">
        <v>4573254.9136191681</v>
      </c>
      <c r="MJ19" s="447"/>
      <c r="MK19" s="447">
        <v>708572.35786065087</v>
      </c>
      <c r="ML19" s="447"/>
      <c r="MM19" s="447">
        <v>944348.87919493765</v>
      </c>
      <c r="MN19" s="447"/>
      <c r="MO19" s="236">
        <f>ROW()</f>
        <v>19</v>
      </c>
      <c r="MP19" s="55" t="s">
        <v>237</v>
      </c>
      <c r="MQ19" s="55"/>
      <c r="MR19" s="479"/>
      <c r="MS19" s="479"/>
      <c r="MT19" s="479"/>
      <c r="MU19" s="479"/>
      <c r="MV19" s="479"/>
      <c r="MW19" s="480"/>
      <c r="MX19" s="480">
        <v>76861294.555066049</v>
      </c>
      <c r="MY19" s="480">
        <f>MZ19-MX19</f>
        <v>-701437.75289873779</v>
      </c>
      <c r="MZ19" s="480">
        <v>76159856.802167311</v>
      </c>
      <c r="NA19" s="480">
        <f>-MZ19</f>
        <v>-76159856.802167311</v>
      </c>
      <c r="NB19" s="263">
        <v>0</v>
      </c>
      <c r="NC19" s="263">
        <f>ND19-NB19</f>
        <v>0</v>
      </c>
      <c r="ND19" s="263">
        <v>0</v>
      </c>
      <c r="NE19" s="18">
        <f>ROW()</f>
        <v>19</v>
      </c>
      <c r="NF19" s="53" t="s">
        <v>238</v>
      </c>
      <c r="NG19" s="53"/>
      <c r="NH19" s="49">
        <f>-NI19</f>
        <v>36930273.955217995</v>
      </c>
      <c r="NI19" s="49">
        <v>-36930273.955217995</v>
      </c>
      <c r="NJ19" s="49">
        <f t="shared" ref="NJ19:NT20" si="47">SUM(NH19:NI19)</f>
        <v>0</v>
      </c>
      <c r="NK19" s="49">
        <v>36930273.955217995</v>
      </c>
      <c r="NL19" s="49">
        <f t="shared" si="47"/>
        <v>36930273.955217995</v>
      </c>
      <c r="NM19" s="49">
        <v>0</v>
      </c>
      <c r="NN19" s="49">
        <f t="shared" si="47"/>
        <v>36930273.955217995</v>
      </c>
      <c r="NO19" s="49">
        <v>0</v>
      </c>
      <c r="NP19" s="49">
        <f t="shared" si="47"/>
        <v>36930273.955217995</v>
      </c>
      <c r="NQ19" s="49">
        <v>0</v>
      </c>
      <c r="NR19" s="49">
        <f t="shared" si="47"/>
        <v>36930273.955217995</v>
      </c>
      <c r="NS19" s="49">
        <v>0</v>
      </c>
      <c r="NT19" s="49">
        <f t="shared" si="47"/>
        <v>36930273.955217995</v>
      </c>
      <c r="NU19" s="18">
        <f>ROW()</f>
        <v>19</v>
      </c>
      <c r="NV19" s="53" t="s">
        <v>239</v>
      </c>
      <c r="NW19" s="53"/>
      <c r="NX19" s="49">
        <v>0</v>
      </c>
      <c r="NY19" s="49">
        <v>0</v>
      </c>
      <c r="NZ19" s="49">
        <f t="shared" ref="NZ19:OB20" si="48">SUM(NX19:NY19)</f>
        <v>0</v>
      </c>
      <c r="OA19" s="49"/>
      <c r="OB19" s="49">
        <f t="shared" si="48"/>
        <v>0</v>
      </c>
      <c r="OC19" s="55"/>
      <c r="OD19" s="55"/>
      <c r="OE19" s="55"/>
      <c r="OF19" s="55"/>
      <c r="OG19" s="55"/>
      <c r="OH19" s="55"/>
      <c r="OI19" s="55"/>
      <c r="OJ19" s="55"/>
      <c r="OK19" s="18">
        <f>ROW()</f>
        <v>19</v>
      </c>
      <c r="OM19" s="362"/>
      <c r="ON19" s="362"/>
      <c r="OO19" s="362"/>
      <c r="OP19" s="481"/>
      <c r="OQ19" s="481"/>
      <c r="OR19" s="49"/>
      <c r="OS19" s="49"/>
      <c r="OT19" s="49"/>
      <c r="OU19" s="49"/>
      <c r="OV19" s="49"/>
      <c r="OW19" s="49"/>
      <c r="OX19" s="49"/>
      <c r="OY19" s="49"/>
      <c r="OZ19" s="49"/>
      <c r="PA19" s="18">
        <f>ROW()</f>
        <v>19</v>
      </c>
      <c r="PB19" s="470" t="s">
        <v>240</v>
      </c>
      <c r="PC19" s="357"/>
      <c r="PD19" s="36">
        <v>0</v>
      </c>
      <c r="PE19" s="36">
        <v>0</v>
      </c>
      <c r="PF19" s="36">
        <v>-512260.25856467366</v>
      </c>
      <c r="PG19" s="36">
        <v>-248194.01131044008</v>
      </c>
      <c r="PH19" s="36">
        <f t="shared" ref="PH19:PH22" si="49">PF19+PG19</f>
        <v>-760454.26987511374</v>
      </c>
      <c r="PI19" s="36">
        <v>-124097.00565522001</v>
      </c>
      <c r="PJ19" s="36">
        <f t="shared" ref="PJ19:PJ22" si="50">PH19+PI19</f>
        <v>-884551.27553033375</v>
      </c>
      <c r="PK19" s="36">
        <v>221137.81888258341</v>
      </c>
      <c r="PL19" s="36">
        <f t="shared" ref="PL19:PL22" si="51">PJ19+PK19</f>
        <v>-663413.45664775034</v>
      </c>
      <c r="PM19" s="36">
        <v>442275.63776516728</v>
      </c>
      <c r="PN19" s="36">
        <f t="shared" ref="PN19:PN22" si="52">PL19+PM19</f>
        <v>-221137.81888258306</v>
      </c>
      <c r="PO19" s="36">
        <v>221137.81888258364</v>
      </c>
      <c r="PP19" s="36">
        <f t="shared" ref="PP19:PP22" si="53">PN19+PO19</f>
        <v>5.8207660913467407E-10</v>
      </c>
      <c r="PQ19" s="18">
        <f>ROW()</f>
        <v>19</v>
      </c>
      <c r="PR19" s="66" t="s">
        <v>241</v>
      </c>
      <c r="PS19" s="287"/>
      <c r="PT19" s="482"/>
      <c r="PU19" s="482"/>
      <c r="PV19" s="179">
        <f>PT19+PU19</f>
        <v>0</v>
      </c>
      <c r="PW19" s="179">
        <v>-90132147.473370671</v>
      </c>
      <c r="PX19" s="179">
        <f>PV19+PW19</f>
        <v>-90132147.473370671</v>
      </c>
      <c r="PY19" s="179">
        <v>-166759056.9989773</v>
      </c>
      <c r="PZ19" s="179">
        <f>PX19+PY19</f>
        <v>-256891204.47234797</v>
      </c>
      <c r="QA19" s="179">
        <v>-143568371.99825859</v>
      </c>
      <c r="QB19" s="179">
        <f>PZ19+QA19</f>
        <v>-400459576.47060657</v>
      </c>
      <c r="QC19" s="179">
        <v>-73436267.902879477</v>
      </c>
      <c r="QD19" s="179">
        <f>QB19+QC19</f>
        <v>-473895844.37348604</v>
      </c>
      <c r="QE19" s="179">
        <v>-151562792.76746643</v>
      </c>
      <c r="QF19" s="179">
        <f>QD19+QE19</f>
        <v>-625458637.14095247</v>
      </c>
      <c r="QG19" s="18">
        <f>ROW()</f>
        <v>19</v>
      </c>
      <c r="QH19" s="287" t="s">
        <v>220</v>
      </c>
      <c r="QI19" s="287"/>
      <c r="QJ19" s="409"/>
      <c r="QK19" s="409"/>
      <c r="QL19" s="446">
        <v>15881825.399999995</v>
      </c>
      <c r="QM19" s="446">
        <f t="shared" si="34"/>
        <v>-173410.64999999478</v>
      </c>
      <c r="QN19" s="444">
        <v>15708414.75</v>
      </c>
      <c r="QO19" s="446">
        <f t="shared" si="34"/>
        <v>-3259681.4000000004</v>
      </c>
      <c r="QP19" s="444">
        <v>12448733.35</v>
      </c>
      <c r="QQ19" s="446">
        <f t="shared" si="35"/>
        <v>-5044526.0199999996</v>
      </c>
      <c r="QR19" s="444">
        <v>7404207.3300000001</v>
      </c>
      <c r="QS19" s="446">
        <f t="shared" si="36"/>
        <v>-1549170.4100000001</v>
      </c>
      <c r="QT19" s="444">
        <v>5855036.9199999999</v>
      </c>
      <c r="QU19" s="446">
        <f t="shared" si="37"/>
        <v>-391316.25999999978</v>
      </c>
      <c r="QV19" s="444">
        <v>5463720.6600000001</v>
      </c>
      <c r="QW19" s="367">
        <f>ROW()</f>
        <v>19</v>
      </c>
      <c r="QX19" s="370" t="s">
        <v>235</v>
      </c>
      <c r="QY19" s="370"/>
      <c r="QZ19" s="483"/>
      <c r="RA19" s="483"/>
      <c r="RB19" s="483"/>
      <c r="RC19" s="484">
        <v>0</v>
      </c>
      <c r="RD19" s="484">
        <f t="shared" si="16"/>
        <v>0</v>
      </c>
      <c r="RE19" s="484">
        <v>-137.18157599999998</v>
      </c>
      <c r="RF19" s="484">
        <f t="shared" si="16"/>
        <v>-137.18157599999998</v>
      </c>
      <c r="RG19" s="484">
        <v>-143.14255199999999</v>
      </c>
      <c r="RH19" s="484">
        <f t="shared" si="16"/>
        <v>-280.32412799999997</v>
      </c>
      <c r="RI19" s="484">
        <v>-143.14255200000002</v>
      </c>
      <c r="RJ19" s="484">
        <f t="shared" si="16"/>
        <v>-423.46668</v>
      </c>
      <c r="RK19" s="484">
        <v>-143.14255200000002</v>
      </c>
      <c r="RL19" s="484">
        <f t="shared" si="16"/>
        <v>-566.60923200000002</v>
      </c>
      <c r="RM19" s="367">
        <f>ROW()</f>
        <v>19</v>
      </c>
      <c r="RN19" s="287" t="s">
        <v>235</v>
      </c>
      <c r="RO19" s="445"/>
      <c r="RP19" s="484"/>
      <c r="RQ19" s="484"/>
      <c r="RR19" s="484"/>
      <c r="RS19" s="484">
        <v>168710.14078799999</v>
      </c>
      <c r="RT19" s="485">
        <f t="shared" si="17"/>
        <v>168710.14078799999</v>
      </c>
      <c r="RU19" s="484">
        <v>3282945.3242039997</v>
      </c>
      <c r="RV19" s="485">
        <f t="shared" si="18"/>
        <v>3451655.4649919998</v>
      </c>
      <c r="RW19" s="484">
        <v>3837403.1659739986</v>
      </c>
      <c r="RX19" s="485">
        <f t="shared" si="18"/>
        <v>7289058.6309659984</v>
      </c>
      <c r="RY19" s="484">
        <v>4317495.8143800031</v>
      </c>
      <c r="RZ19" s="485">
        <f t="shared" si="18"/>
        <v>11606554.445346002</v>
      </c>
      <c r="SA19" s="484">
        <v>4430735.0775239989</v>
      </c>
      <c r="SB19" s="485">
        <f t="shared" si="18"/>
        <v>16037289.52287</v>
      </c>
    </row>
    <row r="20" spans="1:496" ht="15.75" thickBot="1" x14ac:dyDescent="0.3">
      <c r="A20" s="18">
        <f>ROW()</f>
        <v>20</v>
      </c>
      <c r="B20" s="486" t="s">
        <v>242</v>
      </c>
      <c r="C20" s="19"/>
      <c r="D20" s="373"/>
      <c r="E20" s="447">
        <v>-7002797.5</v>
      </c>
      <c r="F20" s="448"/>
      <c r="G20" s="447"/>
      <c r="H20" s="448"/>
      <c r="I20" s="447"/>
      <c r="J20" s="448"/>
      <c r="K20" s="447"/>
      <c r="L20" s="448"/>
      <c r="M20" s="447"/>
      <c r="N20" s="448"/>
      <c r="O20" s="447"/>
      <c r="P20" s="448"/>
      <c r="Q20" s="377">
        <f>ROW()</f>
        <v>20</v>
      </c>
      <c r="R20" s="416" t="s">
        <v>243</v>
      </c>
      <c r="S20" s="417"/>
      <c r="T20" s="449">
        <v>8647.380000000001</v>
      </c>
      <c r="U20" s="449">
        <f>-T20</f>
        <v>-8647.380000000001</v>
      </c>
      <c r="V20" s="32">
        <f t="shared" si="19"/>
        <v>0</v>
      </c>
      <c r="W20" s="382"/>
      <c r="X20" s="450">
        <f t="shared" si="19"/>
        <v>0</v>
      </c>
      <c r="Y20" s="382"/>
      <c r="Z20" s="450">
        <f t="shared" si="7"/>
        <v>0</v>
      </c>
      <c r="AA20" s="382"/>
      <c r="AB20" s="450">
        <f t="shared" si="8"/>
        <v>0</v>
      </c>
      <c r="AC20" s="382"/>
      <c r="AD20" s="450">
        <f t="shared" si="9"/>
        <v>0</v>
      </c>
      <c r="AE20" s="382"/>
      <c r="AF20" s="450">
        <f t="shared" si="10"/>
        <v>0</v>
      </c>
      <c r="AG20" s="18">
        <f>ROW()</f>
        <v>20</v>
      </c>
      <c r="AH20" s="383" t="s">
        <v>244</v>
      </c>
      <c r="AI20" s="451"/>
      <c r="AJ20" s="20">
        <f>AJ16*AJ18</f>
        <v>10317427619.495258</v>
      </c>
      <c r="AK20" s="20">
        <f>AK16*AK18</f>
        <v>1102955</v>
      </c>
      <c r="AL20" s="387">
        <f>SUM(AJ20:AK20)</f>
        <v>10318530574.495258</v>
      </c>
      <c r="AM20" s="20">
        <f>AM16*AM18</f>
        <v>0</v>
      </c>
      <c r="AN20" s="387">
        <v>10318530574.495258</v>
      </c>
      <c r="AO20" s="387">
        <v>0</v>
      </c>
      <c r="AP20" s="387">
        <f>SUM(AN20:AO20)</f>
        <v>10318530574.495258</v>
      </c>
      <c r="AQ20" s="387">
        <v>0</v>
      </c>
      <c r="AR20" s="387">
        <f>SUM(AP20:AQ20)</f>
        <v>10318530574.495258</v>
      </c>
      <c r="AS20" s="387">
        <v>0</v>
      </c>
      <c r="AT20" s="387">
        <f>SUM(AR20:AS20)</f>
        <v>10318530574.495258</v>
      </c>
      <c r="AU20" s="387">
        <v>0</v>
      </c>
      <c r="AV20" s="387">
        <f>SUM(AT20:AU20)</f>
        <v>10318530574.495258</v>
      </c>
      <c r="AW20" s="18">
        <f>ROW()</f>
        <v>20</v>
      </c>
      <c r="AX20" s="23" t="s">
        <v>245</v>
      </c>
      <c r="AY20" s="385"/>
      <c r="AZ20" s="422">
        <v>3764195.8000000007</v>
      </c>
      <c r="BA20" s="422">
        <v>0</v>
      </c>
      <c r="BB20" s="422">
        <f>SUM(AZ20:BA20)</f>
        <v>3764195.8000000007</v>
      </c>
      <c r="BC20" s="422">
        <v>717573.36542599928</v>
      </c>
      <c r="BD20" s="422">
        <f>SUM(BB20:BC20)</f>
        <v>4481769.165426</v>
      </c>
      <c r="BE20" s="422">
        <v>-1452302.8297260003</v>
      </c>
      <c r="BF20" s="422">
        <f>SUM(BD20:BE20)</f>
        <v>3029466.3356999997</v>
      </c>
      <c r="BG20" s="422">
        <v>-395193.22033799998</v>
      </c>
      <c r="BH20" s="422">
        <f>SUM(BF20:BG20)</f>
        <v>2634273.1153619997</v>
      </c>
      <c r="BI20" s="422">
        <v>-743533.59620399983</v>
      </c>
      <c r="BJ20" s="422">
        <f>SUM(BH20:BI20)</f>
        <v>1890739.5191579999</v>
      </c>
      <c r="BK20" s="422">
        <v>-73988.326188000152</v>
      </c>
      <c r="BL20" s="422">
        <f>SUM(BJ20:BK20)</f>
        <v>1816751.1929699997</v>
      </c>
      <c r="BM20" s="18">
        <f>ROW()</f>
        <v>20</v>
      </c>
      <c r="BN20" s="356" t="s">
        <v>246</v>
      </c>
      <c r="BP20" s="476"/>
      <c r="BQ20" s="26">
        <f>+'SEF-3'!$J$13</f>
        <v>2.6200000000000001E-2</v>
      </c>
      <c r="BR20" s="26">
        <f>+'SEF-3'!$J$13</f>
        <v>2.6200000000000001E-2</v>
      </c>
      <c r="BS20" s="26">
        <f>+'SEF-3'!$J$13</f>
        <v>2.6200000000000001E-2</v>
      </c>
      <c r="BT20" s="26">
        <f>+'SEF-3'!$J$13</f>
        <v>2.6200000000000001E-2</v>
      </c>
      <c r="BU20" s="26">
        <f>+'SEF-3'!$J$13</f>
        <v>2.6200000000000001E-2</v>
      </c>
      <c r="BV20" s="26">
        <f>+BU20</f>
        <v>2.6200000000000001E-2</v>
      </c>
      <c r="BW20" s="26">
        <f>+'SEF-3'!J22</f>
        <v>2.5399999999999999E-2</v>
      </c>
      <c r="BX20" s="26">
        <f>+BW20</f>
        <v>2.5399999999999999E-2</v>
      </c>
      <c r="BY20" s="26">
        <f>+'SEF-3'!J31</f>
        <v>2.5399999999999999E-2</v>
      </c>
      <c r="BZ20" s="26">
        <f>+BY20</f>
        <v>2.5399999999999999E-2</v>
      </c>
      <c r="CA20" s="26">
        <f>+'SEF-3'!J40</f>
        <v>2.5399999999999999E-2</v>
      </c>
      <c r="CB20" s="26">
        <f>+CA20</f>
        <v>2.5399999999999999E-2</v>
      </c>
      <c r="CC20" s="18">
        <f>ROW()</f>
        <v>20</v>
      </c>
      <c r="CD20" s="487" t="s">
        <v>234</v>
      </c>
      <c r="CE20" s="488">
        <v>0.21</v>
      </c>
      <c r="CF20" s="425">
        <v>-4184997.8652182403</v>
      </c>
      <c r="CG20" s="425">
        <v>791011.46521824028</v>
      </c>
      <c r="CH20" s="425">
        <f t="shared" ref="CH20:CR20" si="54">SUM(CF20:CG20)</f>
        <v>-3393986.4</v>
      </c>
      <c r="CI20" s="425">
        <v>0</v>
      </c>
      <c r="CJ20" s="425">
        <f t="shared" si="54"/>
        <v>-3393986.4</v>
      </c>
      <c r="CK20" s="357"/>
      <c r="CL20" s="425">
        <f t="shared" si="54"/>
        <v>-3393986.4</v>
      </c>
      <c r="CM20" s="357"/>
      <c r="CN20" s="425">
        <f t="shared" si="54"/>
        <v>-3393986.4</v>
      </c>
      <c r="CO20" s="357"/>
      <c r="CP20" s="425">
        <f t="shared" si="54"/>
        <v>-3393986.4</v>
      </c>
      <c r="CQ20" s="357"/>
      <c r="CR20" s="425">
        <f t="shared" si="54"/>
        <v>-3393986.4</v>
      </c>
      <c r="CS20" s="18">
        <f>ROW()</f>
        <v>20</v>
      </c>
      <c r="CT20" s="426" t="s">
        <v>247</v>
      </c>
      <c r="CU20" s="426"/>
      <c r="CV20" s="427"/>
      <c r="CW20" s="427"/>
      <c r="CX20" s="427"/>
      <c r="CY20" s="427"/>
      <c r="CZ20" s="427"/>
      <c r="DA20" s="427"/>
      <c r="DB20" s="427"/>
      <c r="DC20" s="427"/>
      <c r="DD20" s="427"/>
      <c r="DE20" s="427"/>
      <c r="DF20" s="427"/>
      <c r="DG20" s="427"/>
      <c r="DH20" s="427"/>
      <c r="DI20" s="18">
        <f>ROW()</f>
        <v>20</v>
      </c>
      <c r="DJ20" s="461" t="s">
        <v>236</v>
      </c>
      <c r="DK20" s="461"/>
      <c r="DL20" s="49">
        <f>DL18</f>
        <v>88405965.112160012</v>
      </c>
      <c r="DM20" s="49">
        <f>DM18</f>
        <v>-2208.3352379947901</v>
      </c>
      <c r="DN20" s="36">
        <f>DL20+DM20</f>
        <v>88403756.776922017</v>
      </c>
      <c r="DO20" s="49">
        <f>DO18</f>
        <v>0</v>
      </c>
      <c r="DP20" s="49">
        <f>DN20+DO20</f>
        <v>88403756.776922017</v>
      </c>
      <c r="DQ20" s="49">
        <f>DQ18</f>
        <v>0</v>
      </c>
      <c r="DR20" s="49">
        <f>SUM(DP20:DQ20)</f>
        <v>88403756.776922017</v>
      </c>
      <c r="DS20" s="49">
        <f>DS18</f>
        <v>0</v>
      </c>
      <c r="DT20" s="49">
        <f>SUM(DR20:DS20)</f>
        <v>88403756.776922017</v>
      </c>
      <c r="DU20" s="49">
        <f>DU18</f>
        <v>0</v>
      </c>
      <c r="DV20" s="49">
        <f>SUM(DT20:DU20)</f>
        <v>88403756.776922017</v>
      </c>
      <c r="DW20" s="49">
        <f>DW18</f>
        <v>0</v>
      </c>
      <c r="DX20" s="49">
        <f>SUM(DV20:DW20)</f>
        <v>88403756.776922017</v>
      </c>
      <c r="DY20" s="18">
        <f>ROW()</f>
        <v>20</v>
      </c>
      <c r="DZ20" s="439"/>
      <c r="EA20" s="19"/>
      <c r="EB20" s="19"/>
      <c r="EC20" s="19"/>
      <c r="ED20" s="1"/>
      <c r="EE20" s="19"/>
      <c r="EF20" s="1"/>
      <c r="EG20" s="19"/>
      <c r="EH20" s="1"/>
      <c r="EI20" s="19"/>
      <c r="EJ20" s="1"/>
      <c r="EK20" s="19"/>
      <c r="EL20" s="1"/>
      <c r="EM20" s="19"/>
      <c r="EN20" s="1"/>
      <c r="EO20" s="18">
        <f>ROW()</f>
        <v>20</v>
      </c>
      <c r="EP20" s="19" t="s">
        <v>213</v>
      </c>
      <c r="EQ20" s="17"/>
      <c r="ER20" s="17">
        <f>ER18</f>
        <v>1343861.8443840472</v>
      </c>
      <c r="ES20" s="17">
        <f>ES18</f>
        <v>89605.877021006425</v>
      </c>
      <c r="ET20" s="17">
        <f>ER20+ES20</f>
        <v>1433467.7214050535</v>
      </c>
      <c r="EU20" s="17">
        <f>EU18</f>
        <v>0</v>
      </c>
      <c r="EV20" s="17">
        <f>ET20+EU20</f>
        <v>1433467.7214050535</v>
      </c>
      <c r="EW20" s="17">
        <f>EW18</f>
        <v>0</v>
      </c>
      <c r="EX20" s="17">
        <f>EV20+EW20</f>
        <v>1433467.7214050535</v>
      </c>
      <c r="EY20" s="17">
        <f>EY18</f>
        <v>0</v>
      </c>
      <c r="EZ20" s="17">
        <f>EX20+EY20</f>
        <v>1433467.7214050535</v>
      </c>
      <c r="FA20" s="17">
        <f>FA18</f>
        <v>0</v>
      </c>
      <c r="FB20" s="17">
        <f>EZ20+FA20</f>
        <v>1433467.7214050535</v>
      </c>
      <c r="FC20" s="17">
        <f>FC18</f>
        <v>0</v>
      </c>
      <c r="FD20" s="17">
        <f>FB20+FC20</f>
        <v>1433467.7214050535</v>
      </c>
      <c r="FE20" s="18">
        <f>ROW()</f>
        <v>20</v>
      </c>
      <c r="FF20" s="429" t="s">
        <v>248</v>
      </c>
      <c r="FH20" s="36">
        <v>667228.19858253188</v>
      </c>
      <c r="FI20" s="36">
        <v>1327852.6021819038</v>
      </c>
      <c r="FJ20" s="460">
        <f t="shared" si="39"/>
        <v>1995080.8007644357</v>
      </c>
      <c r="FK20" s="36">
        <v>-469923.05705742119</v>
      </c>
      <c r="FL20" s="460">
        <f t="shared" si="40"/>
        <v>1525157.7437070145</v>
      </c>
      <c r="FM20" s="36">
        <v>93379.763959307689</v>
      </c>
      <c r="FN20" s="460">
        <f t="shared" si="41"/>
        <v>1618537.5076663222</v>
      </c>
      <c r="FO20" s="36">
        <v>172181.22199609107</v>
      </c>
      <c r="FP20" s="460">
        <f t="shared" si="42"/>
        <v>1790718.7296624132</v>
      </c>
      <c r="FQ20" s="36">
        <v>400176.15401689801</v>
      </c>
      <c r="FR20" s="460">
        <f t="shared" si="43"/>
        <v>2190894.8836793113</v>
      </c>
      <c r="FS20" s="36">
        <v>604380.55846239673</v>
      </c>
      <c r="FT20" s="460">
        <f t="shared" si="44"/>
        <v>2795275.442141708</v>
      </c>
      <c r="FU20" s="18">
        <f>ROW()</f>
        <v>20</v>
      </c>
      <c r="FV20" s="431" t="s">
        <v>249</v>
      </c>
      <c r="FW20" s="489"/>
      <c r="GS20" s="55"/>
      <c r="GT20" s="55"/>
      <c r="GU20" s="55"/>
      <c r="GV20" s="55"/>
      <c r="GW20" s="55"/>
      <c r="GX20" s="55"/>
      <c r="GY20" s="55"/>
      <c r="GZ20" s="55"/>
      <c r="HA20" s="18">
        <f>ROW()</f>
        <v>20</v>
      </c>
      <c r="HB20" s="23" t="s">
        <v>198</v>
      </c>
      <c r="HC20" s="490"/>
      <c r="HD20" s="455">
        <f>SUM(HD16:HD19)</f>
        <v>6500901.3481634129</v>
      </c>
      <c r="HE20" s="455">
        <f t="shared" ref="HE20:HP20" si="55">SUM(HE16:HE19)</f>
        <v>1033763.7840479165</v>
      </c>
      <c r="HF20" s="455">
        <f t="shared" si="55"/>
        <v>7534665.1322113294</v>
      </c>
      <c r="HG20" s="455">
        <f t="shared" si="55"/>
        <v>947448.74396524625</v>
      </c>
      <c r="HH20" s="455">
        <f t="shared" si="55"/>
        <v>8482113.8761765752</v>
      </c>
      <c r="HI20" s="455">
        <f t="shared" si="55"/>
        <v>0</v>
      </c>
      <c r="HJ20" s="455">
        <f t="shared" si="55"/>
        <v>8482113.8761765752</v>
      </c>
      <c r="HK20" s="455">
        <f t="shared" si="55"/>
        <v>0</v>
      </c>
      <c r="HL20" s="455">
        <f t="shared" si="55"/>
        <v>8482113.8761765752</v>
      </c>
      <c r="HM20" s="455">
        <f t="shared" si="55"/>
        <v>0</v>
      </c>
      <c r="HN20" s="455">
        <f t="shared" si="55"/>
        <v>8482113.8761765752</v>
      </c>
      <c r="HO20" s="455">
        <f t="shared" si="55"/>
        <v>0</v>
      </c>
      <c r="HP20" s="455">
        <f t="shared" si="55"/>
        <v>8482113.8761765752</v>
      </c>
      <c r="HQ20" s="18">
        <f>ROW()</f>
        <v>20</v>
      </c>
      <c r="IG20" s="18">
        <f>ROW()</f>
        <v>20</v>
      </c>
      <c r="IH20" s="361" t="s">
        <v>250</v>
      </c>
      <c r="II20" s="361"/>
      <c r="IJ20" s="20">
        <f t="shared" ref="IJ20:IV20" si="56">+IJ18</f>
        <v>92575.449763931756</v>
      </c>
      <c r="IK20" s="20">
        <f t="shared" si="56"/>
        <v>-83667.238430449957</v>
      </c>
      <c r="IL20" s="20">
        <f t="shared" si="56"/>
        <v>8908.2113334817986</v>
      </c>
      <c r="IM20" s="20">
        <f t="shared" si="56"/>
        <v>0</v>
      </c>
      <c r="IN20" s="20">
        <f t="shared" si="56"/>
        <v>8908.2113334817986</v>
      </c>
      <c r="IO20" s="20">
        <f t="shared" si="56"/>
        <v>0</v>
      </c>
      <c r="IP20" s="20">
        <f t="shared" si="56"/>
        <v>8908.2113334817986</v>
      </c>
      <c r="IQ20" s="20">
        <f t="shared" si="56"/>
        <v>0</v>
      </c>
      <c r="IR20" s="20">
        <f t="shared" si="56"/>
        <v>8908.2113334817986</v>
      </c>
      <c r="IS20" s="20">
        <f t="shared" si="56"/>
        <v>0</v>
      </c>
      <c r="IT20" s="20">
        <f t="shared" si="56"/>
        <v>8908.2113334817986</v>
      </c>
      <c r="IU20" s="20">
        <f t="shared" si="56"/>
        <v>0</v>
      </c>
      <c r="IV20" s="20">
        <f t="shared" si="56"/>
        <v>8908.2113334817986</v>
      </c>
      <c r="IW20" s="18">
        <f>ROW()</f>
        <v>20</v>
      </c>
      <c r="IX20" s="23" t="s">
        <v>216</v>
      </c>
      <c r="IY20" s="23"/>
      <c r="IZ20" s="491">
        <f t="shared" ref="IZ20:JL20" si="57">-IZ17-IZ19</f>
        <v>-5249793.7345003709</v>
      </c>
      <c r="JA20" s="491">
        <f t="shared" si="57"/>
        <v>1576182.6872538861</v>
      </c>
      <c r="JB20" s="491">
        <f t="shared" si="57"/>
        <v>-3673611.047246485</v>
      </c>
      <c r="JC20" s="491">
        <f t="shared" si="57"/>
        <v>-1224537.0157488291</v>
      </c>
      <c r="JD20" s="491">
        <f t="shared" si="57"/>
        <v>-4898148.0629953137</v>
      </c>
      <c r="JE20" s="491">
        <f t="shared" si="57"/>
        <v>0</v>
      </c>
      <c r="JF20" s="491">
        <f t="shared" si="57"/>
        <v>-4898148.0629953137</v>
      </c>
      <c r="JG20" s="491">
        <f t="shared" si="57"/>
        <v>0</v>
      </c>
      <c r="JH20" s="491">
        <f t="shared" si="57"/>
        <v>-4898148.0629953137</v>
      </c>
      <c r="JI20" s="491">
        <f t="shared" si="57"/>
        <v>0</v>
      </c>
      <c r="JJ20" s="491">
        <f t="shared" si="57"/>
        <v>-4898148.0629953137</v>
      </c>
      <c r="JK20" s="491">
        <f t="shared" si="57"/>
        <v>0</v>
      </c>
      <c r="JL20" s="491">
        <f t="shared" si="57"/>
        <v>-4898148.0629953137</v>
      </c>
      <c r="JM20" s="18">
        <f>ROW()</f>
        <v>20</v>
      </c>
      <c r="JN20" s="52" t="s">
        <v>248</v>
      </c>
      <c r="JO20" s="361"/>
      <c r="JP20" s="32">
        <v>30354720.108789455</v>
      </c>
      <c r="JQ20" s="32">
        <v>514493.33828667179</v>
      </c>
      <c r="JR20" s="464">
        <f t="shared" si="30"/>
        <v>30869213.447076127</v>
      </c>
      <c r="JS20" s="464">
        <v>0</v>
      </c>
      <c r="JT20" s="464">
        <f t="shared" si="31"/>
        <v>30869213.447076127</v>
      </c>
      <c r="JU20" s="464">
        <v>0</v>
      </c>
      <c r="JV20" s="464">
        <f t="shared" si="32"/>
        <v>30869213.447076127</v>
      </c>
      <c r="JW20" s="464"/>
      <c r="JX20" s="464">
        <f t="shared" si="32"/>
        <v>30869213.447076127</v>
      </c>
      <c r="JY20" s="464"/>
      <c r="JZ20" s="464">
        <f t="shared" si="32"/>
        <v>30869213.447076127</v>
      </c>
      <c r="KA20" s="464"/>
      <c r="KB20" s="464">
        <f t="shared" si="32"/>
        <v>30869213.447076127</v>
      </c>
      <c r="KC20" s="18">
        <f>ROW()</f>
        <v>20</v>
      </c>
      <c r="KD20" s="19" t="s">
        <v>151</v>
      </c>
      <c r="KF20" s="39">
        <v>190815244.39800799</v>
      </c>
      <c r="KG20" s="39">
        <v>6628145.0003628135</v>
      </c>
      <c r="KH20" s="39">
        <f>SUM(KF20:KG20)</f>
        <v>197443389.3983708</v>
      </c>
      <c r="KI20" s="55">
        <v>0</v>
      </c>
      <c r="KJ20" s="39">
        <f>KH20+KI20</f>
        <v>197443389.3983708</v>
      </c>
      <c r="KK20" s="55">
        <v>0</v>
      </c>
      <c r="KL20" s="39">
        <f>KJ20+KK20</f>
        <v>197443389.3983708</v>
      </c>
      <c r="KM20" s="55">
        <v>0</v>
      </c>
      <c r="KN20" s="39">
        <f>KL20+KM20</f>
        <v>197443389.3983708</v>
      </c>
      <c r="KO20" s="55">
        <v>0</v>
      </c>
      <c r="KP20" s="39">
        <f>KN20+KO20</f>
        <v>197443389.3983708</v>
      </c>
      <c r="KQ20" s="55">
        <v>0</v>
      </c>
      <c r="KR20" s="39">
        <f>KP20+KQ20</f>
        <v>197443389.3983708</v>
      </c>
      <c r="KS20" s="18">
        <f>ROW()</f>
        <v>20</v>
      </c>
      <c r="KT20" s="272" t="s">
        <v>251</v>
      </c>
      <c r="KV20" s="477">
        <f t="shared" ref="KV20:LH20" si="58">SUM(KV16:KV19)</f>
        <v>442632026.03410596</v>
      </c>
      <c r="KW20" s="477">
        <f t="shared" si="58"/>
        <v>13661206.458797369</v>
      </c>
      <c r="KX20" s="477">
        <f t="shared" si="58"/>
        <v>456293232.49290329</v>
      </c>
      <c r="KY20" s="477">
        <f t="shared" si="58"/>
        <v>0</v>
      </c>
      <c r="KZ20" s="477">
        <f t="shared" si="58"/>
        <v>456293232.49290329</v>
      </c>
      <c r="LA20" s="477">
        <f t="shared" si="58"/>
        <v>0</v>
      </c>
      <c r="LB20" s="477">
        <f t="shared" si="58"/>
        <v>456293232.49290329</v>
      </c>
      <c r="LC20" s="477">
        <f t="shared" si="58"/>
        <v>0</v>
      </c>
      <c r="LD20" s="477">
        <f t="shared" si="58"/>
        <v>456293232.49290329</v>
      </c>
      <c r="LE20" s="477">
        <f t="shared" si="58"/>
        <v>0</v>
      </c>
      <c r="LF20" s="477">
        <f t="shared" si="58"/>
        <v>456293232.49290329</v>
      </c>
      <c r="LG20" s="477">
        <f t="shared" si="58"/>
        <v>0</v>
      </c>
      <c r="LH20" s="477">
        <f t="shared" si="58"/>
        <v>456293232.49290329</v>
      </c>
      <c r="LI20" s="18">
        <f>ROW()</f>
        <v>20</v>
      </c>
      <c r="LJ20" s="272" t="s">
        <v>252</v>
      </c>
      <c r="LK20" s="488">
        <v>0.21</v>
      </c>
      <c r="LL20" s="55">
        <f>-$LK$20*LL19</f>
        <v>-954009.20790000004</v>
      </c>
      <c r="LM20" s="55">
        <f>-$LK$20*LM19</f>
        <v>-18498.07071840006</v>
      </c>
      <c r="LN20" s="55">
        <f t="shared" ref="LN20:LN21" si="59">SUM(LL20:LM20)</f>
        <v>-972507.2786184001</v>
      </c>
      <c r="LO20" s="55">
        <f>-$LK$20*LO19</f>
        <v>0</v>
      </c>
      <c r="LP20" s="55">
        <f t="shared" ref="LP20:LP21" si="60">SUM(LN20:LO20)</f>
        <v>-972507.2786184001</v>
      </c>
      <c r="LQ20" s="55">
        <f>-$LK$20*LQ19</f>
        <v>0</v>
      </c>
      <c r="LR20" s="55">
        <f t="shared" ref="LR20:LR21" si="61">SUM(LP20:LQ20)</f>
        <v>-972507.2786184001</v>
      </c>
      <c r="LS20" s="55">
        <f>-$LK$20*LS19</f>
        <v>0</v>
      </c>
      <c r="LT20" s="55">
        <f t="shared" ref="LT20:LT21" si="62">SUM(LR20:LS20)</f>
        <v>-972507.2786184001</v>
      </c>
      <c r="LU20" s="55">
        <f>-$LK$20*LU19</f>
        <v>0</v>
      </c>
      <c r="LV20" s="55">
        <f t="shared" ref="LV20:LV21" si="63">SUM(LT20:LU20)</f>
        <v>-972507.2786184001</v>
      </c>
      <c r="LW20" s="55">
        <f>-$LK$20*LW19</f>
        <v>0</v>
      </c>
      <c r="LX20" s="55">
        <f t="shared" ref="LX20:LX21" si="64">SUM(LV20:LW20)</f>
        <v>-972507.2786184001</v>
      </c>
      <c r="LY20" s="18">
        <f>ROW()</f>
        <v>20</v>
      </c>
      <c r="LZ20" s="23" t="s">
        <v>93</v>
      </c>
      <c r="MB20" s="447"/>
      <c r="MC20" s="447"/>
      <c r="MD20" s="447"/>
      <c r="ME20" s="447"/>
      <c r="MF20" s="447"/>
      <c r="MG20" s="447"/>
      <c r="MH20" s="396"/>
      <c r="MI20" s="447">
        <v>6015590.8529793024</v>
      </c>
      <c r="MJ20" s="447"/>
      <c r="MK20" s="447">
        <v>2475818.8935090452</v>
      </c>
      <c r="ML20" s="447"/>
      <c r="MM20" s="447">
        <v>3381475.8202542961</v>
      </c>
      <c r="MN20" s="447"/>
      <c r="MO20" s="236">
        <f>ROW()</f>
        <v>20</v>
      </c>
      <c r="MP20" s="55" t="s">
        <v>253</v>
      </c>
      <c r="MQ20" s="55"/>
      <c r="MR20" s="492"/>
      <c r="MS20" s="492"/>
      <c r="MT20" s="492"/>
      <c r="MU20" s="492"/>
      <c r="MV20" s="492"/>
      <c r="MW20" s="493"/>
      <c r="MX20" s="493"/>
      <c r="MY20" s="493"/>
      <c r="MZ20" s="493"/>
      <c r="NA20" s="493"/>
      <c r="NB20" s="494"/>
      <c r="NC20" s="494"/>
      <c r="ND20" s="494"/>
      <c r="NE20" s="18">
        <f>ROW()</f>
        <v>20</v>
      </c>
      <c r="NF20" s="53"/>
      <c r="NG20" s="53"/>
      <c r="NH20" s="49">
        <f>-NI20</f>
        <v>0</v>
      </c>
      <c r="NI20" s="49"/>
      <c r="NJ20" s="49">
        <f t="shared" si="47"/>
        <v>0</v>
      </c>
      <c r="NK20" s="49"/>
      <c r="NL20" s="49">
        <f t="shared" si="47"/>
        <v>0</v>
      </c>
      <c r="NM20" s="49"/>
      <c r="NN20" s="49">
        <f t="shared" si="47"/>
        <v>0</v>
      </c>
      <c r="NO20" s="49"/>
      <c r="NP20" s="49">
        <f t="shared" si="47"/>
        <v>0</v>
      </c>
      <c r="NQ20" s="49"/>
      <c r="NR20" s="49">
        <f t="shared" si="47"/>
        <v>0</v>
      </c>
      <c r="NS20" s="49"/>
      <c r="NT20" s="49">
        <f t="shared" si="47"/>
        <v>0</v>
      </c>
      <c r="NU20" s="18">
        <f>ROW()</f>
        <v>20</v>
      </c>
      <c r="NV20" s="53" t="s">
        <v>254</v>
      </c>
      <c r="NW20" s="53"/>
      <c r="NX20" s="49">
        <v>0</v>
      </c>
      <c r="NY20" s="49">
        <v>0</v>
      </c>
      <c r="NZ20" s="49">
        <f t="shared" si="48"/>
        <v>0</v>
      </c>
      <c r="OA20" s="49"/>
      <c r="OB20" s="49">
        <f t="shared" si="48"/>
        <v>0</v>
      </c>
      <c r="OC20" s="55"/>
      <c r="OD20" s="55"/>
      <c r="OE20" s="55"/>
      <c r="OF20" s="55"/>
      <c r="OG20" s="55"/>
      <c r="OH20" s="55"/>
      <c r="OI20" s="55"/>
      <c r="OJ20" s="55"/>
      <c r="OK20" s="18">
        <f>ROW()</f>
        <v>20</v>
      </c>
      <c r="OL20" s="24" t="s">
        <v>255</v>
      </c>
      <c r="OM20" s="44">
        <v>0.21</v>
      </c>
      <c r="ON20" s="495">
        <f t="shared" ref="ON20:OZ20" si="65">-ON18*$OM$20</f>
        <v>-205490.35710000005</v>
      </c>
      <c r="OO20" s="495">
        <f t="shared" si="65"/>
        <v>37754.641149711177</v>
      </c>
      <c r="OP20" s="495">
        <f t="shared" si="65"/>
        <v>-167735.71595028887</v>
      </c>
      <c r="OQ20" s="495">
        <f t="shared" si="65"/>
        <v>5.1502888498362156E-3</v>
      </c>
      <c r="OR20" s="495">
        <f t="shared" si="65"/>
        <v>-167735.7108</v>
      </c>
      <c r="OS20" s="495">
        <f t="shared" si="65"/>
        <v>0</v>
      </c>
      <c r="OT20" s="495">
        <f t="shared" si="65"/>
        <v>-167735.7108</v>
      </c>
      <c r="OU20" s="495">
        <f t="shared" si="65"/>
        <v>-21275.666961596173</v>
      </c>
      <c r="OV20" s="495">
        <f t="shared" si="65"/>
        <v>-189011.37776159617</v>
      </c>
      <c r="OW20" s="495">
        <f t="shared" si="65"/>
        <v>0</v>
      </c>
      <c r="OX20" s="495">
        <f t="shared" si="65"/>
        <v>-189011.37776159617</v>
      </c>
      <c r="OY20" s="495">
        <f t="shared" si="65"/>
        <v>63612.664500000014</v>
      </c>
      <c r="OZ20" s="495">
        <f t="shared" si="65"/>
        <v>-125398.71326159617</v>
      </c>
      <c r="PA20" s="18">
        <f>ROW()</f>
        <v>20</v>
      </c>
      <c r="PB20" s="440" t="s">
        <v>256</v>
      </c>
      <c r="PC20" s="357"/>
      <c r="PD20" s="36">
        <v>0</v>
      </c>
      <c r="PE20" s="36">
        <v>0</v>
      </c>
      <c r="PF20" s="36">
        <v>-841744.48880333244</v>
      </c>
      <c r="PG20" s="36">
        <v>-891467.75575000024</v>
      </c>
      <c r="PH20" s="36">
        <f t="shared" si="49"/>
        <v>-1733212.2445533327</v>
      </c>
      <c r="PI20" s="36">
        <v>-445733.87787500024</v>
      </c>
      <c r="PJ20" s="36">
        <f t="shared" si="50"/>
        <v>-2178946.1224283329</v>
      </c>
      <c r="PK20" s="36">
        <v>0</v>
      </c>
      <c r="PL20" s="36">
        <f t="shared" si="51"/>
        <v>-2178946.1224283329</v>
      </c>
      <c r="PM20" s="36">
        <v>0</v>
      </c>
      <c r="PN20" s="36">
        <f t="shared" si="52"/>
        <v>-2178946.1224283329</v>
      </c>
      <c r="PO20" s="36">
        <v>0</v>
      </c>
      <c r="PP20" s="36">
        <f t="shared" si="53"/>
        <v>-2178946.1224283329</v>
      </c>
      <c r="PQ20" s="18">
        <f>ROW()</f>
        <v>20</v>
      </c>
      <c r="PR20" s="66" t="s">
        <v>257</v>
      </c>
      <c r="PS20" s="287"/>
      <c r="PT20" s="496"/>
      <c r="PU20" s="496"/>
      <c r="PV20" s="179">
        <f>PT20+PU20</f>
        <v>0</v>
      </c>
      <c r="PW20" s="179">
        <v>90132147.473370671</v>
      </c>
      <c r="PX20" s="179">
        <f>PV20+PW20</f>
        <v>90132147.473370671</v>
      </c>
      <c r="PY20" s="179">
        <v>166759056.9989773</v>
      </c>
      <c r="PZ20" s="179">
        <f>PX20+PY20</f>
        <v>256891204.47234797</v>
      </c>
      <c r="QA20" s="179">
        <v>143568371.99825859</v>
      </c>
      <c r="QB20" s="179">
        <f>PZ20+QA20</f>
        <v>400459576.47060657</v>
      </c>
      <c r="QC20" s="179">
        <v>73436267.902879477</v>
      </c>
      <c r="QD20" s="179">
        <f>QB20+QC20</f>
        <v>473895844.37348604</v>
      </c>
      <c r="QE20" s="179">
        <v>151562792.76746643</v>
      </c>
      <c r="QF20" s="179">
        <f>QD20+QE20</f>
        <v>625458637.14095247</v>
      </c>
      <c r="QG20" s="18">
        <f>ROW()</f>
        <v>20</v>
      </c>
      <c r="QH20" s="287" t="s">
        <v>235</v>
      </c>
      <c r="QI20" s="287"/>
      <c r="QJ20" s="441"/>
      <c r="QK20" s="441"/>
      <c r="QL20" s="485">
        <v>65273020.645392001</v>
      </c>
      <c r="QM20" s="485">
        <f t="shared" si="34"/>
        <v>-3730756.3268639967</v>
      </c>
      <c r="QN20" s="484">
        <v>61542264.318528004</v>
      </c>
      <c r="QO20" s="485">
        <f t="shared" si="34"/>
        <v>-15448729.036314003</v>
      </c>
      <c r="QP20" s="484">
        <v>46093535.282214001</v>
      </c>
      <c r="QQ20" s="485">
        <f t="shared" si="35"/>
        <v>-15141685.466417998</v>
      </c>
      <c r="QR20" s="484">
        <v>30951849.815796003</v>
      </c>
      <c r="QS20" s="485">
        <f t="shared" si="36"/>
        <v>-6693498.1320480071</v>
      </c>
      <c r="QT20" s="484">
        <v>24258351.683747996</v>
      </c>
      <c r="QU20" s="485">
        <f t="shared" si="37"/>
        <v>-5865046.1187359951</v>
      </c>
      <c r="QV20" s="484">
        <v>18393305.565012001</v>
      </c>
      <c r="QW20" s="367">
        <f>ROW()</f>
        <v>20</v>
      </c>
      <c r="QX20" s="287" t="s">
        <v>251</v>
      </c>
      <c r="QY20" s="370"/>
      <c r="QZ20" s="497"/>
      <c r="RA20" s="497"/>
      <c r="RB20" s="497">
        <f>SUM(RB16:RB19)</f>
        <v>0</v>
      </c>
      <c r="RC20" s="497">
        <f t="shared" ref="RC20:RL20" si="66">SUM(RC16:RC19)</f>
        <v>-725461.25379400025</v>
      </c>
      <c r="RD20" s="497">
        <f t="shared" si="66"/>
        <v>-725461.25379400025</v>
      </c>
      <c r="RE20" s="497">
        <f t="shared" si="66"/>
        <v>-5566833.4897539997</v>
      </c>
      <c r="RF20" s="497">
        <f t="shared" si="66"/>
        <v>-6292294.7435480002</v>
      </c>
      <c r="RG20" s="497">
        <f t="shared" si="66"/>
        <v>-6994609.43012599</v>
      </c>
      <c r="RH20" s="497">
        <f t="shared" si="66"/>
        <v>-13286904.173673991</v>
      </c>
      <c r="RI20" s="497">
        <f t="shared" si="66"/>
        <v>-4033072.8437359994</v>
      </c>
      <c r="RJ20" s="497">
        <f t="shared" si="66"/>
        <v>-17319977.017409991</v>
      </c>
      <c r="RK20" s="497">
        <f t="shared" si="66"/>
        <v>-3085311.7437359998</v>
      </c>
      <c r="RL20" s="497">
        <f t="shared" si="66"/>
        <v>-20405288.761145994</v>
      </c>
      <c r="RM20" s="367">
        <f>ROW()</f>
        <v>20</v>
      </c>
      <c r="RN20" s="287" t="s">
        <v>258</v>
      </c>
      <c r="RO20" s="445"/>
      <c r="RP20" s="446"/>
      <c r="RQ20" s="446"/>
      <c r="RR20" s="446"/>
      <c r="RS20" s="446">
        <f t="shared" ref="RS20:SB20" si="67">SUM(RS16:RS19)</f>
        <v>1712561.702794</v>
      </c>
      <c r="RT20" s="446">
        <f t="shared" si="67"/>
        <v>1712561.702794</v>
      </c>
      <c r="RU20" s="446">
        <f t="shared" si="67"/>
        <v>13915775.436139999</v>
      </c>
      <c r="RV20" s="446">
        <f t="shared" si="67"/>
        <v>15628337.138933999</v>
      </c>
      <c r="RW20" s="446">
        <f t="shared" si="67"/>
        <v>16870951.612949997</v>
      </c>
      <c r="RX20" s="446">
        <f t="shared" si="67"/>
        <v>32499288.751883999</v>
      </c>
      <c r="RY20" s="446">
        <f t="shared" si="67"/>
        <v>30565479.753405981</v>
      </c>
      <c r="RZ20" s="446">
        <f t="shared" si="67"/>
        <v>63064768.505289972</v>
      </c>
      <c r="SA20" s="446">
        <f t="shared" si="67"/>
        <v>24972958.627523962</v>
      </c>
      <c r="SB20" s="446">
        <f t="shared" si="67"/>
        <v>88037727.132813945</v>
      </c>
    </row>
    <row r="21" spans="1:496" ht="16.5" thickTop="1" thickBot="1" x14ac:dyDescent="0.3">
      <c r="A21" s="18">
        <f>ROW()</f>
        <v>21</v>
      </c>
      <c r="B21" s="486" t="s">
        <v>259</v>
      </c>
      <c r="C21" s="19"/>
      <c r="D21" s="373"/>
      <c r="E21" s="447">
        <v>47482282.830000006</v>
      </c>
      <c r="F21" s="448"/>
      <c r="G21" s="447"/>
      <c r="H21" s="448"/>
      <c r="I21" s="447"/>
      <c r="J21" s="448"/>
      <c r="K21" s="447"/>
      <c r="L21" s="448"/>
      <c r="M21" s="447"/>
      <c r="N21" s="448"/>
      <c r="O21" s="447"/>
      <c r="P21" s="448"/>
      <c r="Q21" s="377">
        <f>ROW()</f>
        <v>21</v>
      </c>
      <c r="R21" s="416" t="s">
        <v>260</v>
      </c>
      <c r="S21" s="498"/>
      <c r="T21" s="449">
        <v>20895273.780000001</v>
      </c>
      <c r="U21" s="449">
        <f>-T21</f>
        <v>-20895273.780000001</v>
      </c>
      <c r="V21" s="32">
        <f t="shared" si="19"/>
        <v>0</v>
      </c>
      <c r="W21" s="382"/>
      <c r="X21" s="450">
        <f t="shared" si="19"/>
        <v>0</v>
      </c>
      <c r="Y21" s="382"/>
      <c r="Z21" s="450">
        <f t="shared" si="7"/>
        <v>0</v>
      </c>
      <c r="AA21" s="382"/>
      <c r="AB21" s="450">
        <f t="shared" si="8"/>
        <v>0</v>
      </c>
      <c r="AC21" s="382"/>
      <c r="AD21" s="450">
        <f t="shared" si="9"/>
        <v>0</v>
      </c>
      <c r="AE21" s="382"/>
      <c r="AF21" s="450">
        <f t="shared" si="10"/>
        <v>0</v>
      </c>
      <c r="AG21" s="18">
        <f>ROW()</f>
        <v>21</v>
      </c>
      <c r="AH21" s="451"/>
      <c r="AI21" s="451"/>
      <c r="AJ21" s="471"/>
      <c r="AK21" s="471"/>
      <c r="AL21" s="471"/>
      <c r="AM21" s="471"/>
      <c r="AN21" s="471"/>
      <c r="AO21" s="471"/>
      <c r="AP21" s="471"/>
      <c r="AQ21" s="471"/>
      <c r="AR21" s="471"/>
      <c r="AS21" s="471"/>
      <c r="AT21" s="471"/>
      <c r="AU21" s="471"/>
      <c r="AV21" s="471"/>
      <c r="AW21" s="18">
        <f>ROW()</f>
        <v>21</v>
      </c>
      <c r="AX21" s="362" t="s">
        <v>261</v>
      </c>
      <c r="AZ21" s="38">
        <f t="shared" ref="AZ21:BL21" si="68">SUM(AZ16:AZ20)</f>
        <v>101529489.22000001</v>
      </c>
      <c r="BA21" s="38">
        <f t="shared" si="68"/>
        <v>-36730076.987808421</v>
      </c>
      <c r="BB21" s="38">
        <f t="shared" si="68"/>
        <v>64799412.232191592</v>
      </c>
      <c r="BC21" s="38">
        <f t="shared" si="68"/>
        <v>-454424.19965512399</v>
      </c>
      <c r="BD21" s="38">
        <f t="shared" si="68"/>
        <v>64344988.032536477</v>
      </c>
      <c r="BE21" s="38">
        <f t="shared" si="68"/>
        <v>-399773.68118600268</v>
      </c>
      <c r="BF21" s="38">
        <f t="shared" si="68"/>
        <v>63945214.351350464</v>
      </c>
      <c r="BG21" s="38">
        <f t="shared" si="68"/>
        <v>-668842.91487600096</v>
      </c>
      <c r="BH21" s="38">
        <f t="shared" si="68"/>
        <v>63276371.436474472</v>
      </c>
      <c r="BI21" s="38">
        <f t="shared" si="68"/>
        <v>467403.99771801173</v>
      </c>
      <c r="BJ21" s="38">
        <f t="shared" si="68"/>
        <v>63743775.434192479</v>
      </c>
      <c r="BK21" s="38">
        <f t="shared" si="68"/>
        <v>-553818.45254800306</v>
      </c>
      <c r="BL21" s="38">
        <f t="shared" si="68"/>
        <v>63189956.981644474</v>
      </c>
      <c r="BM21" s="18">
        <f>ROW()</f>
        <v>21</v>
      </c>
      <c r="BN21" s="356" t="s">
        <v>262</v>
      </c>
      <c r="BP21" s="38">
        <v>0</v>
      </c>
      <c r="BQ21" s="499">
        <f>BR21-BP21</f>
        <v>140351137.1621891</v>
      </c>
      <c r="BR21" s="499">
        <f>+BR16*BR20</f>
        <v>140351137.1621891</v>
      </c>
      <c r="BS21" s="499">
        <f>BT21-BR21</f>
        <v>3875618.2848811746</v>
      </c>
      <c r="BT21" s="499">
        <f>+BT16*BT20</f>
        <v>144226755.44707027</v>
      </c>
      <c r="BU21" s="499">
        <f>BV21-BT21</f>
        <v>2110944.2628128231</v>
      </c>
      <c r="BV21" s="499">
        <f>+BV16*BV20</f>
        <v>146337699.70988309</v>
      </c>
      <c r="BW21" s="499">
        <f>BX21-BV21</f>
        <v>-2597209.6093844175</v>
      </c>
      <c r="BX21" s="499">
        <f>+BX16*BX20</f>
        <v>143740490.10049868</v>
      </c>
      <c r="BY21" s="499">
        <f>BZ21-BX21</f>
        <v>9378244.5589213669</v>
      </c>
      <c r="BZ21" s="499">
        <f>+BZ16*BZ20</f>
        <v>153118734.65942004</v>
      </c>
      <c r="CA21" s="499">
        <f>CB21-BZ21</f>
        <v>10484388.728361011</v>
      </c>
      <c r="CB21" s="499">
        <f>+CB16*CB20</f>
        <v>163603123.38778105</v>
      </c>
      <c r="CC21" s="18">
        <f>ROW()</f>
        <v>21</v>
      </c>
      <c r="CD21" s="487" t="s">
        <v>216</v>
      </c>
      <c r="CE21" s="487"/>
      <c r="CF21" s="500">
        <f t="shared" ref="CF21:CR21" si="69">-CF17-CF20</f>
        <v>-15743563.397725761</v>
      </c>
      <c r="CG21" s="500">
        <f t="shared" si="69"/>
        <v>2975709.7977257613</v>
      </c>
      <c r="CH21" s="500">
        <f t="shared" si="69"/>
        <v>-12767853.6</v>
      </c>
      <c r="CI21" s="500">
        <f t="shared" si="69"/>
        <v>0</v>
      </c>
      <c r="CJ21" s="500">
        <f t="shared" si="69"/>
        <v>-12767853.6</v>
      </c>
      <c r="CK21" s="500">
        <f t="shared" si="69"/>
        <v>0</v>
      </c>
      <c r="CL21" s="500">
        <f t="shared" si="69"/>
        <v>-12767853.6</v>
      </c>
      <c r="CM21" s="500">
        <f t="shared" si="69"/>
        <v>0</v>
      </c>
      <c r="CN21" s="500">
        <f t="shared" si="69"/>
        <v>-12767853.6</v>
      </c>
      <c r="CO21" s="500">
        <f t="shared" si="69"/>
        <v>0</v>
      </c>
      <c r="CP21" s="500">
        <f t="shared" si="69"/>
        <v>-12767853.6</v>
      </c>
      <c r="CQ21" s="500">
        <f t="shared" si="69"/>
        <v>0</v>
      </c>
      <c r="CR21" s="500">
        <f t="shared" si="69"/>
        <v>-12767853.6</v>
      </c>
      <c r="CS21" s="18">
        <f>ROW()</f>
        <v>21</v>
      </c>
      <c r="CT21" s="23" t="s">
        <v>263</v>
      </c>
      <c r="CU21" s="23"/>
      <c r="CV21" s="427">
        <v>347424.01260000002</v>
      </c>
      <c r="CW21" s="427">
        <v>-178624.01260000002</v>
      </c>
      <c r="CX21" s="427">
        <f>CV21+CW21</f>
        <v>168800</v>
      </c>
      <c r="CY21" s="427"/>
      <c r="CZ21" s="427">
        <f t="shared" ref="CZ21:DH21" si="70">CX21+CY21</f>
        <v>168800</v>
      </c>
      <c r="DA21" s="427"/>
      <c r="DB21" s="427">
        <f t="shared" si="70"/>
        <v>168800</v>
      </c>
      <c r="DC21" s="427"/>
      <c r="DD21" s="427">
        <f t="shared" si="70"/>
        <v>168800</v>
      </c>
      <c r="DE21" s="427"/>
      <c r="DF21" s="427">
        <f t="shared" si="70"/>
        <v>168800</v>
      </c>
      <c r="DG21" s="427"/>
      <c r="DH21" s="427">
        <f t="shared" si="70"/>
        <v>168800</v>
      </c>
      <c r="DI21" s="18">
        <f>ROW()</f>
        <v>21</v>
      </c>
      <c r="DJ21" s="461" t="s">
        <v>252</v>
      </c>
      <c r="DK21" s="501">
        <v>0.21</v>
      </c>
      <c r="DL21" s="502">
        <f t="shared" ref="DL21:DX21" si="71">-$DK$21*DL20</f>
        <v>-18565252.673553601</v>
      </c>
      <c r="DM21" s="502">
        <f t="shared" si="71"/>
        <v>463.75039997890588</v>
      </c>
      <c r="DN21" s="502">
        <f t="shared" si="71"/>
        <v>-18564788.923153624</v>
      </c>
      <c r="DO21" s="502">
        <f t="shared" si="71"/>
        <v>0</v>
      </c>
      <c r="DP21" s="502">
        <f t="shared" si="71"/>
        <v>-18564788.923153624</v>
      </c>
      <c r="DQ21" s="502">
        <f t="shared" si="71"/>
        <v>0</v>
      </c>
      <c r="DR21" s="502">
        <f t="shared" si="71"/>
        <v>-18564788.923153624</v>
      </c>
      <c r="DS21" s="502">
        <f t="shared" si="71"/>
        <v>0</v>
      </c>
      <c r="DT21" s="502">
        <f t="shared" si="71"/>
        <v>-18564788.923153624</v>
      </c>
      <c r="DU21" s="502">
        <f t="shared" si="71"/>
        <v>0</v>
      </c>
      <c r="DV21" s="502">
        <f t="shared" si="71"/>
        <v>-18564788.923153624</v>
      </c>
      <c r="DW21" s="502">
        <f t="shared" si="71"/>
        <v>0</v>
      </c>
      <c r="DX21" s="502">
        <f t="shared" si="71"/>
        <v>-18564788.923153624</v>
      </c>
      <c r="DY21" s="18">
        <f>ROW()</f>
        <v>21</v>
      </c>
      <c r="DZ21" s="503" t="s">
        <v>264</v>
      </c>
      <c r="EA21" s="44">
        <v>0.4820921717994755</v>
      </c>
      <c r="EB21" s="458">
        <v>16044474.537859401</v>
      </c>
      <c r="EC21" s="458">
        <v>-43612.900235448033</v>
      </c>
      <c r="ED21" s="398">
        <f t="shared" ref="ED21:EN22" si="72">SUM(EB21:EC21)</f>
        <v>16000861.637623953</v>
      </c>
      <c r="EE21" s="458">
        <v>111965.94676945359</v>
      </c>
      <c r="EF21" s="398">
        <f t="shared" si="72"/>
        <v>16112827.584393406</v>
      </c>
      <c r="EG21" s="458">
        <v>0</v>
      </c>
      <c r="EH21" s="398">
        <f t="shared" si="72"/>
        <v>16112827.584393406</v>
      </c>
      <c r="EI21" s="458">
        <v>0</v>
      </c>
      <c r="EJ21" s="398">
        <f t="shared" si="72"/>
        <v>16112827.584393406</v>
      </c>
      <c r="EK21" s="458">
        <v>0</v>
      </c>
      <c r="EL21" s="398">
        <f t="shared" si="72"/>
        <v>16112827.584393406</v>
      </c>
      <c r="EM21" s="458">
        <v>0</v>
      </c>
      <c r="EN21" s="398">
        <f t="shared" si="72"/>
        <v>16112827.584393406</v>
      </c>
      <c r="EO21" s="18">
        <f>ROW()</f>
        <v>21</v>
      </c>
      <c r="EP21" s="19" t="s">
        <v>265</v>
      </c>
      <c r="EQ21" s="504">
        <v>0.21</v>
      </c>
      <c r="ER21" s="428">
        <f>-ER20*$EQ$21</f>
        <v>-282210.9873206499</v>
      </c>
      <c r="ES21" s="428">
        <f>-ES20*$EQ$21</f>
        <v>-18817.234174411347</v>
      </c>
      <c r="ET21" s="428">
        <f>ER21+ES21</f>
        <v>-301028.22149506124</v>
      </c>
      <c r="EU21" s="428">
        <f>-EU20*$EQ$21</f>
        <v>0</v>
      </c>
      <c r="EV21" s="428">
        <f>ET21+EU21</f>
        <v>-301028.22149506124</v>
      </c>
      <c r="EW21" s="428">
        <f>-EW20*$EQ$21</f>
        <v>0</v>
      </c>
      <c r="EX21" s="428">
        <f>EV21+EW21</f>
        <v>-301028.22149506124</v>
      </c>
      <c r="EY21" s="428">
        <f>-EY20*$EQ$21</f>
        <v>0</v>
      </c>
      <c r="EZ21" s="428">
        <f>EX21+EY21</f>
        <v>-301028.22149506124</v>
      </c>
      <c r="FA21" s="428">
        <f>-FA20*$EQ$21</f>
        <v>0</v>
      </c>
      <c r="FB21" s="428">
        <f>EZ21+FA21</f>
        <v>-301028.22149506124</v>
      </c>
      <c r="FC21" s="428">
        <f>-FC20*$EQ$21</f>
        <v>0</v>
      </c>
      <c r="FD21" s="428">
        <f>FB21+FC21</f>
        <v>-301028.22149506124</v>
      </c>
      <c r="FE21" s="18">
        <f>ROW()</f>
        <v>21</v>
      </c>
      <c r="FF21" s="429" t="s">
        <v>266</v>
      </c>
      <c r="FH21" s="36">
        <v>176636.31113366425</v>
      </c>
      <c r="FI21" s="36">
        <v>351618.71151122008</v>
      </c>
      <c r="FJ21" s="460">
        <f t="shared" si="39"/>
        <v>528255.0226448843</v>
      </c>
      <c r="FK21" s="36">
        <v>-124425.64484210667</v>
      </c>
      <c r="FL21" s="460">
        <f t="shared" si="40"/>
        <v>403829.37780277763</v>
      </c>
      <c r="FM21" s="36">
        <v>24724.978209402529</v>
      </c>
      <c r="FN21" s="460">
        <f t="shared" si="41"/>
        <v>428554.35601218016</v>
      </c>
      <c r="FO21" s="36">
        <v>45589.930638257065</v>
      </c>
      <c r="FP21" s="460">
        <f t="shared" si="42"/>
        <v>474144.28665043722</v>
      </c>
      <c r="FQ21" s="36">
        <v>105958.14626712917</v>
      </c>
      <c r="FR21" s="460">
        <f t="shared" si="43"/>
        <v>580102.43291756639</v>
      </c>
      <c r="FS21" s="36">
        <v>160027.13547960087</v>
      </c>
      <c r="FT21" s="460">
        <f t="shared" si="44"/>
        <v>740129.56839716726</v>
      </c>
      <c r="FU21" s="18">
        <f>ROW()</f>
        <v>21</v>
      </c>
      <c r="FV21" s="461" t="s">
        <v>267</v>
      </c>
      <c r="FW21" s="236"/>
      <c r="FX21" s="462">
        <v>3907608.3595000003</v>
      </c>
      <c r="FY21" s="462">
        <v>58614.125392499845</v>
      </c>
      <c r="FZ21" s="462">
        <f>SUM(FX21:FY21)</f>
        <v>3966222.4848925001</v>
      </c>
      <c r="GA21" s="20"/>
      <c r="GB21" s="462">
        <f>SUM(FZ21:GA21)</f>
        <v>3966222.4848925001</v>
      </c>
      <c r="GC21" s="20"/>
      <c r="GD21" s="462">
        <f>SUM(GB21:GC21)</f>
        <v>3966222.4848925001</v>
      </c>
      <c r="GE21" s="20"/>
      <c r="GF21" s="462">
        <f>SUM(GD21:GE21)</f>
        <v>3966222.4848925001</v>
      </c>
      <c r="GG21" s="20"/>
      <c r="GH21" s="462">
        <f>SUM(GF21:GG21)</f>
        <v>3966222.4848925001</v>
      </c>
      <c r="GI21" s="20"/>
      <c r="GJ21" s="462">
        <f>SUM(GH21:GI21)</f>
        <v>3966222.4848925001</v>
      </c>
      <c r="GS21" s="55"/>
      <c r="GT21" s="55"/>
      <c r="GU21" s="55"/>
      <c r="GV21" s="55"/>
      <c r="GW21" s="55"/>
      <c r="GX21" s="55"/>
      <c r="GY21" s="55"/>
      <c r="GZ21" s="55"/>
      <c r="HA21" s="18">
        <f>ROW()</f>
        <v>21</v>
      </c>
      <c r="HB21" s="23"/>
      <c r="HC21" s="19"/>
      <c r="HD21" s="19"/>
      <c r="HE21" s="19"/>
      <c r="HF21" s="19"/>
      <c r="HG21" s="19"/>
      <c r="HH21" s="481"/>
      <c r="HI21" s="55"/>
      <c r="HJ21" s="55"/>
      <c r="HK21" s="55"/>
      <c r="HL21" s="55"/>
      <c r="HM21" s="55"/>
      <c r="HN21" s="55"/>
      <c r="HO21" s="55"/>
      <c r="HP21" s="55"/>
      <c r="HQ21" s="18">
        <f>ROW()</f>
        <v>21</v>
      </c>
      <c r="HR21" s="24" t="s">
        <v>234</v>
      </c>
      <c r="HS21" s="44">
        <v>0.21</v>
      </c>
      <c r="HT21" s="39">
        <f t="shared" ref="HT21:IF21" si="73">-$HS$21*HT19</f>
        <v>1015790.7417</v>
      </c>
      <c r="HU21" s="39">
        <f t="shared" si="73"/>
        <v>346294.45829999994</v>
      </c>
      <c r="HV21" s="39">
        <f t="shared" si="73"/>
        <v>1362085.2</v>
      </c>
      <c r="HW21" s="39">
        <f t="shared" si="73"/>
        <v>0</v>
      </c>
      <c r="HX21" s="39">
        <f t="shared" si="73"/>
        <v>1362085.2</v>
      </c>
      <c r="HY21" s="39">
        <f t="shared" si="73"/>
        <v>-309304.35270000005</v>
      </c>
      <c r="HZ21" s="39">
        <f t="shared" si="73"/>
        <v>1052780.8473</v>
      </c>
      <c r="IA21" s="39">
        <f t="shared" si="73"/>
        <v>-921966.93539999996</v>
      </c>
      <c r="IB21" s="39">
        <f t="shared" si="73"/>
        <v>130813.91189999998</v>
      </c>
      <c r="IC21" s="39">
        <f t="shared" si="73"/>
        <v>0</v>
      </c>
      <c r="ID21" s="39">
        <f t="shared" si="73"/>
        <v>130813.91189999998</v>
      </c>
      <c r="IE21" s="39">
        <f t="shared" si="73"/>
        <v>0</v>
      </c>
      <c r="IF21" s="39">
        <f t="shared" si="73"/>
        <v>130813.91189999998</v>
      </c>
      <c r="IG21" s="18">
        <f>ROW()</f>
        <v>21</v>
      </c>
      <c r="IH21" s="361"/>
      <c r="IW21" s="25"/>
      <c r="JM21" s="18">
        <f>ROW()</f>
        <v>21</v>
      </c>
      <c r="JN21" s="52" t="s">
        <v>266</v>
      </c>
      <c r="JO21" s="361"/>
      <c r="JP21" s="32">
        <v>8036282.9320644103</v>
      </c>
      <c r="JQ21" s="32">
        <v>137226.71599812526</v>
      </c>
      <c r="JR21" s="464">
        <f t="shared" si="30"/>
        <v>8173509.6480625356</v>
      </c>
      <c r="JS21" s="464">
        <v>0</v>
      </c>
      <c r="JT21" s="464">
        <f t="shared" si="31"/>
        <v>8173509.6480625356</v>
      </c>
      <c r="JU21" s="464">
        <v>0</v>
      </c>
      <c r="JV21" s="464">
        <f t="shared" si="32"/>
        <v>8173509.6480625356</v>
      </c>
      <c r="JW21" s="464"/>
      <c r="JX21" s="464">
        <f t="shared" si="32"/>
        <v>8173509.6480625356</v>
      </c>
      <c r="JY21" s="464"/>
      <c r="JZ21" s="464">
        <f t="shared" si="32"/>
        <v>8173509.6480625356</v>
      </c>
      <c r="KA21" s="464"/>
      <c r="KB21" s="464">
        <f t="shared" si="32"/>
        <v>8173509.6480625356</v>
      </c>
      <c r="KC21" s="18">
        <f>ROW()</f>
        <v>21</v>
      </c>
      <c r="KD21" s="19" t="s">
        <v>152</v>
      </c>
      <c r="KF21" s="478">
        <v>-111495557.64287134</v>
      </c>
      <c r="KG21" s="478">
        <v>-2631836.9154126644</v>
      </c>
      <c r="KH21" s="478">
        <f>SUM(KF21:KG21)</f>
        <v>-114127394.558284</v>
      </c>
      <c r="KI21" s="478">
        <v>0</v>
      </c>
      <c r="KJ21" s="478">
        <f>KH21+KI21</f>
        <v>-114127394.558284</v>
      </c>
      <c r="KK21" s="478">
        <v>0</v>
      </c>
      <c r="KL21" s="478">
        <f>KJ21+KK21</f>
        <v>-114127394.558284</v>
      </c>
      <c r="KM21" s="478">
        <v>0</v>
      </c>
      <c r="KN21" s="478">
        <f>KL21+KM21</f>
        <v>-114127394.558284</v>
      </c>
      <c r="KO21" s="478">
        <v>0</v>
      </c>
      <c r="KP21" s="478">
        <f>KN21+KO21</f>
        <v>-114127394.558284</v>
      </c>
      <c r="KQ21" s="478">
        <v>0</v>
      </c>
      <c r="KR21" s="478">
        <f>KP21+KQ21</f>
        <v>-114127394.558284</v>
      </c>
      <c r="KS21" s="18">
        <f>ROW()</f>
        <v>21</v>
      </c>
      <c r="KT21" s="272" t="s">
        <v>268</v>
      </c>
      <c r="KV21" s="39">
        <v>9120648.2500000093</v>
      </c>
      <c r="KW21" s="55">
        <v>-9120648.2500000093</v>
      </c>
      <c r="KX21" s="39">
        <f>KV21+KW21</f>
        <v>0</v>
      </c>
      <c r="KY21" s="39"/>
      <c r="KZ21" s="39">
        <f>KX21+KY21</f>
        <v>0</v>
      </c>
      <c r="LA21" s="39"/>
      <c r="LB21" s="39">
        <f>KZ21+LA21</f>
        <v>0</v>
      </c>
      <c r="LC21" s="39"/>
      <c r="LD21" s="39">
        <f>LB21+LC21</f>
        <v>0</v>
      </c>
      <c r="LE21" s="39"/>
      <c r="LF21" s="39">
        <f>LD21+LE21</f>
        <v>0</v>
      </c>
      <c r="LG21" s="39"/>
      <c r="LH21" s="39">
        <f>LF21+LG21</f>
        <v>0</v>
      </c>
      <c r="LI21" s="18">
        <f>ROW()</f>
        <v>21</v>
      </c>
      <c r="LJ21" s="272" t="s">
        <v>269</v>
      </c>
      <c r="LK21" s="39"/>
      <c r="LL21" s="463">
        <f>-LL19-LL20</f>
        <v>-3588891.7821000004</v>
      </c>
      <c r="LM21" s="463">
        <f t="shared" ref="LM21" si="74">-LM19-LM20</f>
        <v>-69587.980321600218</v>
      </c>
      <c r="LN21" s="463">
        <f t="shared" si="59"/>
        <v>-3658479.7624216005</v>
      </c>
      <c r="LO21" s="463">
        <f t="shared" ref="LO21" si="75">-LO19-LO20</f>
        <v>0</v>
      </c>
      <c r="LP21" s="463">
        <f t="shared" si="60"/>
        <v>-3658479.7624216005</v>
      </c>
      <c r="LQ21" s="463">
        <f t="shared" ref="LQ21" si="76">-LQ19-LQ20</f>
        <v>0</v>
      </c>
      <c r="LR21" s="463">
        <f t="shared" si="61"/>
        <v>-3658479.7624216005</v>
      </c>
      <c r="LS21" s="463">
        <f t="shared" ref="LS21" si="77">-LS19-LS20</f>
        <v>0</v>
      </c>
      <c r="LT21" s="463">
        <f t="shared" si="62"/>
        <v>-3658479.7624216005</v>
      </c>
      <c r="LU21" s="463">
        <f t="shared" ref="LU21" si="78">-LU19-LU20</f>
        <v>0</v>
      </c>
      <c r="LV21" s="463">
        <f t="shared" si="63"/>
        <v>-3658479.7624216005</v>
      </c>
      <c r="LW21" s="463">
        <f t="shared" ref="LW21" si="79">-LW19-LW20</f>
        <v>0</v>
      </c>
      <c r="LX21" s="463">
        <f t="shared" si="64"/>
        <v>-3658479.7624216005</v>
      </c>
      <c r="LY21" s="18">
        <f>ROW()</f>
        <v>21</v>
      </c>
      <c r="LZ21" s="23" t="s">
        <v>94</v>
      </c>
      <c r="MB21" s="447"/>
      <c r="MC21" s="447"/>
      <c r="MD21" s="447"/>
      <c r="ME21" s="447"/>
      <c r="MF21" s="447"/>
      <c r="MG21" s="447"/>
      <c r="MH21" s="396"/>
      <c r="MI21" s="447">
        <v>3204880.9279256165</v>
      </c>
      <c r="MJ21" s="447"/>
      <c r="MK21" s="447">
        <v>945904.66040527076</v>
      </c>
      <c r="ML21" s="447"/>
      <c r="MM21" s="447">
        <v>530252.13364674151</v>
      </c>
      <c r="MN21" s="447"/>
      <c r="MO21" s="236">
        <f>ROW()</f>
        <v>21</v>
      </c>
      <c r="MP21" s="55" t="s">
        <v>270</v>
      </c>
      <c r="MQ21" s="55"/>
      <c r="MR21" s="505"/>
      <c r="MS21" s="505"/>
      <c r="MT21" s="505"/>
      <c r="MU21" s="505"/>
      <c r="MV21" s="505"/>
      <c r="MW21" s="505"/>
      <c r="MX21" s="505">
        <f t="shared" ref="MX21:ND21" si="80">SUM(MX18:MX20)</f>
        <v>76861294.555066049</v>
      </c>
      <c r="MY21" s="505">
        <f t="shared" si="80"/>
        <v>-701437.75289873779</v>
      </c>
      <c r="MZ21" s="505">
        <f t="shared" si="80"/>
        <v>76159856.802167311</v>
      </c>
      <c r="NA21" s="505">
        <f t="shared" si="80"/>
        <v>-76159856.802167311</v>
      </c>
      <c r="NB21" s="505">
        <f t="shared" si="80"/>
        <v>0</v>
      </c>
      <c r="NC21" s="505">
        <f t="shared" si="80"/>
        <v>0</v>
      </c>
      <c r="ND21" s="505">
        <f t="shared" si="80"/>
        <v>0</v>
      </c>
      <c r="NE21" s="18">
        <f>ROW()</f>
        <v>21</v>
      </c>
      <c r="NF21" s="361" t="s">
        <v>271</v>
      </c>
      <c r="NG21" s="53"/>
      <c r="NH21" s="51">
        <f t="shared" ref="NH21:NT21" si="81">SUM(NH18:NH20)</f>
        <v>194357205.99521798</v>
      </c>
      <c r="NI21" s="51">
        <f t="shared" si="81"/>
        <v>-194357205.99521798</v>
      </c>
      <c r="NJ21" s="51">
        <f t="shared" si="81"/>
        <v>0</v>
      </c>
      <c r="NK21" s="51">
        <f t="shared" si="81"/>
        <v>194357205.99521798</v>
      </c>
      <c r="NL21" s="51">
        <f t="shared" si="81"/>
        <v>194357205.99521798</v>
      </c>
      <c r="NM21" s="51">
        <f t="shared" si="81"/>
        <v>0</v>
      </c>
      <c r="NN21" s="51">
        <f t="shared" si="81"/>
        <v>194357205.99521798</v>
      </c>
      <c r="NO21" s="51">
        <f t="shared" si="81"/>
        <v>0</v>
      </c>
      <c r="NP21" s="51">
        <f t="shared" si="81"/>
        <v>194357205.99521798</v>
      </c>
      <c r="NQ21" s="51">
        <f t="shared" si="81"/>
        <v>0</v>
      </c>
      <c r="NR21" s="51">
        <f t="shared" si="81"/>
        <v>194357205.99521798</v>
      </c>
      <c r="NS21" s="51">
        <f t="shared" si="81"/>
        <v>0</v>
      </c>
      <c r="NT21" s="51">
        <f t="shared" si="81"/>
        <v>194357205.99521798</v>
      </c>
      <c r="NU21" s="18">
        <f>ROW()</f>
        <v>21</v>
      </c>
      <c r="NV21" s="361" t="s">
        <v>272</v>
      </c>
      <c r="NW21" s="53"/>
      <c r="NX21" s="51">
        <f>SUM(NX18:NX20)</f>
        <v>0</v>
      </c>
      <c r="NY21" s="51">
        <f>SUM(NY18:NY20)</f>
        <v>0</v>
      </c>
      <c r="NZ21" s="51">
        <f>SUM(NZ18:NZ20)</f>
        <v>0</v>
      </c>
      <c r="OA21" s="51"/>
      <c r="OB21" s="51">
        <f t="shared" ref="OB21:OJ21" si="82">SUM(OB18:OB20)</f>
        <v>0</v>
      </c>
      <c r="OC21" s="51">
        <f t="shared" si="82"/>
        <v>0</v>
      </c>
      <c r="OD21" s="51">
        <f t="shared" si="82"/>
        <v>0</v>
      </c>
      <c r="OE21" s="51">
        <f t="shared" si="82"/>
        <v>0</v>
      </c>
      <c r="OF21" s="51">
        <f t="shared" si="82"/>
        <v>0</v>
      </c>
      <c r="OG21" s="51">
        <f t="shared" si="82"/>
        <v>0</v>
      </c>
      <c r="OH21" s="51">
        <f t="shared" si="82"/>
        <v>0</v>
      </c>
      <c r="OI21" s="51">
        <f t="shared" si="82"/>
        <v>0</v>
      </c>
      <c r="OJ21" s="51">
        <f t="shared" si="82"/>
        <v>0</v>
      </c>
      <c r="OK21" s="18">
        <f>ROW()</f>
        <v>21</v>
      </c>
      <c r="OL21" s="487" t="s">
        <v>216</v>
      </c>
      <c r="OM21" s="405"/>
      <c r="ON21" s="276">
        <f t="shared" ref="ON21:OZ21" si="83">-ON18-ON20</f>
        <v>-773035.15290000022</v>
      </c>
      <c r="OO21" s="276">
        <f t="shared" si="83"/>
        <v>142029.36432510396</v>
      </c>
      <c r="OP21" s="276">
        <f t="shared" si="83"/>
        <v>-631005.78857489629</v>
      </c>
      <c r="OQ21" s="276">
        <f t="shared" si="83"/>
        <v>1.9374896149383859E-2</v>
      </c>
      <c r="OR21" s="276">
        <f t="shared" si="83"/>
        <v>-631005.7692000001</v>
      </c>
      <c r="OS21" s="276">
        <f t="shared" si="83"/>
        <v>0</v>
      </c>
      <c r="OT21" s="276">
        <f t="shared" si="83"/>
        <v>-631005.7692000001</v>
      </c>
      <c r="OU21" s="276">
        <f t="shared" si="83"/>
        <v>-80037.032855528465</v>
      </c>
      <c r="OV21" s="276">
        <f t="shared" si="83"/>
        <v>-711042.80205552862</v>
      </c>
      <c r="OW21" s="276">
        <f t="shared" si="83"/>
        <v>0</v>
      </c>
      <c r="OX21" s="276">
        <f t="shared" si="83"/>
        <v>-711042.80205552862</v>
      </c>
      <c r="OY21" s="276">
        <f t="shared" si="83"/>
        <v>239304.78550000006</v>
      </c>
      <c r="OZ21" s="276">
        <f t="shared" si="83"/>
        <v>-471738.01655552851</v>
      </c>
      <c r="PA21" s="18">
        <f>ROW()</f>
        <v>21</v>
      </c>
      <c r="PB21" s="470" t="s">
        <v>225</v>
      </c>
      <c r="PC21" s="357"/>
      <c r="PD21" s="36">
        <v>0</v>
      </c>
      <c r="PE21" s="36">
        <v>0</v>
      </c>
      <c r="PF21" s="36">
        <v>0</v>
      </c>
      <c r="PG21" s="36">
        <v>0</v>
      </c>
      <c r="PH21" s="36">
        <f t="shared" si="49"/>
        <v>0</v>
      </c>
      <c r="PI21" s="36">
        <v>0</v>
      </c>
      <c r="PJ21" s="36">
        <f t="shared" si="50"/>
        <v>0</v>
      </c>
      <c r="PK21" s="36">
        <v>544736.53060708323</v>
      </c>
      <c r="PL21" s="36">
        <f t="shared" si="51"/>
        <v>544736.53060708323</v>
      </c>
      <c r="PM21" s="36">
        <v>1089473.0612141662</v>
      </c>
      <c r="PN21" s="36">
        <f t="shared" si="52"/>
        <v>1634209.5918212496</v>
      </c>
      <c r="PO21" s="36">
        <v>544736.53060708265</v>
      </c>
      <c r="PP21" s="36">
        <f t="shared" si="53"/>
        <v>2178946.1224283325</v>
      </c>
      <c r="PQ21" s="18">
        <f>ROW()</f>
        <v>21</v>
      </c>
      <c r="PR21" s="370" t="s">
        <v>273</v>
      </c>
      <c r="PS21" s="287"/>
      <c r="PT21" s="506">
        <f>PT19+PT20</f>
        <v>0</v>
      </c>
      <c r="PU21" s="506">
        <f t="shared" ref="PU21:QF21" si="84">PU19+PU20</f>
        <v>0</v>
      </c>
      <c r="PV21" s="506">
        <f t="shared" si="84"/>
        <v>0</v>
      </c>
      <c r="PW21" s="506">
        <f>PW19+PW20</f>
        <v>0</v>
      </c>
      <c r="PX21" s="506">
        <f t="shared" si="84"/>
        <v>0</v>
      </c>
      <c r="PY21" s="506">
        <f t="shared" si="84"/>
        <v>0</v>
      </c>
      <c r="PZ21" s="506">
        <f t="shared" si="84"/>
        <v>0</v>
      </c>
      <c r="QA21" s="506">
        <f t="shared" si="84"/>
        <v>0</v>
      </c>
      <c r="QB21" s="506">
        <f t="shared" si="84"/>
        <v>0</v>
      </c>
      <c r="QC21" s="506">
        <f t="shared" si="84"/>
        <v>0</v>
      </c>
      <c r="QD21" s="506">
        <f t="shared" si="84"/>
        <v>0</v>
      </c>
      <c r="QE21" s="506">
        <f t="shared" si="84"/>
        <v>0</v>
      </c>
      <c r="QF21" s="506">
        <f t="shared" si="84"/>
        <v>0</v>
      </c>
      <c r="QG21" s="18">
        <f>ROW()</f>
        <v>21</v>
      </c>
      <c r="QH21" s="287" t="s">
        <v>251</v>
      </c>
      <c r="QI21" s="287"/>
      <c r="QJ21" s="409"/>
      <c r="QK21" s="409"/>
      <c r="QL21" s="446">
        <f t="shared" ref="QL21:QU21" si="85">SUM(QL17:QL20)</f>
        <v>456293232.49290329</v>
      </c>
      <c r="QM21" s="446">
        <f t="shared" si="85"/>
        <v>-3853351.2515065819</v>
      </c>
      <c r="QN21" s="446">
        <f t="shared" si="85"/>
        <v>452439881.24139673</v>
      </c>
      <c r="QO21" s="446">
        <f t="shared" si="85"/>
        <v>-18657594.711566709</v>
      </c>
      <c r="QP21" s="446">
        <f t="shared" si="85"/>
        <v>433782286.52983004</v>
      </c>
      <c r="QQ21" s="446">
        <f t="shared" si="85"/>
        <v>-27411901.238547936</v>
      </c>
      <c r="QR21" s="446">
        <f t="shared" si="85"/>
        <v>406370385.29128212</v>
      </c>
      <c r="QS21" s="446">
        <f t="shared" si="85"/>
        <v>-19941097.864814021</v>
      </c>
      <c r="QT21" s="446">
        <f t="shared" si="85"/>
        <v>386429287.42646813</v>
      </c>
      <c r="QU21" s="446">
        <f t="shared" si="85"/>
        <v>-8340086.7187359687</v>
      </c>
      <c r="QV21" s="446">
        <f>SUM(QV17:QV20)</f>
        <v>378089200.70773214</v>
      </c>
      <c r="QW21" s="367">
        <f>ROW()</f>
        <v>21</v>
      </c>
      <c r="QX21" s="287" t="s">
        <v>268</v>
      </c>
      <c r="QY21" s="370"/>
      <c r="QZ21" s="497"/>
      <c r="RA21" s="497"/>
      <c r="RB21" s="497"/>
      <c r="RC21" s="507">
        <v>0</v>
      </c>
      <c r="RD21" s="508">
        <f t="shared" ref="RD21:RL23" si="86">RC21+RB21</f>
        <v>0</v>
      </c>
      <c r="RE21" s="444">
        <v>0</v>
      </c>
      <c r="RF21" s="508">
        <f t="shared" si="86"/>
        <v>0</v>
      </c>
      <c r="RG21" s="444">
        <v>0</v>
      </c>
      <c r="RH21" s="508">
        <f t="shared" si="86"/>
        <v>0</v>
      </c>
      <c r="RI21" s="444">
        <v>0</v>
      </c>
      <c r="RJ21" s="508">
        <f t="shared" si="86"/>
        <v>0</v>
      </c>
      <c r="RK21" s="444">
        <v>0</v>
      </c>
      <c r="RL21" s="508">
        <f t="shared" si="86"/>
        <v>0</v>
      </c>
      <c r="RM21" s="367">
        <f>ROW()</f>
        <v>21</v>
      </c>
      <c r="RN21" s="287"/>
      <c r="RO21" s="445"/>
      <c r="RP21" s="446"/>
      <c r="RQ21" s="446"/>
      <c r="RR21" s="446"/>
      <c r="RS21" s="446"/>
      <c r="RT21" s="446"/>
      <c r="RU21" s="446"/>
      <c r="RV21" s="446"/>
      <c r="RW21" s="446"/>
      <c r="RX21" s="446"/>
      <c r="RY21" s="446"/>
      <c r="RZ21" s="446"/>
      <c r="SA21" s="446"/>
      <c r="SB21" s="446"/>
    </row>
    <row r="22" spans="1:496" ht="16.5" thickTop="1" thickBot="1" x14ac:dyDescent="0.3">
      <c r="A22" s="18">
        <f>ROW()</f>
        <v>22</v>
      </c>
      <c r="B22" s="486" t="s">
        <v>274</v>
      </c>
      <c r="C22" s="19"/>
      <c r="D22" s="373"/>
      <c r="E22" s="447">
        <v>982036.83999999985</v>
      </c>
      <c r="F22" s="448"/>
      <c r="G22" s="447"/>
      <c r="H22" s="448"/>
      <c r="I22" s="447"/>
      <c r="J22" s="448"/>
      <c r="K22" s="447"/>
      <c r="L22" s="448"/>
      <c r="M22" s="447"/>
      <c r="N22" s="448"/>
      <c r="O22" s="447"/>
      <c r="P22" s="448"/>
      <c r="Q22" s="377">
        <f>ROW()</f>
        <v>22</v>
      </c>
      <c r="R22" s="35" t="s">
        <v>275</v>
      </c>
      <c r="S22" s="417"/>
      <c r="T22" s="449">
        <v>-87029955.040000007</v>
      </c>
      <c r="U22" s="449">
        <f>-T22</f>
        <v>87029955.040000007</v>
      </c>
      <c r="V22" s="32">
        <f t="shared" si="19"/>
        <v>0</v>
      </c>
      <c r="W22" s="382"/>
      <c r="X22" s="450">
        <f t="shared" si="19"/>
        <v>0</v>
      </c>
      <c r="Y22" s="382"/>
      <c r="Z22" s="450">
        <f t="shared" si="7"/>
        <v>0</v>
      </c>
      <c r="AA22" s="382"/>
      <c r="AB22" s="450">
        <f t="shared" si="8"/>
        <v>0</v>
      </c>
      <c r="AC22" s="382"/>
      <c r="AD22" s="450">
        <f t="shared" si="9"/>
        <v>0</v>
      </c>
      <c r="AE22" s="382"/>
      <c r="AF22" s="450">
        <f t="shared" si="10"/>
        <v>0</v>
      </c>
      <c r="AG22" s="18">
        <f>ROW()</f>
        <v>22</v>
      </c>
      <c r="AH22" s="23" t="s">
        <v>276</v>
      </c>
      <c r="AI22" s="509">
        <f>'SEF-3'!O12</f>
        <v>7.1970000000000003E-3</v>
      </c>
      <c r="AJ22" s="510">
        <f>$AJ$20*$AI22</f>
        <v>74254526.577507377</v>
      </c>
      <c r="AK22" s="510">
        <f>AK$20*$AI22</f>
        <v>7937.9671349999999</v>
      </c>
      <c r="AL22" s="384">
        <f>SUM(AJ22:AK22)</f>
        <v>74262464.544642374</v>
      </c>
      <c r="AM22" s="384">
        <v>0</v>
      </c>
      <c r="AN22" s="384">
        <f>SUM(AL23:AM23)</f>
        <v>20637061.148990516</v>
      </c>
      <c r="AO22" s="510">
        <v>0</v>
      </c>
      <c r="AP22" s="510">
        <f>SUM(AN22:AO22)</f>
        <v>20637061.148990516</v>
      </c>
      <c r="AQ22" s="510">
        <v>0</v>
      </c>
      <c r="AR22" s="510">
        <f>SUM(AP22:AQ22)</f>
        <v>20637061.148990516</v>
      </c>
      <c r="AS22" s="510">
        <v>0</v>
      </c>
      <c r="AT22" s="510">
        <f>SUM(AR22:AS22)</f>
        <v>20637061.148990516</v>
      </c>
      <c r="AU22" s="510">
        <v>0</v>
      </c>
      <c r="AV22" s="510">
        <f>SUM(AT22:AU22)</f>
        <v>20637061.148990516</v>
      </c>
      <c r="AW22" s="18">
        <f>ROW()</f>
        <v>22</v>
      </c>
      <c r="AX22" s="362" t="s">
        <v>277</v>
      </c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18">
        <f>ROW()</f>
        <v>22</v>
      </c>
      <c r="BN22" s="356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357"/>
      <c r="CD22" s="357"/>
      <c r="CE22" s="357"/>
      <c r="CF22" s="357"/>
      <c r="CG22" s="357"/>
      <c r="CH22" s="357"/>
      <c r="CI22" s="357"/>
      <c r="CJ22" s="357"/>
      <c r="CK22" s="357"/>
      <c r="CL22" s="357"/>
      <c r="CM22" s="357"/>
      <c r="CN22" s="357"/>
      <c r="CO22" s="357"/>
      <c r="CP22" s="357"/>
      <c r="CQ22" s="357"/>
      <c r="CR22" s="357"/>
      <c r="CS22" s="18">
        <f>ROW()</f>
        <v>22</v>
      </c>
      <c r="CT22" s="23" t="s">
        <v>278</v>
      </c>
      <c r="CU22" s="23"/>
      <c r="CV22" s="511">
        <f>SUM(CV18:CV21)</f>
        <v>794227.85429400008</v>
      </c>
      <c r="CW22" s="511">
        <f>SUM(CW18:CW21)</f>
        <v>-176427.85429400008</v>
      </c>
      <c r="CX22" s="511">
        <f>SUM(CX18:CX21)</f>
        <v>617800</v>
      </c>
      <c r="CY22" s="511">
        <f>SUM(CY18:CY21)</f>
        <v>0</v>
      </c>
      <c r="CZ22" s="511">
        <f>SUM(CZ18:CZ21)</f>
        <v>617800</v>
      </c>
      <c r="DA22" s="511"/>
      <c r="DB22" s="511">
        <f>SUM(DB18:DB21)</f>
        <v>617800</v>
      </c>
      <c r="DC22" s="511"/>
      <c r="DD22" s="511">
        <f>SUM(DD18:DD21)</f>
        <v>617800</v>
      </c>
      <c r="DE22" s="511"/>
      <c r="DF22" s="511">
        <f>SUM(DF18:DF21)</f>
        <v>617800</v>
      </c>
      <c r="DG22" s="511"/>
      <c r="DH22" s="511">
        <f>SUM(DH18:DH21)</f>
        <v>617800</v>
      </c>
      <c r="DI22" s="18">
        <f>ROW()</f>
        <v>22</v>
      </c>
      <c r="DJ22" s="461" t="s">
        <v>269</v>
      </c>
      <c r="DK22" s="461"/>
      <c r="DL22" s="463">
        <f>-DL20-DL21</f>
        <v>-69840712.438606411</v>
      </c>
      <c r="DM22" s="463">
        <f>-DM20-DM21</f>
        <v>1744.5848380158841</v>
      </c>
      <c r="DN22" s="463">
        <f>-DN20-DN21</f>
        <v>-69838967.853768393</v>
      </c>
      <c r="DO22" s="463">
        <f>-DO20-DO21</f>
        <v>0</v>
      </c>
      <c r="DP22" s="463">
        <f>-DP20-DP21</f>
        <v>-69838967.853768393</v>
      </c>
      <c r="DQ22" s="463">
        <f t="shared" ref="DQ22:DX22" si="87">-DQ20-DQ21</f>
        <v>0</v>
      </c>
      <c r="DR22" s="463">
        <f t="shared" si="87"/>
        <v>-69838967.853768393</v>
      </c>
      <c r="DS22" s="463">
        <f t="shared" si="87"/>
        <v>0</v>
      </c>
      <c r="DT22" s="463">
        <f t="shared" si="87"/>
        <v>-69838967.853768393</v>
      </c>
      <c r="DU22" s="463">
        <f t="shared" si="87"/>
        <v>0</v>
      </c>
      <c r="DV22" s="463">
        <f t="shared" si="87"/>
        <v>-69838967.853768393</v>
      </c>
      <c r="DW22" s="463">
        <f t="shared" si="87"/>
        <v>0</v>
      </c>
      <c r="DX22" s="463">
        <f t="shared" si="87"/>
        <v>-69838967.853768393</v>
      </c>
      <c r="DY22" s="18">
        <f>ROW()</f>
        <v>22</v>
      </c>
      <c r="DZ22" s="512" t="s">
        <v>279</v>
      </c>
      <c r="EA22" s="423"/>
      <c r="EB22" s="458">
        <v>16093318.846231751</v>
      </c>
      <c r="EC22" s="458">
        <v>0</v>
      </c>
      <c r="ED22" s="398">
        <f t="shared" si="72"/>
        <v>16093318.846231751</v>
      </c>
      <c r="EE22" s="458">
        <v>0</v>
      </c>
      <c r="EF22" s="398">
        <f t="shared" si="72"/>
        <v>16093318.846231751</v>
      </c>
      <c r="EG22" s="458">
        <v>0</v>
      </c>
      <c r="EH22" s="398">
        <f t="shared" si="72"/>
        <v>16093318.846231751</v>
      </c>
      <c r="EI22" s="458">
        <v>0</v>
      </c>
      <c r="EJ22" s="398">
        <f t="shared" si="72"/>
        <v>16093318.846231751</v>
      </c>
      <c r="EK22" s="458">
        <v>0</v>
      </c>
      <c r="EL22" s="398">
        <f t="shared" si="72"/>
        <v>16093318.846231751</v>
      </c>
      <c r="EM22" s="458">
        <v>0</v>
      </c>
      <c r="EN22" s="398">
        <f t="shared" si="72"/>
        <v>16093318.846231751</v>
      </c>
      <c r="EO22" s="18">
        <f>ROW()</f>
        <v>22</v>
      </c>
      <c r="EP22" s="19"/>
      <c r="EQ22" s="19"/>
      <c r="ER22" s="475"/>
      <c r="ES22" s="475"/>
      <c r="ET22" s="475"/>
      <c r="EU22" s="475"/>
      <c r="EV22" s="475"/>
      <c r="EW22" s="475"/>
      <c r="EX22" s="475"/>
      <c r="EY22" s="475"/>
      <c r="EZ22" s="475"/>
      <c r="FA22" s="475"/>
      <c r="FB22" s="475"/>
      <c r="FC22" s="475"/>
      <c r="FD22" s="475"/>
      <c r="FE22" s="18">
        <f>ROW()</f>
        <v>22</v>
      </c>
      <c r="FF22" s="429" t="s">
        <v>280</v>
      </c>
      <c r="FH22" s="36">
        <v>57978.122996839615</v>
      </c>
      <c r="FI22" s="36">
        <v>116086.93405948317</v>
      </c>
      <c r="FJ22" s="460">
        <f t="shared" si="39"/>
        <v>174065.05705632278</v>
      </c>
      <c r="FK22" s="36">
        <v>-40999.434061738371</v>
      </c>
      <c r="FL22" s="460">
        <f t="shared" si="40"/>
        <v>133065.62299458441</v>
      </c>
      <c r="FM22" s="36">
        <v>8147.1156131896423</v>
      </c>
      <c r="FN22" s="460">
        <f t="shared" si="41"/>
        <v>141212.73860777405</v>
      </c>
      <c r="FO22" s="36">
        <v>15022.315998075559</v>
      </c>
      <c r="FP22" s="460">
        <f t="shared" si="42"/>
        <v>156235.05460584961</v>
      </c>
      <c r="FQ22" s="36">
        <v>34914.217536874465</v>
      </c>
      <c r="FR22" s="460">
        <f t="shared" si="43"/>
        <v>191149.27214272408</v>
      </c>
      <c r="FS22" s="36">
        <v>52730.464025406982</v>
      </c>
      <c r="FT22" s="460">
        <f t="shared" si="44"/>
        <v>243879.73616813106</v>
      </c>
      <c r="FU22" s="18">
        <f>ROW()</f>
        <v>22</v>
      </c>
      <c r="FV22" s="16"/>
      <c r="FW22" s="513"/>
      <c r="FX22" s="514"/>
      <c r="FY22" s="514"/>
      <c r="FZ22" s="514"/>
      <c r="GA22" s="514"/>
      <c r="GB22" s="514"/>
      <c r="GC22" s="514"/>
      <c r="GD22" s="514"/>
      <c r="GE22" s="514"/>
      <c r="GF22" s="514"/>
      <c r="GG22" s="514"/>
      <c r="GH22" s="514"/>
      <c r="GI22" s="514"/>
      <c r="GJ22" s="514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18">
        <f>ROW()</f>
        <v>22</v>
      </c>
      <c r="HB22" s="23" t="s">
        <v>265</v>
      </c>
      <c r="HC22" s="44">
        <v>0.21</v>
      </c>
      <c r="HD22" s="495">
        <f t="shared" ref="HD22:HP22" si="88">-HD20*$HC$22</f>
        <v>-1365189.2831143166</v>
      </c>
      <c r="HE22" s="495">
        <f t="shared" si="88"/>
        <v>-217090.39465006246</v>
      </c>
      <c r="HF22" s="495">
        <f t="shared" si="88"/>
        <v>-1582279.6777643792</v>
      </c>
      <c r="HG22" s="495">
        <f t="shared" si="88"/>
        <v>-198964.23623270172</v>
      </c>
      <c r="HH22" s="495">
        <f t="shared" si="88"/>
        <v>-1781243.9139970806</v>
      </c>
      <c r="HI22" s="495">
        <f t="shared" si="88"/>
        <v>0</v>
      </c>
      <c r="HJ22" s="495">
        <f t="shared" si="88"/>
        <v>-1781243.9139970806</v>
      </c>
      <c r="HK22" s="495">
        <f t="shared" si="88"/>
        <v>0</v>
      </c>
      <c r="HL22" s="495">
        <f t="shared" si="88"/>
        <v>-1781243.9139970806</v>
      </c>
      <c r="HM22" s="495">
        <f t="shared" si="88"/>
        <v>0</v>
      </c>
      <c r="HN22" s="495">
        <f t="shared" si="88"/>
        <v>-1781243.9139970806</v>
      </c>
      <c r="HO22" s="495">
        <f t="shared" si="88"/>
        <v>0</v>
      </c>
      <c r="HP22" s="495">
        <f t="shared" si="88"/>
        <v>-1781243.9139970806</v>
      </c>
      <c r="HQ22" s="18">
        <f>ROW()</f>
        <v>22</v>
      </c>
      <c r="HR22" s="24" t="s">
        <v>216</v>
      </c>
      <c r="HS22" s="24"/>
      <c r="HT22" s="276">
        <f t="shared" ref="HT22:IF22" si="89">-HT19-HT21</f>
        <v>3821308.0283000004</v>
      </c>
      <c r="HU22" s="276">
        <f t="shared" si="89"/>
        <v>1302726.7716999999</v>
      </c>
      <c r="HV22" s="276">
        <f t="shared" si="89"/>
        <v>5124034.8</v>
      </c>
      <c r="HW22" s="276">
        <f t="shared" si="89"/>
        <v>0</v>
      </c>
      <c r="HX22" s="276">
        <f t="shared" si="89"/>
        <v>5124034.8</v>
      </c>
      <c r="HY22" s="276">
        <f t="shared" si="89"/>
        <v>-1163573.5173000004</v>
      </c>
      <c r="HZ22" s="276">
        <f t="shared" si="89"/>
        <v>3960461.2826999999</v>
      </c>
      <c r="IA22" s="276">
        <f t="shared" si="89"/>
        <v>-3468351.8046000004</v>
      </c>
      <c r="IB22" s="276">
        <f t="shared" si="89"/>
        <v>492109.47809999995</v>
      </c>
      <c r="IC22" s="276">
        <f t="shared" si="89"/>
        <v>0</v>
      </c>
      <c r="ID22" s="276">
        <f t="shared" si="89"/>
        <v>492109.47809999995</v>
      </c>
      <c r="IE22" s="276">
        <f t="shared" si="89"/>
        <v>0</v>
      </c>
      <c r="IF22" s="276">
        <f t="shared" si="89"/>
        <v>492109.47809999995</v>
      </c>
      <c r="IG22" s="18">
        <f>ROW()</f>
        <v>22</v>
      </c>
      <c r="IH22" s="461" t="s">
        <v>265</v>
      </c>
      <c r="II22" s="515">
        <v>0.21</v>
      </c>
      <c r="IJ22" s="516">
        <f t="shared" ref="IJ22:IV22" si="90">-IJ20*$II$22</f>
        <v>-19440.844450425669</v>
      </c>
      <c r="IK22" s="516">
        <f t="shared" si="90"/>
        <v>17570.120070394489</v>
      </c>
      <c r="IL22" s="516">
        <f t="shared" si="90"/>
        <v>-1870.7243800311776</v>
      </c>
      <c r="IM22" s="516">
        <f t="shared" si="90"/>
        <v>0</v>
      </c>
      <c r="IN22" s="516">
        <f t="shared" si="90"/>
        <v>-1870.7243800311776</v>
      </c>
      <c r="IO22" s="516">
        <f t="shared" si="90"/>
        <v>0</v>
      </c>
      <c r="IP22" s="516">
        <f t="shared" si="90"/>
        <v>-1870.7243800311776</v>
      </c>
      <c r="IQ22" s="516">
        <f t="shared" si="90"/>
        <v>0</v>
      </c>
      <c r="IR22" s="516">
        <f t="shared" si="90"/>
        <v>-1870.7243800311776</v>
      </c>
      <c r="IS22" s="516">
        <f t="shared" si="90"/>
        <v>0</v>
      </c>
      <c r="IT22" s="516">
        <f t="shared" si="90"/>
        <v>-1870.7243800311776</v>
      </c>
      <c r="IU22" s="516">
        <f t="shared" si="90"/>
        <v>0</v>
      </c>
      <c r="IV22" s="516">
        <f t="shared" si="90"/>
        <v>-1870.7243800311776</v>
      </c>
      <c r="IW22" s="25"/>
      <c r="JM22" s="18">
        <f>ROW()</f>
        <v>22</v>
      </c>
      <c r="JN22" s="52" t="s">
        <v>280</v>
      </c>
      <c r="JO22" s="361"/>
      <c r="JP22" s="32">
        <v>2638125.7295211619</v>
      </c>
      <c r="JQ22" s="32">
        <v>55149.364301680122</v>
      </c>
      <c r="JR22" s="464">
        <f t="shared" si="30"/>
        <v>2693275.093822842</v>
      </c>
      <c r="JS22" s="464">
        <v>0</v>
      </c>
      <c r="JT22" s="464">
        <f t="shared" si="31"/>
        <v>2693275.093822842</v>
      </c>
      <c r="JU22" s="464">
        <v>0</v>
      </c>
      <c r="JV22" s="464">
        <f t="shared" si="32"/>
        <v>2693275.093822842</v>
      </c>
      <c r="JW22" s="464"/>
      <c r="JX22" s="464">
        <f t="shared" si="32"/>
        <v>2693275.093822842</v>
      </c>
      <c r="JY22" s="464"/>
      <c r="JZ22" s="464">
        <f t="shared" si="32"/>
        <v>2693275.093822842</v>
      </c>
      <c r="KA22" s="464"/>
      <c r="KB22" s="464">
        <f t="shared" si="32"/>
        <v>2693275.093822842</v>
      </c>
      <c r="KC22" s="18">
        <f>ROW()</f>
        <v>22</v>
      </c>
      <c r="KD22" s="19" t="s">
        <v>115</v>
      </c>
      <c r="KF22" s="517">
        <f t="shared" ref="KF22:KR22" si="91">SUM(KF16:KF21)</f>
        <v>5483216405.8370619</v>
      </c>
      <c r="KG22" s="517">
        <f t="shared" si="91"/>
        <v>18890706.954618394</v>
      </c>
      <c r="KH22" s="517">
        <f t="shared" si="91"/>
        <v>5502107112.7916784</v>
      </c>
      <c r="KI22" s="517">
        <f t="shared" si="91"/>
        <v>0</v>
      </c>
      <c r="KJ22" s="518">
        <f t="shared" si="91"/>
        <v>5502107112.7916784</v>
      </c>
      <c r="KK22" s="517">
        <f t="shared" si="91"/>
        <v>0</v>
      </c>
      <c r="KL22" s="518">
        <f t="shared" si="91"/>
        <v>5502107112.7916784</v>
      </c>
      <c r="KM22" s="517">
        <f t="shared" si="91"/>
        <v>0</v>
      </c>
      <c r="KN22" s="518">
        <f t="shared" si="91"/>
        <v>5502107112.7916784</v>
      </c>
      <c r="KO22" s="517">
        <f t="shared" si="91"/>
        <v>0</v>
      </c>
      <c r="KP22" s="518">
        <f t="shared" si="91"/>
        <v>5502107112.7916784</v>
      </c>
      <c r="KQ22" s="517">
        <f t="shared" si="91"/>
        <v>0</v>
      </c>
      <c r="KR22" s="518">
        <f t="shared" si="91"/>
        <v>5502107112.7916784</v>
      </c>
      <c r="KS22" s="18">
        <f>ROW()</f>
        <v>22</v>
      </c>
      <c r="KT22" s="272" t="s">
        <v>281</v>
      </c>
      <c r="KV22" s="39">
        <v>35184.898224000011</v>
      </c>
      <c r="KW22" s="55">
        <v>-35184.898224000011</v>
      </c>
      <c r="KX22" s="39">
        <f>KV22+KW22</f>
        <v>0</v>
      </c>
      <c r="KY22" s="39"/>
      <c r="KZ22" s="39">
        <f>KX22+KY22</f>
        <v>0</v>
      </c>
      <c r="LA22" s="39"/>
      <c r="LB22" s="39">
        <f>KZ22+LA22</f>
        <v>0</v>
      </c>
      <c r="LC22" s="39"/>
      <c r="LD22" s="39">
        <f>LB22+LC22</f>
        <v>0</v>
      </c>
      <c r="LE22" s="39"/>
      <c r="LF22" s="39">
        <f>LD22+LE22</f>
        <v>0</v>
      </c>
      <c r="LG22" s="39"/>
      <c r="LH22" s="39">
        <f>LF22+LG22</f>
        <v>0</v>
      </c>
      <c r="LI22" s="18"/>
      <c r="LJ22" s="55"/>
      <c r="LK22" s="55"/>
      <c r="LL22" s="55"/>
      <c r="LM22" s="55"/>
      <c r="LN22" s="55"/>
      <c r="LO22" s="55"/>
      <c r="LP22" s="55"/>
      <c r="LQ22" s="55"/>
      <c r="LR22" s="55"/>
      <c r="LS22" s="55"/>
      <c r="LT22" s="55"/>
      <c r="LU22" s="55"/>
      <c r="LV22" s="55"/>
      <c r="LW22" s="55"/>
      <c r="LX22" s="55"/>
      <c r="LY22" s="18">
        <f>ROW()</f>
        <v>22</v>
      </c>
      <c r="LZ22" s="23" t="s">
        <v>95</v>
      </c>
      <c r="MB22" s="447"/>
      <c r="MC22" s="447"/>
      <c r="MD22" s="447"/>
      <c r="ME22" s="447"/>
      <c r="MF22" s="447"/>
      <c r="MG22" s="447"/>
      <c r="MH22" s="396"/>
      <c r="MI22" s="447">
        <v>6849531.8176689111</v>
      </c>
      <c r="MJ22" s="447"/>
      <c r="MK22" s="447">
        <v>933592.91986088082</v>
      </c>
      <c r="ML22" s="447"/>
      <c r="MM22" s="447">
        <v>2579846.3938307986</v>
      </c>
      <c r="MN22" s="447"/>
      <c r="MO22" s="236">
        <f>ROW()</f>
        <v>22</v>
      </c>
      <c r="MP22" s="39" t="s">
        <v>277</v>
      </c>
      <c r="MQ22" s="39"/>
      <c r="MR22" s="519"/>
      <c r="MS22" s="519"/>
      <c r="MT22" s="519"/>
      <c r="MU22" s="519"/>
      <c r="MV22" s="519"/>
      <c r="MW22" s="263"/>
      <c r="MX22" s="263"/>
      <c r="MY22" s="263"/>
      <c r="MZ22" s="263"/>
      <c r="NA22" s="263"/>
      <c r="NB22" s="263"/>
      <c r="NC22" s="263"/>
      <c r="ND22" s="263"/>
      <c r="NE22" s="18">
        <f>ROW()</f>
        <v>22</v>
      </c>
      <c r="NF22" s="402" t="s">
        <v>277</v>
      </c>
      <c r="NG22" s="53"/>
      <c r="NH22" s="49"/>
      <c r="NI22" s="49"/>
      <c r="NJ22" s="49"/>
      <c r="NK22" s="49"/>
      <c r="NL22" s="49"/>
      <c r="NM22" s="49"/>
      <c r="NN22" s="49"/>
      <c r="NO22" s="49"/>
      <c r="NP22" s="49"/>
      <c r="NQ22" s="49"/>
      <c r="NR22" s="49"/>
      <c r="NS22" s="49"/>
      <c r="NT22" s="49"/>
      <c r="NU22" s="18">
        <f>ROW()</f>
        <v>22</v>
      </c>
      <c r="NV22" s="361"/>
      <c r="NW22" s="53"/>
      <c r="NX22" s="51"/>
      <c r="NY22" s="51"/>
      <c r="NZ22" s="51"/>
      <c r="OA22" s="51"/>
      <c r="OB22" s="51"/>
      <c r="OC22" s="51"/>
      <c r="OD22" s="51"/>
      <c r="OE22" s="51"/>
      <c r="OF22" s="51"/>
      <c r="OG22" s="51"/>
      <c r="OH22" s="51"/>
      <c r="OI22" s="51"/>
      <c r="OJ22" s="51"/>
      <c r="OK22" s="18"/>
      <c r="OL22" s="395"/>
      <c r="OM22" s="395"/>
      <c r="ON22" s="520"/>
      <c r="OO22" s="520"/>
      <c r="OP22" s="521"/>
      <c r="OQ22" s="522"/>
      <c r="OR22" s="519"/>
      <c r="OS22" s="519"/>
      <c r="OT22" s="519"/>
      <c r="OU22" s="519"/>
      <c r="OV22" s="519"/>
      <c r="OW22" s="519"/>
      <c r="OX22" s="519"/>
      <c r="OY22" s="519"/>
      <c r="OZ22" s="519"/>
      <c r="PA22" s="18">
        <f>ROW()</f>
        <v>22</v>
      </c>
      <c r="PB22" s="470" t="s">
        <v>240</v>
      </c>
      <c r="PC22" s="357"/>
      <c r="PD22" s="523">
        <v>0</v>
      </c>
      <c r="PE22" s="523">
        <v>0</v>
      </c>
      <c r="PF22" s="523">
        <v>176766.34264869982</v>
      </c>
      <c r="PG22" s="523">
        <v>187208.22870749992</v>
      </c>
      <c r="PH22" s="523">
        <f t="shared" si="49"/>
        <v>363974.57135619974</v>
      </c>
      <c r="PI22" s="523">
        <v>93604.114353749959</v>
      </c>
      <c r="PJ22" s="523">
        <f t="shared" si="50"/>
        <v>457578.6857099497</v>
      </c>
      <c r="PK22" s="523">
        <v>-114394.67142748769</v>
      </c>
      <c r="PL22" s="523">
        <f t="shared" si="51"/>
        <v>343184.01428246201</v>
      </c>
      <c r="PM22" s="523">
        <v>-228789.34285497497</v>
      </c>
      <c r="PN22" s="523">
        <f t="shared" si="52"/>
        <v>114394.67142748705</v>
      </c>
      <c r="PO22" s="523">
        <v>-114394.67142748745</v>
      </c>
      <c r="PP22" s="523">
        <f t="shared" si="53"/>
        <v>-4.0745362639427185E-10</v>
      </c>
      <c r="QG22" s="18">
        <f>ROW()</f>
        <v>22</v>
      </c>
      <c r="QH22" s="287" t="s">
        <v>268</v>
      </c>
      <c r="QI22" s="287"/>
      <c r="QJ22" s="409"/>
      <c r="QK22" s="409"/>
      <c r="QL22" s="446">
        <v>0</v>
      </c>
      <c r="QM22" s="446">
        <f t="shared" ref="QM22:QO24" si="92">QN22-QL22</f>
        <v>0</v>
      </c>
      <c r="QN22" s="444">
        <v>0</v>
      </c>
      <c r="QO22" s="446">
        <f t="shared" si="92"/>
        <v>0</v>
      </c>
      <c r="QP22" s="444">
        <v>0</v>
      </c>
      <c r="QQ22" s="446">
        <f t="shared" ref="QQ22:QQ24" si="93">QR22-QP22</f>
        <v>0</v>
      </c>
      <c r="QR22" s="444">
        <v>0</v>
      </c>
      <c r="QS22" s="446">
        <f t="shared" ref="QS22:QS24" si="94">QT22-QR22</f>
        <v>0</v>
      </c>
      <c r="QT22" s="444">
        <v>0</v>
      </c>
      <c r="QU22" s="446">
        <f t="shared" ref="QU22:QU24" si="95">QV22-QT22</f>
        <v>0</v>
      </c>
      <c r="QV22" s="444">
        <v>0</v>
      </c>
      <c r="QW22" s="367">
        <f>ROW()</f>
        <v>22</v>
      </c>
      <c r="QX22" s="287" t="s">
        <v>281</v>
      </c>
      <c r="QY22" s="370"/>
      <c r="QZ22" s="497"/>
      <c r="RA22" s="497"/>
      <c r="RB22" s="497"/>
      <c r="RC22" s="507">
        <v>0</v>
      </c>
      <c r="RD22" s="508">
        <f t="shared" si="86"/>
        <v>0</v>
      </c>
      <c r="RE22" s="444">
        <v>0</v>
      </c>
      <c r="RF22" s="508">
        <f t="shared" si="86"/>
        <v>0</v>
      </c>
      <c r="RG22" s="444">
        <v>0</v>
      </c>
      <c r="RH22" s="508">
        <f t="shared" si="86"/>
        <v>0</v>
      </c>
      <c r="RI22" s="444">
        <v>0</v>
      </c>
      <c r="RJ22" s="508">
        <f t="shared" si="86"/>
        <v>0</v>
      </c>
      <c r="RK22" s="444">
        <v>0</v>
      </c>
      <c r="RL22" s="508">
        <f t="shared" si="86"/>
        <v>0</v>
      </c>
      <c r="RM22" s="367">
        <f>ROW()</f>
        <v>22</v>
      </c>
      <c r="RN22" s="287" t="s">
        <v>282</v>
      </c>
      <c r="RO22" s="445"/>
      <c r="RP22" s="446"/>
      <c r="RQ22" s="446"/>
      <c r="RR22" s="446"/>
      <c r="RS22" s="446">
        <f t="shared" ref="RS22:SB22" si="96">RS20</f>
        <v>1712561.702794</v>
      </c>
      <c r="RT22" s="446">
        <f t="shared" si="96"/>
        <v>1712561.702794</v>
      </c>
      <c r="RU22" s="446">
        <f t="shared" si="96"/>
        <v>13915775.436139999</v>
      </c>
      <c r="RV22" s="446">
        <f t="shared" si="96"/>
        <v>15628337.138933999</v>
      </c>
      <c r="RW22" s="446">
        <f t="shared" si="96"/>
        <v>16870951.612949997</v>
      </c>
      <c r="RX22" s="446">
        <f t="shared" si="96"/>
        <v>32499288.751883999</v>
      </c>
      <c r="RY22" s="446">
        <f t="shared" si="96"/>
        <v>30565479.753405981</v>
      </c>
      <c r="RZ22" s="446">
        <f t="shared" si="96"/>
        <v>63064768.505289972</v>
      </c>
      <c r="SA22" s="446">
        <f t="shared" si="96"/>
        <v>24972958.627523962</v>
      </c>
      <c r="SB22" s="446">
        <f t="shared" si="96"/>
        <v>88037727.132813945</v>
      </c>
    </row>
    <row r="23" spans="1:496" ht="16.5" thickTop="1" thickBot="1" x14ac:dyDescent="0.3">
      <c r="A23" s="18">
        <f>ROW()</f>
        <v>23</v>
      </c>
      <c r="B23" s="486" t="s">
        <v>283</v>
      </c>
      <c r="C23" s="19"/>
      <c r="D23" s="373"/>
      <c r="E23" s="447">
        <v>12241558.550000001</v>
      </c>
      <c r="F23" s="448"/>
      <c r="G23" s="447"/>
      <c r="H23" s="448"/>
      <c r="I23" s="447"/>
      <c r="J23" s="448"/>
      <c r="K23" s="447"/>
      <c r="L23" s="448"/>
      <c r="M23" s="447"/>
      <c r="N23" s="448"/>
      <c r="O23" s="447"/>
      <c r="P23" s="448"/>
      <c r="Q23" s="377">
        <f>ROW()</f>
        <v>23</v>
      </c>
      <c r="R23" s="35" t="s">
        <v>284</v>
      </c>
      <c r="S23" s="417"/>
      <c r="T23" s="449">
        <v>-1247264.25</v>
      </c>
      <c r="U23" s="449">
        <f>-T23</f>
        <v>1247264.25</v>
      </c>
      <c r="V23" s="32">
        <f t="shared" si="19"/>
        <v>0</v>
      </c>
      <c r="W23" s="382"/>
      <c r="X23" s="450">
        <f t="shared" si="19"/>
        <v>0</v>
      </c>
      <c r="Y23" s="382"/>
      <c r="Z23" s="450">
        <f t="shared" si="7"/>
        <v>0</v>
      </c>
      <c r="AA23" s="382"/>
      <c r="AB23" s="450">
        <f t="shared" si="8"/>
        <v>0</v>
      </c>
      <c r="AC23" s="382"/>
      <c r="AD23" s="450">
        <f t="shared" si="9"/>
        <v>0</v>
      </c>
      <c r="AE23" s="382"/>
      <c r="AF23" s="450">
        <f t="shared" si="10"/>
        <v>0</v>
      </c>
      <c r="AG23" s="18">
        <f>ROW()</f>
        <v>23</v>
      </c>
      <c r="AH23" s="23" t="s">
        <v>285</v>
      </c>
      <c r="AI23" s="509">
        <f>'SEF-3'!O13</f>
        <v>2E-3</v>
      </c>
      <c r="AJ23" s="510">
        <f>$AJ$20*$AI23</f>
        <v>20634855.238990515</v>
      </c>
      <c r="AK23" s="510">
        <f>$AK$20*$AI23</f>
        <v>2205.91</v>
      </c>
      <c r="AL23" s="384">
        <f>SUM(AJ23:AK23)</f>
        <v>20637061.148990516</v>
      </c>
      <c r="AM23" s="384">
        <v>0</v>
      </c>
      <c r="AN23" s="384">
        <f>SUM(AL24:AM24)</f>
        <v>396799093.24221522</v>
      </c>
      <c r="AO23" s="510">
        <v>0</v>
      </c>
      <c r="AP23" s="510">
        <f>SUM(AN23:AO23)</f>
        <v>396799093.24221522</v>
      </c>
      <c r="AQ23" s="510">
        <v>0</v>
      </c>
      <c r="AR23" s="510">
        <f>SUM(AP23:AQ23)</f>
        <v>396799093.24221522</v>
      </c>
      <c r="AS23" s="510">
        <v>0</v>
      </c>
      <c r="AT23" s="510">
        <f>SUM(AR23:AS23)</f>
        <v>396799093.24221522</v>
      </c>
      <c r="AU23" s="510">
        <v>0</v>
      </c>
      <c r="AV23" s="510">
        <f>SUM(AT23:AU23)</f>
        <v>396799093.24221522</v>
      </c>
      <c r="AW23" s="18">
        <f>ROW()</f>
        <v>23</v>
      </c>
      <c r="AX23" s="23" t="s">
        <v>286</v>
      </c>
      <c r="AY23" s="385"/>
      <c r="AZ23" s="524">
        <f t="shared" ref="AZ23:BL23" si="97">-AZ21</f>
        <v>-101529489.22000001</v>
      </c>
      <c r="BA23" s="524">
        <f t="shared" si="97"/>
        <v>36730076.987808421</v>
      </c>
      <c r="BB23" s="524">
        <f t="shared" si="97"/>
        <v>-64799412.232191592</v>
      </c>
      <c r="BC23" s="524">
        <f t="shared" si="97"/>
        <v>454424.19965512399</v>
      </c>
      <c r="BD23" s="524">
        <f t="shared" si="97"/>
        <v>-64344988.032536477</v>
      </c>
      <c r="BE23" s="524">
        <f t="shared" si="97"/>
        <v>399773.68118600268</v>
      </c>
      <c r="BF23" s="524">
        <f t="shared" si="97"/>
        <v>-63945214.351350464</v>
      </c>
      <c r="BG23" s="524">
        <f t="shared" si="97"/>
        <v>668842.91487600096</v>
      </c>
      <c r="BH23" s="524">
        <f t="shared" si="97"/>
        <v>-63276371.436474472</v>
      </c>
      <c r="BI23" s="524">
        <f t="shared" si="97"/>
        <v>-467403.99771801173</v>
      </c>
      <c r="BJ23" s="524">
        <f t="shared" si="97"/>
        <v>-63743775.434192479</v>
      </c>
      <c r="BK23" s="524">
        <f t="shared" si="97"/>
        <v>553818.45254800306</v>
      </c>
      <c r="BL23" s="524">
        <f t="shared" si="97"/>
        <v>-63189956.981644474</v>
      </c>
      <c r="BM23" s="18">
        <f>ROW()</f>
        <v>23</v>
      </c>
      <c r="BN23" s="362" t="s">
        <v>287</v>
      </c>
      <c r="BO23" s="525">
        <v>0.21</v>
      </c>
      <c r="BP23" s="32">
        <f>-BP21*$BO$23</f>
        <v>0</v>
      </c>
      <c r="BQ23" s="230">
        <f>-BQ21*$BO$23</f>
        <v>-29473738.80405971</v>
      </c>
      <c r="BR23" s="230">
        <f>SUM(BP23:BQ23)</f>
        <v>-29473738.80405971</v>
      </c>
      <c r="BS23" s="230">
        <f>-BS21*$BO$23</f>
        <v>-813879.8398250466</v>
      </c>
      <c r="BT23" s="230">
        <f>SUM(BR23:BS23)</f>
        <v>-30287618.643884756</v>
      </c>
      <c r="BU23" s="230">
        <f>-BU21*$BO$23</f>
        <v>-443298.29519069282</v>
      </c>
      <c r="BV23" s="230">
        <f>SUM(BT23:BU23)</f>
        <v>-30730916.939075448</v>
      </c>
      <c r="BW23" s="230">
        <f>-BW21*$BO$23</f>
        <v>545414.01797072764</v>
      </c>
      <c r="BX23" s="230">
        <f>SUM(BV23:BW23)</f>
        <v>-30185502.921104722</v>
      </c>
      <c r="BY23" s="230">
        <f>-BY21*$BO$23</f>
        <v>-1969431.357373487</v>
      </c>
      <c r="BZ23" s="230">
        <f>SUM(BX23:BY23)</f>
        <v>-32154934.278478209</v>
      </c>
      <c r="CA23" s="230">
        <f>-CA21*$BO$23</f>
        <v>-2201721.6329558119</v>
      </c>
      <c r="CB23" s="230">
        <f>SUM(BZ23:CA23)</f>
        <v>-34356655.911434025</v>
      </c>
      <c r="CC23" s="357"/>
      <c r="CD23" s="357"/>
      <c r="CE23" s="357"/>
      <c r="CF23" s="357"/>
      <c r="CH23" s="357"/>
      <c r="CI23" s="357"/>
      <c r="CK23" s="357"/>
      <c r="CL23" s="357"/>
      <c r="CM23" s="357"/>
      <c r="CN23" s="357"/>
      <c r="CO23" s="357"/>
      <c r="CP23" s="357"/>
      <c r="CQ23" s="357"/>
      <c r="CR23" s="357"/>
      <c r="CS23" s="18">
        <f>ROW()</f>
        <v>23</v>
      </c>
      <c r="CT23" s="526"/>
      <c r="CU23" s="526"/>
      <c r="CV23" s="527"/>
      <c r="CW23" s="527"/>
      <c r="CX23" s="527"/>
      <c r="CY23" s="527"/>
      <c r="CZ23" s="527"/>
      <c r="DA23" s="527"/>
      <c r="DB23" s="527"/>
      <c r="DC23" s="527"/>
      <c r="DD23" s="527"/>
      <c r="DE23" s="527"/>
      <c r="DF23" s="527"/>
      <c r="DG23" s="527"/>
      <c r="DH23" s="527"/>
      <c r="DI23" s="25"/>
      <c r="DJ23" s="528"/>
      <c r="DK23" s="55"/>
      <c r="DL23" s="16"/>
      <c r="DM23" s="16"/>
      <c r="DN23" s="16"/>
      <c r="DO23" s="16"/>
      <c r="DP23" s="16"/>
      <c r="DQ23" s="357"/>
      <c r="DR23" s="357"/>
      <c r="DS23" s="357"/>
      <c r="DT23" s="357"/>
      <c r="DU23" s="357"/>
      <c r="DV23" s="357"/>
      <c r="DW23" s="357"/>
      <c r="DX23" s="357"/>
      <c r="DY23" s="18">
        <f>ROW()</f>
        <v>23</v>
      </c>
      <c r="DZ23" s="24" t="s">
        <v>288</v>
      </c>
      <c r="EA23" s="19"/>
      <c r="EB23" s="473">
        <f>EB21-EB22</f>
        <v>-48844.30837235041</v>
      </c>
      <c r="EC23" s="473">
        <f t="shared" ref="EC23:EN23" si="98">EC21-EC22</f>
        <v>-43612.900235448033</v>
      </c>
      <c r="ED23" s="473">
        <f t="shared" si="98"/>
        <v>-92457.208607798442</v>
      </c>
      <c r="EE23" s="473">
        <f t="shared" si="98"/>
        <v>111965.94676945359</v>
      </c>
      <c r="EF23" s="473">
        <f t="shared" si="98"/>
        <v>19508.738161655143</v>
      </c>
      <c r="EG23" s="473">
        <f t="shared" si="98"/>
        <v>0</v>
      </c>
      <c r="EH23" s="473">
        <f t="shared" si="98"/>
        <v>19508.738161655143</v>
      </c>
      <c r="EI23" s="473">
        <f t="shared" si="98"/>
        <v>0</v>
      </c>
      <c r="EJ23" s="473">
        <f t="shared" si="98"/>
        <v>19508.738161655143</v>
      </c>
      <c r="EK23" s="473">
        <f t="shared" si="98"/>
        <v>0</v>
      </c>
      <c r="EL23" s="473">
        <f t="shared" si="98"/>
        <v>19508.738161655143</v>
      </c>
      <c r="EM23" s="473">
        <f t="shared" si="98"/>
        <v>0</v>
      </c>
      <c r="EN23" s="473">
        <f t="shared" si="98"/>
        <v>19508.738161655143</v>
      </c>
      <c r="EO23" s="18">
        <f>ROW()</f>
        <v>23</v>
      </c>
      <c r="EP23" s="529" t="s">
        <v>216</v>
      </c>
      <c r="EQ23" s="529"/>
      <c r="ER23" s="57">
        <f t="shared" ref="ER23:FD23" si="99">-ER20-ER21</f>
        <v>-1061650.8570633973</v>
      </c>
      <c r="ES23" s="57">
        <f t="shared" si="99"/>
        <v>-70788.642846595074</v>
      </c>
      <c r="ET23" s="57">
        <f t="shared" si="99"/>
        <v>-1132439.4999099923</v>
      </c>
      <c r="EU23" s="57">
        <f t="shared" si="99"/>
        <v>0</v>
      </c>
      <c r="EV23" s="57">
        <f t="shared" si="99"/>
        <v>-1132439.4999099923</v>
      </c>
      <c r="EW23" s="57">
        <f t="shared" si="99"/>
        <v>0</v>
      </c>
      <c r="EX23" s="57">
        <f t="shared" si="99"/>
        <v>-1132439.4999099923</v>
      </c>
      <c r="EY23" s="57">
        <f t="shared" si="99"/>
        <v>0</v>
      </c>
      <c r="EZ23" s="57">
        <f t="shared" si="99"/>
        <v>-1132439.4999099923</v>
      </c>
      <c r="FA23" s="57">
        <f t="shared" si="99"/>
        <v>0</v>
      </c>
      <c r="FB23" s="57">
        <f t="shared" si="99"/>
        <v>-1132439.4999099923</v>
      </c>
      <c r="FC23" s="57">
        <f t="shared" si="99"/>
        <v>0</v>
      </c>
      <c r="FD23" s="57">
        <f t="shared" si="99"/>
        <v>-1132439.4999099923</v>
      </c>
      <c r="FE23" s="18">
        <f>ROW()</f>
        <v>23</v>
      </c>
      <c r="FF23" s="429" t="s">
        <v>289</v>
      </c>
      <c r="FH23" s="36">
        <v>14620.789727861556</v>
      </c>
      <c r="FI23" s="36">
        <v>29278.961377740132</v>
      </c>
      <c r="FJ23" s="460">
        <f t="shared" si="39"/>
        <v>43899.751105601688</v>
      </c>
      <c r="FK23" s="36">
        <v>-10340.185337706549</v>
      </c>
      <c r="FL23" s="460">
        <f t="shared" si="40"/>
        <v>33559.565767895139</v>
      </c>
      <c r="FM23" s="36">
        <v>2054.7280062756035</v>
      </c>
      <c r="FN23" s="460">
        <f t="shared" si="41"/>
        <v>35614.293774170743</v>
      </c>
      <c r="FO23" s="36">
        <v>3788.6750189719387</v>
      </c>
      <c r="FP23" s="460">
        <f t="shared" si="42"/>
        <v>39402.968793142682</v>
      </c>
      <c r="FQ23" s="36">
        <v>8805.4747221303187</v>
      </c>
      <c r="FR23" s="460">
        <f t="shared" si="43"/>
        <v>48208.443515273</v>
      </c>
      <c r="FS23" s="36">
        <v>13298.787738019273</v>
      </c>
      <c r="FT23" s="460">
        <f t="shared" si="44"/>
        <v>61507.231253292273</v>
      </c>
      <c r="FU23" s="18">
        <f>ROW()</f>
        <v>23</v>
      </c>
      <c r="FV23" s="431" t="s">
        <v>290</v>
      </c>
      <c r="FW23" s="530"/>
      <c r="FX23" s="514"/>
      <c r="FY23" s="514"/>
      <c r="FZ23" s="514"/>
      <c r="GA23" s="514"/>
      <c r="GB23" s="514"/>
      <c r="GC23" s="514"/>
      <c r="GD23" s="514"/>
      <c r="GE23" s="514"/>
      <c r="GF23" s="514"/>
      <c r="GG23" s="514"/>
      <c r="GH23" s="514"/>
      <c r="GI23" s="514"/>
      <c r="GJ23" s="514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18">
        <f>ROW()</f>
        <v>23</v>
      </c>
      <c r="HB23" s="23" t="s">
        <v>216</v>
      </c>
      <c r="HC23" s="19"/>
      <c r="HD23" s="531">
        <f t="shared" ref="HD23:HP23" si="100">-HD20-HD22</f>
        <v>-5135712.065049096</v>
      </c>
      <c r="HE23" s="531">
        <f t="shared" si="100"/>
        <v>-816673.3893978541</v>
      </c>
      <c r="HF23" s="531">
        <f t="shared" si="100"/>
        <v>-5952385.45444695</v>
      </c>
      <c r="HG23" s="531">
        <f t="shared" si="100"/>
        <v>-748484.50773254456</v>
      </c>
      <c r="HH23" s="531">
        <f t="shared" si="100"/>
        <v>-6700869.962179495</v>
      </c>
      <c r="HI23" s="531">
        <f t="shared" si="100"/>
        <v>0</v>
      </c>
      <c r="HJ23" s="531">
        <f t="shared" si="100"/>
        <v>-6700869.962179495</v>
      </c>
      <c r="HK23" s="531">
        <f t="shared" si="100"/>
        <v>0</v>
      </c>
      <c r="HL23" s="531">
        <f t="shared" si="100"/>
        <v>-6700869.962179495</v>
      </c>
      <c r="HM23" s="531">
        <f t="shared" si="100"/>
        <v>0</v>
      </c>
      <c r="HN23" s="531">
        <f t="shared" si="100"/>
        <v>-6700869.962179495</v>
      </c>
      <c r="HO23" s="531">
        <f t="shared" si="100"/>
        <v>0</v>
      </c>
      <c r="HP23" s="531">
        <f t="shared" si="100"/>
        <v>-6700869.962179495</v>
      </c>
      <c r="HQ23" s="236"/>
      <c r="HY23" s="55"/>
      <c r="HZ23" s="55"/>
      <c r="IA23" s="55"/>
      <c r="IB23" s="55"/>
      <c r="IC23" s="55"/>
      <c r="ID23" s="55"/>
      <c r="IE23" s="55"/>
      <c r="IF23" s="55"/>
      <c r="IG23" s="18">
        <f>ROW()</f>
        <v>23</v>
      </c>
      <c r="IH23" s="461" t="s">
        <v>216</v>
      </c>
      <c r="II23" s="532"/>
      <c r="IJ23" s="533">
        <f>-SUM(IJ20:IJ22)</f>
        <v>-73134.605313506094</v>
      </c>
      <c r="IK23" s="533">
        <f>+IL23-IJ23</f>
        <v>66097.118360055465</v>
      </c>
      <c r="IL23" s="533">
        <f>-SUM(IL20:IL22)</f>
        <v>-7037.4869534506215</v>
      </c>
      <c r="IM23" s="533">
        <v>0</v>
      </c>
      <c r="IN23" s="533">
        <f>-SUM(IN20:IN22)</f>
        <v>-7037.4869534506215</v>
      </c>
      <c r="IO23" s="533">
        <v>0</v>
      </c>
      <c r="IP23" s="533">
        <f>-SUM(IP20:IP22)</f>
        <v>-7037.4869534506215</v>
      </c>
      <c r="IQ23" s="533">
        <v>0</v>
      </c>
      <c r="IR23" s="533">
        <f>-SUM(IR20:IR22)</f>
        <v>-7037.4869534506215</v>
      </c>
      <c r="IS23" s="533">
        <v>0</v>
      </c>
      <c r="IT23" s="533">
        <f>-SUM(IT20:IT22)</f>
        <v>-7037.4869534506215</v>
      </c>
      <c r="IU23" s="533">
        <v>0</v>
      </c>
      <c r="IV23" s="533">
        <f>-SUM(IV20:IV22)</f>
        <v>-7037.4869534506215</v>
      </c>
      <c r="JM23" s="18">
        <f>ROW()</f>
        <v>23</v>
      </c>
      <c r="JN23" s="52" t="s">
        <v>289</v>
      </c>
      <c r="JO23" s="361"/>
      <c r="JP23" s="32">
        <v>664598.08431240497</v>
      </c>
      <c r="JQ23" s="32">
        <v>14686.491121232859</v>
      </c>
      <c r="JR23" s="464">
        <f t="shared" si="30"/>
        <v>679284.57543363783</v>
      </c>
      <c r="JS23" s="464">
        <v>0</v>
      </c>
      <c r="JT23" s="464">
        <f t="shared" si="31"/>
        <v>679284.57543363783</v>
      </c>
      <c r="JU23" s="464">
        <v>0</v>
      </c>
      <c r="JV23" s="464">
        <f t="shared" si="32"/>
        <v>679284.57543363783</v>
      </c>
      <c r="JW23" s="464"/>
      <c r="JX23" s="464">
        <f t="shared" si="32"/>
        <v>679284.57543363783</v>
      </c>
      <c r="JY23" s="464"/>
      <c r="JZ23" s="464">
        <f t="shared" si="32"/>
        <v>679284.57543363783</v>
      </c>
      <c r="KA23" s="464"/>
      <c r="KB23" s="464">
        <f t="shared" si="32"/>
        <v>679284.57543363783</v>
      </c>
      <c r="KC23" s="18"/>
      <c r="KE23" s="1" t="s">
        <v>291</v>
      </c>
      <c r="KF23" s="39">
        <f>KF22-'SEF-4.1'!C58</f>
        <v>0</v>
      </c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18">
        <f>ROW()</f>
        <v>23</v>
      </c>
      <c r="KT23" s="272" t="s">
        <v>292</v>
      </c>
      <c r="KV23" s="478">
        <v>3672935.5311700017</v>
      </c>
      <c r="KW23" s="478">
        <v>-3672935.5311700017</v>
      </c>
      <c r="KX23" s="478">
        <f>KV23+KW23</f>
        <v>0</v>
      </c>
      <c r="KY23" s="478"/>
      <c r="KZ23" s="478">
        <f>KX23+KY23</f>
        <v>0</v>
      </c>
      <c r="LA23" s="478"/>
      <c r="LB23" s="478">
        <f>KZ23+LA23</f>
        <v>0</v>
      </c>
      <c r="LC23" s="478"/>
      <c r="LD23" s="478">
        <f>LB23+LC23</f>
        <v>0</v>
      </c>
      <c r="LE23" s="478"/>
      <c r="LF23" s="478">
        <f>LD23+LE23</f>
        <v>0</v>
      </c>
      <c r="LG23" s="478"/>
      <c r="LH23" s="478">
        <f>LF23+LG23</f>
        <v>0</v>
      </c>
      <c r="LI23" s="18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18">
        <f>ROW()</f>
        <v>23</v>
      </c>
      <c r="LZ23" s="23" t="s">
        <v>96</v>
      </c>
      <c r="MB23" s="447"/>
      <c r="MC23" s="447"/>
      <c r="MD23" s="447"/>
      <c r="ME23" s="447"/>
      <c r="MF23" s="447"/>
      <c r="MG23" s="447"/>
      <c r="MH23" s="396"/>
      <c r="MI23" s="447">
        <v>0</v>
      </c>
      <c r="MJ23" s="447"/>
      <c r="MK23" s="447">
        <v>0</v>
      </c>
      <c r="ML23" s="447"/>
      <c r="MM23" s="447">
        <v>0</v>
      </c>
      <c r="MN23" s="447"/>
      <c r="MO23" s="236">
        <f>ROW()</f>
        <v>23</v>
      </c>
      <c r="MP23" s="55" t="s">
        <v>293</v>
      </c>
      <c r="MQ23" s="55"/>
      <c r="MR23" s="519"/>
      <c r="MS23" s="519"/>
      <c r="MT23" s="519"/>
      <c r="MU23" s="519"/>
      <c r="MV23" s="519"/>
      <c r="MW23" s="36"/>
      <c r="MX23" s="36"/>
      <c r="MY23" s="36"/>
      <c r="MZ23" s="36"/>
      <c r="NA23" s="36"/>
      <c r="NB23" s="36"/>
      <c r="NC23" s="36"/>
      <c r="ND23" s="36"/>
      <c r="NE23" s="18">
        <f>ROW()</f>
        <v>23</v>
      </c>
      <c r="NF23" s="402" t="s">
        <v>294</v>
      </c>
      <c r="NG23" s="5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 s="18">
        <f>ROW()</f>
        <v>23</v>
      </c>
      <c r="NV23" s="402" t="s">
        <v>295</v>
      </c>
      <c r="NW23" s="53"/>
      <c r="NX23" s="49"/>
      <c r="NY23" s="49"/>
      <c r="NZ23" s="49"/>
      <c r="OA23" s="49"/>
      <c r="OB23" s="49"/>
      <c r="OC23" s="39"/>
      <c r="OD23" s="39"/>
      <c r="OE23" s="39"/>
      <c r="OF23" s="39"/>
      <c r="OG23" s="39"/>
      <c r="OH23" s="39"/>
      <c r="OI23" s="39"/>
      <c r="OJ23" s="39"/>
      <c r="OK23" s="18"/>
      <c r="OL23" s="468"/>
      <c r="OM23" s="468"/>
      <c r="ON23" s="468"/>
      <c r="PA23" s="18">
        <f>ROW()</f>
        <v>23</v>
      </c>
      <c r="PB23" s="534" t="s">
        <v>296</v>
      </c>
      <c r="PC23" s="357"/>
      <c r="PD23" s="17">
        <f t="shared" ref="PD23:PP23" si="101">SUM(PD17:PD22)</f>
        <v>0</v>
      </c>
      <c r="PE23" s="17">
        <f t="shared" si="101"/>
        <v>0</v>
      </c>
      <c r="PF23" s="17">
        <f t="shared" si="101"/>
        <v>1262096.1598743782</v>
      </c>
      <c r="PG23" s="17">
        <f t="shared" si="101"/>
        <v>229422.70598249079</v>
      </c>
      <c r="PH23" s="17">
        <f t="shared" si="101"/>
        <v>1491518.8658568687</v>
      </c>
      <c r="PI23" s="17">
        <f t="shared" si="101"/>
        <v>114711.35299124551</v>
      </c>
      <c r="PJ23" s="17">
        <f t="shared" si="101"/>
        <v>1606230.2188481144</v>
      </c>
      <c r="PK23" s="17">
        <f t="shared" si="101"/>
        <v>-401557.55471202888</v>
      </c>
      <c r="PL23" s="17">
        <f t="shared" si="101"/>
        <v>1204672.6641360854</v>
      </c>
      <c r="PM23" s="17">
        <f t="shared" si="101"/>
        <v>-803115.10942405812</v>
      </c>
      <c r="PN23" s="17">
        <f t="shared" si="101"/>
        <v>401557.55471202743</v>
      </c>
      <c r="PO23" s="17">
        <f t="shared" si="101"/>
        <v>-401557.55471203179</v>
      </c>
      <c r="PP23" s="17">
        <f t="shared" si="101"/>
        <v>-4.1327439248561859E-9</v>
      </c>
      <c r="QG23" s="18">
        <f>ROW()</f>
        <v>23</v>
      </c>
      <c r="QH23" s="287" t="s">
        <v>281</v>
      </c>
      <c r="QI23" s="287"/>
      <c r="QJ23" s="409"/>
      <c r="QK23" s="409"/>
      <c r="QL23" s="446">
        <v>0</v>
      </c>
      <c r="QM23" s="446">
        <f t="shared" si="92"/>
        <v>0</v>
      </c>
      <c r="QN23" s="507">
        <v>0</v>
      </c>
      <c r="QO23" s="535">
        <f t="shared" si="92"/>
        <v>0</v>
      </c>
      <c r="QP23" s="507">
        <v>0</v>
      </c>
      <c r="QQ23" s="535">
        <f t="shared" si="93"/>
        <v>0</v>
      </c>
      <c r="QR23" s="507">
        <v>0</v>
      </c>
      <c r="QS23" s="535">
        <f t="shared" si="94"/>
        <v>0</v>
      </c>
      <c r="QT23" s="507">
        <v>0</v>
      </c>
      <c r="QU23" s="535">
        <f t="shared" si="95"/>
        <v>0</v>
      </c>
      <c r="QV23" s="507">
        <v>0</v>
      </c>
      <c r="QW23" s="367">
        <f>ROW()</f>
        <v>23</v>
      </c>
      <c r="QX23" s="287" t="s">
        <v>292</v>
      </c>
      <c r="QY23" s="370"/>
      <c r="QZ23" s="483"/>
      <c r="RA23" s="483"/>
      <c r="RB23" s="483"/>
      <c r="RC23" s="536">
        <v>0</v>
      </c>
      <c r="RD23" s="484">
        <f t="shared" si="86"/>
        <v>0</v>
      </c>
      <c r="RE23" s="536">
        <v>0</v>
      </c>
      <c r="RF23" s="484">
        <f t="shared" si="86"/>
        <v>0</v>
      </c>
      <c r="RG23" s="536">
        <v>0</v>
      </c>
      <c r="RH23" s="484">
        <f t="shared" si="86"/>
        <v>0</v>
      </c>
      <c r="RI23" s="536">
        <v>0</v>
      </c>
      <c r="RJ23" s="484">
        <f t="shared" si="86"/>
        <v>0</v>
      </c>
      <c r="RK23" s="536">
        <v>0</v>
      </c>
      <c r="RL23" s="484">
        <f t="shared" si="86"/>
        <v>0</v>
      </c>
      <c r="RM23" s="367">
        <f>ROW()</f>
        <v>23</v>
      </c>
      <c r="RN23" s="287"/>
      <c r="RO23" s="445"/>
      <c r="RP23" s="409"/>
      <c r="RQ23" s="409"/>
      <c r="RR23" s="409"/>
      <c r="RS23" s="409"/>
      <c r="RT23" s="409"/>
      <c r="RU23" s="409"/>
      <c r="RV23" s="409"/>
      <c r="RW23" s="409"/>
      <c r="RX23" s="409"/>
      <c r="RY23" s="409"/>
      <c r="RZ23" s="409"/>
      <c r="SA23" s="409"/>
      <c r="SB23" s="409"/>
    </row>
    <row r="24" spans="1:496" ht="16.5" thickTop="1" thickBot="1" x14ac:dyDescent="0.3">
      <c r="A24" s="18">
        <f>ROW()</f>
        <v>24</v>
      </c>
      <c r="B24" s="372" t="s">
        <v>297</v>
      </c>
      <c r="C24" s="19"/>
      <c r="D24" s="373"/>
      <c r="E24" s="447">
        <v>20505983.132012945</v>
      </c>
      <c r="F24" s="448"/>
      <c r="G24" s="447"/>
      <c r="H24" s="448"/>
      <c r="I24" s="447"/>
      <c r="J24" s="448"/>
      <c r="K24" s="447"/>
      <c r="L24" s="448"/>
      <c r="M24" s="447"/>
      <c r="N24" s="448"/>
      <c r="O24" s="447"/>
      <c r="P24" s="448"/>
      <c r="Q24" s="377">
        <f>ROW()</f>
        <v>24</v>
      </c>
      <c r="R24" s="35" t="s">
        <v>298</v>
      </c>
      <c r="S24" s="1">
        <f>(T24-T47)/T23</f>
        <v>-0.95180442316052927</v>
      </c>
      <c r="T24" s="449">
        <v>1121617.0900000001</v>
      </c>
      <c r="U24" s="449">
        <f t="shared" ref="U24:U28" si="102">-T24</f>
        <v>-1121617.0900000001</v>
      </c>
      <c r="V24" s="32">
        <f t="shared" si="19"/>
        <v>0</v>
      </c>
      <c r="W24" s="382"/>
      <c r="X24" s="450">
        <f t="shared" si="19"/>
        <v>0</v>
      </c>
      <c r="Y24" s="382"/>
      <c r="Z24" s="450">
        <f t="shared" si="7"/>
        <v>0</v>
      </c>
      <c r="AA24" s="382"/>
      <c r="AB24" s="450">
        <f t="shared" si="8"/>
        <v>0</v>
      </c>
      <c r="AC24" s="382"/>
      <c r="AD24" s="450">
        <f t="shared" si="9"/>
        <v>0</v>
      </c>
      <c r="AE24" s="382"/>
      <c r="AF24" s="450">
        <f t="shared" si="10"/>
        <v>0</v>
      </c>
      <c r="AG24" s="18">
        <f>ROW()</f>
        <v>24</v>
      </c>
      <c r="AH24" s="23" t="s">
        <v>299</v>
      </c>
      <c r="AI24" s="509">
        <f>'SEF-3'!O14</f>
        <v>3.8455000000000003E-2</v>
      </c>
      <c r="AJ24" s="510">
        <f>$AJ$20*$AI24</f>
        <v>396756679.10769022</v>
      </c>
      <c r="AK24" s="510">
        <f>$AK$20*$AI24</f>
        <v>42414.134525000001</v>
      </c>
      <c r="AL24" s="384">
        <f>SUM(AJ24:AK24)</f>
        <v>396799093.24221522</v>
      </c>
      <c r="AM24" s="384">
        <v>0</v>
      </c>
      <c r="AN24" s="384">
        <f>SUM(AL25:AM25)</f>
        <v>491698618.93584812</v>
      </c>
      <c r="AO24" s="510">
        <v>0</v>
      </c>
      <c r="AP24" s="510">
        <f>SUM(AN24:AO24)</f>
        <v>491698618.93584812</v>
      </c>
      <c r="AQ24" s="510">
        <v>0</v>
      </c>
      <c r="AR24" s="510">
        <f>SUM(AP24:AQ24)</f>
        <v>491698618.93584812</v>
      </c>
      <c r="AS24" s="510">
        <v>0</v>
      </c>
      <c r="AT24" s="510">
        <f>SUM(AR24:AS24)</f>
        <v>491698618.93584812</v>
      </c>
      <c r="AU24" s="510">
        <v>0</v>
      </c>
      <c r="AV24" s="510">
        <f>SUM(AT24:AU24)</f>
        <v>491698618.93584812</v>
      </c>
      <c r="AW24" s="18">
        <f>ROW()</f>
        <v>24</v>
      </c>
      <c r="AX24" t="s">
        <v>277</v>
      </c>
      <c r="AY24"/>
      <c r="AZ24" s="444"/>
      <c r="BA24" s="444"/>
      <c r="BB24" s="444"/>
      <c r="BC24" s="444"/>
      <c r="BD24" s="444"/>
      <c r="BE24" s="444"/>
      <c r="BF24" s="444"/>
      <c r="BG24" s="444"/>
      <c r="BH24" s="444"/>
      <c r="BI24" s="444"/>
      <c r="BJ24" s="444"/>
      <c r="BK24" s="444"/>
      <c r="BL24" s="444"/>
      <c r="BM24" s="18">
        <f>ROW()</f>
        <v>24</v>
      </c>
      <c r="BN24" s="362" t="s">
        <v>216</v>
      </c>
      <c r="BP24" s="537">
        <f>-BP23</f>
        <v>0</v>
      </c>
      <c r="BQ24" s="538">
        <f>-BQ23</f>
        <v>29473738.80405971</v>
      </c>
      <c r="BR24" s="538">
        <f>-BR23</f>
        <v>29473738.80405971</v>
      </c>
      <c r="BS24" s="538">
        <f>-BS23</f>
        <v>813879.8398250466</v>
      </c>
      <c r="BT24" s="538">
        <f>-BT23</f>
        <v>30287618.643884756</v>
      </c>
      <c r="BU24" s="538">
        <f t="shared" ref="BU24:CB24" si="103">-BU23</f>
        <v>443298.29519069282</v>
      </c>
      <c r="BV24" s="538">
        <f t="shared" si="103"/>
        <v>30730916.939075448</v>
      </c>
      <c r="BW24" s="538">
        <f t="shared" si="103"/>
        <v>-545414.01797072764</v>
      </c>
      <c r="BX24" s="538">
        <f t="shared" si="103"/>
        <v>30185502.921104722</v>
      </c>
      <c r="BY24" s="538">
        <f t="shared" si="103"/>
        <v>1969431.357373487</v>
      </c>
      <c r="BZ24" s="538">
        <f t="shared" si="103"/>
        <v>32154934.278478209</v>
      </c>
      <c r="CA24" s="538">
        <f t="shared" si="103"/>
        <v>2201721.6329558119</v>
      </c>
      <c r="CB24" s="538">
        <f t="shared" si="103"/>
        <v>34356655.911434025</v>
      </c>
      <c r="CC24" s="357"/>
      <c r="CD24" s="357"/>
      <c r="CE24" s="357"/>
      <c r="CF24" s="357"/>
      <c r="CH24" s="357"/>
      <c r="CI24" s="357"/>
      <c r="CK24" s="357"/>
      <c r="CL24" s="357"/>
      <c r="CM24" s="357"/>
      <c r="CN24" s="357"/>
      <c r="CO24" s="357"/>
      <c r="CP24" s="357"/>
      <c r="CQ24" s="357"/>
      <c r="CR24" s="357"/>
      <c r="CS24" s="18">
        <f>ROW()</f>
        <v>24</v>
      </c>
      <c r="CT24" s="526" t="s">
        <v>300</v>
      </c>
      <c r="CU24" s="539">
        <v>0.21</v>
      </c>
      <c r="CV24" s="540">
        <f>-CV22*$CU$24</f>
        <v>-166787.84940174001</v>
      </c>
      <c r="CW24" s="540">
        <f>-CW22*$CU$24</f>
        <v>37049.849401740015</v>
      </c>
      <c r="CX24" s="540">
        <f>CV24+CW24</f>
        <v>-129738</v>
      </c>
      <c r="CY24" s="540"/>
      <c r="CZ24" s="540">
        <f>CX24+CY24</f>
        <v>-129738</v>
      </c>
      <c r="DA24" s="540"/>
      <c r="DB24" s="540">
        <f>CZ24+DA24</f>
        <v>-129738</v>
      </c>
      <c r="DC24" s="540"/>
      <c r="DD24" s="540">
        <f>DB24+DC24</f>
        <v>-129738</v>
      </c>
      <c r="DE24" s="540"/>
      <c r="DF24" s="540">
        <f>DD24+DE24</f>
        <v>-129738</v>
      </c>
      <c r="DG24" s="540"/>
      <c r="DH24" s="540">
        <f>DF24+DG24</f>
        <v>-129738</v>
      </c>
      <c r="DI24" s="25"/>
      <c r="DJ24" s="1"/>
      <c r="DK24" s="1"/>
      <c r="DL24" s="1"/>
      <c r="DM24" s="1"/>
      <c r="DN24" s="1"/>
      <c r="DO24" s="1"/>
      <c r="DP24" s="1"/>
      <c r="DQ24" s="357"/>
      <c r="DR24" s="357"/>
      <c r="DS24" s="357"/>
      <c r="DT24" s="357"/>
      <c r="DU24" s="357"/>
      <c r="DV24" s="357"/>
      <c r="DW24" s="357"/>
      <c r="DX24" s="357"/>
      <c r="DY24" s="18">
        <f>ROW()</f>
        <v>24</v>
      </c>
      <c r="DZ24" s="461"/>
      <c r="EA24" s="19"/>
      <c r="EB24" s="19"/>
      <c r="EC24" s="19"/>
      <c r="ED24" s="1"/>
      <c r="EE24" s="19"/>
      <c r="EF24" s="1"/>
      <c r="EG24" s="19"/>
      <c r="EH24" s="1"/>
      <c r="EI24" s="19"/>
      <c r="EJ24" s="1"/>
      <c r="EK24" s="19"/>
      <c r="EL24" s="1"/>
      <c r="EM24" s="19"/>
      <c r="EN24" s="1"/>
      <c r="EO24" s="357"/>
      <c r="EP24" s="357"/>
      <c r="EQ24" s="357"/>
      <c r="ER24" s="357"/>
      <c r="ES24" s="357"/>
      <c r="ET24" s="357"/>
      <c r="EU24" s="357"/>
      <c r="EV24" s="357"/>
      <c r="EW24" s="357"/>
      <c r="EX24" s="357"/>
      <c r="EY24" s="357"/>
      <c r="EZ24" s="357"/>
      <c r="FA24" s="357"/>
      <c r="FB24" s="357"/>
      <c r="FC24" s="357"/>
      <c r="FD24" s="25"/>
      <c r="FE24" s="18">
        <f>ROW()</f>
        <v>24</v>
      </c>
      <c r="FF24" s="429" t="s">
        <v>301</v>
      </c>
      <c r="FH24" s="523">
        <v>749709.56343779236</v>
      </c>
      <c r="FI24" s="523">
        <v>1528976.8426788156</v>
      </c>
      <c r="FJ24" s="541">
        <f t="shared" si="39"/>
        <v>2278686.4061166081</v>
      </c>
      <c r="FK24" s="523">
        <v>-536723.76658991189</v>
      </c>
      <c r="FL24" s="541">
        <f t="shared" si="40"/>
        <v>1741962.6395266962</v>
      </c>
      <c r="FM24" s="523">
        <v>106653.92532418831</v>
      </c>
      <c r="FN24" s="541">
        <f t="shared" si="41"/>
        <v>1848616.5648508845</v>
      </c>
      <c r="FO24" s="523">
        <v>196657.20295674587</v>
      </c>
      <c r="FP24" s="541">
        <f t="shared" si="42"/>
        <v>2045273.7678076304</v>
      </c>
      <c r="FQ24" s="523">
        <v>457062.17104637437</v>
      </c>
      <c r="FR24" s="541">
        <f t="shared" si="43"/>
        <v>2502335.9388540047</v>
      </c>
      <c r="FS24" s="523">
        <v>690294.72999877529</v>
      </c>
      <c r="FT24" s="541">
        <f t="shared" si="44"/>
        <v>3192630.66885278</v>
      </c>
      <c r="FU24" s="18">
        <f>ROW()</f>
        <v>24</v>
      </c>
      <c r="FV24" s="461" t="s">
        <v>302</v>
      </c>
      <c r="FW24" s="10"/>
      <c r="FX24" s="462">
        <v>1088162.7794999999</v>
      </c>
      <c r="FY24" s="462">
        <v>7481.1191090624779</v>
      </c>
      <c r="FZ24" s="462">
        <f>SUM(FX24:FY24)</f>
        <v>1095643.8986090624</v>
      </c>
      <c r="GA24" s="514"/>
      <c r="GB24" s="462">
        <f>SUM(FZ24:GA24)</f>
        <v>1095643.8986090624</v>
      </c>
      <c r="GC24" s="514"/>
      <c r="GD24" s="462">
        <f>SUM(GB24:GC24)</f>
        <v>1095643.8986090624</v>
      </c>
      <c r="GE24" s="514"/>
      <c r="GF24" s="462">
        <f>SUM(GD24:GE24)</f>
        <v>1095643.8986090624</v>
      </c>
      <c r="GG24" s="514"/>
      <c r="GH24" s="462">
        <f>SUM(GF24:GG24)</f>
        <v>1095643.8986090624</v>
      </c>
      <c r="GI24" s="514"/>
      <c r="GJ24" s="462">
        <f>SUM(GH24:GI24)</f>
        <v>1095643.8986090624</v>
      </c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25"/>
      <c r="HI24" s="55"/>
      <c r="HJ24" s="55"/>
      <c r="HK24" s="55"/>
      <c r="HL24" s="55"/>
      <c r="HM24" s="55"/>
      <c r="HN24" s="55"/>
      <c r="HO24" s="55"/>
      <c r="HP24" s="55"/>
      <c r="HQ24" s="236"/>
      <c r="HX24" s="20"/>
      <c r="HY24" s="55"/>
      <c r="HZ24" s="55"/>
      <c r="IA24" s="55"/>
      <c r="IB24" s="55"/>
      <c r="IC24" s="55"/>
      <c r="ID24" s="55"/>
      <c r="IE24" s="55"/>
      <c r="IF24" s="55"/>
      <c r="IG24" s="236"/>
      <c r="IH24" s="16"/>
      <c r="II24" s="16"/>
      <c r="JM24" s="18">
        <f>ROW()</f>
        <v>24</v>
      </c>
      <c r="JN24" s="52" t="s">
        <v>301</v>
      </c>
      <c r="JO24" s="361"/>
      <c r="JP24" s="523">
        <v>34107029.312141724</v>
      </c>
      <c r="JQ24" s="523">
        <v>1150224.592931442</v>
      </c>
      <c r="JR24" s="542">
        <f t="shared" si="30"/>
        <v>35257253.905073166</v>
      </c>
      <c r="JS24" s="542">
        <v>0</v>
      </c>
      <c r="JT24" s="542">
        <f t="shared" si="31"/>
        <v>35257253.905073166</v>
      </c>
      <c r="JU24" s="542">
        <v>0</v>
      </c>
      <c r="JV24" s="542">
        <f t="shared" si="32"/>
        <v>35257253.905073166</v>
      </c>
      <c r="JW24" s="542"/>
      <c r="JX24" s="542">
        <f t="shared" si="32"/>
        <v>35257253.905073166</v>
      </c>
      <c r="JY24" s="542"/>
      <c r="JZ24" s="542">
        <f t="shared" si="32"/>
        <v>35257253.905073166</v>
      </c>
      <c r="KA24" s="542"/>
      <c r="KB24" s="542">
        <f t="shared" si="32"/>
        <v>35257253.905073166</v>
      </c>
      <c r="KC24" s="18"/>
      <c r="KS24" s="18">
        <f>ROW()</f>
        <v>24</v>
      </c>
      <c r="KT24" s="272" t="s">
        <v>303</v>
      </c>
      <c r="KV24" s="39">
        <f t="shared" ref="KV24:LH24" si="104">SUM(KV20:KV23)</f>
        <v>455460794.71349996</v>
      </c>
      <c r="KW24" s="39">
        <f t="shared" si="104"/>
        <v>832437.77940335823</v>
      </c>
      <c r="KX24" s="39">
        <f t="shared" si="104"/>
        <v>456293232.49290329</v>
      </c>
      <c r="KY24" s="39">
        <f t="shared" si="104"/>
        <v>0</v>
      </c>
      <c r="KZ24" s="39">
        <f t="shared" si="104"/>
        <v>456293232.49290329</v>
      </c>
      <c r="LA24" s="39">
        <f t="shared" si="104"/>
        <v>0</v>
      </c>
      <c r="LB24" s="39">
        <f t="shared" si="104"/>
        <v>456293232.49290329</v>
      </c>
      <c r="LC24" s="39">
        <f t="shared" si="104"/>
        <v>0</v>
      </c>
      <c r="LD24" s="39">
        <f t="shared" si="104"/>
        <v>456293232.49290329</v>
      </c>
      <c r="LE24" s="39">
        <f t="shared" si="104"/>
        <v>0</v>
      </c>
      <c r="LF24" s="39">
        <f t="shared" si="104"/>
        <v>456293232.49290329</v>
      </c>
      <c r="LG24" s="39">
        <f t="shared" si="104"/>
        <v>0</v>
      </c>
      <c r="LH24" s="39">
        <f t="shared" si="104"/>
        <v>456293232.49290329</v>
      </c>
      <c r="LI24" s="18"/>
      <c r="LY24" s="18">
        <f>ROW()</f>
        <v>24</v>
      </c>
      <c r="LZ24" s="23" t="s">
        <v>97</v>
      </c>
      <c r="MB24" s="447"/>
      <c r="MC24" s="447"/>
      <c r="MD24" s="447"/>
      <c r="ME24" s="447"/>
      <c r="MF24" s="447"/>
      <c r="MG24" s="447"/>
      <c r="MH24" s="396"/>
      <c r="MI24" s="447">
        <v>58031410.018858373</v>
      </c>
      <c r="MJ24" s="447"/>
      <c r="MK24" s="447">
        <v>7631420.7061617374</v>
      </c>
      <c r="ML24" s="447"/>
      <c r="MM24" s="447">
        <v>6879293.6009209454</v>
      </c>
      <c r="MN24" s="447"/>
      <c r="MO24" s="236">
        <f>ROW()</f>
        <v>24</v>
      </c>
      <c r="MP24" s="543" t="s">
        <v>304</v>
      </c>
      <c r="MQ24" s="39"/>
      <c r="MR24" s="505"/>
      <c r="MS24" s="505"/>
      <c r="MT24" s="505"/>
      <c r="MU24" s="519"/>
      <c r="MV24" s="519"/>
      <c r="MW24" s="36"/>
      <c r="MX24" s="519"/>
      <c r="MY24" s="36">
        <f>MZ24</f>
        <v>3107660.0840534507</v>
      </c>
      <c r="MZ24" s="519">
        <v>3107660.0840534507</v>
      </c>
      <c r="NA24" s="36">
        <f>NB24-MZ24</f>
        <v>71476181.933229372</v>
      </c>
      <c r="NB24" s="519">
        <v>74583842.017282829</v>
      </c>
      <c r="NC24" s="36">
        <f>ND24-NB24</f>
        <v>0</v>
      </c>
      <c r="ND24" s="519">
        <v>74583842.017282829</v>
      </c>
      <c r="NE24" s="18">
        <f>ROW()</f>
        <v>24</v>
      </c>
      <c r="NF24" s="53" t="s">
        <v>222</v>
      </c>
      <c r="NG24" s="53"/>
      <c r="NH24" s="49">
        <f>-NI24</f>
        <v>-13741815.41</v>
      </c>
      <c r="NI24" s="49">
        <v>13741815.41</v>
      </c>
      <c r="NJ24" s="49">
        <f>SUM(NH24:NI24)</f>
        <v>0</v>
      </c>
      <c r="NK24" s="49">
        <v>-13741815.41</v>
      </c>
      <c r="NL24" s="49">
        <f>SUM(NJ24:NK24)</f>
        <v>-13741815.41</v>
      </c>
      <c r="NM24" s="49">
        <v>0</v>
      </c>
      <c r="NN24" s="49">
        <f>SUM(NL24:NM24)</f>
        <v>-13741815.41</v>
      </c>
      <c r="NO24" s="49">
        <v>0</v>
      </c>
      <c r="NP24" s="49">
        <f>SUM(NN24:NO24)</f>
        <v>-13741815.41</v>
      </c>
      <c r="NQ24" s="49">
        <v>0</v>
      </c>
      <c r="NR24" s="49">
        <f>SUM(NP24:NQ24)</f>
        <v>-13741815.41</v>
      </c>
      <c r="NS24" s="49">
        <v>0</v>
      </c>
      <c r="NT24" s="49">
        <f>SUM(NR24:NS24)</f>
        <v>-13741815.41</v>
      </c>
      <c r="NU24" s="18">
        <f>ROW()</f>
        <v>24</v>
      </c>
      <c r="NV24" s="544" t="s">
        <v>305</v>
      </c>
      <c r="NW24" s="544"/>
      <c r="NX24" s="278">
        <v>0</v>
      </c>
      <c r="NY24" s="278">
        <v>0</v>
      </c>
      <c r="NZ24" s="278">
        <f>SUM(NX24:NY24)</f>
        <v>0</v>
      </c>
      <c r="OA24" s="278"/>
      <c r="OB24" s="278">
        <f>SUM(NZ24:OA24)</f>
        <v>0</v>
      </c>
      <c r="OC24" s="545"/>
      <c r="OD24" s="545"/>
      <c r="OE24" s="545"/>
      <c r="OF24" s="545"/>
      <c r="OG24" s="545"/>
      <c r="OH24" s="545"/>
      <c r="OI24" s="545"/>
      <c r="OJ24" s="545"/>
      <c r="OK24" s="18"/>
      <c r="OL24" s="362"/>
      <c r="OM24" s="362"/>
      <c r="ON24" s="362"/>
      <c r="PA24" s="18">
        <f>ROW()</f>
        <v>24</v>
      </c>
      <c r="PB24" s="534"/>
      <c r="PC24" s="357"/>
      <c r="PD24" s="36"/>
      <c r="PE24" s="357"/>
      <c r="PF24" s="357"/>
      <c r="PG24" s="357"/>
      <c r="PH24" s="357"/>
      <c r="PI24" s="357"/>
      <c r="PJ24" s="357"/>
      <c r="PK24" s="357"/>
      <c r="PL24" s="357"/>
      <c r="PM24" s="357"/>
      <c r="PN24" s="357"/>
      <c r="PO24" s="357"/>
      <c r="PP24" s="357"/>
      <c r="QG24" s="18">
        <f>ROW()</f>
        <v>24</v>
      </c>
      <c r="QH24" s="287" t="s">
        <v>292</v>
      </c>
      <c r="QI24" s="287"/>
      <c r="QJ24" s="441"/>
      <c r="QK24" s="441"/>
      <c r="QL24" s="485">
        <v>0</v>
      </c>
      <c r="QM24" s="485">
        <f t="shared" si="92"/>
        <v>0</v>
      </c>
      <c r="QN24" s="536">
        <v>0</v>
      </c>
      <c r="QO24" s="546">
        <f t="shared" si="92"/>
        <v>0</v>
      </c>
      <c r="QP24" s="536">
        <v>0</v>
      </c>
      <c r="QQ24" s="546">
        <f t="shared" si="93"/>
        <v>0</v>
      </c>
      <c r="QR24" s="536">
        <v>0</v>
      </c>
      <c r="QS24" s="546">
        <f t="shared" si="94"/>
        <v>0</v>
      </c>
      <c r="QT24" s="536">
        <v>0</v>
      </c>
      <c r="QU24" s="546">
        <f t="shared" si="95"/>
        <v>0</v>
      </c>
      <c r="QV24" s="536">
        <v>0</v>
      </c>
      <c r="QW24" s="367">
        <f>ROW()</f>
        <v>24</v>
      </c>
      <c r="QX24" s="287" t="s">
        <v>303</v>
      </c>
      <c r="QY24" s="370"/>
      <c r="QZ24" s="443"/>
      <c r="RA24" s="443"/>
      <c r="RB24" s="443">
        <f>SUM(RB20:RB23)</f>
        <v>0</v>
      </c>
      <c r="RC24" s="443">
        <f t="shared" ref="RC24:RL24" si="105">SUM(RC20:RC23)</f>
        <v>-725461.25379400025</v>
      </c>
      <c r="RD24" s="443">
        <f t="shared" si="105"/>
        <v>-725461.25379400025</v>
      </c>
      <c r="RE24" s="443">
        <f t="shared" si="105"/>
        <v>-5566833.4897539997</v>
      </c>
      <c r="RF24" s="443">
        <f t="shared" si="105"/>
        <v>-6292294.7435480002</v>
      </c>
      <c r="RG24" s="443">
        <f t="shared" si="105"/>
        <v>-6994609.43012599</v>
      </c>
      <c r="RH24" s="443">
        <f t="shared" si="105"/>
        <v>-13286904.173673991</v>
      </c>
      <c r="RI24" s="443">
        <f t="shared" si="105"/>
        <v>-4033072.8437359994</v>
      </c>
      <c r="RJ24" s="443">
        <f t="shared" si="105"/>
        <v>-17319977.017409991</v>
      </c>
      <c r="RK24" s="443">
        <f t="shared" si="105"/>
        <v>-3085311.7437359998</v>
      </c>
      <c r="RL24" s="443">
        <f t="shared" si="105"/>
        <v>-20405288.761145994</v>
      </c>
      <c r="RM24" s="367">
        <f>ROW()</f>
        <v>24</v>
      </c>
      <c r="RN24" s="287" t="s">
        <v>234</v>
      </c>
      <c r="RO24" s="445">
        <v>0.21</v>
      </c>
      <c r="RP24" s="485"/>
      <c r="RQ24" s="485"/>
      <c r="RR24" s="485"/>
      <c r="RS24" s="485">
        <f>RS22*-$RO$24</f>
        <v>-359637.95758673997</v>
      </c>
      <c r="RT24" s="485">
        <f t="shared" ref="RT24:SB24" si="106">RT22*-$RO$24</f>
        <v>-359637.95758673997</v>
      </c>
      <c r="RU24" s="485">
        <f t="shared" si="106"/>
        <v>-2922312.8415893996</v>
      </c>
      <c r="RV24" s="485">
        <f t="shared" si="106"/>
        <v>-3281950.7991761398</v>
      </c>
      <c r="RW24" s="485">
        <f t="shared" si="106"/>
        <v>-3542899.8387194993</v>
      </c>
      <c r="RX24" s="485">
        <f t="shared" si="106"/>
        <v>-6824850.6378956391</v>
      </c>
      <c r="RY24" s="485">
        <f t="shared" si="106"/>
        <v>-6418750.7482152553</v>
      </c>
      <c r="RZ24" s="485">
        <f t="shared" si="106"/>
        <v>-13243601.386110894</v>
      </c>
      <c r="SA24" s="485">
        <f t="shared" si="106"/>
        <v>-5244321.3117800318</v>
      </c>
      <c r="SB24" s="485">
        <f t="shared" si="106"/>
        <v>-18487922.697890926</v>
      </c>
    </row>
    <row r="25" spans="1:496" ht="16.5" thickTop="1" thickBot="1" x14ac:dyDescent="0.3">
      <c r="A25" s="18">
        <f>ROW()</f>
        <v>25</v>
      </c>
      <c r="B25" s="372" t="s">
        <v>306</v>
      </c>
      <c r="C25" s="19"/>
      <c r="D25" s="373"/>
      <c r="E25" s="447">
        <v>-26064909.311951328</v>
      </c>
      <c r="F25" s="448"/>
      <c r="G25" s="447"/>
      <c r="H25" s="448"/>
      <c r="I25" s="447"/>
      <c r="J25" s="448"/>
      <c r="K25" s="447"/>
      <c r="L25" s="448"/>
      <c r="M25" s="447"/>
      <c r="N25" s="448"/>
      <c r="O25" s="447"/>
      <c r="P25" s="448"/>
      <c r="Q25" s="377">
        <f>ROW()</f>
        <v>25</v>
      </c>
      <c r="R25" s="35" t="s">
        <v>307</v>
      </c>
      <c r="T25" s="547">
        <v>18708479.629999995</v>
      </c>
      <c r="U25" s="547">
        <f t="shared" si="102"/>
        <v>-18708479.629999995</v>
      </c>
      <c r="V25" s="32">
        <f t="shared" si="19"/>
        <v>0</v>
      </c>
      <c r="W25" s="382"/>
      <c r="X25" s="450">
        <f t="shared" si="19"/>
        <v>0</v>
      </c>
      <c r="Y25" s="382"/>
      <c r="Z25" s="450">
        <f t="shared" si="7"/>
        <v>0</v>
      </c>
      <c r="AA25" s="382"/>
      <c r="AB25" s="450">
        <f t="shared" si="8"/>
        <v>0</v>
      </c>
      <c r="AC25" s="382"/>
      <c r="AD25" s="450">
        <f t="shared" si="9"/>
        <v>0</v>
      </c>
      <c r="AE25" s="382"/>
      <c r="AF25" s="450">
        <f t="shared" si="10"/>
        <v>0</v>
      </c>
      <c r="AG25" s="18">
        <f>ROW()</f>
        <v>25</v>
      </c>
      <c r="AH25" s="262" t="s">
        <v>282</v>
      </c>
      <c r="AI25" s="509"/>
      <c r="AJ25" s="548">
        <f>SUM(AJ22:AJ24)</f>
        <v>491646060.92418814</v>
      </c>
      <c r="AK25" s="548">
        <f>SUM(AK22:AK24)</f>
        <v>52558.011660000004</v>
      </c>
      <c r="AL25" s="548">
        <f>SUM(AL22:AL24)</f>
        <v>491698618.93584812</v>
      </c>
      <c r="AM25" s="548">
        <f t="shared" ref="AM25:AV25" si="107">SUM(AM22:AM24)</f>
        <v>0</v>
      </c>
      <c r="AN25" s="548">
        <f t="shared" si="107"/>
        <v>909134773.32705379</v>
      </c>
      <c r="AO25" s="548">
        <f t="shared" si="107"/>
        <v>0</v>
      </c>
      <c r="AP25" s="548">
        <f t="shared" si="107"/>
        <v>909134773.32705379</v>
      </c>
      <c r="AQ25" s="548">
        <f t="shared" si="107"/>
        <v>0</v>
      </c>
      <c r="AR25" s="548">
        <f t="shared" si="107"/>
        <v>909134773.32705379</v>
      </c>
      <c r="AS25" s="548">
        <f t="shared" si="107"/>
        <v>0</v>
      </c>
      <c r="AT25" s="548">
        <f t="shared" si="107"/>
        <v>909134773.32705379</v>
      </c>
      <c r="AU25" s="548">
        <f t="shared" si="107"/>
        <v>0</v>
      </c>
      <c r="AV25" s="548">
        <f t="shared" si="107"/>
        <v>909134773.32705379</v>
      </c>
      <c r="AW25" s="18">
        <f>ROW()</f>
        <v>25</v>
      </c>
      <c r="AX25" s="549" t="s">
        <v>308</v>
      </c>
      <c r="AY25" s="550"/>
      <c r="AZ25" s="386">
        <v>0</v>
      </c>
      <c r="BA25" s="386">
        <v>0</v>
      </c>
      <c r="BB25" s="386">
        <v>0</v>
      </c>
      <c r="BC25" s="386">
        <v>0</v>
      </c>
      <c r="BD25" s="386">
        <v>-156809236.49000001</v>
      </c>
      <c r="BE25" s="386">
        <v>10053533.669999987</v>
      </c>
      <c r="BF25" s="386">
        <f t="shared" ref="BF25:BL25" si="108">SUM(BD25:BE25)</f>
        <v>-146755702.82000002</v>
      </c>
      <c r="BG25" s="386">
        <v>4787159.3443036377</v>
      </c>
      <c r="BH25" s="386">
        <f t="shared" si="108"/>
        <v>-141968543.47569638</v>
      </c>
      <c r="BI25" s="386">
        <v>10221116.25683251</v>
      </c>
      <c r="BJ25" s="386">
        <f t="shared" si="108"/>
        <v>-131747427.21886387</v>
      </c>
      <c r="BK25" s="386">
        <v>10168145.057144657</v>
      </c>
      <c r="BL25" s="386">
        <f t="shared" si="108"/>
        <v>-121579282.16171922</v>
      </c>
      <c r="BU25" s="357"/>
      <c r="BV25" s="357"/>
      <c r="BW25" s="357"/>
      <c r="BX25" s="357"/>
      <c r="BY25" s="357"/>
      <c r="BZ25" s="357"/>
      <c r="CA25" s="357"/>
      <c r="CB25" s="357"/>
      <c r="CC25" s="357"/>
      <c r="CD25" s="357"/>
      <c r="CE25" s="357"/>
      <c r="CF25" s="357"/>
      <c r="CH25" s="357"/>
      <c r="CI25" s="357"/>
      <c r="CK25" s="357"/>
      <c r="CL25" s="357"/>
      <c r="CM25" s="357"/>
      <c r="CN25" s="357"/>
      <c r="CO25" s="357"/>
      <c r="CP25" s="357"/>
      <c r="CQ25" s="357"/>
      <c r="CR25" s="357"/>
      <c r="CS25" s="18">
        <f>ROW()</f>
        <v>25</v>
      </c>
      <c r="CT25" s="526" t="s">
        <v>269</v>
      </c>
      <c r="CU25" s="526"/>
      <c r="CV25" s="551">
        <f>-CV22-CV24</f>
        <v>-627440.00489226007</v>
      </c>
      <c r="CW25" s="551">
        <f>-CW22-CW24</f>
        <v>139378.00489226007</v>
      </c>
      <c r="CX25" s="551">
        <f>-CX22-CX24</f>
        <v>-488062</v>
      </c>
      <c r="CY25" s="551">
        <f>-CY22-CY24</f>
        <v>0</v>
      </c>
      <c r="CZ25" s="551">
        <f>-CZ22-CZ24</f>
        <v>-488062</v>
      </c>
      <c r="DA25" s="551"/>
      <c r="DB25" s="551">
        <f>-DB22-DB24</f>
        <v>-488062</v>
      </c>
      <c r="DC25" s="551"/>
      <c r="DD25" s="551">
        <f>-DD22-DD24</f>
        <v>-488062</v>
      </c>
      <c r="DE25" s="551"/>
      <c r="DF25" s="551">
        <f>-DF22-DF24</f>
        <v>-488062</v>
      </c>
      <c r="DG25" s="551"/>
      <c r="DH25" s="551">
        <f>-DH22-DH24</f>
        <v>-488062</v>
      </c>
      <c r="DI25" s="25"/>
      <c r="DJ25" s="1"/>
      <c r="DK25" s="1"/>
      <c r="DL25" s="1"/>
      <c r="DM25" s="1"/>
      <c r="DN25" s="1"/>
      <c r="DO25" s="1"/>
      <c r="DP25" s="1"/>
      <c r="DQ25" s="357"/>
      <c r="DR25" s="357"/>
      <c r="DS25" s="357"/>
      <c r="DT25" s="357"/>
      <c r="DU25" s="357"/>
      <c r="DV25" s="357"/>
      <c r="DW25" s="357"/>
      <c r="DX25" s="357"/>
      <c r="DY25" s="18">
        <f>ROW()</f>
        <v>25</v>
      </c>
      <c r="DZ25" s="24" t="s">
        <v>265</v>
      </c>
      <c r="EA25" s="44">
        <v>0.21</v>
      </c>
      <c r="EB25" s="552">
        <f t="shared" ref="EB25:EN25" si="109">-$EA$25*EB23</f>
        <v>10257.304758193586</v>
      </c>
      <c r="EC25" s="552">
        <f t="shared" si="109"/>
        <v>9158.7090494440872</v>
      </c>
      <c r="ED25" s="552">
        <f t="shared" si="109"/>
        <v>19416.013807637672</v>
      </c>
      <c r="EE25" s="552">
        <f t="shared" si="109"/>
        <v>-23512.848821585252</v>
      </c>
      <c r="EF25" s="552">
        <f t="shared" si="109"/>
        <v>-4096.8350139475797</v>
      </c>
      <c r="EG25" s="552">
        <f t="shared" si="109"/>
        <v>0</v>
      </c>
      <c r="EH25" s="552">
        <f t="shared" si="109"/>
        <v>-4096.8350139475797</v>
      </c>
      <c r="EI25" s="552">
        <f t="shared" si="109"/>
        <v>0</v>
      </c>
      <c r="EJ25" s="552">
        <f t="shared" si="109"/>
        <v>-4096.8350139475797</v>
      </c>
      <c r="EK25" s="552">
        <f t="shared" si="109"/>
        <v>0</v>
      </c>
      <c r="EL25" s="552">
        <f t="shared" si="109"/>
        <v>-4096.8350139475797</v>
      </c>
      <c r="EM25" s="552">
        <f t="shared" si="109"/>
        <v>0</v>
      </c>
      <c r="EN25" s="552">
        <f t="shared" si="109"/>
        <v>-4096.8350139475797</v>
      </c>
      <c r="EO25" s="357"/>
      <c r="EP25" s="357"/>
      <c r="EQ25" s="357"/>
      <c r="ER25" s="357"/>
      <c r="ES25" s="357"/>
      <c r="ET25" s="357"/>
      <c r="EU25" s="357"/>
      <c r="EV25" s="357"/>
      <c r="EW25" s="357"/>
      <c r="EX25" s="357"/>
      <c r="EY25" s="357"/>
      <c r="EZ25" s="357"/>
      <c r="FA25" s="357"/>
      <c r="FB25" s="357"/>
      <c r="FC25" s="357"/>
      <c r="FD25" s="25"/>
      <c r="FE25" s="18">
        <f>ROW()</f>
        <v>25</v>
      </c>
      <c r="FF25" s="461" t="s">
        <v>309</v>
      </c>
      <c r="FG25" s="461"/>
      <c r="FH25" s="17">
        <f t="shared" ref="FH25:FT25" si="110">SUM(FH17:FH24)</f>
        <v>2525191.0982126575</v>
      </c>
      <c r="FI25" s="17">
        <f t="shared" si="110"/>
        <v>5068600.1499884464</v>
      </c>
      <c r="FJ25" s="17">
        <f t="shared" si="110"/>
        <v>7593791.2482011039</v>
      </c>
      <c r="FK25" s="455">
        <f t="shared" si="110"/>
        <v>-1788648.157329391</v>
      </c>
      <c r="FL25" s="17">
        <f t="shared" si="110"/>
        <v>5805143.0908717131</v>
      </c>
      <c r="FM25" s="455">
        <f t="shared" si="110"/>
        <v>355427.42631855997</v>
      </c>
      <c r="FN25" s="17">
        <f t="shared" si="110"/>
        <v>6160570.5171902729</v>
      </c>
      <c r="FO25" s="455">
        <f t="shared" si="110"/>
        <v>655366.06647585565</v>
      </c>
      <c r="FP25" s="17">
        <f t="shared" si="110"/>
        <v>6815936.583666129</v>
      </c>
      <c r="FQ25" s="455">
        <f t="shared" si="110"/>
        <v>1523173.4849776155</v>
      </c>
      <c r="FR25" s="17">
        <f t="shared" si="110"/>
        <v>8339110.068643745</v>
      </c>
      <c r="FS25" s="455">
        <f t="shared" si="110"/>
        <v>2300428.0296197096</v>
      </c>
      <c r="FT25" s="17">
        <f t="shared" si="110"/>
        <v>10639538.098263454</v>
      </c>
      <c r="FU25" s="18">
        <f>ROW()</f>
        <v>25</v>
      </c>
      <c r="FV25" s="16"/>
      <c r="FW25" s="513"/>
      <c r="FX25" s="553"/>
      <c r="FY25" s="553"/>
      <c r="FZ25" s="553"/>
      <c r="GA25" s="553"/>
      <c r="GB25" s="553"/>
      <c r="GC25" s="553"/>
      <c r="GD25" s="553"/>
      <c r="GE25" s="553"/>
      <c r="GF25" s="553"/>
      <c r="GG25" s="553"/>
      <c r="GH25" s="553"/>
      <c r="GI25" s="553"/>
      <c r="GJ25" s="553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25"/>
      <c r="HI25" s="17"/>
      <c r="HJ25" s="17"/>
      <c r="HK25" s="17"/>
      <c r="HL25" s="17"/>
      <c r="HM25" s="17"/>
      <c r="HN25" s="17"/>
      <c r="HO25" s="17"/>
      <c r="HP25" s="17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 s="357"/>
      <c r="IH25" s="357"/>
      <c r="II25" s="357"/>
      <c r="IJ25" s="357"/>
      <c r="IK25" s="357"/>
      <c r="IL25" s="357"/>
      <c r="IM25" s="357"/>
      <c r="IN25" s="357"/>
      <c r="IO25" s="357"/>
      <c r="IP25" s="357"/>
      <c r="IQ25" s="357"/>
      <c r="IR25" s="357"/>
      <c r="IS25" s="357"/>
      <c r="IT25" s="357"/>
      <c r="IU25" s="357"/>
      <c r="IV25" s="357"/>
      <c r="JM25" s="18">
        <f>ROW()</f>
        <v>25</v>
      </c>
      <c r="JN25" s="361" t="s">
        <v>310</v>
      </c>
      <c r="JP25" s="32">
        <f t="shared" ref="JP25:JV25" si="111">SUM(JP17:JP24)</f>
        <v>114881621.62878585</v>
      </c>
      <c r="JQ25" s="32">
        <f t="shared" si="111"/>
        <v>2614531.0282155694</v>
      </c>
      <c r="JR25" s="32">
        <f t="shared" si="111"/>
        <v>117496152.65700142</v>
      </c>
      <c r="JS25" s="32">
        <f t="shared" si="111"/>
        <v>0</v>
      </c>
      <c r="JT25" s="32">
        <f t="shared" si="111"/>
        <v>117496152.65700142</v>
      </c>
      <c r="JU25" s="32">
        <f t="shared" si="111"/>
        <v>0</v>
      </c>
      <c r="JV25" s="32">
        <f t="shared" si="111"/>
        <v>117496152.65700142</v>
      </c>
      <c r="JW25" s="32"/>
      <c r="JX25" s="32">
        <f>SUM(JX17:JX24)</f>
        <v>117496152.65700142</v>
      </c>
      <c r="JY25" s="32"/>
      <c r="JZ25" s="32">
        <f>SUM(JZ17:JZ24)</f>
        <v>117496152.65700142</v>
      </c>
      <c r="KA25" s="32"/>
      <c r="KB25" s="32">
        <f>SUM(KB17:KB24)</f>
        <v>117496152.65700142</v>
      </c>
      <c r="KC25" s="18"/>
      <c r="KS25" s="18">
        <f>ROW()</f>
        <v>25</v>
      </c>
      <c r="KX25" s="357"/>
      <c r="KY25" s="357"/>
      <c r="KZ25" s="357"/>
      <c r="LA25" s="357"/>
      <c r="LI25" s="18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18">
        <f>ROW()</f>
        <v>25</v>
      </c>
      <c r="LZ25" s="23" t="s">
        <v>102</v>
      </c>
      <c r="MB25" s="447"/>
      <c r="MC25" s="447"/>
      <c r="MD25" s="447"/>
      <c r="ME25" s="447"/>
      <c r="MF25" s="447"/>
      <c r="MG25" s="447"/>
      <c r="MH25" s="396"/>
      <c r="MI25" s="447">
        <v>502629.88558841869</v>
      </c>
      <c r="MJ25" s="447"/>
      <c r="MK25" s="447">
        <v>334043.21696564928</v>
      </c>
      <c r="ML25" s="447"/>
      <c r="MM25" s="447">
        <v>346628.75210659951</v>
      </c>
      <c r="MN25" s="554"/>
      <c r="MO25" s="236">
        <f>ROW()</f>
        <v>25</v>
      </c>
      <c r="MP25" s="543" t="s">
        <v>311</v>
      </c>
      <c r="MR25" s="505"/>
      <c r="MS25" s="505"/>
      <c r="MT25" s="505"/>
      <c r="MU25" s="519"/>
      <c r="MV25" s="519"/>
      <c r="MW25" s="36"/>
      <c r="MX25" s="519"/>
      <c r="MY25" s="36">
        <f>MZ25</f>
        <v>-12948.583683556046</v>
      </c>
      <c r="MZ25" s="519">
        <v>-12948.583683556046</v>
      </c>
      <c r="NA25" s="36">
        <f>NB25-MZ25</f>
        <v>-2162413.4751538597</v>
      </c>
      <c r="NB25" s="519">
        <v>-2175362.0588374157</v>
      </c>
      <c r="NC25" s="36">
        <f>ND25-NB25</f>
        <v>-3729192.1008641431</v>
      </c>
      <c r="ND25" s="519">
        <v>-5904554.1597015588</v>
      </c>
      <c r="NE25" s="18">
        <f>ROW()</f>
        <v>25</v>
      </c>
      <c r="NF25" s="53" t="s">
        <v>238</v>
      </c>
      <c r="NG25" s="53"/>
      <c r="NH25" s="49">
        <f>-NI25</f>
        <v>-22575988.447320003</v>
      </c>
      <c r="NI25" s="49">
        <v>22575988.447320003</v>
      </c>
      <c r="NJ25" s="49">
        <f>SUM(NH25:NI25)</f>
        <v>0</v>
      </c>
      <c r="NK25" s="49">
        <v>-22575988.447320003</v>
      </c>
      <c r="NL25" s="49">
        <f>SUM(NJ25:NK25)</f>
        <v>-22575988.447320003</v>
      </c>
      <c r="NM25" s="49">
        <v>0</v>
      </c>
      <c r="NN25" s="49">
        <f>SUM(NL25:NM25)</f>
        <v>-22575988.447320003</v>
      </c>
      <c r="NO25" s="49">
        <v>0</v>
      </c>
      <c r="NP25" s="49">
        <f>SUM(NN25:NO25)</f>
        <v>-22575988.447320003</v>
      </c>
      <c r="NQ25" s="49">
        <v>0</v>
      </c>
      <c r="NR25" s="49">
        <f>SUM(NP25:NQ25)</f>
        <v>-22575988.447320003</v>
      </c>
      <c r="NS25" s="49">
        <v>0</v>
      </c>
      <c r="NT25" s="49">
        <f>SUM(NR25:NS25)</f>
        <v>-22575988.447320003</v>
      </c>
      <c r="NU25" s="18">
        <f>ROW()</f>
        <v>25</v>
      </c>
      <c r="NV25" s="544" t="s">
        <v>312</v>
      </c>
      <c r="NW25" s="545"/>
      <c r="NX25" s="278">
        <v>11742352.935456946</v>
      </c>
      <c r="NY25" s="278">
        <v>0</v>
      </c>
      <c r="NZ25" s="278">
        <f>SUM(NX25:NY25)</f>
        <v>11742352.935456946</v>
      </c>
      <c r="OA25" s="278">
        <v>0</v>
      </c>
      <c r="OB25" s="278">
        <f>SUM(NZ25:OA25)</f>
        <v>11742352.935456946</v>
      </c>
      <c r="OC25" s="278">
        <v>0</v>
      </c>
      <c r="OD25" s="278">
        <f>SUM(OB25:OC25)</f>
        <v>11742352.935456946</v>
      </c>
      <c r="OE25" s="278">
        <v>0</v>
      </c>
      <c r="OF25" s="278">
        <f>SUM(OD25:OE25)</f>
        <v>11742352.935456946</v>
      </c>
      <c r="OG25" s="278">
        <v>0</v>
      </c>
      <c r="OH25" s="278">
        <f>SUM(OF25:OG25)</f>
        <v>11742352.935456946</v>
      </c>
      <c r="OI25" s="278">
        <v>0</v>
      </c>
      <c r="OJ25" s="278">
        <f>SUM(OH25:OI25)</f>
        <v>11742352.935456946</v>
      </c>
      <c r="PA25" s="18">
        <f>ROW()</f>
        <v>25</v>
      </c>
      <c r="PB25" s="408" t="s">
        <v>313</v>
      </c>
      <c r="PC25" s="357"/>
      <c r="PD25" s="36"/>
      <c r="PE25" s="357"/>
      <c r="PF25" s="357"/>
      <c r="PG25" s="357"/>
      <c r="PH25" s="357"/>
      <c r="PI25" s="357"/>
      <c r="PJ25" s="357"/>
      <c r="PK25" s="357"/>
      <c r="PL25" s="357"/>
      <c r="PM25" s="357"/>
      <c r="PN25" s="357"/>
      <c r="PO25" s="357"/>
      <c r="PP25" s="357"/>
      <c r="QG25" s="18">
        <f>ROW()</f>
        <v>25</v>
      </c>
      <c r="QH25" s="287" t="s">
        <v>303</v>
      </c>
      <c r="QI25" s="287"/>
      <c r="QJ25" s="409"/>
      <c r="QK25" s="409"/>
      <c r="QL25" s="446">
        <f t="shared" ref="QL25:QV25" si="112">SUM(QL21:QL24)</f>
        <v>456293232.49290329</v>
      </c>
      <c r="QM25" s="446">
        <f t="shared" si="112"/>
        <v>-3853351.2515065819</v>
      </c>
      <c r="QN25" s="446">
        <f>SUM(QN21:QN24)</f>
        <v>452439881.24139673</v>
      </c>
      <c r="QO25" s="446">
        <f t="shared" si="112"/>
        <v>-18657594.711566709</v>
      </c>
      <c r="QP25" s="446">
        <f t="shared" si="112"/>
        <v>433782286.52983004</v>
      </c>
      <c r="QQ25" s="446">
        <f t="shared" si="112"/>
        <v>-27411901.238547936</v>
      </c>
      <c r="QR25" s="446">
        <f t="shared" si="112"/>
        <v>406370385.29128212</v>
      </c>
      <c r="QS25" s="446">
        <f t="shared" si="112"/>
        <v>-19941097.864814021</v>
      </c>
      <c r="QT25" s="446">
        <f t="shared" si="112"/>
        <v>386429287.42646813</v>
      </c>
      <c r="QU25" s="446">
        <f t="shared" si="112"/>
        <v>-8340086.7187359687</v>
      </c>
      <c r="QV25" s="446">
        <f t="shared" si="112"/>
        <v>378089200.70773214</v>
      </c>
      <c r="QW25" s="367">
        <f>ROW()</f>
        <v>25</v>
      </c>
      <c r="QX25" s="370"/>
      <c r="QY25" s="370"/>
      <c r="QZ25" s="443"/>
      <c r="RA25" s="443"/>
      <c r="RB25" s="443"/>
      <c r="RC25" s="443"/>
      <c r="RD25" s="443"/>
      <c r="RE25" s="443"/>
      <c r="RF25" s="443"/>
      <c r="RG25" s="443"/>
      <c r="RH25" s="443"/>
      <c r="RI25" s="443"/>
      <c r="RJ25" s="443"/>
      <c r="RK25" s="443"/>
      <c r="RL25" s="443"/>
      <c r="RM25" s="367">
        <f>ROW()</f>
        <v>25</v>
      </c>
      <c r="RN25" s="287"/>
      <c r="RO25" s="445"/>
      <c r="RP25" s="555"/>
      <c r="RQ25" s="555"/>
      <c r="RR25" s="555"/>
      <c r="RS25" s="555"/>
      <c r="RT25" s="555"/>
      <c r="RU25" s="555"/>
      <c r="RV25" s="555"/>
      <c r="RW25" s="555"/>
      <c r="RX25" s="555"/>
      <c r="RY25" s="555"/>
      <c r="RZ25" s="555"/>
      <c r="SA25" s="555"/>
      <c r="SB25" s="555"/>
    </row>
    <row r="26" spans="1:496" ht="16.5" customHeight="1" thickTop="1" thickBot="1" x14ac:dyDescent="0.3">
      <c r="A26" s="18">
        <f>ROW()</f>
        <v>26</v>
      </c>
      <c r="B26" s="372" t="s">
        <v>314</v>
      </c>
      <c r="C26" s="19"/>
      <c r="D26" s="373"/>
      <c r="E26" s="447">
        <v>8794531</v>
      </c>
      <c r="F26" s="448"/>
      <c r="G26" s="447"/>
      <c r="H26" s="448"/>
      <c r="I26" s="447"/>
      <c r="J26" s="448"/>
      <c r="K26" s="447"/>
      <c r="L26" s="448"/>
      <c r="M26" s="447"/>
      <c r="N26" s="448"/>
      <c r="O26" s="447"/>
      <c r="P26" s="448"/>
      <c r="Q26" s="377">
        <f>ROW()</f>
        <v>26</v>
      </c>
      <c r="R26" s="35" t="s">
        <v>315</v>
      </c>
      <c r="S26" s="1">
        <f>T25/T26</f>
        <v>-0.99213733027519202</v>
      </c>
      <c r="T26" s="547">
        <v>-18856743.979999997</v>
      </c>
      <c r="U26" s="547">
        <f t="shared" si="102"/>
        <v>18856743.979999997</v>
      </c>
      <c r="V26" s="32">
        <f t="shared" si="19"/>
        <v>0</v>
      </c>
      <c r="W26" s="382"/>
      <c r="X26" s="450">
        <f t="shared" si="19"/>
        <v>0</v>
      </c>
      <c r="Y26" s="382"/>
      <c r="Z26" s="450">
        <f t="shared" si="7"/>
        <v>0</v>
      </c>
      <c r="AA26" s="382"/>
      <c r="AB26" s="450">
        <f t="shared" si="8"/>
        <v>0</v>
      </c>
      <c r="AC26" s="382"/>
      <c r="AD26" s="450">
        <f t="shared" si="9"/>
        <v>0</v>
      </c>
      <c r="AE26" s="382"/>
      <c r="AF26" s="450">
        <f t="shared" si="10"/>
        <v>0</v>
      </c>
      <c r="AG26" s="18">
        <f>ROW()</f>
        <v>26</v>
      </c>
      <c r="AH26" s="262"/>
      <c r="AI26" s="509"/>
      <c r="AJ26" s="548"/>
      <c r="AK26" s="548"/>
      <c r="AL26" s="548"/>
      <c r="AM26" s="548"/>
      <c r="AN26" s="548"/>
      <c r="AO26" s="548"/>
      <c r="AP26" s="548"/>
      <c r="AQ26" s="548"/>
      <c r="AR26" s="548"/>
      <c r="AS26" s="548"/>
      <c r="AT26" s="548"/>
      <c r="AU26" s="548"/>
      <c r="AV26" s="548"/>
      <c r="AW26" s="18">
        <f>ROW()</f>
        <v>26</v>
      </c>
      <c r="AX26" s="549" t="s">
        <v>316</v>
      </c>
      <c r="AY26" s="550"/>
      <c r="AZ26" s="422">
        <v>0</v>
      </c>
      <c r="BA26" s="422">
        <v>0</v>
      </c>
      <c r="BB26" s="422">
        <v>0</v>
      </c>
      <c r="BC26" s="422">
        <v>0</v>
      </c>
      <c r="BD26" s="422">
        <v>-319802175.58063382</v>
      </c>
      <c r="BE26" s="422">
        <v>8065629.7353920341</v>
      </c>
      <c r="BF26" s="422">
        <f>SUM(BD26:BE26)</f>
        <v>-311736545.84524179</v>
      </c>
      <c r="BG26" s="422">
        <v>3898666.3868602514</v>
      </c>
      <c r="BH26" s="422">
        <f>SUM(BF26:BG26)</f>
        <v>-307837879.45838153</v>
      </c>
      <c r="BI26" s="422">
        <v>8277352.7351189256</v>
      </c>
      <c r="BJ26" s="422">
        <f>SUM(BH26:BI26)</f>
        <v>-299560526.72326261</v>
      </c>
      <c r="BK26" s="422">
        <v>8622575.0219415426</v>
      </c>
      <c r="BL26" s="422">
        <f>SUM(BJ26:BK26)</f>
        <v>-290937951.70132107</v>
      </c>
      <c r="BU26" s="357"/>
      <c r="CC26" s="357"/>
      <c r="CD26" s="357"/>
      <c r="CE26" s="357"/>
      <c r="CF26" s="357"/>
      <c r="CH26" s="357"/>
      <c r="CI26" s="357"/>
      <c r="CK26" s="357"/>
      <c r="CL26" s="357"/>
      <c r="CM26" s="357"/>
      <c r="CN26" s="357"/>
      <c r="CO26" s="357"/>
      <c r="CP26" s="357"/>
      <c r="CQ26" s="357"/>
      <c r="CR26" s="357"/>
      <c r="CS26" s="1"/>
      <c r="CT26" s="1"/>
      <c r="CU26" s="1"/>
      <c r="CV26" s="1"/>
      <c r="CW26" s="1"/>
      <c r="CX26" s="1"/>
      <c r="CY26" s="1"/>
      <c r="CZ26" s="1"/>
      <c r="DA26" s="357"/>
      <c r="DB26" s="357"/>
      <c r="DC26" s="357"/>
      <c r="DD26" s="357"/>
      <c r="DE26" s="357"/>
      <c r="DF26" s="357"/>
      <c r="DG26" s="357"/>
      <c r="DH26" s="357"/>
      <c r="DI26" s="357"/>
      <c r="DJ26" s="357"/>
      <c r="DK26" s="357"/>
      <c r="DL26" s="357"/>
      <c r="DM26" s="357"/>
      <c r="DN26" s="357"/>
      <c r="DO26" s="357"/>
      <c r="DP26" s="357"/>
      <c r="DQ26" s="357"/>
      <c r="DR26" s="357"/>
      <c r="DS26" s="357"/>
      <c r="DT26" s="357"/>
      <c r="DU26" s="357"/>
      <c r="DV26" s="357"/>
      <c r="DW26" s="357"/>
      <c r="DX26" s="357"/>
      <c r="DY26" s="18">
        <f>ROW()</f>
        <v>26</v>
      </c>
      <c r="DZ26" s="24"/>
      <c r="EA26" s="19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357"/>
      <c r="EP26" s="357"/>
      <c r="EQ26" s="357"/>
      <c r="ER26" s="357"/>
      <c r="ES26" s="357"/>
      <c r="ET26" s="357"/>
      <c r="EU26" s="357"/>
      <c r="EV26" s="357"/>
      <c r="EW26" s="357"/>
      <c r="EX26" s="357"/>
      <c r="EY26" s="357"/>
      <c r="EZ26" s="357"/>
      <c r="FA26" s="357"/>
      <c r="FB26" s="357"/>
      <c r="FC26" s="357"/>
      <c r="FD26" s="25"/>
      <c r="FE26" s="18">
        <f>ROW()</f>
        <v>26</v>
      </c>
      <c r="FF26" s="16"/>
      <c r="FG26" s="16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8">
        <f>ROW()</f>
        <v>26</v>
      </c>
      <c r="FV26" s="556" t="s">
        <v>25</v>
      </c>
      <c r="FW26" s="557"/>
      <c r="FX26" s="514"/>
      <c r="FY26" s="514"/>
      <c r="FZ26" s="514"/>
      <c r="GA26" s="514"/>
      <c r="GB26" s="514"/>
      <c r="GC26" s="514"/>
      <c r="GD26" s="514"/>
      <c r="GE26" s="514"/>
      <c r="GF26" s="514"/>
      <c r="GG26" s="514"/>
      <c r="GH26" s="514"/>
      <c r="GI26" s="514"/>
      <c r="GJ26" s="514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25"/>
      <c r="HI26" s="17"/>
      <c r="HJ26" s="17"/>
      <c r="HK26" s="17"/>
      <c r="HL26" s="17"/>
      <c r="HM26" s="17"/>
      <c r="HN26" s="17"/>
      <c r="HO26" s="17"/>
      <c r="HP26" s="17"/>
      <c r="HQ26"/>
      <c r="HR26"/>
      <c r="HS26"/>
      <c r="HT26"/>
      <c r="HU26" s="558"/>
      <c r="HV26"/>
      <c r="HW26" s="558"/>
      <c r="HX26"/>
      <c r="HY26" s="558"/>
      <c r="HZ26"/>
      <c r="IA26" s="558"/>
      <c r="IB26"/>
      <c r="IC26" s="558"/>
      <c r="ID26"/>
      <c r="IE26" s="558"/>
      <c r="IF26"/>
      <c r="IG26" s="357"/>
      <c r="IH26" s="357"/>
      <c r="II26" s="357"/>
      <c r="IJ26" s="357"/>
      <c r="IK26" s="357"/>
      <c r="IL26" s="357"/>
      <c r="IM26" s="357"/>
      <c r="IN26" s="357"/>
      <c r="IO26" s="357"/>
      <c r="IP26" s="357"/>
      <c r="IQ26" s="357"/>
      <c r="IR26" s="357"/>
      <c r="IS26" s="357"/>
      <c r="IT26" s="357"/>
      <c r="IU26" s="357"/>
      <c r="IV26" s="357"/>
      <c r="JM26" s="18">
        <f>ROW()</f>
        <v>26</v>
      </c>
      <c r="JO26" s="361"/>
      <c r="JP26" s="32"/>
      <c r="JQ26" s="32"/>
      <c r="JR26" s="464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18"/>
      <c r="KS26" s="18">
        <f>ROW()</f>
        <v>26</v>
      </c>
      <c r="KT26" s="272" t="s">
        <v>282</v>
      </c>
      <c r="KV26" s="39">
        <f>KV24</f>
        <v>455460794.71349996</v>
      </c>
      <c r="KW26" s="39">
        <f>KW24</f>
        <v>832437.77940335823</v>
      </c>
      <c r="KX26" s="39">
        <f>KX24</f>
        <v>456293232.49290329</v>
      </c>
      <c r="KY26" s="39">
        <f>KY24</f>
        <v>0</v>
      </c>
      <c r="KZ26" s="39">
        <f t="shared" ref="KZ26:LH26" si="113">KZ24</f>
        <v>456293232.49290329</v>
      </c>
      <c r="LA26" s="39">
        <f t="shared" si="113"/>
        <v>0</v>
      </c>
      <c r="LB26" s="39">
        <f t="shared" si="113"/>
        <v>456293232.49290329</v>
      </c>
      <c r="LC26" s="39">
        <f t="shared" si="113"/>
        <v>0</v>
      </c>
      <c r="LD26" s="39">
        <f t="shared" si="113"/>
        <v>456293232.49290329</v>
      </c>
      <c r="LE26" s="39">
        <f t="shared" si="113"/>
        <v>0</v>
      </c>
      <c r="LF26" s="39">
        <f t="shared" si="113"/>
        <v>456293232.49290329</v>
      </c>
      <c r="LG26" s="39">
        <f t="shared" si="113"/>
        <v>0</v>
      </c>
      <c r="LH26" s="39">
        <f t="shared" si="113"/>
        <v>456293232.49290329</v>
      </c>
      <c r="LI26" s="18"/>
      <c r="LJ26" s="39"/>
      <c r="LK26" s="39"/>
      <c r="LL26" s="39"/>
      <c r="LM26" s="39"/>
      <c r="LN26" s="39"/>
      <c r="LO26" s="39"/>
      <c r="LP26" s="39"/>
      <c r="LQ26" s="39"/>
      <c r="LR26" s="39"/>
      <c r="LS26" s="39"/>
      <c r="LT26" s="39"/>
      <c r="LU26" s="39"/>
      <c r="LV26" s="39"/>
      <c r="LW26" s="39"/>
      <c r="LX26" s="39"/>
      <c r="LY26" s="18">
        <f>ROW()</f>
        <v>26</v>
      </c>
      <c r="LZ26" s="559" t="s">
        <v>317</v>
      </c>
      <c r="MB26" s="560">
        <f>SUM(MB18:MB25)</f>
        <v>0</v>
      </c>
      <c r="MC26" s="560">
        <f t="shared" ref="MC26:MN26" si="114">SUM(MC18:MC25)</f>
        <v>0</v>
      </c>
      <c r="MD26" s="560">
        <f t="shared" si="114"/>
        <v>0</v>
      </c>
      <c r="ME26" s="560">
        <f t="shared" si="114"/>
        <v>0</v>
      </c>
      <c r="MF26" s="560">
        <f t="shared" si="114"/>
        <v>0</v>
      </c>
      <c r="MG26" s="560">
        <f t="shared" si="114"/>
        <v>0</v>
      </c>
      <c r="MH26" s="560">
        <f t="shared" si="114"/>
        <v>0</v>
      </c>
      <c r="MI26" s="560">
        <f t="shared" si="114"/>
        <v>78032531.790109217</v>
      </c>
      <c r="MJ26" s="560">
        <f t="shared" si="114"/>
        <v>0</v>
      </c>
      <c r="MK26" s="560">
        <f t="shared" si="114"/>
        <v>12752102.47135279</v>
      </c>
      <c r="ML26" s="560">
        <f t="shared" si="114"/>
        <v>0</v>
      </c>
      <c r="MM26" s="560">
        <f t="shared" si="114"/>
        <v>14243119.575420864</v>
      </c>
      <c r="MN26" s="560">
        <f t="shared" si="114"/>
        <v>0</v>
      </c>
      <c r="MO26" s="236">
        <f>ROW()</f>
        <v>26</v>
      </c>
      <c r="MP26" s="1" t="s">
        <v>318</v>
      </c>
      <c r="MQ26" s="39"/>
      <c r="MR26" s="505"/>
      <c r="MS26" s="505"/>
      <c r="MT26" s="505"/>
      <c r="MU26" s="519"/>
      <c r="MV26" s="519"/>
      <c r="MW26" s="36"/>
      <c r="MX26" s="36"/>
      <c r="MY26" s="36">
        <f>MZ26</f>
        <v>-649889.41507767781</v>
      </c>
      <c r="MZ26" s="36">
        <v>-649889.41507767781</v>
      </c>
      <c r="NA26" s="36">
        <f>NB26-MZ26</f>
        <v>-14555891.376195857</v>
      </c>
      <c r="NB26" s="36">
        <v>-15205780.791273534</v>
      </c>
      <c r="NC26" s="36">
        <f>ND26-NB26</f>
        <v>783130.34118146263</v>
      </c>
      <c r="ND26" s="36">
        <v>-14422650.450092072</v>
      </c>
      <c r="NE26" s="18">
        <f>ROW()</f>
        <v>26</v>
      </c>
      <c r="NF26" s="53"/>
      <c r="NG26" s="53"/>
      <c r="NH26" s="49">
        <f>-NI26</f>
        <v>0</v>
      </c>
      <c r="NI26" s="49"/>
      <c r="NJ26" s="49">
        <f>SUM(NH26:NI26)</f>
        <v>0</v>
      </c>
      <c r="NK26" s="49"/>
      <c r="NL26" s="49">
        <f>SUM(NJ26:NK26)</f>
        <v>0</v>
      </c>
      <c r="NM26" s="49"/>
      <c r="NN26" s="49">
        <f>SUM(NL26:NM26)</f>
        <v>0</v>
      </c>
      <c r="NO26" s="49"/>
      <c r="NP26" s="49">
        <f>SUM(NN26:NO26)</f>
        <v>0</v>
      </c>
      <c r="NQ26" s="49"/>
      <c r="NR26" s="49">
        <f>SUM(NP26:NQ26)</f>
        <v>0</v>
      </c>
      <c r="NS26" s="49"/>
      <c r="NT26" s="49">
        <f>SUM(NR26:NS26)</f>
        <v>0</v>
      </c>
      <c r="NU26" s="18">
        <f>ROW()</f>
        <v>26</v>
      </c>
      <c r="NV26" s="544" t="s">
        <v>319</v>
      </c>
      <c r="NW26" s="544"/>
      <c r="NX26" s="278">
        <v>0</v>
      </c>
      <c r="NY26" s="278">
        <v>0</v>
      </c>
      <c r="NZ26" s="278">
        <f t="shared" ref="NZ26:NZ33" si="115">SUM(NX26:NY26)</f>
        <v>0</v>
      </c>
      <c r="OA26" s="278">
        <v>0</v>
      </c>
      <c r="OB26" s="278">
        <f t="shared" ref="OB26:OB33" si="116">SUM(NZ26:OA26)</f>
        <v>0</v>
      </c>
      <c r="OC26" s="278">
        <v>0</v>
      </c>
      <c r="OD26" s="278">
        <f t="shared" ref="OD26:OD33" si="117">SUM(OB26:OC26)</f>
        <v>0</v>
      </c>
      <c r="OE26" s="278">
        <v>-1957058.8225761577</v>
      </c>
      <c r="OF26" s="278">
        <f t="shared" ref="OF26:OF33" si="118">SUM(OD26:OE26)</f>
        <v>-1957058.8225761577</v>
      </c>
      <c r="OG26" s="278">
        <v>-3914117.6451523183</v>
      </c>
      <c r="OH26" s="278">
        <f t="shared" ref="OH26:OH33" si="119">SUM(OF26:OG26)</f>
        <v>-5871176.467728476</v>
      </c>
      <c r="OI26" s="278">
        <v>-3914117.6451523127</v>
      </c>
      <c r="OJ26" s="278">
        <f t="shared" ref="OJ26:OJ33" si="120">SUM(OH26:OI26)</f>
        <v>-9785294.1128807887</v>
      </c>
      <c r="PA26" s="18">
        <f>ROW()</f>
        <v>26</v>
      </c>
      <c r="PB26" s="440" t="s">
        <v>320</v>
      </c>
      <c r="PC26" s="357"/>
      <c r="PD26" s="36">
        <v>0</v>
      </c>
      <c r="PE26" s="36">
        <v>0</v>
      </c>
      <c r="PF26" s="36">
        <v>0</v>
      </c>
      <c r="PG26" s="36">
        <v>0</v>
      </c>
      <c r="PH26" s="36">
        <f>PF26+PG26</f>
        <v>0</v>
      </c>
      <c r="PI26" s="36">
        <v>0</v>
      </c>
      <c r="PJ26" s="36">
        <f>PH26+PI26</f>
        <v>0</v>
      </c>
      <c r="PK26" s="36">
        <v>2106074.4655484157</v>
      </c>
      <c r="PL26" s="36">
        <f>PJ26+PK26</f>
        <v>2106074.4655484157</v>
      </c>
      <c r="PM26" s="36">
        <v>0</v>
      </c>
      <c r="PN26" s="36">
        <f>PL26+PM26</f>
        <v>2106074.4655484157</v>
      </c>
      <c r="PO26" s="36">
        <v>-2106074.4655484157</v>
      </c>
      <c r="PP26" s="36">
        <f>PN26+PO26</f>
        <v>0</v>
      </c>
      <c r="PQ26" s="283"/>
      <c r="PR26" s="283"/>
      <c r="PS26" s="283"/>
      <c r="PT26" s="283"/>
      <c r="PU26" s="283"/>
      <c r="PV26" s="283"/>
      <c r="PW26" s="283"/>
      <c r="PX26" s="283"/>
      <c r="PY26" s="283"/>
      <c r="PZ26" s="283"/>
      <c r="QA26" s="283"/>
      <c r="QB26" s="283"/>
      <c r="QC26" s="283"/>
      <c r="QD26" s="283"/>
      <c r="QE26" s="283"/>
      <c r="QF26" s="283"/>
      <c r="QG26" s="18">
        <f>ROW()</f>
        <v>26</v>
      </c>
      <c r="QH26" s="287"/>
      <c r="QI26" s="287"/>
      <c r="QJ26" s="366"/>
      <c r="QK26" s="366"/>
      <c r="QL26" s="446"/>
      <c r="QM26" s="446"/>
      <c r="QN26" s="446"/>
      <c r="QO26" s="446"/>
      <c r="QP26" s="446"/>
      <c r="QQ26" s="446"/>
      <c r="QR26" s="446"/>
      <c r="QS26" s="446"/>
      <c r="QT26" s="446"/>
      <c r="QU26" s="446"/>
      <c r="QV26" s="446"/>
      <c r="QW26" s="367">
        <f>ROW()</f>
        <v>26</v>
      </c>
      <c r="QX26" s="370" t="s">
        <v>282</v>
      </c>
      <c r="QY26" s="370"/>
      <c r="QZ26" s="443"/>
      <c r="RA26" s="443"/>
      <c r="RB26" s="443">
        <f t="shared" ref="RB26:RL26" si="121">RB24</f>
        <v>0</v>
      </c>
      <c r="RC26" s="443">
        <f t="shared" si="121"/>
        <v>-725461.25379400025</v>
      </c>
      <c r="RD26" s="443">
        <f t="shared" si="121"/>
        <v>-725461.25379400025</v>
      </c>
      <c r="RE26" s="443">
        <f t="shared" si="121"/>
        <v>-5566833.4897539997</v>
      </c>
      <c r="RF26" s="443">
        <f t="shared" si="121"/>
        <v>-6292294.7435480002</v>
      </c>
      <c r="RG26" s="443">
        <f t="shared" si="121"/>
        <v>-6994609.43012599</v>
      </c>
      <c r="RH26" s="443">
        <f t="shared" si="121"/>
        <v>-13286904.173673991</v>
      </c>
      <c r="RI26" s="443">
        <f t="shared" si="121"/>
        <v>-4033072.8437359994</v>
      </c>
      <c r="RJ26" s="443">
        <f t="shared" si="121"/>
        <v>-17319977.017409991</v>
      </c>
      <c r="RK26" s="443">
        <f t="shared" si="121"/>
        <v>-3085311.7437359998</v>
      </c>
      <c r="RL26" s="443">
        <f t="shared" si="121"/>
        <v>-20405288.761145994</v>
      </c>
      <c r="RM26" s="367">
        <f>ROW()</f>
        <v>26</v>
      </c>
      <c r="RN26" s="287" t="s">
        <v>216</v>
      </c>
      <c r="RO26" s="445"/>
      <c r="RP26" s="561"/>
      <c r="RQ26" s="561"/>
      <c r="RR26" s="561"/>
      <c r="RS26" s="561">
        <f>-RS22-RS24</f>
        <v>-1352923.7452072601</v>
      </c>
      <c r="RT26" s="561">
        <f t="shared" ref="RT26:SB26" si="122">-RT22-RT24</f>
        <v>-1352923.7452072601</v>
      </c>
      <c r="RU26" s="561">
        <f t="shared" si="122"/>
        <v>-10993462.594550598</v>
      </c>
      <c r="RV26" s="561">
        <f t="shared" si="122"/>
        <v>-12346386.33975786</v>
      </c>
      <c r="RW26" s="561">
        <f t="shared" si="122"/>
        <v>-13328051.774230499</v>
      </c>
      <c r="RX26" s="561">
        <f t="shared" si="122"/>
        <v>-25674438.113988359</v>
      </c>
      <c r="RY26" s="561">
        <f t="shared" si="122"/>
        <v>-24146729.005190726</v>
      </c>
      <c r="RZ26" s="561">
        <f t="shared" si="122"/>
        <v>-49821167.119179077</v>
      </c>
      <c r="SA26" s="561">
        <f t="shared" si="122"/>
        <v>-19728637.315743931</v>
      </c>
      <c r="SB26" s="561">
        <f t="shared" si="122"/>
        <v>-69549804.434923023</v>
      </c>
    </row>
    <row r="27" spans="1:496" ht="16.5" thickTop="1" thickBot="1" x14ac:dyDescent="0.3">
      <c r="A27" s="18">
        <f>ROW()</f>
        <v>27</v>
      </c>
      <c r="B27" s="372" t="s">
        <v>321</v>
      </c>
      <c r="D27" s="373"/>
      <c r="E27" s="447"/>
      <c r="F27" s="448"/>
      <c r="G27" s="447">
        <v>3371987.93</v>
      </c>
      <c r="H27" s="448"/>
      <c r="I27" s="447"/>
      <c r="J27" s="448"/>
      <c r="K27" s="447"/>
      <c r="L27" s="448"/>
      <c r="M27" s="447"/>
      <c r="N27" s="448"/>
      <c r="O27" s="447"/>
      <c r="P27" s="448"/>
      <c r="Q27" s="377">
        <f>ROW()</f>
        <v>27</v>
      </c>
      <c r="R27" s="487" t="s">
        <v>322</v>
      </c>
      <c r="S27" s="498"/>
      <c r="T27" s="562">
        <v>6905805.5299999993</v>
      </c>
      <c r="U27" s="562">
        <f>-T27</f>
        <v>-6905805.5299999993</v>
      </c>
      <c r="V27" s="32">
        <f t="shared" si="19"/>
        <v>0</v>
      </c>
      <c r="W27" s="382"/>
      <c r="X27" s="450">
        <f t="shared" si="19"/>
        <v>0</v>
      </c>
      <c r="Y27" s="382"/>
      <c r="Z27" s="450">
        <f t="shared" si="7"/>
        <v>0</v>
      </c>
      <c r="AA27" s="382"/>
      <c r="AB27" s="450">
        <f t="shared" si="8"/>
        <v>0</v>
      </c>
      <c r="AC27" s="382"/>
      <c r="AD27" s="450">
        <f t="shared" si="9"/>
        <v>0</v>
      </c>
      <c r="AE27" s="382"/>
      <c r="AF27" s="450">
        <f t="shared" si="10"/>
        <v>0</v>
      </c>
      <c r="AG27" s="18">
        <f>ROW()</f>
        <v>27</v>
      </c>
      <c r="AH27" s="23" t="s">
        <v>323</v>
      </c>
      <c r="AI27" s="563"/>
      <c r="AJ27" s="447">
        <f>AJ20-AJ25</f>
        <v>9825781558.5710697</v>
      </c>
      <c r="AK27" s="447">
        <f>AK20-AK25</f>
        <v>1050396.9883399999</v>
      </c>
      <c r="AL27" s="447">
        <f>AL20-AL25</f>
        <v>9826831955.5594101</v>
      </c>
      <c r="AM27" s="447">
        <f t="shared" ref="AM27:AV27" si="123">AM20-AM25</f>
        <v>0</v>
      </c>
      <c r="AN27" s="447">
        <f t="shared" si="123"/>
        <v>9409395801.1682053</v>
      </c>
      <c r="AO27" s="447">
        <f t="shared" si="123"/>
        <v>0</v>
      </c>
      <c r="AP27" s="447">
        <f>AP20-AP25</f>
        <v>9409395801.1682053</v>
      </c>
      <c r="AQ27" s="447">
        <f t="shared" si="123"/>
        <v>0</v>
      </c>
      <c r="AR27" s="447">
        <f t="shared" si="123"/>
        <v>9409395801.1682053</v>
      </c>
      <c r="AS27" s="447">
        <f t="shared" si="123"/>
        <v>0</v>
      </c>
      <c r="AT27" s="447">
        <f t="shared" si="123"/>
        <v>9409395801.1682053</v>
      </c>
      <c r="AU27" s="447">
        <f t="shared" si="123"/>
        <v>0</v>
      </c>
      <c r="AV27" s="447">
        <f t="shared" si="123"/>
        <v>9409395801.1682053</v>
      </c>
      <c r="AW27" s="18">
        <f>ROW()</f>
        <v>27</v>
      </c>
      <c r="AX27" s="549" t="s">
        <v>324</v>
      </c>
      <c r="AY27" s="550"/>
      <c r="AZ27" s="422">
        <v>0</v>
      </c>
      <c r="BA27" s="422">
        <v>0</v>
      </c>
      <c r="BB27" s="422">
        <v>0</v>
      </c>
      <c r="BC27" s="422">
        <v>0</v>
      </c>
      <c r="BD27" s="422">
        <v>-10468324.59</v>
      </c>
      <c r="BE27" s="422">
        <v>3407225.59</v>
      </c>
      <c r="BF27" s="422">
        <f>SUM(BD27:BE27)</f>
        <v>-7061099</v>
      </c>
      <c r="BG27" s="422">
        <v>1412867.990723745</v>
      </c>
      <c r="BH27" s="422">
        <f>SUM(BF27:BG27)</f>
        <v>-5648231.009276255</v>
      </c>
      <c r="BI27" s="422">
        <v>2714553.1445335415</v>
      </c>
      <c r="BJ27" s="422">
        <f>SUM(BH27:BI27)</f>
        <v>-2933677.8647427135</v>
      </c>
      <c r="BK27" s="422">
        <v>2046717.8782016174</v>
      </c>
      <c r="BL27" s="422">
        <f>SUM(BJ27:BK27)</f>
        <v>-886959.98654109612</v>
      </c>
      <c r="BU27" s="357"/>
      <c r="CC27" s="357"/>
      <c r="CD27" s="357"/>
      <c r="CE27" s="357"/>
      <c r="CF27" s="357"/>
      <c r="CH27" s="357"/>
      <c r="CI27" s="357"/>
      <c r="CK27" s="357"/>
      <c r="CL27" s="357"/>
      <c r="CM27" s="357"/>
      <c r="CN27" s="357"/>
      <c r="CO27" s="357"/>
      <c r="CP27" s="357"/>
      <c r="CQ27" s="357"/>
      <c r="CR27" s="357"/>
      <c r="CS27" s="236"/>
      <c r="CT27" s="1"/>
      <c r="CU27" s="1"/>
      <c r="CV27" s="1"/>
      <c r="CW27" s="1"/>
      <c r="CX27" s="1"/>
      <c r="CY27" s="1"/>
      <c r="CZ27" s="1"/>
      <c r="DA27" s="357"/>
      <c r="DB27" s="357"/>
      <c r="DC27" s="357"/>
      <c r="DD27" s="357"/>
      <c r="DE27" s="357"/>
      <c r="DF27" s="357"/>
      <c r="DG27" s="357"/>
      <c r="DH27" s="357"/>
      <c r="DI27" s="357"/>
      <c r="DJ27" s="357"/>
      <c r="DK27" s="357"/>
      <c r="DL27" s="357"/>
      <c r="DM27" s="357"/>
      <c r="DN27" s="357"/>
      <c r="DO27" s="357"/>
      <c r="DP27" s="357"/>
      <c r="DQ27" s="357"/>
      <c r="DR27" s="357"/>
      <c r="DS27" s="357"/>
      <c r="DT27" s="357"/>
      <c r="DU27" s="357"/>
      <c r="DV27" s="357"/>
      <c r="DW27" s="357"/>
      <c r="DX27" s="357"/>
      <c r="DY27" s="18">
        <f>ROW()</f>
        <v>27</v>
      </c>
      <c r="DZ27" s="23" t="s">
        <v>269</v>
      </c>
      <c r="EA27" s="23"/>
      <c r="EB27" s="517">
        <f t="shared" ref="EB27:EN27" si="124">-EB23-EB25</f>
        <v>38587.003614156827</v>
      </c>
      <c r="EC27" s="517">
        <f t="shared" si="124"/>
        <v>34454.191186003947</v>
      </c>
      <c r="ED27" s="517">
        <f t="shared" si="124"/>
        <v>73041.194800160767</v>
      </c>
      <c r="EE27" s="517">
        <f t="shared" si="124"/>
        <v>-88453.097947868329</v>
      </c>
      <c r="EF27" s="517">
        <f t="shared" si="124"/>
        <v>-15411.903147707562</v>
      </c>
      <c r="EG27" s="517">
        <f t="shared" si="124"/>
        <v>0</v>
      </c>
      <c r="EH27" s="517">
        <f t="shared" si="124"/>
        <v>-15411.903147707562</v>
      </c>
      <c r="EI27" s="517">
        <f t="shared" si="124"/>
        <v>0</v>
      </c>
      <c r="EJ27" s="517">
        <f t="shared" si="124"/>
        <v>-15411.903147707562</v>
      </c>
      <c r="EK27" s="517">
        <f t="shared" si="124"/>
        <v>0</v>
      </c>
      <c r="EL27" s="517">
        <f t="shared" si="124"/>
        <v>-15411.903147707562</v>
      </c>
      <c r="EM27" s="517">
        <f t="shared" si="124"/>
        <v>0</v>
      </c>
      <c r="EN27" s="517">
        <f t="shared" si="124"/>
        <v>-15411.903147707562</v>
      </c>
      <c r="EO27" s="357"/>
      <c r="EP27" s="357"/>
      <c r="EQ27" s="357"/>
      <c r="ER27" s="357"/>
      <c r="ES27" s="357"/>
      <c r="ET27" s="357"/>
      <c r="EU27" s="357"/>
      <c r="EV27" s="357"/>
      <c r="EW27" s="357"/>
      <c r="EX27" s="357"/>
      <c r="EY27" s="357"/>
      <c r="EZ27" s="357"/>
      <c r="FA27" s="357"/>
      <c r="FB27" s="357"/>
      <c r="FC27" s="357"/>
      <c r="FD27" s="25"/>
      <c r="FE27" s="18">
        <f>ROW()</f>
        <v>27</v>
      </c>
      <c r="FF27" s="361" t="s">
        <v>325</v>
      </c>
      <c r="FG27" s="361"/>
      <c r="FH27" s="36">
        <v>229538.82318870738</v>
      </c>
      <c r="FI27" s="36">
        <v>460733.65079812868</v>
      </c>
      <c r="FJ27" s="460">
        <f>SUM(FH27:FI27)</f>
        <v>690272.47398683603</v>
      </c>
      <c r="FK27" s="36">
        <v>-162587.3754357195</v>
      </c>
      <c r="FL27" s="460">
        <f>SUM(FJ27:FK27)</f>
        <v>527685.09855111653</v>
      </c>
      <c r="FM27" s="36">
        <v>32308.205594380197</v>
      </c>
      <c r="FN27" s="460">
        <f>SUM(FL27:FM27)</f>
        <v>559993.30414549669</v>
      </c>
      <c r="FO27" s="36">
        <v>59572.503547615277</v>
      </c>
      <c r="FP27" s="460">
        <f>SUM(FN27:FO27)</f>
        <v>619565.80769311194</v>
      </c>
      <c r="FQ27" s="36">
        <v>138455.83785776532</v>
      </c>
      <c r="FR27" s="460">
        <f>SUM(FP27:FQ27)</f>
        <v>758021.64555087732</v>
      </c>
      <c r="FS27" s="36">
        <v>209107.95350220124</v>
      </c>
      <c r="FT27" s="460">
        <f>SUM(FR27:FS27)</f>
        <v>967129.59905307856</v>
      </c>
      <c r="FU27" s="18">
        <f>ROW()</f>
        <v>27</v>
      </c>
      <c r="FV27" s="564" t="s">
        <v>326</v>
      </c>
      <c r="FW27" s="236"/>
      <c r="FX27" s="398">
        <f t="shared" ref="FX27:GJ27" si="125">+FX24+FX21+FX18</f>
        <v>16597537.0535</v>
      </c>
      <c r="FY27" s="398">
        <f t="shared" si="125"/>
        <v>322494.27121201297</v>
      </c>
      <c r="FZ27" s="398">
        <f t="shared" si="125"/>
        <v>16920031.324712012</v>
      </c>
      <c r="GA27" s="398">
        <f t="shared" si="125"/>
        <v>0</v>
      </c>
      <c r="GB27" s="398">
        <f t="shared" si="125"/>
        <v>16920031.324712012</v>
      </c>
      <c r="GC27" s="398">
        <f t="shared" si="125"/>
        <v>0</v>
      </c>
      <c r="GD27" s="398">
        <f t="shared" si="125"/>
        <v>16920031.324712012</v>
      </c>
      <c r="GE27" s="398">
        <f t="shared" si="125"/>
        <v>0</v>
      </c>
      <c r="GF27" s="398">
        <f t="shared" si="125"/>
        <v>16920031.324712012</v>
      </c>
      <c r="GG27" s="398">
        <f t="shared" si="125"/>
        <v>0</v>
      </c>
      <c r="GH27" s="398">
        <f t="shared" si="125"/>
        <v>16920031.324712012</v>
      </c>
      <c r="GI27" s="398">
        <f t="shared" si="125"/>
        <v>0</v>
      </c>
      <c r="GJ27" s="398">
        <f t="shared" si="125"/>
        <v>16920031.324712012</v>
      </c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 s="357"/>
      <c r="IH27" s="357"/>
      <c r="II27" s="357"/>
      <c r="IJ27" s="357"/>
      <c r="IK27" s="357"/>
      <c r="IL27" s="357"/>
      <c r="IM27" s="357"/>
      <c r="IN27" s="357"/>
      <c r="IO27" s="357"/>
      <c r="IP27" s="357"/>
      <c r="IQ27" s="357"/>
      <c r="IR27" s="357"/>
      <c r="IS27" s="357"/>
      <c r="IT27" s="357"/>
      <c r="IU27" s="357"/>
      <c r="IV27" s="357"/>
      <c r="JM27" s="18">
        <f>ROW()</f>
        <v>27</v>
      </c>
      <c r="JN27" s="361" t="s">
        <v>327</v>
      </c>
      <c r="JO27" s="361"/>
      <c r="JP27" s="523">
        <v>8205222.5260516265</v>
      </c>
      <c r="JQ27" s="523">
        <v>249312.5242715913</v>
      </c>
      <c r="JR27" s="464">
        <f>SUM(JP27:JQ27)</f>
        <v>8454535.0503232181</v>
      </c>
      <c r="JS27" s="542">
        <v>0</v>
      </c>
      <c r="JT27" s="542">
        <f>SUM(JR27:JS27)</f>
        <v>8454535.0503232181</v>
      </c>
      <c r="JU27" s="542">
        <v>0</v>
      </c>
      <c r="JV27" s="542">
        <f>SUM(JT27:JU27)</f>
        <v>8454535.0503232181</v>
      </c>
      <c r="JW27" s="542"/>
      <c r="JX27" s="542">
        <f>SUM(JV27:JW27)</f>
        <v>8454535.0503232181</v>
      </c>
      <c r="JY27" s="542"/>
      <c r="JZ27" s="542">
        <f>SUM(JX27:JY27)</f>
        <v>8454535.0503232181</v>
      </c>
      <c r="KA27" s="542"/>
      <c r="KB27" s="542">
        <f>SUM(JZ27:KA27)</f>
        <v>8454535.0503232181</v>
      </c>
      <c r="KC27" s="18"/>
      <c r="KS27" s="18">
        <f>ROW()</f>
        <v>27</v>
      </c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18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18">
        <f>ROW()</f>
        <v>27</v>
      </c>
      <c r="LZ27" s="401"/>
      <c r="MA27" s="24"/>
      <c r="MB27" s="565"/>
      <c r="MC27" s="565"/>
      <c r="MD27" s="565"/>
      <c r="ME27" s="565"/>
      <c r="MF27" s="565"/>
      <c r="MG27" s="565"/>
      <c r="MH27" s="565"/>
      <c r="MI27" s="565"/>
      <c r="MJ27" s="565"/>
      <c r="MK27" s="565"/>
      <c r="ML27" s="565"/>
      <c r="MM27" s="565"/>
      <c r="MN27" s="565"/>
      <c r="MO27" s="236">
        <f>ROW()</f>
        <v>27</v>
      </c>
      <c r="MP27" s="1" t="s">
        <v>328</v>
      </c>
      <c r="MQ27" s="39"/>
      <c r="MR27" s="566"/>
      <c r="MS27" s="566"/>
      <c r="MT27" s="566"/>
      <c r="MU27" s="566"/>
      <c r="MV27" s="566"/>
      <c r="MW27" s="566"/>
      <c r="MX27" s="566">
        <f t="shared" ref="MX27:ND27" si="126">SUM(MX24:MX26)</f>
        <v>0</v>
      </c>
      <c r="MY27" s="566">
        <f t="shared" si="126"/>
        <v>2444822.0852922169</v>
      </c>
      <c r="MZ27" s="566">
        <f t="shared" si="126"/>
        <v>2444822.0852922169</v>
      </c>
      <c r="NA27" s="566">
        <f t="shared" si="126"/>
        <v>54757877.081879653</v>
      </c>
      <c r="NB27" s="566">
        <f t="shared" si="126"/>
        <v>57202699.167171881</v>
      </c>
      <c r="NC27" s="566">
        <f t="shared" si="126"/>
        <v>-2946061.7596826805</v>
      </c>
      <c r="ND27" s="566">
        <f t="shared" si="126"/>
        <v>54256637.407489203</v>
      </c>
      <c r="NE27" s="18">
        <f>ROW()</f>
        <v>27</v>
      </c>
      <c r="NF27" s="361" t="s">
        <v>329</v>
      </c>
      <c r="NG27" s="53"/>
      <c r="NH27" s="51">
        <f>SUM(NH24:NH26)</f>
        <v>-36317803.857320003</v>
      </c>
      <c r="NI27" s="51">
        <f>SUM(NI24:NI26)</f>
        <v>36317803.857320003</v>
      </c>
      <c r="NJ27" s="51">
        <f>SUM(NJ24:NJ26)</f>
        <v>0</v>
      </c>
      <c r="NK27" s="51">
        <f t="shared" ref="NK27:NT27" si="127">SUM(NK24:NK26)</f>
        <v>-36317803.857320003</v>
      </c>
      <c r="NL27" s="51">
        <f t="shared" si="127"/>
        <v>-36317803.857320003</v>
      </c>
      <c r="NM27" s="51">
        <f t="shared" si="127"/>
        <v>0</v>
      </c>
      <c r="NN27" s="51">
        <f t="shared" si="127"/>
        <v>-36317803.857320003</v>
      </c>
      <c r="NO27" s="51">
        <f t="shared" si="127"/>
        <v>0</v>
      </c>
      <c r="NP27" s="51">
        <f t="shared" si="127"/>
        <v>-36317803.857320003</v>
      </c>
      <c r="NQ27" s="51">
        <f t="shared" si="127"/>
        <v>0</v>
      </c>
      <c r="NR27" s="51">
        <f t="shared" si="127"/>
        <v>-36317803.857320003</v>
      </c>
      <c r="NS27" s="51">
        <f t="shared" si="127"/>
        <v>0</v>
      </c>
      <c r="NT27" s="51">
        <f t="shared" si="127"/>
        <v>-36317803.857320003</v>
      </c>
      <c r="NU27" s="18">
        <f>ROW()</f>
        <v>27</v>
      </c>
      <c r="NV27" s="544" t="s">
        <v>330</v>
      </c>
      <c r="NW27" s="544"/>
      <c r="NX27" s="278">
        <v>-2465894.1164459586</v>
      </c>
      <c r="NY27" s="278">
        <v>0</v>
      </c>
      <c r="NZ27" s="278">
        <f t="shared" si="115"/>
        <v>-2465894.1164459586</v>
      </c>
      <c r="OA27" s="278">
        <v>0</v>
      </c>
      <c r="OB27" s="278">
        <f t="shared" si="116"/>
        <v>-2465894.1164459586</v>
      </c>
      <c r="OC27" s="278">
        <v>0</v>
      </c>
      <c r="OD27" s="278">
        <f t="shared" si="117"/>
        <v>-2465894.1164459586</v>
      </c>
      <c r="OE27" s="278">
        <v>410982.35274099279</v>
      </c>
      <c r="OF27" s="278">
        <f t="shared" si="118"/>
        <v>-2054911.7637049658</v>
      </c>
      <c r="OG27" s="278">
        <v>821964.70548198558</v>
      </c>
      <c r="OH27" s="278">
        <f t="shared" si="119"/>
        <v>-1232947.0582229802</v>
      </c>
      <c r="OI27" s="278">
        <v>821964.70548198558</v>
      </c>
      <c r="OJ27" s="278">
        <f t="shared" si="120"/>
        <v>-410982.35274099465</v>
      </c>
      <c r="PA27" s="18">
        <f>ROW()</f>
        <v>27</v>
      </c>
      <c r="PB27" s="440" t="s">
        <v>331</v>
      </c>
      <c r="PC27" s="357"/>
      <c r="PD27" s="36">
        <v>0</v>
      </c>
      <c r="PE27" s="36">
        <v>0</v>
      </c>
      <c r="PF27" s="36">
        <v>0</v>
      </c>
      <c r="PG27" s="36">
        <v>0</v>
      </c>
      <c r="PH27" s="36">
        <f>PF27+PG27</f>
        <v>0</v>
      </c>
      <c r="PI27" s="36">
        <v>0</v>
      </c>
      <c r="PJ27" s="36">
        <f>PH27+PI27</f>
        <v>0</v>
      </c>
      <c r="PK27" s="36">
        <v>-1089473.0612141662</v>
      </c>
      <c r="PL27" s="36">
        <f>PJ27+PK27</f>
        <v>-1089473.0612141662</v>
      </c>
      <c r="PM27" s="36">
        <v>0</v>
      </c>
      <c r="PN27" s="36">
        <f>PL27+PM27</f>
        <v>-1089473.0612141662</v>
      </c>
      <c r="PO27" s="36">
        <v>1089473.0612141662</v>
      </c>
      <c r="PP27" s="36">
        <f>PN27+PO27</f>
        <v>0</v>
      </c>
      <c r="PQ27" s="283"/>
      <c r="PR27" s="283"/>
      <c r="PS27" s="283"/>
      <c r="PT27" s="283"/>
      <c r="PU27" s="283"/>
      <c r="PV27" s="283"/>
      <c r="PW27" s="283"/>
      <c r="PX27" s="283"/>
      <c r="PY27" s="283"/>
      <c r="PZ27" s="283"/>
      <c r="QA27" s="283"/>
      <c r="QB27" s="283"/>
      <c r="QC27" s="283"/>
      <c r="QD27" s="283"/>
      <c r="QE27" s="283"/>
      <c r="QF27" s="283"/>
      <c r="QG27" s="18">
        <f>ROW()</f>
        <v>27</v>
      </c>
      <c r="QH27" s="287" t="s">
        <v>282</v>
      </c>
      <c r="QI27" s="287"/>
      <c r="QJ27" s="409"/>
      <c r="QK27" s="409"/>
      <c r="QL27" s="446">
        <f>QL25</f>
        <v>456293232.49290329</v>
      </c>
      <c r="QM27" s="446">
        <f t="shared" ref="QM27:QV27" si="128">QM25</f>
        <v>-3853351.2515065819</v>
      </c>
      <c r="QN27" s="446">
        <f t="shared" si="128"/>
        <v>452439881.24139673</v>
      </c>
      <c r="QO27" s="446">
        <f t="shared" si="128"/>
        <v>-18657594.711566709</v>
      </c>
      <c r="QP27" s="446">
        <f t="shared" si="128"/>
        <v>433782286.52983004</v>
      </c>
      <c r="QQ27" s="446">
        <f t="shared" si="128"/>
        <v>-27411901.238547936</v>
      </c>
      <c r="QR27" s="446">
        <f t="shared" si="128"/>
        <v>406370385.29128212</v>
      </c>
      <c r="QS27" s="446">
        <f t="shared" si="128"/>
        <v>-19941097.864814021</v>
      </c>
      <c r="QT27" s="446">
        <f t="shared" si="128"/>
        <v>386429287.42646813</v>
      </c>
      <c r="QU27" s="446">
        <f t="shared" si="128"/>
        <v>-8340086.7187359687</v>
      </c>
      <c r="QV27" s="446">
        <f t="shared" si="128"/>
        <v>378089200.70773214</v>
      </c>
      <c r="QW27" s="367">
        <f>ROW()</f>
        <v>27</v>
      </c>
      <c r="QX27" s="370"/>
      <c r="QY27" s="370"/>
      <c r="QZ27" s="443"/>
      <c r="RA27" s="443"/>
      <c r="RB27" s="443"/>
      <c r="RC27" s="443"/>
      <c r="RD27" s="443"/>
      <c r="RE27" s="443"/>
      <c r="RF27" s="443"/>
      <c r="RG27" s="443"/>
      <c r="RH27" s="443"/>
      <c r="RI27" s="443"/>
      <c r="RJ27" s="443"/>
      <c r="RK27" s="443"/>
      <c r="RL27" s="443"/>
      <c r="RM27" s="367">
        <f>ROW()</f>
        <v>27</v>
      </c>
      <c r="RN27" s="287"/>
      <c r="RO27" s="445"/>
      <c r="RP27" s="366"/>
      <c r="RQ27" s="366"/>
      <c r="RR27" s="366"/>
      <c r="RS27" s="366"/>
      <c r="RT27" s="366"/>
      <c r="RU27" s="366"/>
      <c r="RV27" s="366"/>
      <c r="RW27" s="366"/>
      <c r="RX27" s="366"/>
      <c r="RY27" s="366"/>
      <c r="RZ27" s="366"/>
      <c r="SA27" s="366"/>
      <c r="SB27" s="366"/>
    </row>
    <row r="28" spans="1:496" ht="16.5" thickTop="1" thickBot="1" x14ac:dyDescent="0.3">
      <c r="A28" s="18">
        <f>ROW()</f>
        <v>28</v>
      </c>
      <c r="B28" s="372" t="s">
        <v>332</v>
      </c>
      <c r="D28" s="373"/>
      <c r="E28" s="447">
        <v>-2568827.3499999992</v>
      </c>
      <c r="F28" s="448"/>
      <c r="G28" s="447"/>
      <c r="H28" s="448"/>
      <c r="I28" s="447"/>
      <c r="J28" s="448"/>
      <c r="K28" s="447"/>
      <c r="L28" s="448"/>
      <c r="M28" s="447"/>
      <c r="N28" s="448"/>
      <c r="O28" s="447"/>
      <c r="P28" s="448"/>
      <c r="Q28" s="377">
        <f>ROW()</f>
        <v>28</v>
      </c>
      <c r="R28" s="487" t="s">
        <v>333</v>
      </c>
      <c r="T28" s="449">
        <v>-265801.89</v>
      </c>
      <c r="U28" s="449">
        <f t="shared" si="102"/>
        <v>265801.89</v>
      </c>
      <c r="V28" s="32">
        <f t="shared" si="19"/>
        <v>0</v>
      </c>
      <c r="W28" s="382"/>
      <c r="X28" s="450">
        <f t="shared" si="19"/>
        <v>0</v>
      </c>
      <c r="Y28" s="382"/>
      <c r="Z28" s="450">
        <f t="shared" si="7"/>
        <v>0</v>
      </c>
      <c r="AA28" s="382"/>
      <c r="AB28" s="450">
        <f t="shared" si="8"/>
        <v>0</v>
      </c>
      <c r="AC28" s="382"/>
      <c r="AD28" s="450">
        <f t="shared" si="9"/>
        <v>0</v>
      </c>
      <c r="AE28" s="382"/>
      <c r="AF28" s="450">
        <f t="shared" si="10"/>
        <v>0</v>
      </c>
      <c r="AG28" s="18">
        <f>ROW()</f>
        <v>28</v>
      </c>
      <c r="AH28" s="23"/>
      <c r="AI28" s="522"/>
      <c r="AJ28" s="481"/>
      <c r="AK28" s="481"/>
      <c r="AL28" s="481"/>
      <c r="AM28" s="481"/>
      <c r="AN28" s="481"/>
      <c r="AO28" s="481"/>
      <c r="AP28" s="481"/>
      <c r="AQ28" s="481"/>
      <c r="AR28" s="481"/>
      <c r="AS28" s="481"/>
      <c r="AT28" s="481"/>
      <c r="AU28" s="481"/>
      <c r="AV28" s="481"/>
      <c r="AW28" s="18">
        <f>ROW()</f>
        <v>28</v>
      </c>
      <c r="AX28" s="567" t="s">
        <v>334</v>
      </c>
      <c r="AY28" s="550"/>
      <c r="AZ28" s="568">
        <v>-497775565</v>
      </c>
      <c r="BA28" s="568">
        <v>0</v>
      </c>
      <c r="BB28" s="568">
        <f>SUM(AZ28:BA28)</f>
        <v>-497775565</v>
      </c>
      <c r="BC28" s="568">
        <v>10695828.339366198</v>
      </c>
      <c r="BD28" s="568">
        <f>SUM(BD25:BD27)</f>
        <v>-487079736.6606338</v>
      </c>
      <c r="BE28" s="568">
        <f>SUM(BE25:BE27)</f>
        <v>21526388.995392021</v>
      </c>
      <c r="BF28" s="568">
        <f t="shared" ref="BF28:BL28" si="129">SUM(BF25:BF27)</f>
        <v>-465553347.66524184</v>
      </c>
      <c r="BG28" s="568">
        <f t="shared" si="129"/>
        <v>10098693.721887633</v>
      </c>
      <c r="BH28" s="568">
        <f t="shared" si="129"/>
        <v>-455454653.94335419</v>
      </c>
      <c r="BI28" s="568">
        <f t="shared" si="129"/>
        <v>21213022.136484977</v>
      </c>
      <c r="BJ28" s="568">
        <f t="shared" si="129"/>
        <v>-434241631.80686921</v>
      </c>
      <c r="BK28" s="568">
        <f t="shared" si="129"/>
        <v>20837437.957287818</v>
      </c>
      <c r="BL28" s="568">
        <f t="shared" si="129"/>
        <v>-413404193.84958136</v>
      </c>
      <c r="BT28" s="32"/>
      <c r="BU28" s="357"/>
      <c r="CC28" s="357"/>
      <c r="CD28" s="357"/>
      <c r="CE28" s="357"/>
      <c r="CF28" s="357"/>
      <c r="CG28" s="357"/>
      <c r="CH28" s="357"/>
      <c r="CI28" s="357"/>
      <c r="CJ28" s="357"/>
      <c r="CK28" s="357"/>
      <c r="CL28" s="357"/>
      <c r="CM28" s="357"/>
      <c r="CN28" s="357"/>
      <c r="CO28" s="357"/>
      <c r="CP28" s="357"/>
      <c r="CQ28" s="357"/>
      <c r="CR28" s="357"/>
      <c r="CS28" s="1"/>
      <c r="CT28" s="1"/>
      <c r="CU28" s="1"/>
      <c r="CV28" s="1"/>
      <c r="CW28" s="1"/>
      <c r="CX28" s="1"/>
      <c r="CY28" s="1"/>
      <c r="CZ28" s="1"/>
      <c r="DA28" s="357"/>
      <c r="DB28" s="357"/>
      <c r="DC28" s="357"/>
      <c r="DD28" s="357"/>
      <c r="DE28" s="357"/>
      <c r="DF28" s="357"/>
      <c r="DG28" s="357"/>
      <c r="DH28" s="357"/>
      <c r="DI28" s="357"/>
      <c r="DJ28" s="357"/>
      <c r="DK28" s="357"/>
      <c r="DL28" s="357"/>
      <c r="DM28" s="357"/>
      <c r="DN28" s="357"/>
      <c r="DO28" s="357"/>
      <c r="DP28" s="357"/>
      <c r="DQ28" s="357"/>
      <c r="DR28" s="357"/>
      <c r="DS28" s="357"/>
      <c r="DT28" s="357"/>
      <c r="DU28" s="357"/>
      <c r="DV28" s="357"/>
      <c r="DW28" s="357"/>
      <c r="DX28" s="357"/>
      <c r="DY28" s="1"/>
      <c r="DZ28" s="1"/>
      <c r="EA28" s="1"/>
      <c r="EB28" s="1"/>
      <c r="EC28" s="1"/>
      <c r="ED28" s="1"/>
      <c r="EE28" s="1"/>
      <c r="EF28" s="1"/>
      <c r="EG28" s="357"/>
      <c r="EH28" s="357"/>
      <c r="EI28" s="357"/>
      <c r="EJ28" s="357"/>
      <c r="EK28" s="357"/>
      <c r="EL28" s="357"/>
      <c r="EM28" s="357"/>
      <c r="EN28" s="357"/>
      <c r="EO28" s="357"/>
      <c r="EP28" s="357"/>
      <c r="EQ28" s="357"/>
      <c r="ER28" s="357"/>
      <c r="ES28" s="357"/>
      <c r="ET28" s="357"/>
      <c r="EU28" s="357"/>
      <c r="EV28" s="357"/>
      <c r="EW28" s="357"/>
      <c r="EX28" s="357"/>
      <c r="EY28" s="357"/>
      <c r="EZ28" s="357"/>
      <c r="FA28" s="357"/>
      <c r="FB28" s="357"/>
      <c r="FC28" s="357"/>
      <c r="FD28" s="25"/>
      <c r="FE28" s="18">
        <f>ROW()</f>
        <v>28</v>
      </c>
      <c r="FF28" s="361" t="s">
        <v>335</v>
      </c>
      <c r="FG28" s="361"/>
      <c r="FH28" s="455">
        <f t="shared" ref="FH28:FT28" si="130">SUM(FH25:FH27)</f>
        <v>2754729.9214013647</v>
      </c>
      <c r="FI28" s="455">
        <f>SUM(FI25:FI27)</f>
        <v>5529333.8007865753</v>
      </c>
      <c r="FJ28" s="455">
        <f t="shared" si="130"/>
        <v>8284063.72218794</v>
      </c>
      <c r="FK28" s="455">
        <f t="shared" si="130"/>
        <v>-1951235.5327651105</v>
      </c>
      <c r="FL28" s="455">
        <f t="shared" si="130"/>
        <v>6332828.18942283</v>
      </c>
      <c r="FM28" s="455">
        <f t="shared" si="130"/>
        <v>387735.63191294018</v>
      </c>
      <c r="FN28" s="455">
        <f t="shared" si="130"/>
        <v>6720563.8213357693</v>
      </c>
      <c r="FO28" s="455">
        <f t="shared" si="130"/>
        <v>714938.57002347091</v>
      </c>
      <c r="FP28" s="455">
        <f t="shared" si="130"/>
        <v>7435502.3913592407</v>
      </c>
      <c r="FQ28" s="455">
        <f t="shared" si="130"/>
        <v>1661629.3228353809</v>
      </c>
      <c r="FR28" s="455">
        <f t="shared" si="130"/>
        <v>9097131.7141946219</v>
      </c>
      <c r="FS28" s="455">
        <f t="shared" si="130"/>
        <v>2509535.9831219111</v>
      </c>
      <c r="FT28" s="455">
        <f t="shared" si="130"/>
        <v>11606667.697316533</v>
      </c>
      <c r="FU28" s="18">
        <f>ROW()</f>
        <v>28</v>
      </c>
      <c r="FV28" s="569"/>
      <c r="FW28" s="539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 s="357"/>
      <c r="IH28" s="357"/>
      <c r="II28" s="357"/>
      <c r="IJ28" s="357"/>
      <c r="IK28" s="357"/>
      <c r="IL28" s="357"/>
      <c r="IM28" s="357"/>
      <c r="IN28" s="357"/>
      <c r="IO28" s="357"/>
      <c r="IP28" s="357"/>
      <c r="IQ28" s="357"/>
      <c r="IR28" s="357"/>
      <c r="IS28" s="357"/>
      <c r="IT28" s="357"/>
      <c r="IU28" s="357"/>
      <c r="IV28" s="357"/>
      <c r="IW28" s="236"/>
      <c r="JM28" s="18">
        <f>ROW()</f>
        <v>28</v>
      </c>
      <c r="JN28" s="361" t="s">
        <v>336</v>
      </c>
      <c r="JO28" s="361"/>
      <c r="JP28" s="38">
        <f>SUM(JP25:JP27)</f>
        <v>123086844.15483747</v>
      </c>
      <c r="JQ28" s="38">
        <f t="shared" ref="JQ28:KB28" si="131">SUM(JQ25:JQ27)</f>
        <v>2863843.5524871605</v>
      </c>
      <c r="JR28" s="38">
        <f t="shared" si="131"/>
        <v>125950687.70732464</v>
      </c>
      <c r="JS28" s="38">
        <f t="shared" si="131"/>
        <v>0</v>
      </c>
      <c r="JT28" s="38">
        <f t="shared" si="131"/>
        <v>125950687.70732464</v>
      </c>
      <c r="JU28" s="38">
        <f t="shared" si="131"/>
        <v>0</v>
      </c>
      <c r="JV28" s="38">
        <f t="shared" si="131"/>
        <v>125950687.70732464</v>
      </c>
      <c r="JW28" s="38">
        <f t="shared" si="131"/>
        <v>0</v>
      </c>
      <c r="JX28" s="38">
        <f t="shared" si="131"/>
        <v>125950687.70732464</v>
      </c>
      <c r="JY28" s="38">
        <f t="shared" si="131"/>
        <v>0</v>
      </c>
      <c r="JZ28" s="38">
        <f t="shared" si="131"/>
        <v>125950687.70732464</v>
      </c>
      <c r="KA28" s="38">
        <f t="shared" si="131"/>
        <v>0</v>
      </c>
      <c r="KB28" s="38">
        <f t="shared" si="131"/>
        <v>125950687.70732464</v>
      </c>
      <c r="KC28" s="18"/>
      <c r="KS28" s="18">
        <f>ROW()</f>
        <v>28</v>
      </c>
      <c r="KT28" s="272" t="s">
        <v>234</v>
      </c>
      <c r="KU28" s="44">
        <v>0.21</v>
      </c>
      <c r="KV28" s="39">
        <f t="shared" ref="KV28:LH28" si="132">-KV26*$KU$28</f>
        <v>-95646766.889834985</v>
      </c>
      <c r="KW28" s="39">
        <f t="shared" si="132"/>
        <v>-174811.93367470521</v>
      </c>
      <c r="KX28" s="39">
        <f t="shared" si="132"/>
        <v>-95821578.823509693</v>
      </c>
      <c r="KY28" s="39">
        <f t="shared" si="132"/>
        <v>0</v>
      </c>
      <c r="KZ28" s="39">
        <f t="shared" si="132"/>
        <v>-95821578.823509693</v>
      </c>
      <c r="LA28" s="39">
        <f t="shared" si="132"/>
        <v>0</v>
      </c>
      <c r="LB28" s="39">
        <f t="shared" si="132"/>
        <v>-95821578.823509693</v>
      </c>
      <c r="LC28" s="39">
        <f t="shared" si="132"/>
        <v>0</v>
      </c>
      <c r="LD28" s="39">
        <f t="shared" si="132"/>
        <v>-95821578.823509693</v>
      </c>
      <c r="LE28" s="39">
        <f t="shared" si="132"/>
        <v>0</v>
      </c>
      <c r="LF28" s="39">
        <f t="shared" si="132"/>
        <v>-95821578.823509693</v>
      </c>
      <c r="LG28" s="39">
        <f t="shared" si="132"/>
        <v>0</v>
      </c>
      <c r="LH28" s="39">
        <f t="shared" si="132"/>
        <v>-95821578.823509693</v>
      </c>
      <c r="LI28" s="18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8">
        <f>ROW()</f>
        <v>28</v>
      </c>
      <c r="LZ28" s="570" t="s">
        <v>337</v>
      </c>
      <c r="MA28" s="571"/>
      <c r="MB28" s="572">
        <f>SUM(MB26)</f>
        <v>0</v>
      </c>
      <c r="MC28" s="572">
        <f t="shared" ref="MC28:MM28" si="133">SUM(MC26)</f>
        <v>0</v>
      </c>
      <c r="MD28" s="572">
        <f t="shared" si="133"/>
        <v>0</v>
      </c>
      <c r="ME28" s="572">
        <f t="shared" si="133"/>
        <v>0</v>
      </c>
      <c r="MF28" s="572">
        <f t="shared" si="133"/>
        <v>0</v>
      </c>
      <c r="MG28" s="572">
        <f t="shared" si="133"/>
        <v>0</v>
      </c>
      <c r="MH28" s="572">
        <f t="shared" si="133"/>
        <v>0</v>
      </c>
      <c r="MI28" s="572">
        <f t="shared" si="133"/>
        <v>78032531.790109217</v>
      </c>
      <c r="MJ28" s="572">
        <f t="shared" si="133"/>
        <v>0</v>
      </c>
      <c r="MK28" s="572">
        <f t="shared" si="133"/>
        <v>12752102.47135279</v>
      </c>
      <c r="ML28" s="572">
        <f t="shared" si="133"/>
        <v>0</v>
      </c>
      <c r="MM28" s="572">
        <f t="shared" si="133"/>
        <v>14243119.575420864</v>
      </c>
      <c r="MN28" s="49"/>
      <c r="MO28" s="236">
        <f>ROW()</f>
        <v>28</v>
      </c>
      <c r="MP28" s="1" t="s">
        <v>277</v>
      </c>
      <c r="MQ28" s="525"/>
      <c r="MR28" s="573"/>
      <c r="MS28" s="573"/>
      <c r="MT28" s="573"/>
      <c r="MU28" s="573"/>
      <c r="MV28" s="573"/>
      <c r="MW28" s="573"/>
      <c r="MX28" s="573"/>
      <c r="MY28" s="573"/>
      <c r="MZ28" s="573"/>
      <c r="NA28" s="573"/>
      <c r="NB28" s="573"/>
      <c r="NC28" s="573"/>
      <c r="ND28" s="573"/>
      <c r="NE28" s="18">
        <f>ROW()</f>
        <v>28</v>
      </c>
      <c r="NF28" s="361" t="s">
        <v>277</v>
      </c>
      <c r="NG28" s="361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 s="18">
        <f>ROW()</f>
        <v>28</v>
      </c>
      <c r="NV28" s="544" t="s">
        <v>338</v>
      </c>
      <c r="NW28" s="545"/>
      <c r="NX28" s="278">
        <v>0</v>
      </c>
      <c r="NY28" s="278">
        <v>0</v>
      </c>
      <c r="NZ28" s="278">
        <f t="shared" si="115"/>
        <v>0</v>
      </c>
      <c r="OA28" s="278">
        <v>2792096.9742273977</v>
      </c>
      <c r="OB28" s="278">
        <f t="shared" si="116"/>
        <v>2792096.9742273977</v>
      </c>
      <c r="OC28" s="574">
        <v>5314361.0314548695</v>
      </c>
      <c r="OD28" s="278">
        <f t="shared" si="117"/>
        <v>8106458.0056822672</v>
      </c>
      <c r="OE28" s="574">
        <v>3043735.5345798004</v>
      </c>
      <c r="OF28" s="278">
        <f t="shared" si="118"/>
        <v>11150193.540262068</v>
      </c>
      <c r="OG28" s="574">
        <v>0</v>
      </c>
      <c r="OH28" s="278">
        <f t="shared" si="119"/>
        <v>11150193.540262068</v>
      </c>
      <c r="OI28" s="574">
        <v>0</v>
      </c>
      <c r="OJ28" s="278">
        <f t="shared" si="120"/>
        <v>11150193.540262068</v>
      </c>
      <c r="OK28" s="357"/>
      <c r="OL28" s="357"/>
      <c r="OM28" s="357"/>
      <c r="ON28" s="357"/>
      <c r="OO28" s="357"/>
      <c r="OP28" s="357"/>
      <c r="OQ28" s="357"/>
      <c r="OR28" s="357"/>
      <c r="OS28" s="357"/>
      <c r="OT28" s="357"/>
      <c r="OU28" s="357"/>
      <c r="OV28" s="357"/>
      <c r="OW28" s="357"/>
      <c r="OX28" s="357"/>
      <c r="OY28" s="357"/>
      <c r="OZ28" s="357"/>
      <c r="PA28" s="18">
        <f>ROW()</f>
        <v>28</v>
      </c>
      <c r="PB28" s="575" t="s">
        <v>339</v>
      </c>
      <c r="PC28" s="357"/>
      <c r="PD28" s="576">
        <f>SUM(PD26:PD27)</f>
        <v>0</v>
      </c>
      <c r="PE28" s="576">
        <f t="shared" ref="PE28:PP28" si="134">SUM(PE26:PE27)</f>
        <v>0</v>
      </c>
      <c r="PF28" s="576">
        <f t="shared" si="134"/>
        <v>0</v>
      </c>
      <c r="PG28" s="576">
        <f t="shared" si="134"/>
        <v>0</v>
      </c>
      <c r="PH28" s="576">
        <f t="shared" si="134"/>
        <v>0</v>
      </c>
      <c r="PI28" s="576">
        <f t="shared" si="134"/>
        <v>0</v>
      </c>
      <c r="PJ28" s="576">
        <f t="shared" si="134"/>
        <v>0</v>
      </c>
      <c r="PK28" s="576">
        <f t="shared" si="134"/>
        <v>1016601.4043342494</v>
      </c>
      <c r="PL28" s="576">
        <f t="shared" si="134"/>
        <v>1016601.4043342494</v>
      </c>
      <c r="PM28" s="576">
        <f t="shared" si="134"/>
        <v>0</v>
      </c>
      <c r="PN28" s="576">
        <f t="shared" si="134"/>
        <v>1016601.4043342494</v>
      </c>
      <c r="PO28" s="576">
        <f t="shared" si="134"/>
        <v>-1016601.4043342494</v>
      </c>
      <c r="PP28" s="576">
        <f t="shared" si="134"/>
        <v>0</v>
      </c>
      <c r="PQ28" s="283"/>
      <c r="PR28" s="283"/>
      <c r="PS28" s="283"/>
      <c r="PT28" s="283"/>
      <c r="PU28" s="283"/>
      <c r="PV28" s="283"/>
      <c r="PW28" s="283"/>
      <c r="PX28" s="283"/>
      <c r="PY28" s="283"/>
      <c r="PZ28" s="283"/>
      <c r="QA28" s="283"/>
      <c r="QB28" s="283"/>
      <c r="QC28" s="283"/>
      <c r="QD28" s="283"/>
      <c r="QE28" s="283"/>
      <c r="QF28" s="283"/>
      <c r="QG28" s="18">
        <f>ROW()</f>
        <v>28</v>
      </c>
      <c r="QH28" s="287"/>
      <c r="QI28" s="287"/>
      <c r="QJ28" s="366"/>
      <c r="QK28" s="366"/>
      <c r="QL28" s="446"/>
      <c r="QM28" s="446"/>
      <c r="QN28" s="446"/>
      <c r="QO28" s="446"/>
      <c r="QP28" s="446"/>
      <c r="QQ28" s="446"/>
      <c r="QR28" s="446"/>
      <c r="QS28" s="446"/>
      <c r="QT28" s="446"/>
      <c r="QU28" s="446"/>
      <c r="QV28" s="446"/>
      <c r="QW28" s="367">
        <f>ROW()</f>
        <v>28</v>
      </c>
      <c r="QX28" s="370" t="s">
        <v>234</v>
      </c>
      <c r="QY28" s="577">
        <v>0.21</v>
      </c>
      <c r="QZ28" s="483"/>
      <c r="RA28" s="483"/>
      <c r="RB28" s="483">
        <f t="shared" ref="RB28:RL28" si="135">RB26*-$QY$28</f>
        <v>0</v>
      </c>
      <c r="RC28" s="483">
        <f t="shared" si="135"/>
        <v>152346.86329674005</v>
      </c>
      <c r="RD28" s="483">
        <f t="shared" si="135"/>
        <v>152346.86329674005</v>
      </c>
      <c r="RE28" s="483">
        <f t="shared" si="135"/>
        <v>1169035.03284834</v>
      </c>
      <c r="RF28" s="483">
        <f t="shared" si="135"/>
        <v>1321381.89614508</v>
      </c>
      <c r="RG28" s="483">
        <f t="shared" si="135"/>
        <v>1468867.9803264579</v>
      </c>
      <c r="RH28" s="483">
        <f t="shared" si="135"/>
        <v>2790249.8764715381</v>
      </c>
      <c r="RI28" s="483">
        <f t="shared" si="135"/>
        <v>846945.29718455987</v>
      </c>
      <c r="RJ28" s="483">
        <f t="shared" si="135"/>
        <v>3637195.1736560981</v>
      </c>
      <c r="RK28" s="483">
        <f t="shared" si="135"/>
        <v>647915.46618455998</v>
      </c>
      <c r="RL28" s="483">
        <f t="shared" si="135"/>
        <v>4285110.6398406588</v>
      </c>
      <c r="RM28" s="367">
        <f>ROW()</f>
        <v>28</v>
      </c>
      <c r="RN28" s="287" t="s">
        <v>340</v>
      </c>
      <c r="RO28" s="445"/>
      <c r="RP28" s="413"/>
      <c r="RQ28" s="413"/>
      <c r="RR28" s="413"/>
      <c r="RS28" s="413">
        <v>137361550.14402601</v>
      </c>
      <c r="RT28" s="413">
        <v>137361550.14402601</v>
      </c>
      <c r="RU28" s="413">
        <v>278179409.54060602</v>
      </c>
      <c r="RV28" s="413">
        <v>415540959.684632</v>
      </c>
      <c r="RW28" s="413">
        <v>195610353.76659983</v>
      </c>
      <c r="RX28" s="413">
        <v>611151313.45123184</v>
      </c>
      <c r="RY28" s="413">
        <v>567587004.33275998</v>
      </c>
      <c r="RZ28" s="413">
        <v>1178738317.7839918</v>
      </c>
      <c r="SA28" s="413">
        <v>528060572.18698215</v>
      </c>
      <c r="SB28" s="413">
        <v>1706798889.970974</v>
      </c>
    </row>
    <row r="29" spans="1:496" ht="16.5" thickTop="1" thickBot="1" x14ac:dyDescent="0.3">
      <c r="A29" s="18">
        <f>ROW()</f>
        <v>29</v>
      </c>
      <c r="B29" s="53" t="s">
        <v>341</v>
      </c>
      <c r="D29" s="373"/>
      <c r="E29" s="447"/>
      <c r="F29" s="448"/>
      <c r="G29" s="447"/>
      <c r="H29" s="448"/>
      <c r="I29" s="447">
        <v>-55161788.366633415</v>
      </c>
      <c r="J29" s="448"/>
      <c r="K29" s="447">
        <v>17327945.326629162</v>
      </c>
      <c r="L29" s="448"/>
      <c r="M29" s="447">
        <v>19743262.745587826</v>
      </c>
      <c r="N29" s="448"/>
      <c r="O29" s="447">
        <v>4659545.6296653748</v>
      </c>
      <c r="P29" s="448"/>
      <c r="Q29" s="377">
        <f>ROW()</f>
        <v>29</v>
      </c>
      <c r="R29" s="487"/>
      <c r="T29" s="449"/>
      <c r="U29" s="449"/>
      <c r="V29" s="32">
        <f t="shared" si="19"/>
        <v>0</v>
      </c>
      <c r="W29" s="382"/>
      <c r="X29" s="450"/>
      <c r="Y29" s="382"/>
      <c r="Z29" s="450"/>
      <c r="AA29" s="382"/>
      <c r="AB29" s="450"/>
      <c r="AC29" s="382"/>
      <c r="AD29" s="450"/>
      <c r="AE29" s="382"/>
      <c r="AF29" s="450"/>
      <c r="AG29" s="18">
        <f>ROW()</f>
        <v>29</v>
      </c>
      <c r="AH29" s="23" t="s">
        <v>265</v>
      </c>
      <c r="AI29" s="509">
        <v>0.21</v>
      </c>
      <c r="AJ29" s="32">
        <f>+$AI$29*AJ27</f>
        <v>2063414127.2999246</v>
      </c>
      <c r="AK29" s="32">
        <f>+$AI$29*AK27</f>
        <v>220583.36755139998</v>
      </c>
      <c r="AL29" s="32">
        <f>+$AI$29*AL27</f>
        <v>2063634710.6674759</v>
      </c>
      <c r="AM29" s="32">
        <f t="shared" ref="AM29:AV29" si="136">+$AI$29*AM27</f>
        <v>0</v>
      </c>
      <c r="AN29" s="32">
        <f t="shared" si="136"/>
        <v>1975973118.2453229</v>
      </c>
      <c r="AO29" s="32">
        <f t="shared" si="136"/>
        <v>0</v>
      </c>
      <c r="AP29" s="32">
        <f t="shared" si="136"/>
        <v>1975973118.2453229</v>
      </c>
      <c r="AQ29" s="32">
        <f t="shared" si="136"/>
        <v>0</v>
      </c>
      <c r="AR29" s="32">
        <f t="shared" si="136"/>
        <v>1975973118.2453229</v>
      </c>
      <c r="AS29" s="32">
        <f t="shared" si="136"/>
        <v>0</v>
      </c>
      <c r="AT29" s="32">
        <f t="shared" si="136"/>
        <v>1975973118.2453229</v>
      </c>
      <c r="AU29" s="32">
        <f t="shared" si="136"/>
        <v>0</v>
      </c>
      <c r="AV29" s="32">
        <f t="shared" si="136"/>
        <v>1975973118.2453229</v>
      </c>
      <c r="AW29" s="18">
        <f>ROW()</f>
        <v>29</v>
      </c>
      <c r="AX29" s="54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T29" s="32"/>
      <c r="BU29" s="357"/>
      <c r="CC29" s="357"/>
      <c r="CD29" s="357"/>
      <c r="CE29" s="357"/>
      <c r="CF29" s="357"/>
      <c r="CG29" s="357"/>
      <c r="CH29" s="357"/>
      <c r="CI29" s="357"/>
      <c r="CJ29" s="357"/>
      <c r="CK29" s="357"/>
      <c r="CL29" s="357"/>
      <c r="CM29" s="357"/>
      <c r="CN29" s="357"/>
      <c r="CO29" s="357"/>
      <c r="CP29" s="357"/>
      <c r="CQ29" s="357"/>
      <c r="CR29" s="357"/>
      <c r="CS29" s="1"/>
      <c r="CT29" s="1"/>
      <c r="CU29" s="1"/>
      <c r="CV29" s="1"/>
      <c r="CW29" s="1"/>
      <c r="CX29" s="1"/>
      <c r="CY29" s="1"/>
      <c r="CZ29" s="1"/>
      <c r="DA29" s="357"/>
      <c r="DB29" s="357"/>
      <c r="DC29" s="357"/>
      <c r="DD29" s="357"/>
      <c r="DE29" s="357"/>
      <c r="DF29" s="357"/>
      <c r="DG29" s="357"/>
      <c r="DH29" s="357"/>
      <c r="DI29" s="357"/>
      <c r="DJ29" s="357"/>
      <c r="DK29" s="357"/>
      <c r="DL29" s="357"/>
      <c r="DM29" s="357"/>
      <c r="DN29" s="357"/>
      <c r="DO29" s="357"/>
      <c r="DP29" s="357"/>
      <c r="DQ29" s="357"/>
      <c r="DR29" s="357"/>
      <c r="DS29" s="357"/>
      <c r="DT29" s="357"/>
      <c r="DU29" s="357"/>
      <c r="DV29" s="357"/>
      <c r="DW29" s="357"/>
      <c r="DX29" s="357"/>
      <c r="EO29" s="357"/>
      <c r="EP29" s="357"/>
      <c r="EQ29" s="357"/>
      <c r="ER29" s="357"/>
      <c r="ES29" s="357"/>
      <c r="ET29" s="357"/>
      <c r="EU29" s="357"/>
      <c r="EV29" s="357"/>
      <c r="EW29" s="357"/>
      <c r="EX29" s="357"/>
      <c r="EY29" s="357"/>
      <c r="EZ29" s="357"/>
      <c r="FA29" s="357"/>
      <c r="FB29" s="357"/>
      <c r="FC29" s="357"/>
      <c r="FE29" s="18">
        <f>ROW()</f>
        <v>29</v>
      </c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18">
        <f>ROW()</f>
        <v>29</v>
      </c>
      <c r="FV29" s="564" t="s">
        <v>342</v>
      </c>
      <c r="FW29" s="578">
        <v>0.4820921717994755</v>
      </c>
      <c r="FX29" s="32">
        <f>+FX27*$FW$29</f>
        <v>8001542.6846440826</v>
      </c>
      <c r="FY29" s="514">
        <f>+FZ29-FX29</f>
        <v>155471.96360148769</v>
      </c>
      <c r="FZ29" s="32">
        <f>+FZ27*$FW$29</f>
        <v>8157014.6482455702</v>
      </c>
      <c r="GA29" s="514"/>
      <c r="GB29" s="32">
        <f>+GB27*$FW$29</f>
        <v>8157014.6482455702</v>
      </c>
      <c r="GC29" s="514"/>
      <c r="GD29" s="32">
        <f>+GD27*$FW$29</f>
        <v>8157014.6482455702</v>
      </c>
      <c r="GE29" s="514"/>
      <c r="GF29" s="32">
        <f>+GF27*$FW$29</f>
        <v>8157014.6482455702</v>
      </c>
      <c r="GG29" s="514"/>
      <c r="GH29" s="32">
        <f>+GH27*$FW$29</f>
        <v>8157014.6482455702</v>
      </c>
      <c r="GI29" s="514"/>
      <c r="GJ29" s="32">
        <f>+GJ27*$FW$29</f>
        <v>8157014.6482455702</v>
      </c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 s="357"/>
      <c r="IH29" s="357"/>
      <c r="II29" s="357"/>
      <c r="IJ29" s="357"/>
      <c r="IK29" s="357"/>
      <c r="IL29" s="357"/>
      <c r="IM29" s="357"/>
      <c r="IN29" s="357"/>
      <c r="IO29" s="357"/>
      <c r="IP29" s="357"/>
      <c r="IQ29" s="357"/>
      <c r="IR29" s="357"/>
      <c r="IS29" s="357"/>
      <c r="IT29" s="357"/>
      <c r="IU29" s="357"/>
      <c r="IV29" s="357"/>
      <c r="JM29" s="18">
        <f>ROW()</f>
        <v>29</v>
      </c>
      <c r="JN29" s="361"/>
      <c r="KC29" s="18"/>
      <c r="KS29" s="18">
        <f>ROW()</f>
        <v>29</v>
      </c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18"/>
      <c r="LJ29" s="425"/>
      <c r="LK29" s="425"/>
      <c r="LL29" s="425"/>
      <c r="LM29" s="425"/>
      <c r="LN29" s="425"/>
      <c r="LO29" s="425"/>
      <c r="LP29" s="425"/>
      <c r="LQ29" s="425"/>
      <c r="LR29" s="425"/>
      <c r="LS29" s="425"/>
      <c r="LT29" s="425"/>
      <c r="LU29" s="425"/>
      <c r="LV29" s="425"/>
      <c r="LW29" s="425"/>
      <c r="LX29" s="425"/>
      <c r="LY29" s="18">
        <f>ROW()</f>
        <v>29</v>
      </c>
      <c r="LZ29" s="579"/>
      <c r="MA29" s="19"/>
      <c r="MB29" s="49"/>
      <c r="MC29" s="49"/>
      <c r="MD29" s="49"/>
      <c r="ME29" s="49"/>
      <c r="MF29" s="580"/>
      <c r="MG29" s="49"/>
      <c r="MH29" s="580"/>
      <c r="MI29" s="49"/>
      <c r="MJ29" s="580"/>
      <c r="MK29" s="49"/>
      <c r="ML29" s="580"/>
      <c r="MM29" s="49"/>
      <c r="MN29" s="580"/>
      <c r="MO29" s="236">
        <f>ROW()</f>
        <v>29</v>
      </c>
      <c r="MP29" s="1" t="s">
        <v>343</v>
      </c>
      <c r="MQ29" s="16"/>
      <c r="MR29" s="581"/>
      <c r="MS29" s="581"/>
      <c r="MT29" s="581"/>
      <c r="MU29" s="581"/>
      <c r="MV29" s="581"/>
      <c r="MW29" s="581"/>
      <c r="MX29" s="581">
        <f t="shared" ref="MX29:ND29" si="137">MX21+MX27</f>
        <v>76861294.555066049</v>
      </c>
      <c r="MY29" s="581">
        <f t="shared" si="137"/>
        <v>1743384.3323934791</v>
      </c>
      <c r="MZ29" s="581">
        <f t="shared" si="137"/>
        <v>78604678.887459531</v>
      </c>
      <c r="NA29" s="581">
        <f t="shared" si="137"/>
        <v>-21401979.720287658</v>
      </c>
      <c r="NB29" s="581">
        <f t="shared" si="137"/>
        <v>57202699.167171881</v>
      </c>
      <c r="NC29" s="581">
        <f t="shared" si="137"/>
        <v>-2946061.7596826805</v>
      </c>
      <c r="ND29" s="581">
        <f t="shared" si="137"/>
        <v>54256637.407489203</v>
      </c>
      <c r="NE29" s="18">
        <f>ROW()</f>
        <v>29</v>
      </c>
      <c r="NF29" s="402" t="s">
        <v>344</v>
      </c>
      <c r="NG29" s="582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 s="18">
        <f>ROW()</f>
        <v>29</v>
      </c>
      <c r="NV29" s="544" t="s">
        <v>345</v>
      </c>
      <c r="NW29" s="545"/>
      <c r="NX29" s="278">
        <v>0</v>
      </c>
      <c r="NY29" s="278">
        <v>0</v>
      </c>
      <c r="NZ29" s="278">
        <f t="shared" si="115"/>
        <v>0</v>
      </c>
      <c r="OA29" s="278">
        <v>0</v>
      </c>
      <c r="OB29" s="278">
        <f t="shared" si="116"/>
        <v>0</v>
      </c>
      <c r="OC29" s="574">
        <v>0</v>
      </c>
      <c r="OD29" s="278">
        <f t="shared" si="117"/>
        <v>0</v>
      </c>
      <c r="OE29" s="574">
        <v>-1393774.1925327582</v>
      </c>
      <c r="OF29" s="278">
        <f t="shared" si="118"/>
        <v>-1393774.1925327582</v>
      </c>
      <c r="OG29" s="574">
        <v>-2787548.3850655169</v>
      </c>
      <c r="OH29" s="278">
        <f t="shared" si="119"/>
        <v>-4181322.5775982752</v>
      </c>
      <c r="OI29" s="574">
        <v>-2787548.3850655197</v>
      </c>
      <c r="OJ29" s="278">
        <f t="shared" si="120"/>
        <v>-6968870.9626637949</v>
      </c>
      <c r="OK29" s="357"/>
      <c r="OL29" s="357"/>
      <c r="OM29" s="357"/>
      <c r="ON29" s="357"/>
      <c r="OO29" s="357"/>
      <c r="OP29" s="357"/>
      <c r="OQ29" s="357"/>
      <c r="OR29" s="357"/>
      <c r="OS29" s="357"/>
      <c r="OT29" s="357"/>
      <c r="OU29" s="357"/>
      <c r="OV29" s="357"/>
      <c r="OW29" s="357"/>
      <c r="OX29" s="357"/>
      <c r="OY29" s="357"/>
      <c r="OZ29" s="357"/>
      <c r="PA29" s="18">
        <f>ROW()</f>
        <v>29</v>
      </c>
      <c r="PB29" s="583"/>
      <c r="PC29" s="357"/>
      <c r="PD29" s="584"/>
      <c r="PE29" s="584"/>
      <c r="PF29" s="584"/>
      <c r="PG29" s="584"/>
      <c r="PH29" s="584"/>
      <c r="PI29" s="584"/>
      <c r="PJ29" s="584"/>
      <c r="PK29" s="584"/>
      <c r="PL29" s="584"/>
      <c r="PM29" s="584"/>
      <c r="PN29" s="584"/>
      <c r="PO29" s="584"/>
      <c r="PP29" s="584"/>
      <c r="PQ29" s="283"/>
      <c r="PR29" s="283"/>
      <c r="PS29" s="283"/>
      <c r="PT29" s="283"/>
      <c r="PU29" s="283"/>
      <c r="PV29" s="283"/>
      <c r="PW29" s="283"/>
      <c r="PX29" s="283"/>
      <c r="PY29" s="283"/>
      <c r="PZ29" s="283"/>
      <c r="QA29" s="283"/>
      <c r="QB29" s="283"/>
      <c r="QC29" s="283"/>
      <c r="QD29" s="283"/>
      <c r="QE29" s="283"/>
      <c r="QF29" s="283"/>
      <c r="QG29" s="18">
        <f>ROW()</f>
        <v>29</v>
      </c>
      <c r="QH29" s="287" t="s">
        <v>346</v>
      </c>
      <c r="QI29" s="585">
        <v>0.21</v>
      </c>
      <c r="QJ29" s="442"/>
      <c r="QK29" s="442"/>
      <c r="QL29" s="484">
        <v>-95821578.823509693</v>
      </c>
      <c r="QM29" s="484">
        <v>809203.76281638222</v>
      </c>
      <c r="QN29" s="484">
        <f>QL29+QM29</f>
        <v>-95012375.060693309</v>
      </c>
      <c r="QO29" s="484">
        <v>3918094.8894290086</v>
      </c>
      <c r="QP29" s="484">
        <f>QN29+QO29</f>
        <v>-91094280.171264306</v>
      </c>
      <c r="QQ29" s="484">
        <v>5756499.2600950664</v>
      </c>
      <c r="QR29" s="484">
        <f>QP29+QQ29</f>
        <v>-85337780.911169246</v>
      </c>
      <c r="QS29" s="484">
        <v>4187630.5516109443</v>
      </c>
      <c r="QT29" s="484">
        <f>QR29+QS29</f>
        <v>-81150150.359558299</v>
      </c>
      <c r="QU29" s="484">
        <v>1751418.2109345533</v>
      </c>
      <c r="QV29" s="484">
        <f>QT29+QU29</f>
        <v>-79398732.14862375</v>
      </c>
      <c r="QW29" s="367">
        <f>ROW()</f>
        <v>29</v>
      </c>
      <c r="QX29" s="370"/>
      <c r="QY29" s="370"/>
      <c r="QZ29" s="586"/>
      <c r="RA29" s="586"/>
      <c r="RB29" s="586"/>
      <c r="RC29" s="586"/>
      <c r="RD29" s="586"/>
      <c r="RE29" s="586"/>
      <c r="RF29" s="586"/>
      <c r="RG29" s="586"/>
      <c r="RH29" s="586"/>
      <c r="RI29" s="586"/>
      <c r="RJ29" s="586"/>
      <c r="RK29" s="586"/>
      <c r="RL29" s="586"/>
      <c r="RM29" s="367">
        <f>ROW()</f>
        <v>29</v>
      </c>
      <c r="RN29" s="287" t="s">
        <v>347</v>
      </c>
      <c r="RO29" s="445"/>
      <c r="RP29" s="446"/>
      <c r="RQ29" s="446"/>
      <c r="RR29" s="446"/>
      <c r="RS29" s="446">
        <v>-1712561.702794</v>
      </c>
      <c r="RT29" s="446">
        <v>-1712561.702794</v>
      </c>
      <c r="RU29" s="446">
        <v>-15628337.138933998</v>
      </c>
      <c r="RV29" s="446">
        <v>-17340898.841727998</v>
      </c>
      <c r="RW29" s="446">
        <v>-14459310.266520005</v>
      </c>
      <c r="RX29" s="446">
        <v>-31800209.108248003</v>
      </c>
      <c r="RY29" s="446">
        <v>-47616994.555111997</v>
      </c>
      <c r="RZ29" s="446">
        <v>-79417203.66336</v>
      </c>
      <c r="SA29" s="446">
        <v>-75301472.311560035</v>
      </c>
      <c r="SB29" s="446">
        <v>-154718675.97492003</v>
      </c>
    </row>
    <row r="30" spans="1:496" ht="16.5" thickTop="1" thickBot="1" x14ac:dyDescent="0.3">
      <c r="A30" s="18">
        <f>ROW()</f>
        <v>30</v>
      </c>
      <c r="B30" s="486" t="s">
        <v>348</v>
      </c>
      <c r="D30" s="373"/>
      <c r="E30" s="447">
        <v>869167</v>
      </c>
      <c r="F30" s="448"/>
      <c r="G30" s="447"/>
      <c r="H30" s="448"/>
      <c r="I30" s="447"/>
      <c r="J30" s="448"/>
      <c r="K30" s="447"/>
      <c r="L30" s="448"/>
      <c r="M30" s="447"/>
      <c r="N30" s="448"/>
      <c r="O30" s="447"/>
      <c r="P30" s="448"/>
      <c r="Q30" s="377">
        <f>ROW()</f>
        <v>30</v>
      </c>
      <c r="R30" s="487"/>
      <c r="T30" s="449"/>
      <c r="U30" s="449"/>
      <c r="V30" s="32">
        <f t="shared" si="19"/>
        <v>0</v>
      </c>
      <c r="W30" s="382"/>
      <c r="X30" s="450"/>
      <c r="Y30" s="382"/>
      <c r="Z30" s="450"/>
      <c r="AA30" s="382"/>
      <c r="AB30" s="450"/>
      <c r="AC30" s="382"/>
      <c r="AD30" s="450"/>
      <c r="AE30" s="382"/>
      <c r="AF30" s="450"/>
      <c r="AG30" s="18">
        <f>ROW()</f>
        <v>30</v>
      </c>
      <c r="AH30" s="23" t="s">
        <v>216</v>
      </c>
      <c r="AJ30" s="276">
        <f>AJ27-AJ29</f>
        <v>7762367431.2711449</v>
      </c>
      <c r="AK30" s="276">
        <f>AK27-AK29</f>
        <v>829813.62078859995</v>
      </c>
      <c r="AL30" s="276">
        <f>AL27-AL29</f>
        <v>7763197244.8919344</v>
      </c>
      <c r="AM30" s="276">
        <f t="shared" ref="AM30:AV30" si="138">AM27-AM29</f>
        <v>0</v>
      </c>
      <c r="AN30" s="276">
        <f t="shared" si="138"/>
        <v>7433422682.9228821</v>
      </c>
      <c r="AO30" s="276">
        <f t="shared" si="138"/>
        <v>0</v>
      </c>
      <c r="AP30" s="276">
        <f t="shared" si="138"/>
        <v>7433422682.9228821</v>
      </c>
      <c r="AQ30" s="276">
        <f t="shared" si="138"/>
        <v>0</v>
      </c>
      <c r="AR30" s="276">
        <f t="shared" si="138"/>
        <v>7433422682.9228821</v>
      </c>
      <c r="AS30" s="276">
        <f t="shared" si="138"/>
        <v>0</v>
      </c>
      <c r="AT30" s="276">
        <f t="shared" si="138"/>
        <v>7433422682.9228821</v>
      </c>
      <c r="AU30" s="276">
        <f t="shared" si="138"/>
        <v>0</v>
      </c>
      <c r="AV30" s="276">
        <f t="shared" si="138"/>
        <v>7433422682.9228821</v>
      </c>
      <c r="AW30" s="18">
        <f>ROW()</f>
        <v>30</v>
      </c>
      <c r="AX30" s="549" t="s">
        <v>349</v>
      </c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U30" s="357"/>
      <c r="CC30" s="357"/>
      <c r="CD30" s="357"/>
      <c r="CE30" s="357"/>
      <c r="CF30" s="357"/>
      <c r="CG30" s="357"/>
      <c r="CH30" s="357"/>
      <c r="CI30" s="357"/>
      <c r="CJ30" s="357"/>
      <c r="CK30" s="357"/>
      <c r="CL30" s="357"/>
      <c r="CM30" s="357"/>
      <c r="CN30" s="357"/>
      <c r="CO30" s="357"/>
      <c r="CP30" s="357"/>
      <c r="CQ30" s="357"/>
      <c r="CR30" s="357"/>
      <c r="CS30" s="1"/>
      <c r="CT30" s="1"/>
      <c r="CU30" s="1"/>
      <c r="CV30" s="1"/>
      <c r="CW30" s="1"/>
      <c r="CX30" s="1"/>
      <c r="CY30" s="1"/>
      <c r="CZ30" s="1"/>
      <c r="DA30" s="357"/>
      <c r="DB30" s="357"/>
      <c r="DC30" s="357"/>
      <c r="DD30" s="357"/>
      <c r="DE30" s="357"/>
      <c r="DF30" s="357"/>
      <c r="DG30" s="357"/>
      <c r="DH30" s="357"/>
      <c r="DI30" s="357"/>
      <c r="DJ30" s="357"/>
      <c r="DK30" s="357"/>
      <c r="DL30" s="357"/>
      <c r="DM30" s="357"/>
      <c r="DN30" s="357"/>
      <c r="DO30" s="357"/>
      <c r="DP30" s="357"/>
      <c r="DQ30" s="357"/>
      <c r="DR30" s="357"/>
      <c r="DS30" s="357"/>
      <c r="DT30" s="357"/>
      <c r="DU30" s="357"/>
      <c r="DV30" s="357"/>
      <c r="DW30" s="357"/>
      <c r="DX30" s="357"/>
      <c r="EO30" s="357"/>
      <c r="EP30" s="357"/>
      <c r="EQ30" s="357"/>
      <c r="ER30" s="357"/>
      <c r="ES30" s="357"/>
      <c r="ET30" s="357"/>
      <c r="EU30" s="357"/>
      <c r="EV30" s="357"/>
      <c r="EW30" s="357"/>
      <c r="EX30" s="357"/>
      <c r="EY30" s="357"/>
      <c r="EZ30" s="357"/>
      <c r="FA30" s="357"/>
      <c r="FB30" s="357"/>
      <c r="FC30" s="357"/>
      <c r="FE30" s="18">
        <f>ROW()</f>
        <v>30</v>
      </c>
      <c r="FF30" s="514" t="s">
        <v>265</v>
      </c>
      <c r="FG30" s="488">
        <v>0.21</v>
      </c>
      <c r="FH30" s="514">
        <f t="shared" ref="FH30:FT30" si="139">-$FG$30*FH28</f>
        <v>-578493.28349428659</v>
      </c>
      <c r="FI30" s="514">
        <f t="shared" si="139"/>
        <v>-1161160.0981651808</v>
      </c>
      <c r="FJ30" s="514">
        <f t="shared" si="139"/>
        <v>-1739653.3816594672</v>
      </c>
      <c r="FK30" s="514">
        <f t="shared" si="139"/>
        <v>409759.46188067319</v>
      </c>
      <c r="FL30" s="514">
        <f t="shared" si="139"/>
        <v>-1329893.9197787943</v>
      </c>
      <c r="FM30" s="514">
        <f t="shared" si="139"/>
        <v>-81424.482701717439</v>
      </c>
      <c r="FN30" s="514">
        <f t="shared" si="139"/>
        <v>-1411318.4024805115</v>
      </c>
      <c r="FO30" s="514">
        <f t="shared" si="139"/>
        <v>-150137.09970492887</v>
      </c>
      <c r="FP30" s="514">
        <f t="shared" si="139"/>
        <v>-1561455.5021854404</v>
      </c>
      <c r="FQ30" s="514">
        <f t="shared" si="139"/>
        <v>-348942.15779542999</v>
      </c>
      <c r="FR30" s="514">
        <f t="shared" si="139"/>
        <v>-1910397.6599808706</v>
      </c>
      <c r="FS30" s="514">
        <f t="shared" si="139"/>
        <v>-527002.55645560136</v>
      </c>
      <c r="FT30" s="514">
        <f t="shared" si="139"/>
        <v>-2437400.2164364718</v>
      </c>
      <c r="FU30" s="18">
        <f>ROW()</f>
        <v>30</v>
      </c>
      <c r="FV30" s="569"/>
      <c r="FW30" s="539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 s="357"/>
      <c r="IH30" s="357"/>
      <c r="II30" s="357"/>
      <c r="IJ30" s="357"/>
      <c r="IK30" s="357"/>
      <c r="IL30" s="357"/>
      <c r="IM30" s="357"/>
      <c r="IN30" s="357"/>
      <c r="IO30" s="357"/>
      <c r="IP30" s="357"/>
      <c r="IQ30" s="357"/>
      <c r="IR30" s="357"/>
      <c r="IS30" s="357"/>
      <c r="IT30" s="357"/>
      <c r="IU30" s="357"/>
      <c r="IV30" s="357"/>
      <c r="JM30" s="18">
        <f>ROW()</f>
        <v>30</v>
      </c>
      <c r="JN30" s="587" t="s">
        <v>350</v>
      </c>
      <c r="JP30" s="588">
        <f>+JP28</f>
        <v>123086844.15483747</v>
      </c>
      <c r="JQ30" s="588">
        <f>+JQ28</f>
        <v>2863843.5524871605</v>
      </c>
      <c r="JR30" s="588">
        <f t="shared" ref="JR30:KB30" si="140">+JR28</f>
        <v>125950687.70732464</v>
      </c>
      <c r="JS30" s="588">
        <f t="shared" si="140"/>
        <v>0</v>
      </c>
      <c r="JT30" s="588">
        <f t="shared" si="140"/>
        <v>125950687.70732464</v>
      </c>
      <c r="JU30" s="588">
        <f>+JU28</f>
        <v>0</v>
      </c>
      <c r="JV30" s="588">
        <f>+JV28</f>
        <v>125950687.70732464</v>
      </c>
      <c r="JW30" s="588">
        <f t="shared" si="140"/>
        <v>0</v>
      </c>
      <c r="JX30" s="588">
        <f t="shared" si="140"/>
        <v>125950687.70732464</v>
      </c>
      <c r="JY30" s="588">
        <f t="shared" si="140"/>
        <v>0</v>
      </c>
      <c r="JZ30" s="588">
        <f t="shared" si="140"/>
        <v>125950687.70732464</v>
      </c>
      <c r="KA30" s="588">
        <f t="shared" si="140"/>
        <v>0</v>
      </c>
      <c r="KB30" s="588">
        <f t="shared" si="140"/>
        <v>125950687.70732464</v>
      </c>
      <c r="KC30" s="18"/>
      <c r="KS30" s="18">
        <f>ROW()</f>
        <v>30</v>
      </c>
      <c r="KT30" s="272" t="s">
        <v>216</v>
      </c>
      <c r="KV30" s="517">
        <f>-KV26-KV28</f>
        <v>-359814027.82366496</v>
      </c>
      <c r="KW30" s="517">
        <f>-KW26-KW28</f>
        <v>-657625.84572865302</v>
      </c>
      <c r="KX30" s="517">
        <f>-KX26-KX28</f>
        <v>-360471653.6693936</v>
      </c>
      <c r="KY30" s="517">
        <f>-KY26-KY28</f>
        <v>0</v>
      </c>
      <c r="KZ30" s="517">
        <f t="shared" ref="KZ30:LH30" si="141">-KZ26-KZ28</f>
        <v>-360471653.6693936</v>
      </c>
      <c r="LA30" s="517">
        <f t="shared" si="141"/>
        <v>0</v>
      </c>
      <c r="LB30" s="517">
        <f t="shared" si="141"/>
        <v>-360471653.6693936</v>
      </c>
      <c r="LC30" s="517">
        <f t="shared" si="141"/>
        <v>0</v>
      </c>
      <c r="LD30" s="517">
        <f t="shared" si="141"/>
        <v>-360471653.6693936</v>
      </c>
      <c r="LE30" s="517">
        <f t="shared" si="141"/>
        <v>0</v>
      </c>
      <c r="LF30" s="517">
        <f t="shared" si="141"/>
        <v>-360471653.6693936</v>
      </c>
      <c r="LG30" s="517">
        <f t="shared" si="141"/>
        <v>0</v>
      </c>
      <c r="LH30" s="517">
        <f t="shared" si="141"/>
        <v>-360471653.6693936</v>
      </c>
      <c r="LI30" s="18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18">
        <f>ROW()</f>
        <v>30</v>
      </c>
      <c r="LZ30" s="589"/>
      <c r="MO30" s="236">
        <f>ROW()</f>
        <v>30</v>
      </c>
      <c r="MP30" s="1" t="s">
        <v>277</v>
      </c>
      <c r="MQ30" s="425"/>
      <c r="MR30" s="436"/>
      <c r="MS30" s="436"/>
      <c r="MT30" s="436"/>
      <c r="MU30" s="436"/>
      <c r="MV30" s="436"/>
      <c r="MW30" s="436"/>
      <c r="MX30" s="436"/>
      <c r="MY30" s="436"/>
      <c r="MZ30" s="436"/>
      <c r="NA30" s="436"/>
      <c r="NB30" s="436"/>
      <c r="NC30" s="436"/>
      <c r="ND30" s="436"/>
      <c r="NE30" s="18">
        <f>ROW()</f>
        <v>30</v>
      </c>
      <c r="NF30" s="53" t="s">
        <v>222</v>
      </c>
      <c r="NG30" s="402"/>
      <c r="NH30" s="49">
        <f>-NI30</f>
        <v>-14276098.000000007</v>
      </c>
      <c r="NI30" s="49">
        <v>14276098.000000007</v>
      </c>
      <c r="NJ30" s="49">
        <f>SUM(NH30:NI30)</f>
        <v>0</v>
      </c>
      <c r="NK30" s="49">
        <v>-14276098.000000007</v>
      </c>
      <c r="NL30" s="49">
        <f>SUM(NJ30:NK30)</f>
        <v>-14276098.000000007</v>
      </c>
      <c r="NM30" s="49">
        <v>0</v>
      </c>
      <c r="NN30" s="49">
        <f>SUM(NL30:NM30)</f>
        <v>-14276098.000000007</v>
      </c>
      <c r="NO30" s="49">
        <v>0</v>
      </c>
      <c r="NP30" s="49">
        <f>SUM(NN30:NO30)</f>
        <v>-14276098.000000007</v>
      </c>
      <c r="NQ30" s="49">
        <v>0</v>
      </c>
      <c r="NR30" s="49">
        <f>SUM(NP30:NQ30)</f>
        <v>-14276098.000000007</v>
      </c>
      <c r="NS30" s="49">
        <v>0</v>
      </c>
      <c r="NT30" s="49">
        <f>SUM(NR30:NS30)</f>
        <v>-14276098.000000007</v>
      </c>
      <c r="NU30" s="18">
        <f>ROW()</f>
        <v>30</v>
      </c>
      <c r="NV30" s="544" t="s">
        <v>351</v>
      </c>
      <c r="NW30" s="545"/>
      <c r="NX30" s="278">
        <v>0</v>
      </c>
      <c r="NY30" s="278">
        <v>0</v>
      </c>
      <c r="NZ30" s="278">
        <f t="shared" si="115"/>
        <v>0</v>
      </c>
      <c r="OA30" s="278">
        <v>-482287.54003935307</v>
      </c>
      <c r="OB30" s="278">
        <f t="shared" si="116"/>
        <v>-482287.54003935307</v>
      </c>
      <c r="OC30" s="574">
        <v>-1116015.8166055225</v>
      </c>
      <c r="OD30" s="278">
        <f t="shared" si="117"/>
        <v>-1598303.3566448756</v>
      </c>
      <c r="OE30" s="574">
        <v>-346491.88182987832</v>
      </c>
      <c r="OF30" s="278">
        <f t="shared" si="118"/>
        <v>-1944795.2384747539</v>
      </c>
      <c r="OG30" s="574">
        <v>585385.16086375806</v>
      </c>
      <c r="OH30" s="278">
        <f t="shared" si="119"/>
        <v>-1359410.0776109959</v>
      </c>
      <c r="OI30" s="574">
        <v>585385.16086375783</v>
      </c>
      <c r="OJ30" s="278">
        <f t="shared" si="120"/>
        <v>-774024.91674723802</v>
      </c>
      <c r="OK30" s="357"/>
      <c r="OL30" s="357"/>
      <c r="OM30" s="357"/>
      <c r="ON30" s="357"/>
      <c r="OO30" s="357"/>
      <c r="OP30" s="357"/>
      <c r="OQ30" s="357"/>
      <c r="OR30" s="357"/>
      <c r="OS30" s="357"/>
      <c r="OT30" s="357"/>
      <c r="OU30" s="357"/>
      <c r="OV30" s="357"/>
      <c r="OW30" s="357"/>
      <c r="OX30" s="357"/>
      <c r="OY30" s="357"/>
      <c r="OZ30" s="357"/>
      <c r="PA30" s="18">
        <f>ROW()</f>
        <v>30</v>
      </c>
      <c r="PB30" s="590" t="s">
        <v>265</v>
      </c>
      <c r="PC30" s="591">
        <v>0.21</v>
      </c>
      <c r="PD30" s="523">
        <f t="shared" ref="PD30:PM30" si="142">-PD28*$PC$30</f>
        <v>0</v>
      </c>
      <c r="PE30" s="523">
        <f t="shared" si="142"/>
        <v>0</v>
      </c>
      <c r="PF30" s="523">
        <f t="shared" si="142"/>
        <v>0</v>
      </c>
      <c r="PG30" s="523">
        <f t="shared" si="142"/>
        <v>0</v>
      </c>
      <c r="PH30" s="523">
        <f t="shared" si="142"/>
        <v>0</v>
      </c>
      <c r="PI30" s="523">
        <f t="shared" si="142"/>
        <v>0</v>
      </c>
      <c r="PJ30" s="523">
        <f t="shared" si="142"/>
        <v>0</v>
      </c>
      <c r="PK30" s="523">
        <f t="shared" si="142"/>
        <v>-213486.29491019237</v>
      </c>
      <c r="PL30" s="523">
        <f t="shared" si="142"/>
        <v>-213486.29491019237</v>
      </c>
      <c r="PM30" s="523">
        <f t="shared" si="142"/>
        <v>0</v>
      </c>
      <c r="PN30" s="523">
        <f>-PN28*$PC$30</f>
        <v>-213486.29491019237</v>
      </c>
      <c r="PO30" s="523">
        <f>-PO28*$PC$30</f>
        <v>213486.29491019237</v>
      </c>
      <c r="PP30" s="523">
        <f>-PP28*$PC$30</f>
        <v>0</v>
      </c>
      <c r="PQ30" s="283"/>
      <c r="PR30" s="283"/>
      <c r="PS30" s="283"/>
      <c r="PT30" s="283"/>
      <c r="PU30" s="283"/>
      <c r="PV30" s="283"/>
      <c r="PW30" s="283"/>
      <c r="PX30" s="283"/>
      <c r="PY30" s="283"/>
      <c r="PZ30" s="283"/>
      <c r="QA30" s="283"/>
      <c r="QB30" s="283"/>
      <c r="QC30" s="283"/>
      <c r="QD30" s="283"/>
      <c r="QE30" s="283"/>
      <c r="QF30" s="283"/>
      <c r="QG30" s="18">
        <f>ROW()</f>
        <v>30</v>
      </c>
      <c r="QH30" s="287"/>
      <c r="QI30" s="287"/>
      <c r="QJ30" s="592"/>
      <c r="QK30" s="592"/>
      <c r="QL30" s="592"/>
      <c r="QM30" s="592"/>
      <c r="QN30" s="592"/>
      <c r="QO30" s="592"/>
      <c r="QP30" s="592"/>
      <c r="QQ30" s="592"/>
      <c r="QR30" s="592"/>
      <c r="QS30" s="592"/>
      <c r="QT30" s="592"/>
      <c r="QU30" s="592"/>
      <c r="QV30" s="592"/>
      <c r="QW30" s="367">
        <f>ROW()</f>
        <v>30</v>
      </c>
      <c r="QX30" s="287" t="s">
        <v>216</v>
      </c>
      <c r="QY30" s="370"/>
      <c r="QZ30" s="593"/>
      <c r="RA30" s="593"/>
      <c r="RB30" s="593">
        <f>-RB26-RB28</f>
        <v>0</v>
      </c>
      <c r="RC30" s="593">
        <f t="shared" ref="RC30:RL30" si="143">-RC26-RC28</f>
        <v>573114.39049726026</v>
      </c>
      <c r="RD30" s="593">
        <f t="shared" si="143"/>
        <v>573114.39049726026</v>
      </c>
      <c r="RE30" s="593">
        <f t="shared" si="143"/>
        <v>4397798.4569056593</v>
      </c>
      <c r="RF30" s="593">
        <f t="shared" si="143"/>
        <v>4970912.84740292</v>
      </c>
      <c r="RG30" s="593">
        <f t="shared" si="143"/>
        <v>5525741.4497995321</v>
      </c>
      <c r="RH30" s="593">
        <f t="shared" si="143"/>
        <v>10496654.297202453</v>
      </c>
      <c r="RI30" s="593">
        <f t="shared" si="143"/>
        <v>3186127.5465514394</v>
      </c>
      <c r="RJ30" s="593">
        <f t="shared" si="143"/>
        <v>13682781.843753893</v>
      </c>
      <c r="RK30" s="593">
        <f t="shared" si="143"/>
        <v>2437396.2775514396</v>
      </c>
      <c r="RL30" s="593">
        <f t="shared" si="143"/>
        <v>16120178.121305335</v>
      </c>
      <c r="RM30" s="367">
        <f>ROW()</f>
        <v>30</v>
      </c>
      <c r="RN30" s="287" t="s">
        <v>352</v>
      </c>
      <c r="RO30" s="445"/>
      <c r="RP30" s="485"/>
      <c r="RQ30" s="485"/>
      <c r="RR30" s="485"/>
      <c r="RS30" s="485">
        <v>-1201822.8799419999</v>
      </c>
      <c r="RT30" s="485">
        <v>-1201822.8799419999</v>
      </c>
      <c r="RU30" s="485">
        <v>-5223712.5467120009</v>
      </c>
      <c r="RV30" s="485">
        <v>-6425535.4266540008</v>
      </c>
      <c r="RW30" s="485">
        <v>-6509041.3574299989</v>
      </c>
      <c r="RX30" s="485">
        <v>-12934576.784084</v>
      </c>
      <c r="RY30" s="485">
        <v>-15518075.550933991</v>
      </c>
      <c r="RZ30" s="485">
        <v>-28452652.33501799</v>
      </c>
      <c r="SA30" s="485">
        <v>-18533158.485390004</v>
      </c>
      <c r="SB30" s="485">
        <v>-46985810.820407994</v>
      </c>
    </row>
    <row r="31" spans="1:496" ht="16.5" thickTop="1" thickBot="1" x14ac:dyDescent="0.3">
      <c r="A31" s="18">
        <f>ROW()</f>
        <v>31</v>
      </c>
      <c r="B31" s="486" t="s">
        <v>353</v>
      </c>
      <c r="C31" s="594"/>
      <c r="D31" s="595"/>
      <c r="E31" s="596">
        <v>3</v>
      </c>
      <c r="F31" s="448"/>
      <c r="G31" s="596"/>
      <c r="H31" s="448"/>
      <c r="I31" s="596"/>
      <c r="J31" s="448"/>
      <c r="K31" s="596"/>
      <c r="L31" s="448"/>
      <c r="M31" s="596"/>
      <c r="N31" s="448"/>
      <c r="O31" s="596"/>
      <c r="P31" s="448"/>
      <c r="Q31" s="377">
        <f>ROW()</f>
        <v>31</v>
      </c>
      <c r="R31" s="487" t="s">
        <v>354</v>
      </c>
      <c r="T31" s="449">
        <v>27522402.824428342</v>
      </c>
      <c r="U31" s="449">
        <f>-T31</f>
        <v>-27522402.824428342</v>
      </c>
      <c r="V31" s="32">
        <f>+U31+T31</f>
        <v>0</v>
      </c>
      <c r="W31" s="382"/>
      <c r="X31" s="450">
        <f>+W31+V31</f>
        <v>0</v>
      </c>
      <c r="Y31" s="382"/>
      <c r="Z31" s="450">
        <f>+Y31+X31</f>
        <v>0</v>
      </c>
      <c r="AA31" s="382"/>
      <c r="AB31" s="450">
        <f>+AA31+Z31</f>
        <v>0</v>
      </c>
      <c r="AC31" s="382"/>
      <c r="AD31" s="450">
        <f>+AC31+AB31</f>
        <v>0</v>
      </c>
      <c r="AE31" s="382"/>
      <c r="AF31" s="450">
        <f>+AE31+AD31</f>
        <v>0</v>
      </c>
      <c r="AG31" s="18">
        <f>ROW()</f>
        <v>31</v>
      </c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18"/>
      <c r="AX31" s="17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U31" s="357"/>
      <c r="CC31" s="357"/>
      <c r="CD31" s="357"/>
      <c r="CE31" s="357"/>
      <c r="CF31" s="357"/>
      <c r="CG31" s="357"/>
      <c r="CH31" s="357"/>
      <c r="CI31" s="357"/>
      <c r="CJ31" s="357"/>
      <c r="CK31" s="357"/>
      <c r="CL31" s="357"/>
      <c r="CM31" s="357"/>
      <c r="CN31" s="357"/>
      <c r="CO31" s="357"/>
      <c r="CP31" s="357"/>
      <c r="CQ31" s="357"/>
      <c r="CR31" s="357"/>
      <c r="CS31" s="1"/>
      <c r="CT31" s="1"/>
      <c r="CU31" s="1"/>
      <c r="CV31" s="1"/>
      <c r="CW31" s="1"/>
      <c r="CX31" s="1"/>
      <c r="CY31" s="1"/>
      <c r="CZ31" s="1"/>
      <c r="DA31" s="357"/>
      <c r="DB31" s="357"/>
      <c r="DC31" s="357"/>
      <c r="DD31" s="357"/>
      <c r="DE31" s="357"/>
      <c r="DF31" s="357"/>
      <c r="DG31" s="357"/>
      <c r="DH31" s="357"/>
      <c r="DI31" s="357"/>
      <c r="DJ31" s="357"/>
      <c r="DK31" s="357"/>
      <c r="DL31" s="357"/>
      <c r="DM31" s="357"/>
      <c r="DN31" s="357"/>
      <c r="DO31" s="357"/>
      <c r="DP31" s="357"/>
      <c r="DQ31" s="357"/>
      <c r="DR31" s="357"/>
      <c r="DS31" s="357"/>
      <c r="DT31" s="357"/>
      <c r="DU31" s="357"/>
      <c r="DV31" s="357"/>
      <c r="DW31" s="357"/>
      <c r="DX31" s="357"/>
      <c r="EO31" s="357"/>
      <c r="EP31" s="357"/>
      <c r="EQ31" s="357"/>
      <c r="ER31" s="357"/>
      <c r="ES31" s="357"/>
      <c r="ET31" s="357"/>
      <c r="EU31" s="357"/>
      <c r="EV31" s="357"/>
      <c r="EW31" s="357"/>
      <c r="EX31" s="357"/>
      <c r="EY31" s="357"/>
      <c r="EZ31" s="357"/>
      <c r="FA31" s="357"/>
      <c r="FB31" s="357"/>
      <c r="FC31" s="357"/>
      <c r="FE31" s="18">
        <f>ROW()</f>
        <v>31</v>
      </c>
      <c r="FF31" s="361" t="s">
        <v>216</v>
      </c>
      <c r="FH31" s="597">
        <f t="shared" ref="FH31:FT31" si="144">-FH28-FH30</f>
        <v>-2176236.637907078</v>
      </c>
      <c r="FI31" s="597">
        <f>-FI28-FI30</f>
        <v>-4368173.7026213948</v>
      </c>
      <c r="FJ31" s="597">
        <f t="shared" si="144"/>
        <v>-6544410.3405284733</v>
      </c>
      <c r="FK31" s="597">
        <f t="shared" si="144"/>
        <v>1541476.0708844373</v>
      </c>
      <c r="FL31" s="597">
        <f t="shared" si="144"/>
        <v>-5002934.269644036</v>
      </c>
      <c r="FM31" s="597">
        <f t="shared" si="144"/>
        <v>-306311.14921122277</v>
      </c>
      <c r="FN31" s="597">
        <f t="shared" si="144"/>
        <v>-5309245.4188552573</v>
      </c>
      <c r="FO31" s="597">
        <f t="shared" si="144"/>
        <v>-564801.47031854209</v>
      </c>
      <c r="FP31" s="597">
        <f t="shared" si="144"/>
        <v>-5874046.8891738001</v>
      </c>
      <c r="FQ31" s="597">
        <f t="shared" si="144"/>
        <v>-1312687.165039951</v>
      </c>
      <c r="FR31" s="597">
        <f t="shared" si="144"/>
        <v>-7186734.0542137511</v>
      </c>
      <c r="FS31" s="597">
        <f t="shared" si="144"/>
        <v>-1982533.4266663096</v>
      </c>
      <c r="FT31" s="597">
        <f t="shared" si="144"/>
        <v>-9169267.4808800612</v>
      </c>
      <c r="FU31" s="18">
        <f>ROW()</f>
        <v>31</v>
      </c>
      <c r="FV31" s="461" t="s">
        <v>219</v>
      </c>
      <c r="FW31" s="361"/>
      <c r="FX31" s="387">
        <f t="shared" ref="FX31:GJ31" si="145">SUM(FX29:FX30)</f>
        <v>8001542.6846440826</v>
      </c>
      <c r="FY31" s="387">
        <f t="shared" si="145"/>
        <v>155471.96360148769</v>
      </c>
      <c r="FZ31" s="387">
        <f t="shared" si="145"/>
        <v>8157014.6482455702</v>
      </c>
      <c r="GA31" s="387">
        <f t="shared" si="145"/>
        <v>0</v>
      </c>
      <c r="GB31" s="387">
        <f t="shared" si="145"/>
        <v>8157014.6482455702</v>
      </c>
      <c r="GC31" s="387">
        <f t="shared" si="145"/>
        <v>0</v>
      </c>
      <c r="GD31" s="387">
        <f t="shared" si="145"/>
        <v>8157014.6482455702</v>
      </c>
      <c r="GE31" s="387">
        <f t="shared" si="145"/>
        <v>0</v>
      </c>
      <c r="GF31" s="387">
        <f t="shared" si="145"/>
        <v>8157014.6482455702</v>
      </c>
      <c r="GG31" s="387">
        <f t="shared" si="145"/>
        <v>0</v>
      </c>
      <c r="GH31" s="387">
        <f t="shared" si="145"/>
        <v>8157014.6482455702</v>
      </c>
      <c r="GI31" s="387">
        <f t="shared" si="145"/>
        <v>0</v>
      </c>
      <c r="GJ31" s="387">
        <f t="shared" si="145"/>
        <v>8157014.6482455702</v>
      </c>
      <c r="GK31" s="393"/>
      <c r="GL31" s="393"/>
      <c r="GM31" s="393"/>
      <c r="GN31" s="393"/>
      <c r="GO31" s="393"/>
      <c r="GP31" s="393"/>
      <c r="GQ31" s="393"/>
      <c r="GR31" s="393"/>
      <c r="GS31" s="393"/>
      <c r="GT31" s="393"/>
      <c r="GU31" s="393"/>
      <c r="GV31" s="393"/>
      <c r="GW31" s="393"/>
      <c r="GX31" s="393"/>
      <c r="GY31" s="393"/>
      <c r="GZ31" s="393"/>
      <c r="HA31" s="393"/>
      <c r="HB31" s="393"/>
      <c r="HC31" s="393"/>
      <c r="HD31" s="393"/>
      <c r="HE31" s="393"/>
      <c r="HF31" s="393"/>
      <c r="HG31" s="393"/>
      <c r="HH31" s="393"/>
      <c r="HI31" s="393"/>
      <c r="HJ31" s="393"/>
      <c r="HK31" s="393"/>
      <c r="HL31" s="393"/>
      <c r="HM31" s="393"/>
      <c r="HN31" s="393"/>
      <c r="HO31" s="393"/>
      <c r="HP31" s="393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 s="357"/>
      <c r="IH31" s="357"/>
      <c r="II31" s="357"/>
      <c r="IJ31" s="357"/>
      <c r="IK31" s="357"/>
      <c r="IL31" s="357"/>
      <c r="IM31" s="357"/>
      <c r="IN31" s="357"/>
      <c r="IO31" s="357"/>
      <c r="IP31" s="357"/>
      <c r="IQ31" s="357"/>
      <c r="IR31" s="357"/>
      <c r="IS31" s="357"/>
      <c r="IT31" s="357"/>
      <c r="IU31" s="357"/>
      <c r="IV31" s="357"/>
      <c r="JM31" s="18">
        <f>ROW()</f>
        <v>31</v>
      </c>
      <c r="JN31" s="361" t="s">
        <v>287</v>
      </c>
      <c r="JO31" s="578">
        <v>0.21</v>
      </c>
      <c r="JP31" s="598">
        <f t="shared" ref="JP31:KB31" si="146">-JP30*$JO$31</f>
        <v>-25848237.272515867</v>
      </c>
      <c r="JQ31" s="598">
        <f t="shared" si="146"/>
        <v>-601407.14602230373</v>
      </c>
      <c r="JR31" s="598">
        <f t="shared" si="146"/>
        <v>-26449644.418538172</v>
      </c>
      <c r="JS31" s="598">
        <f t="shared" si="146"/>
        <v>0</v>
      </c>
      <c r="JT31" s="598">
        <f t="shared" si="146"/>
        <v>-26449644.418538172</v>
      </c>
      <c r="JU31" s="598">
        <f t="shared" si="146"/>
        <v>0</v>
      </c>
      <c r="JV31" s="598">
        <f t="shared" si="146"/>
        <v>-26449644.418538172</v>
      </c>
      <c r="JW31" s="598">
        <f t="shared" si="146"/>
        <v>0</v>
      </c>
      <c r="JX31" s="598">
        <f t="shared" si="146"/>
        <v>-26449644.418538172</v>
      </c>
      <c r="JY31" s="598">
        <f t="shared" si="146"/>
        <v>0</v>
      </c>
      <c r="JZ31" s="598">
        <f t="shared" si="146"/>
        <v>-26449644.418538172</v>
      </c>
      <c r="KA31" s="598">
        <f t="shared" si="146"/>
        <v>0</v>
      </c>
      <c r="KB31" s="598">
        <f t="shared" si="146"/>
        <v>-26449644.418538172</v>
      </c>
      <c r="KC31" s="18"/>
      <c r="KS31" s="18">
        <f>ROW()</f>
        <v>31</v>
      </c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18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18">
        <f>ROW()</f>
        <v>31</v>
      </c>
      <c r="LZ31" s="589" t="s">
        <v>355</v>
      </c>
      <c r="MA31" s="578"/>
      <c r="MB31" s="278">
        <f>-MB28</f>
        <v>0</v>
      </c>
      <c r="MC31" s="278">
        <f t="shared" ref="MC31:MN31" si="147">-MC28</f>
        <v>0</v>
      </c>
      <c r="MD31" s="278">
        <f t="shared" si="147"/>
        <v>0</v>
      </c>
      <c r="ME31" s="278">
        <f t="shared" si="147"/>
        <v>0</v>
      </c>
      <c r="MF31" s="278">
        <f t="shared" si="147"/>
        <v>0</v>
      </c>
      <c r="MG31" s="278">
        <f t="shared" si="147"/>
        <v>0</v>
      </c>
      <c r="MH31" s="278">
        <f t="shared" si="147"/>
        <v>0</v>
      </c>
      <c r="MI31" s="278">
        <f t="shared" si="147"/>
        <v>-78032531.790109217</v>
      </c>
      <c r="MJ31" s="278">
        <f t="shared" si="147"/>
        <v>0</v>
      </c>
      <c r="MK31" s="278">
        <f t="shared" si="147"/>
        <v>-12752102.47135279</v>
      </c>
      <c r="ML31" s="278">
        <f t="shared" si="147"/>
        <v>0</v>
      </c>
      <c r="MM31" s="278">
        <f t="shared" si="147"/>
        <v>-14243119.575420864</v>
      </c>
      <c r="MN31" s="278">
        <f t="shared" si="147"/>
        <v>0</v>
      </c>
      <c r="MO31" s="236">
        <f>ROW()</f>
        <v>31</v>
      </c>
      <c r="MP31" s="39" t="s">
        <v>356</v>
      </c>
      <c r="MQ31" s="39"/>
      <c r="MR31" s="599"/>
      <c r="MS31" s="599"/>
      <c r="MT31" s="599"/>
      <c r="MU31" s="599"/>
      <c r="MV31" s="599"/>
      <c r="MW31" s="599"/>
      <c r="MX31" s="599"/>
      <c r="MY31" s="599"/>
      <c r="MZ31" s="599"/>
      <c r="NA31" s="599"/>
      <c r="NB31" s="599"/>
      <c r="NC31" s="599"/>
      <c r="ND31" s="599"/>
      <c r="NE31" s="18">
        <f>ROW()</f>
        <v>31</v>
      </c>
      <c r="NF31" s="53" t="s">
        <v>238</v>
      </c>
      <c r="NG31" s="52"/>
      <c r="NH31" s="49">
        <f>-NI31</f>
        <v>-748216.26746999985</v>
      </c>
      <c r="NI31" s="49">
        <v>748216.26746999985</v>
      </c>
      <c r="NJ31" s="49">
        <f>SUM(NH31:NI31)</f>
        <v>0</v>
      </c>
      <c r="NK31" s="49">
        <v>-748216.26746999985</v>
      </c>
      <c r="NL31" s="49">
        <f>SUM(NJ31:NK31)</f>
        <v>-748216.26746999985</v>
      </c>
      <c r="NM31" s="49">
        <v>0</v>
      </c>
      <c r="NN31" s="49">
        <f>SUM(NL31:NM31)</f>
        <v>-748216.26746999985</v>
      </c>
      <c r="NO31" s="49">
        <v>0</v>
      </c>
      <c r="NP31" s="49">
        <f>SUM(NN31:NO31)</f>
        <v>-748216.26746999985</v>
      </c>
      <c r="NQ31" s="49">
        <v>0</v>
      </c>
      <c r="NR31" s="49">
        <f>SUM(NP31:NQ31)</f>
        <v>-748216.26746999985</v>
      </c>
      <c r="NS31" s="49">
        <v>0</v>
      </c>
      <c r="NT31" s="49">
        <f>SUM(NR31:NS31)</f>
        <v>-748216.26746999985</v>
      </c>
      <c r="NU31" s="18">
        <f>ROW()</f>
        <v>31</v>
      </c>
      <c r="NV31" s="544"/>
      <c r="NW31" s="545"/>
      <c r="NX31" s="278"/>
      <c r="NY31" s="278"/>
      <c r="NZ31" s="278">
        <f t="shared" si="115"/>
        <v>0</v>
      </c>
      <c r="OA31" s="278"/>
      <c r="OB31" s="278">
        <f t="shared" si="116"/>
        <v>0</v>
      </c>
      <c r="OC31" s="574"/>
      <c r="OD31" s="278">
        <f t="shared" si="117"/>
        <v>0</v>
      </c>
      <c r="OE31" s="574"/>
      <c r="OF31" s="278">
        <f t="shared" si="118"/>
        <v>0</v>
      </c>
      <c r="OG31" s="574"/>
      <c r="OH31" s="278">
        <f t="shared" si="119"/>
        <v>0</v>
      </c>
      <c r="OI31" s="574"/>
      <c r="OJ31" s="278">
        <f t="shared" si="120"/>
        <v>0</v>
      </c>
      <c r="OK31" s="357"/>
      <c r="OL31" s="357"/>
      <c r="OM31" s="357"/>
      <c r="ON31" s="357"/>
      <c r="OO31" s="357"/>
      <c r="OP31" s="357"/>
      <c r="OQ31" s="357"/>
      <c r="OR31" s="357"/>
      <c r="OS31" s="357"/>
      <c r="OT31" s="357"/>
      <c r="OU31" s="357"/>
      <c r="OV31" s="357"/>
      <c r="OW31" s="357"/>
      <c r="OX31" s="357"/>
      <c r="OY31" s="357"/>
      <c r="OZ31" s="357"/>
      <c r="PA31" s="18">
        <f>ROW()</f>
        <v>31</v>
      </c>
      <c r="PB31" s="590" t="s">
        <v>216</v>
      </c>
      <c r="PC31" s="357"/>
      <c r="PD31" s="576">
        <f>SUM(PD28:PD30)</f>
        <v>0</v>
      </c>
      <c r="PE31" s="576">
        <f t="shared" ref="PE31:PP31" si="148">SUM(PE28:PE30)</f>
        <v>0</v>
      </c>
      <c r="PF31" s="576">
        <f t="shared" si="148"/>
        <v>0</v>
      </c>
      <c r="PG31" s="576">
        <f t="shared" si="148"/>
        <v>0</v>
      </c>
      <c r="PH31" s="576">
        <f t="shared" si="148"/>
        <v>0</v>
      </c>
      <c r="PI31" s="576">
        <f t="shared" si="148"/>
        <v>0</v>
      </c>
      <c r="PJ31" s="576">
        <f t="shared" si="148"/>
        <v>0</v>
      </c>
      <c r="PK31" s="576">
        <f>-PK28-PK30</f>
        <v>-803115.10942405707</v>
      </c>
      <c r="PL31" s="576">
        <f>-PL28-PL30</f>
        <v>-803115.10942405707</v>
      </c>
      <c r="PM31" s="576">
        <f>-PM28-PM30</f>
        <v>0</v>
      </c>
      <c r="PN31" s="576">
        <f>-PN28-PN30</f>
        <v>-803115.10942405707</v>
      </c>
      <c r="PO31" s="576">
        <f>-PO28-PO30</f>
        <v>803115.10942405707</v>
      </c>
      <c r="PP31" s="576">
        <f t="shared" si="148"/>
        <v>0</v>
      </c>
      <c r="PQ31" s="283"/>
      <c r="PR31" s="283"/>
      <c r="PS31" s="283"/>
      <c r="PT31" s="283"/>
      <c r="PU31" s="283"/>
      <c r="PV31" s="283"/>
      <c r="PW31" s="283"/>
      <c r="PX31" s="283"/>
      <c r="PY31" s="283"/>
      <c r="PZ31" s="283"/>
      <c r="QA31" s="283"/>
      <c r="QB31" s="283"/>
      <c r="QC31" s="283"/>
      <c r="QD31" s="283"/>
      <c r="QE31" s="283"/>
      <c r="QF31" s="283"/>
      <c r="QG31" s="18">
        <f>ROW()</f>
        <v>31</v>
      </c>
      <c r="QH31" s="287" t="s">
        <v>216</v>
      </c>
      <c r="QI31" s="287"/>
      <c r="QJ31" s="561"/>
      <c r="QK31" s="561"/>
      <c r="QL31" s="561">
        <f>-QL27-QL29</f>
        <v>-360471653.6693936</v>
      </c>
      <c r="QM31" s="561">
        <f>-QM27-QM29</f>
        <v>3044147.4886901998</v>
      </c>
      <c r="QN31" s="561">
        <f>-QN27-QN29</f>
        <v>-357427506.1807034</v>
      </c>
      <c r="QO31" s="561">
        <f t="shared" ref="QO31:QU31" si="149">-QO27-QO29</f>
        <v>14739499.8221377</v>
      </c>
      <c r="QP31" s="561">
        <f>-QP27-QP29</f>
        <v>-342688006.35856575</v>
      </c>
      <c r="QQ31" s="561">
        <f t="shared" si="149"/>
        <v>21655401.978452869</v>
      </c>
      <c r="QR31" s="561">
        <f>-QR27-QR29</f>
        <v>-321032604.38011289</v>
      </c>
      <c r="QS31" s="561">
        <f t="shared" si="149"/>
        <v>15753467.313203076</v>
      </c>
      <c r="QT31" s="561">
        <f>-QT27-QT29</f>
        <v>-305279137.06690985</v>
      </c>
      <c r="QU31" s="561">
        <f t="shared" si="149"/>
        <v>6588668.5078014154</v>
      </c>
      <c r="QV31" s="561">
        <f>-QV27-QV29</f>
        <v>-298690468.55910838</v>
      </c>
      <c r="QW31" s="367">
        <f>ROW()</f>
        <v>31</v>
      </c>
      <c r="QX31" s="370"/>
      <c r="QY31" s="370"/>
      <c r="QZ31" s="370"/>
      <c r="RA31" s="370"/>
      <c r="RB31" s="370"/>
      <c r="RC31" s="370"/>
      <c r="RD31" s="370"/>
      <c r="RE31" s="370"/>
      <c r="RF31" s="370"/>
      <c r="RG31" s="370"/>
      <c r="RH31" s="370"/>
      <c r="RI31" s="370"/>
      <c r="RJ31" s="370"/>
      <c r="RK31" s="370"/>
      <c r="RL31" s="370"/>
      <c r="RM31" s="367">
        <f>ROW()</f>
        <v>31</v>
      </c>
      <c r="RN31" s="287" t="s">
        <v>357</v>
      </c>
      <c r="RO31" s="445"/>
      <c r="RP31" s="600"/>
      <c r="RQ31" s="600"/>
      <c r="RR31" s="600"/>
      <c r="RS31" s="600">
        <f>SUM(RS28:RS30)</f>
        <v>134447165.56129003</v>
      </c>
      <c r="RT31" s="600">
        <f t="shared" ref="RT31:SB31" si="150">SUM(RT28:RT30)</f>
        <v>134447165.56129003</v>
      </c>
      <c r="RU31" s="600">
        <f t="shared" si="150"/>
        <v>257327359.85496002</v>
      </c>
      <c r="RV31" s="600">
        <f t="shared" si="150"/>
        <v>391774525.41625005</v>
      </c>
      <c r="RW31" s="600">
        <f t="shared" si="150"/>
        <v>174642002.14264983</v>
      </c>
      <c r="RX31" s="600">
        <f t="shared" si="150"/>
        <v>566416527.55889988</v>
      </c>
      <c r="RY31" s="600">
        <f t="shared" si="150"/>
        <v>504451934.22671396</v>
      </c>
      <c r="RZ31" s="600">
        <f t="shared" si="150"/>
        <v>1070868461.7856137</v>
      </c>
      <c r="SA31" s="600">
        <f t="shared" si="150"/>
        <v>434225941.39003211</v>
      </c>
      <c r="SB31" s="600">
        <f t="shared" si="150"/>
        <v>1505094403.1756458</v>
      </c>
    </row>
    <row r="32" spans="1:496" ht="16.5" thickTop="1" thickBot="1" x14ac:dyDescent="0.3">
      <c r="A32" s="18">
        <f>ROW()</f>
        <v>32</v>
      </c>
      <c r="B32" s="468" t="s">
        <v>358</v>
      </c>
      <c r="C32" s="594"/>
      <c r="D32" s="447"/>
      <c r="E32" s="447">
        <f>SUM(E16:E31)</f>
        <v>88860253.750061646</v>
      </c>
      <c r="F32" s="548">
        <f>SUM(F16:F31)</f>
        <v>0</v>
      </c>
      <c r="G32" s="447">
        <f>SUM(G16:G31)</f>
        <v>3562400.2800000017</v>
      </c>
      <c r="H32" s="548">
        <f>SUM(H16:H31)</f>
        <v>0</v>
      </c>
      <c r="I32" s="447">
        <f t="shared" ref="I32:O32" si="151">SUM(I16:I31)</f>
        <v>-55161788.366633415</v>
      </c>
      <c r="J32" s="548">
        <f>SUM(J16:J31)</f>
        <v>0</v>
      </c>
      <c r="K32" s="447">
        <f t="shared" si="151"/>
        <v>17327945.326629162</v>
      </c>
      <c r="L32" s="548">
        <f>SUM(L16:L31)</f>
        <v>0</v>
      </c>
      <c r="M32" s="447">
        <f t="shared" si="151"/>
        <v>19743262.745587826</v>
      </c>
      <c r="N32" s="548">
        <f>SUM(N16:N31)</f>
        <v>0</v>
      </c>
      <c r="O32" s="447">
        <f t="shared" si="151"/>
        <v>4659545.6296653748</v>
      </c>
      <c r="P32" s="548">
        <f>SUM(P16:P31)</f>
        <v>0</v>
      </c>
      <c r="Q32" s="377">
        <f>ROW()</f>
        <v>32</v>
      </c>
      <c r="R32" s="601"/>
      <c r="T32" s="602"/>
      <c r="U32" s="602"/>
      <c r="V32" s="523">
        <f>+U32+T32</f>
        <v>0</v>
      </c>
      <c r="W32" s="603"/>
      <c r="X32" s="604">
        <f>+W32+V32</f>
        <v>0</v>
      </c>
      <c r="Y32" s="603"/>
      <c r="Z32" s="604">
        <f>+Y32+X32</f>
        <v>0</v>
      </c>
      <c r="AA32" s="603"/>
      <c r="AB32" s="604">
        <f>+AA32+Z32</f>
        <v>0</v>
      </c>
      <c r="AC32" s="603"/>
      <c r="AD32" s="604">
        <f>+AC32+AB32</f>
        <v>0</v>
      </c>
      <c r="AE32" s="603"/>
      <c r="AF32" s="604">
        <f>+AE32+AD32</f>
        <v>0</v>
      </c>
      <c r="AG32" s="18">
        <f>ROW()</f>
        <v>32</v>
      </c>
      <c r="AH32" s="1" t="str">
        <f>"PORTION OF LINE "&amp;AG20&amp;" ASSOCIATED WITH WHOLESALE CUSTOMERS"</f>
        <v>PORTION OF LINE 20 ASSOCIATED WITH WHOLESALE CUSTOMERS</v>
      </c>
      <c r="AK32" s="20">
        <v>2590</v>
      </c>
      <c r="AL32" s="39"/>
      <c r="AM32" s="20">
        <v>0</v>
      </c>
      <c r="AO32" s="20"/>
      <c r="AP32" s="20"/>
      <c r="AQ32" s="20"/>
      <c r="AR32" s="20"/>
      <c r="AS32" s="20"/>
      <c r="AT32" s="20"/>
      <c r="AU32" s="20"/>
      <c r="AV32" s="20"/>
      <c r="AW32" s="18"/>
      <c r="AX32" s="17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U32" s="357"/>
      <c r="CC32" s="357"/>
      <c r="CD32" s="357"/>
      <c r="CE32" s="357"/>
      <c r="CF32" s="357"/>
      <c r="CG32" s="357"/>
      <c r="CH32" s="357"/>
      <c r="CI32" s="357"/>
      <c r="CJ32" s="357"/>
      <c r="CK32" s="357"/>
      <c r="CL32" s="357"/>
      <c r="CM32" s="357"/>
      <c r="CN32" s="357"/>
      <c r="CO32" s="357"/>
      <c r="CP32" s="357"/>
      <c r="CQ32" s="357"/>
      <c r="CR32" s="357"/>
      <c r="CS32" s="1"/>
      <c r="CT32" s="1"/>
      <c r="CU32" s="1"/>
      <c r="CV32" s="1"/>
      <c r="CW32" s="1"/>
      <c r="CX32" s="1"/>
      <c r="CY32" s="1"/>
      <c r="CZ32" s="1"/>
      <c r="DA32" s="357"/>
      <c r="DB32" s="357"/>
      <c r="DC32" s="357"/>
      <c r="DD32" s="357"/>
      <c r="DE32" s="357"/>
      <c r="DF32" s="357"/>
      <c r="DG32" s="357"/>
      <c r="DH32" s="357"/>
      <c r="DI32" s="357"/>
      <c r="DJ32" s="357"/>
      <c r="DK32" s="357"/>
      <c r="DL32" s="357"/>
      <c r="DM32" s="357"/>
      <c r="DN32" s="357"/>
      <c r="DO32" s="357"/>
      <c r="DP32" s="357"/>
      <c r="DQ32" s="357"/>
      <c r="DR32" s="357"/>
      <c r="DS32" s="357"/>
      <c r="DT32" s="357"/>
      <c r="DU32" s="357"/>
      <c r="DV32" s="357"/>
      <c r="DW32" s="357"/>
      <c r="DX32" s="357"/>
      <c r="EO32" s="357"/>
      <c r="EP32" s="357"/>
      <c r="EQ32" s="357"/>
      <c r="ER32" s="357"/>
      <c r="ES32" s="357"/>
      <c r="ET32" s="357"/>
      <c r="EU32" s="357"/>
      <c r="EV32" s="357"/>
      <c r="EW32" s="357"/>
      <c r="EX32" s="357"/>
      <c r="EY32" s="357"/>
      <c r="EZ32" s="357"/>
      <c r="FA32" s="357"/>
      <c r="FB32" s="357"/>
      <c r="FC32" s="357"/>
      <c r="FU32" s="18">
        <f>ROW()</f>
        <v>32</v>
      </c>
      <c r="FV32" s="461"/>
      <c r="FW32" s="36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 s="357"/>
      <c r="IH32" s="357"/>
      <c r="II32" s="357"/>
      <c r="IJ32" s="357"/>
      <c r="IK32" s="357"/>
      <c r="IL32" s="357"/>
      <c r="IM32" s="357"/>
      <c r="IN32" s="357"/>
      <c r="IO32" s="357"/>
      <c r="IP32" s="357"/>
      <c r="IQ32" s="357"/>
      <c r="IR32" s="357"/>
      <c r="IS32" s="357"/>
      <c r="IT32" s="357"/>
      <c r="IU32" s="357"/>
      <c r="IV32" s="357"/>
      <c r="JM32" s="18">
        <f>ROW()</f>
        <v>32</v>
      </c>
      <c r="JN32" s="361" t="s">
        <v>216</v>
      </c>
      <c r="JP32" s="605">
        <f>-JP30-JP31</f>
        <v>-97238606.882321611</v>
      </c>
      <c r="JQ32" s="605">
        <f>-JQ30-JQ31</f>
        <v>-2262436.406464857</v>
      </c>
      <c r="JR32" s="605">
        <f t="shared" ref="JR32:KA32" si="152">-JR30-JR31</f>
        <v>-99501043.288786471</v>
      </c>
      <c r="JS32" s="605">
        <f t="shared" si="152"/>
        <v>0</v>
      </c>
      <c r="JT32" s="605">
        <f t="shared" si="152"/>
        <v>-99501043.288786471</v>
      </c>
      <c r="JU32" s="605">
        <f>-JU30-JU31</f>
        <v>0</v>
      </c>
      <c r="JV32" s="605">
        <f t="shared" ref="JV32:KB32" si="153">-JV30-JV31</f>
        <v>-99501043.288786471</v>
      </c>
      <c r="JW32" s="605">
        <f t="shared" si="152"/>
        <v>0</v>
      </c>
      <c r="JX32" s="605">
        <f t="shared" si="153"/>
        <v>-99501043.288786471</v>
      </c>
      <c r="JY32" s="605">
        <f t="shared" si="152"/>
        <v>0</v>
      </c>
      <c r="JZ32" s="605">
        <f t="shared" si="153"/>
        <v>-99501043.288786471</v>
      </c>
      <c r="KA32" s="605">
        <f t="shared" si="152"/>
        <v>0</v>
      </c>
      <c r="KB32" s="605">
        <f t="shared" si="153"/>
        <v>-99501043.288786471</v>
      </c>
      <c r="KS32" s="18">
        <f>ROW()</f>
        <v>32</v>
      </c>
      <c r="KT32" s="272" t="s">
        <v>226</v>
      </c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18"/>
      <c r="LJ32" s="253"/>
      <c r="LK32" s="253"/>
      <c r="LL32" s="253"/>
      <c r="LM32" s="253"/>
      <c r="LN32" s="253"/>
      <c r="LO32" s="253"/>
      <c r="LP32" s="253"/>
      <c r="LQ32" s="253"/>
      <c r="LR32" s="253"/>
      <c r="LS32" s="253"/>
      <c r="LT32" s="253"/>
      <c r="LU32" s="253"/>
      <c r="LV32" s="253"/>
      <c r="LW32" s="253"/>
      <c r="LX32" s="253"/>
      <c r="LY32" s="18">
        <f>ROW()</f>
        <v>32</v>
      </c>
      <c r="LZ32" s="589" t="s">
        <v>265</v>
      </c>
      <c r="MA32" s="606">
        <v>0.21</v>
      </c>
      <c r="MB32" s="479">
        <f t="shared" ref="MB32:MN32" si="154">MB31*$MA$32</f>
        <v>0</v>
      </c>
      <c r="MC32" s="479">
        <f t="shared" si="154"/>
        <v>0</v>
      </c>
      <c r="MD32" s="479">
        <f t="shared" si="154"/>
        <v>0</v>
      </c>
      <c r="ME32" s="479">
        <f t="shared" si="154"/>
        <v>0</v>
      </c>
      <c r="MF32" s="479">
        <f t="shared" si="154"/>
        <v>0</v>
      </c>
      <c r="MG32" s="479">
        <f t="shared" si="154"/>
        <v>0</v>
      </c>
      <c r="MH32" s="479">
        <f t="shared" si="154"/>
        <v>0</v>
      </c>
      <c r="MI32" s="479">
        <f t="shared" si="154"/>
        <v>-16386831.675922936</v>
      </c>
      <c r="MJ32" s="479">
        <f t="shared" si="154"/>
        <v>0</v>
      </c>
      <c r="MK32" s="479">
        <f t="shared" si="154"/>
        <v>-2677941.5189840859</v>
      </c>
      <c r="ML32" s="479">
        <f t="shared" si="154"/>
        <v>0</v>
      </c>
      <c r="MM32" s="479">
        <f t="shared" si="154"/>
        <v>-2991055.1108383811</v>
      </c>
      <c r="MN32" s="479">
        <f t="shared" si="154"/>
        <v>0</v>
      </c>
      <c r="MO32" s="236">
        <f>ROW()</f>
        <v>32</v>
      </c>
      <c r="MP32" s="39" t="s">
        <v>277</v>
      </c>
      <c r="MQ32" s="39"/>
      <c r="MR32" s="436"/>
      <c r="MS32" s="436"/>
      <c r="MT32" s="436"/>
      <c r="MU32" s="436"/>
      <c r="MV32" s="436"/>
      <c r="MW32" s="436"/>
      <c r="MX32" s="436"/>
      <c r="MY32" s="436"/>
      <c r="MZ32" s="436"/>
      <c r="NA32" s="436"/>
      <c r="NB32" s="436"/>
      <c r="NC32" s="436"/>
      <c r="ND32" s="436"/>
      <c r="NE32" s="18">
        <f>ROW()</f>
        <v>32</v>
      </c>
      <c r="NF32" s="53"/>
      <c r="NH32" s="49">
        <f>-NI32</f>
        <v>0</v>
      </c>
      <c r="NI32" s="49"/>
      <c r="NJ32" s="49">
        <f>SUM(NH32:NI32)</f>
        <v>0</v>
      </c>
      <c r="NK32" s="49"/>
      <c r="NL32" s="49">
        <f>SUM(NJ32:NK32)</f>
        <v>0</v>
      </c>
      <c r="NM32" s="49"/>
      <c r="NN32" s="49">
        <f>SUM(NL32:NM32)</f>
        <v>0</v>
      </c>
      <c r="NO32" s="49"/>
      <c r="NP32" s="49">
        <f>SUM(NN32:NO32)</f>
        <v>0</v>
      </c>
      <c r="NQ32" s="49"/>
      <c r="NR32" s="49">
        <f>SUM(NP32:NQ32)</f>
        <v>0</v>
      </c>
      <c r="NS32" s="49"/>
      <c r="NT32" s="49">
        <f>SUM(NR32:NS32)</f>
        <v>0</v>
      </c>
      <c r="NU32" s="18">
        <f>ROW()</f>
        <v>32</v>
      </c>
      <c r="NV32" s="544"/>
      <c r="NW32" s="545"/>
      <c r="NX32" s="278"/>
      <c r="NY32" s="278"/>
      <c r="NZ32" s="278">
        <f t="shared" si="115"/>
        <v>0</v>
      </c>
      <c r="OA32" s="278"/>
      <c r="OB32" s="278">
        <f t="shared" si="116"/>
        <v>0</v>
      </c>
      <c r="OC32" s="574"/>
      <c r="OD32" s="278">
        <f t="shared" si="117"/>
        <v>0</v>
      </c>
      <c r="OE32" s="574"/>
      <c r="OF32" s="278">
        <f t="shared" si="118"/>
        <v>0</v>
      </c>
      <c r="OG32" s="574"/>
      <c r="OH32" s="278">
        <f t="shared" si="119"/>
        <v>0</v>
      </c>
      <c r="OI32" s="574"/>
      <c r="OJ32" s="278">
        <f t="shared" si="120"/>
        <v>0</v>
      </c>
      <c r="OK32" s="357"/>
      <c r="OL32" s="357"/>
      <c r="OM32" s="357"/>
      <c r="ON32" s="357"/>
      <c r="OO32" s="357"/>
      <c r="OP32" s="357"/>
      <c r="OQ32" s="357"/>
      <c r="OR32" s="357"/>
      <c r="OS32" s="357"/>
      <c r="OT32" s="357"/>
      <c r="OU32" s="357"/>
      <c r="OV32" s="357"/>
      <c r="OW32" s="357"/>
      <c r="OX32" s="357"/>
      <c r="OY32" s="357"/>
      <c r="OZ32" s="357"/>
      <c r="PQ32" s="283"/>
      <c r="PR32" s="283"/>
      <c r="PS32" s="283"/>
      <c r="PT32" s="283"/>
      <c r="PU32" s="283"/>
      <c r="PV32" s="283"/>
      <c r="PW32" s="283"/>
      <c r="PX32" s="283"/>
      <c r="PY32" s="283"/>
      <c r="PZ32" s="283"/>
      <c r="QA32" s="283"/>
      <c r="QB32" s="283"/>
      <c r="QC32" s="283"/>
      <c r="QD32" s="283"/>
      <c r="QE32" s="283"/>
      <c r="QF32" s="283"/>
      <c r="QG32" s="18">
        <f>ROW()</f>
        <v>32</v>
      </c>
      <c r="QH32" s="287"/>
      <c r="QI32" s="287"/>
      <c r="QJ32" s="366"/>
      <c r="QK32" s="366"/>
      <c r="QL32" s="366"/>
      <c r="QM32" s="366"/>
      <c r="QN32" s="366"/>
      <c r="QO32" s="366"/>
      <c r="QP32" s="366"/>
      <c r="QQ32" s="366"/>
      <c r="QR32" s="366"/>
      <c r="QS32" s="366"/>
      <c r="QT32" s="366"/>
      <c r="QU32" s="366"/>
      <c r="QV32" s="366"/>
      <c r="QW32" s="367">
        <f>ROW()</f>
        <v>32</v>
      </c>
      <c r="QX32" s="287" t="s">
        <v>226</v>
      </c>
      <c r="QY32" s="370"/>
      <c r="QZ32" s="370"/>
      <c r="RA32" s="370"/>
      <c r="RB32" s="370"/>
      <c r="RC32" s="607"/>
      <c r="RD32" s="607"/>
      <c r="RE32" s="607"/>
      <c r="RF32" s="607"/>
      <c r="RG32" s="607"/>
      <c r="RH32" s="607"/>
      <c r="RI32" s="607"/>
      <c r="RJ32" s="607"/>
      <c r="RK32" s="607"/>
      <c r="RL32" s="607"/>
      <c r="RM32" s="367">
        <f>ROW()</f>
        <v>32</v>
      </c>
      <c r="RN32" s="287"/>
      <c r="RO32" s="445"/>
      <c r="RP32" s="366"/>
      <c r="RQ32" s="366"/>
      <c r="RR32" s="366"/>
      <c r="RS32" s="366"/>
      <c r="RT32" s="366"/>
      <c r="RU32" s="366"/>
      <c r="RV32" s="366"/>
      <c r="RW32" s="366"/>
      <c r="RX32" s="366"/>
      <c r="RY32" s="366"/>
      <c r="RZ32" s="366"/>
      <c r="SA32" s="366"/>
      <c r="SB32" s="366"/>
    </row>
    <row r="33" spans="1:496" ht="16.5" thickTop="1" thickBot="1" x14ac:dyDescent="0.3">
      <c r="A33" s="18">
        <f>ROW()</f>
        <v>33</v>
      </c>
      <c r="B33" s="468"/>
      <c r="C33" s="19"/>
      <c r="Q33" s="377">
        <f>ROW()</f>
        <v>33</v>
      </c>
      <c r="R33" s="608" t="s">
        <v>359</v>
      </c>
      <c r="S33" s="498"/>
      <c r="T33" s="55">
        <f t="shared" ref="T33:AF33" si="155">SUM(T17:T32)</f>
        <v>206182719.46442837</v>
      </c>
      <c r="U33" s="55">
        <f t="shared" si="155"/>
        <v>-206182719.46442837</v>
      </c>
      <c r="V33" s="55">
        <f t="shared" si="155"/>
        <v>0</v>
      </c>
      <c r="W33" s="609">
        <f t="shared" si="155"/>
        <v>0</v>
      </c>
      <c r="X33" s="609">
        <f t="shared" si="155"/>
        <v>0</v>
      </c>
      <c r="Y33" s="609">
        <f t="shared" si="155"/>
        <v>0</v>
      </c>
      <c r="Z33" s="609">
        <f t="shared" si="155"/>
        <v>0</v>
      </c>
      <c r="AA33" s="609">
        <f t="shared" si="155"/>
        <v>0</v>
      </c>
      <c r="AB33" s="609">
        <f t="shared" si="155"/>
        <v>0</v>
      </c>
      <c r="AC33" s="609">
        <f t="shared" si="155"/>
        <v>0</v>
      </c>
      <c r="AD33" s="609">
        <f t="shared" si="155"/>
        <v>0</v>
      </c>
      <c r="AE33" s="609">
        <f t="shared" si="155"/>
        <v>0</v>
      </c>
      <c r="AF33" s="609">
        <f t="shared" si="155"/>
        <v>0</v>
      </c>
      <c r="AG33" s="18">
        <f>ROW()</f>
        <v>33</v>
      </c>
      <c r="AH33" s="1" t="str">
        <f>"PORTION OF LINE "&amp;AG20&amp;" ASSOCIATED WITH RETAIL CUSTOMERS"</f>
        <v>PORTION OF LINE 20 ASSOCIATED WITH RETAIL CUSTOMERS</v>
      </c>
      <c r="AK33" s="39">
        <v>1100365</v>
      </c>
      <c r="AL33" s="39"/>
      <c r="AM33" s="39">
        <v>0</v>
      </c>
      <c r="AO33" s="39"/>
      <c r="AP33" s="39"/>
      <c r="AQ33" s="39"/>
      <c r="AR33" s="39"/>
      <c r="AS33" s="39"/>
      <c r="AT33" s="39"/>
      <c r="AU33" s="39"/>
      <c r="AV33" s="39"/>
      <c r="AW33" s="18"/>
      <c r="AX33" s="17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S33" s="32"/>
      <c r="BU33" s="357"/>
      <c r="CC33" s="357"/>
      <c r="CD33" s="357"/>
      <c r="CE33" s="357"/>
      <c r="CF33" s="357"/>
      <c r="CG33" s="357"/>
      <c r="CH33" s="357"/>
      <c r="CI33" s="357"/>
      <c r="CJ33" s="357"/>
      <c r="CK33" s="357"/>
      <c r="CL33" s="357"/>
      <c r="CM33" s="357"/>
      <c r="CN33" s="357"/>
      <c r="CO33" s="357"/>
      <c r="CP33" s="357"/>
      <c r="CQ33" s="357"/>
      <c r="CR33" s="357"/>
      <c r="CS33" s="1"/>
      <c r="CT33" s="1"/>
      <c r="CU33" s="1"/>
      <c r="CV33" s="1"/>
      <c r="CW33" s="1"/>
      <c r="CX33" s="1"/>
      <c r="CY33" s="1"/>
      <c r="CZ33" s="1"/>
      <c r="DA33" s="357"/>
      <c r="DB33" s="357"/>
      <c r="DC33" s="357"/>
      <c r="DD33" s="357"/>
      <c r="DE33" s="357"/>
      <c r="DF33" s="357"/>
      <c r="DG33" s="357"/>
      <c r="DH33" s="357"/>
      <c r="DI33" s="357"/>
      <c r="DJ33" s="357"/>
      <c r="DK33" s="357"/>
      <c r="DL33" s="357"/>
      <c r="DM33" s="357"/>
      <c r="DN33" s="357"/>
      <c r="DO33" s="357"/>
      <c r="DP33" s="357"/>
      <c r="DQ33" s="357"/>
      <c r="DR33" s="357"/>
      <c r="DS33" s="357"/>
      <c r="DT33" s="357"/>
      <c r="DU33" s="357"/>
      <c r="DV33" s="357"/>
      <c r="DW33" s="357"/>
      <c r="DX33" s="357"/>
      <c r="EO33" s="357"/>
      <c r="EP33" s="357"/>
      <c r="EQ33" s="357"/>
      <c r="ER33" s="357"/>
      <c r="ES33" s="357"/>
      <c r="ET33" s="357"/>
      <c r="EU33" s="357"/>
      <c r="EV33" s="357"/>
      <c r="EW33" s="357"/>
      <c r="EX33" s="357"/>
      <c r="EY33" s="357"/>
      <c r="EZ33" s="357"/>
      <c r="FA33" s="357"/>
      <c r="FB33" s="357"/>
      <c r="FC33" s="357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18">
        <f>ROW()</f>
        <v>33</v>
      </c>
      <c r="FV33" s="461" t="s">
        <v>236</v>
      </c>
      <c r="FW33" s="361"/>
      <c r="FX33" s="20">
        <f t="shared" ref="FX33:GJ33" si="156">+FX31</f>
        <v>8001542.6846440826</v>
      </c>
      <c r="FY33" s="20">
        <f t="shared" si="156"/>
        <v>155471.96360148769</v>
      </c>
      <c r="FZ33" s="20">
        <f t="shared" si="156"/>
        <v>8157014.6482455702</v>
      </c>
      <c r="GA33" s="20">
        <f t="shared" si="156"/>
        <v>0</v>
      </c>
      <c r="GB33" s="20">
        <f t="shared" si="156"/>
        <v>8157014.6482455702</v>
      </c>
      <c r="GC33" s="20">
        <f t="shared" si="156"/>
        <v>0</v>
      </c>
      <c r="GD33" s="20">
        <f t="shared" si="156"/>
        <v>8157014.6482455702</v>
      </c>
      <c r="GE33" s="20">
        <f t="shared" si="156"/>
        <v>0</v>
      </c>
      <c r="GF33" s="20">
        <f t="shared" si="156"/>
        <v>8157014.6482455702</v>
      </c>
      <c r="GG33" s="20">
        <f t="shared" si="156"/>
        <v>0</v>
      </c>
      <c r="GH33" s="20">
        <f t="shared" si="156"/>
        <v>8157014.6482455702</v>
      </c>
      <c r="GI33" s="20">
        <f t="shared" si="156"/>
        <v>0</v>
      </c>
      <c r="GJ33" s="20">
        <f t="shared" si="156"/>
        <v>8157014.6482455702</v>
      </c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 s="357"/>
      <c r="IH33" s="357"/>
      <c r="II33" s="357"/>
      <c r="IJ33" s="357"/>
      <c r="IK33" s="357"/>
      <c r="IL33" s="357"/>
      <c r="IM33" s="357"/>
      <c r="IN33" s="357"/>
      <c r="IO33" s="357"/>
      <c r="IP33" s="357"/>
      <c r="IQ33" s="357"/>
      <c r="IR33" s="357"/>
      <c r="IS33" s="357"/>
      <c r="IT33" s="357"/>
      <c r="IU33" s="357"/>
      <c r="IV33" s="357"/>
      <c r="KS33" s="18">
        <f>ROW()</f>
        <v>33</v>
      </c>
      <c r="KT33" s="272" t="s">
        <v>360</v>
      </c>
      <c r="KV33" s="253">
        <f>-KV26</f>
        <v>-455460794.71349996</v>
      </c>
      <c r="KW33" s="253">
        <f>-KW26</f>
        <v>-832437.77940335823</v>
      </c>
      <c r="KX33" s="253">
        <f>-KX26</f>
        <v>-456293232.49290329</v>
      </c>
      <c r="KY33" s="253">
        <f>-KY26</f>
        <v>0</v>
      </c>
      <c r="KZ33" s="253">
        <f t="shared" ref="KZ33:LH33" si="157">-KZ26</f>
        <v>-456293232.49290329</v>
      </c>
      <c r="LA33" s="253">
        <f t="shared" si="157"/>
        <v>0</v>
      </c>
      <c r="LB33" s="253">
        <f t="shared" si="157"/>
        <v>-456293232.49290329</v>
      </c>
      <c r="LC33" s="253">
        <f t="shared" si="157"/>
        <v>0</v>
      </c>
      <c r="LD33" s="253">
        <f t="shared" si="157"/>
        <v>-456293232.49290329</v>
      </c>
      <c r="LE33" s="253">
        <f t="shared" si="157"/>
        <v>0</v>
      </c>
      <c r="LF33" s="253">
        <f t="shared" si="157"/>
        <v>-456293232.49290329</v>
      </c>
      <c r="LG33" s="253">
        <f t="shared" si="157"/>
        <v>0</v>
      </c>
      <c r="LH33" s="253">
        <f t="shared" si="157"/>
        <v>-456293232.49290329</v>
      </c>
      <c r="LI33" s="18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18">
        <f>ROW()</f>
        <v>33</v>
      </c>
      <c r="LZ33" s="589" t="s">
        <v>216</v>
      </c>
      <c r="MA33" s="19"/>
      <c r="MB33" s="610">
        <f>MB31-MB32</f>
        <v>0</v>
      </c>
      <c r="MC33" s="610">
        <f t="shared" ref="MC33:MN33" si="158">MC31-MC32</f>
        <v>0</v>
      </c>
      <c r="MD33" s="610">
        <f t="shared" si="158"/>
        <v>0</v>
      </c>
      <c r="ME33" s="610">
        <f t="shared" si="158"/>
        <v>0</v>
      </c>
      <c r="MF33" s="610">
        <f t="shared" si="158"/>
        <v>0</v>
      </c>
      <c r="MG33" s="610">
        <f t="shared" si="158"/>
        <v>0</v>
      </c>
      <c r="MH33" s="610">
        <f t="shared" si="158"/>
        <v>0</v>
      </c>
      <c r="MI33" s="610">
        <f t="shared" si="158"/>
        <v>-61645700.114186279</v>
      </c>
      <c r="MJ33" s="610">
        <f t="shared" si="158"/>
        <v>0</v>
      </c>
      <c r="MK33" s="610">
        <f t="shared" si="158"/>
        <v>-10074160.952368703</v>
      </c>
      <c r="ML33" s="610">
        <f t="shared" si="158"/>
        <v>0</v>
      </c>
      <c r="MM33" s="610">
        <f t="shared" si="158"/>
        <v>-11252064.464582482</v>
      </c>
      <c r="MN33" s="610">
        <f t="shared" si="158"/>
        <v>0</v>
      </c>
      <c r="MO33" s="236">
        <f>ROW()</f>
        <v>33</v>
      </c>
      <c r="MP33" s="253" t="s">
        <v>361</v>
      </c>
      <c r="MQ33" s="253"/>
      <c r="MR33" s="50"/>
      <c r="MS33" s="50"/>
      <c r="MT33" s="50"/>
      <c r="MU33" s="50"/>
      <c r="MV33" s="50"/>
      <c r="MW33" s="50"/>
      <c r="MX33" s="50"/>
      <c r="MY33" s="50">
        <f>MZ33</f>
        <v>310766.00840534508</v>
      </c>
      <c r="MZ33" s="50">
        <v>310766.00840534508</v>
      </c>
      <c r="NA33" s="50">
        <f>NB33-MZ33</f>
        <v>3418426.0924587958</v>
      </c>
      <c r="NB33" s="50">
        <v>3729192.1008641408</v>
      </c>
      <c r="NC33" s="50">
        <f>ND33-NB33</f>
        <v>0</v>
      </c>
      <c r="ND33" s="50">
        <v>3729192.1008641408</v>
      </c>
      <c r="NE33" s="18">
        <f>ROW()</f>
        <v>33</v>
      </c>
      <c r="NF33" s="361" t="s">
        <v>362</v>
      </c>
      <c r="NG33" s="52"/>
      <c r="NH33" s="51">
        <f>SUM(NH30:NH32)</f>
        <v>-15024314.267470008</v>
      </c>
      <c r="NI33" s="51">
        <f>SUM(NI30:NI32)</f>
        <v>15024314.267470008</v>
      </c>
      <c r="NJ33" s="51">
        <f>SUM(NJ30:NJ32)</f>
        <v>0</v>
      </c>
      <c r="NK33" s="51">
        <f t="shared" ref="NK33:NT33" si="159">SUM(NK30:NK32)</f>
        <v>-15024314.267470008</v>
      </c>
      <c r="NL33" s="51">
        <f t="shared" si="159"/>
        <v>-15024314.267470008</v>
      </c>
      <c r="NM33" s="51">
        <f t="shared" si="159"/>
        <v>0</v>
      </c>
      <c r="NN33" s="51">
        <f t="shared" si="159"/>
        <v>-15024314.267470008</v>
      </c>
      <c r="NO33" s="51">
        <f t="shared" si="159"/>
        <v>0</v>
      </c>
      <c r="NP33" s="51">
        <f t="shared" si="159"/>
        <v>-15024314.267470008</v>
      </c>
      <c r="NQ33" s="51">
        <f t="shared" si="159"/>
        <v>0</v>
      </c>
      <c r="NR33" s="51">
        <f t="shared" si="159"/>
        <v>-15024314.267470008</v>
      </c>
      <c r="NS33" s="51">
        <f t="shared" si="159"/>
        <v>0</v>
      </c>
      <c r="NT33" s="51">
        <f t="shared" si="159"/>
        <v>-15024314.267470008</v>
      </c>
      <c r="NU33" s="18">
        <f>ROW()</f>
        <v>33</v>
      </c>
      <c r="NV33" s="544"/>
      <c r="NW33" s="545"/>
      <c r="NX33" s="278"/>
      <c r="NY33" s="278"/>
      <c r="NZ33" s="278">
        <f t="shared" si="115"/>
        <v>0</v>
      </c>
      <c r="OA33" s="278"/>
      <c r="OB33" s="278">
        <f t="shared" si="116"/>
        <v>0</v>
      </c>
      <c r="OC33" s="574"/>
      <c r="OD33" s="278">
        <f t="shared" si="117"/>
        <v>0</v>
      </c>
      <c r="OE33" s="574"/>
      <c r="OF33" s="278">
        <f t="shared" si="118"/>
        <v>0</v>
      </c>
      <c r="OG33" s="574"/>
      <c r="OH33" s="278">
        <f t="shared" si="119"/>
        <v>0</v>
      </c>
      <c r="OI33" s="574"/>
      <c r="OJ33" s="278">
        <f t="shared" si="120"/>
        <v>0</v>
      </c>
      <c r="OK33" s="357"/>
      <c r="OL33" s="357"/>
      <c r="OM33" s="357"/>
      <c r="ON33" s="357"/>
      <c r="OO33" s="357"/>
      <c r="OP33" s="357"/>
      <c r="OQ33" s="357"/>
      <c r="OR33" s="357"/>
      <c r="OS33" s="357"/>
      <c r="OT33" s="357"/>
      <c r="OU33" s="357"/>
      <c r="OV33" s="357"/>
      <c r="OW33" s="357"/>
      <c r="OX33" s="357"/>
      <c r="OY33" s="357"/>
      <c r="OZ33" s="357"/>
      <c r="PA33" s="18"/>
      <c r="PB33" s="357"/>
      <c r="PC33" s="357"/>
      <c r="PD33" s="357"/>
      <c r="PE33" s="357"/>
      <c r="PF33" s="357"/>
      <c r="PG33" s="357"/>
      <c r="PH33" s="357"/>
      <c r="PI33" s="357"/>
      <c r="PJ33" s="357"/>
      <c r="PK33" s="357"/>
      <c r="PL33" s="357"/>
      <c r="PM33" s="357"/>
      <c r="PN33" s="357"/>
      <c r="PO33" s="357"/>
      <c r="PP33" s="357"/>
      <c r="PQ33" s="283"/>
      <c r="PR33" s="283"/>
      <c r="PS33" s="283"/>
      <c r="PT33" s="283"/>
      <c r="PU33" s="283"/>
      <c r="PV33" s="283"/>
      <c r="PW33" s="283"/>
      <c r="PX33" s="283"/>
      <c r="PY33" s="283"/>
      <c r="PZ33" s="283"/>
      <c r="QA33" s="283"/>
      <c r="QB33" s="283"/>
      <c r="QC33" s="283"/>
      <c r="QD33" s="283"/>
      <c r="QE33" s="283"/>
      <c r="QF33" s="283"/>
      <c r="QG33" s="18">
        <f>ROW()</f>
        <v>33</v>
      </c>
      <c r="QH33" s="287" t="s">
        <v>226</v>
      </c>
      <c r="QI33" s="287"/>
      <c r="QJ33" s="366"/>
      <c r="QK33" s="366"/>
      <c r="QL33" s="366"/>
      <c r="QM33" s="409"/>
      <c r="QN33" s="409"/>
      <c r="QO33" s="409"/>
      <c r="QP33" s="409"/>
      <c r="QQ33" s="409"/>
      <c r="QR33" s="409"/>
      <c r="QS33" s="409"/>
      <c r="QT33" s="409"/>
      <c r="QU33" s="409"/>
      <c r="QV33" s="409"/>
      <c r="QW33" s="367">
        <f>ROW()</f>
        <v>33</v>
      </c>
      <c r="QX33" s="287" t="s">
        <v>363</v>
      </c>
      <c r="QY33" s="370"/>
      <c r="QZ33" s="411"/>
      <c r="RA33" s="411"/>
      <c r="RB33" s="411"/>
      <c r="RC33" s="411">
        <f>RD33</f>
        <v>725461.25379400025</v>
      </c>
      <c r="RD33" s="411">
        <v>725461.25379400025</v>
      </c>
      <c r="RE33" s="411">
        <f>RF33-RD33</f>
        <v>6292294.7435479974</v>
      </c>
      <c r="RF33" s="411">
        <v>7017755.9973419979</v>
      </c>
      <c r="RG33" s="411">
        <f>RH33-RF33</f>
        <v>6185965.0190380029</v>
      </c>
      <c r="RH33" s="411">
        <v>13203721.016380001</v>
      </c>
      <c r="RI33" s="411">
        <f>RJ33-RH33</f>
        <v>15530997.728948005</v>
      </c>
      <c r="RJ33" s="411">
        <v>28734718.745328005</v>
      </c>
      <c r="RK33" s="411">
        <f>RL33-RJ33</f>
        <v>18862632.939278003</v>
      </c>
      <c r="RL33" s="411">
        <v>47597351.684606008</v>
      </c>
      <c r="RM33" s="367">
        <f>ROW()</f>
        <v>33</v>
      </c>
      <c r="RN33" s="611" t="s">
        <v>364</v>
      </c>
      <c r="RO33" s="445"/>
      <c r="RP33" s="366"/>
      <c r="RQ33" s="366"/>
      <c r="RR33" s="366"/>
      <c r="RS33" s="366"/>
      <c r="RT33" s="366"/>
      <c r="RU33" s="366"/>
      <c r="RV33" s="366"/>
      <c r="RW33" s="366"/>
      <c r="RX33" s="366"/>
      <c r="RY33" s="366"/>
      <c r="RZ33" s="366"/>
      <c r="SA33" s="366"/>
      <c r="SB33" s="366"/>
    </row>
    <row r="34" spans="1:496" ht="16.5" thickTop="1" thickBot="1" x14ac:dyDescent="0.3">
      <c r="A34" s="18">
        <f>ROW()</f>
        <v>34</v>
      </c>
      <c r="B34" s="311" t="s">
        <v>82</v>
      </c>
      <c r="C34" s="19"/>
      <c r="D34" s="510"/>
      <c r="E34" s="510"/>
      <c r="F34" s="510"/>
      <c r="G34" s="510"/>
      <c r="H34" s="279"/>
      <c r="I34" s="510"/>
      <c r="J34" s="19"/>
      <c r="K34" s="510"/>
      <c r="L34" s="19"/>
      <c r="M34" s="510"/>
      <c r="N34" s="19"/>
      <c r="O34" s="510"/>
      <c r="P34" s="19"/>
      <c r="Q34" s="377">
        <f>ROW()</f>
        <v>34</v>
      </c>
      <c r="R34" s="24"/>
      <c r="S34" s="24"/>
      <c r="T34" s="612"/>
      <c r="W34" s="382"/>
      <c r="X34" s="382"/>
      <c r="Y34" s="382"/>
      <c r="Z34" s="382"/>
      <c r="AA34" s="382"/>
      <c r="AB34" s="382"/>
      <c r="AC34" s="382"/>
      <c r="AD34" s="382"/>
      <c r="AE34" s="382"/>
      <c r="AF34" s="382"/>
      <c r="AG34" s="18">
        <f>ROW()</f>
        <v>34</v>
      </c>
      <c r="AH34" s="1" t="s">
        <v>365</v>
      </c>
      <c r="AK34" s="276">
        <f>SUM(AK32:AK33)</f>
        <v>1102955</v>
      </c>
      <c r="AL34" s="39"/>
      <c r="AM34" s="276">
        <f>SUM(AM32:AM33)</f>
        <v>0</v>
      </c>
      <c r="AO34" s="17"/>
      <c r="AP34" s="17"/>
      <c r="AQ34" s="17"/>
      <c r="AR34" s="17"/>
      <c r="AS34" s="17"/>
      <c r="AT34" s="17"/>
      <c r="AU34" s="17"/>
      <c r="AV34" s="17"/>
      <c r="AW34" s="18"/>
      <c r="AX34" s="17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S34" s="32"/>
      <c r="BU34" s="357"/>
      <c r="CC34" s="357"/>
      <c r="CD34" s="357"/>
      <c r="CE34" s="357"/>
      <c r="CF34" s="357"/>
      <c r="CG34" s="357"/>
      <c r="CH34" s="357"/>
      <c r="CI34" s="357"/>
      <c r="CJ34" s="357"/>
      <c r="CK34" s="357"/>
      <c r="CL34" s="357"/>
      <c r="CM34" s="357"/>
      <c r="CN34" s="357"/>
      <c r="CO34" s="357"/>
      <c r="CP34" s="357"/>
      <c r="CQ34" s="357"/>
      <c r="CR34" s="357"/>
      <c r="CS34" s="1"/>
      <c r="CT34" s="1"/>
      <c r="CU34" s="1"/>
      <c r="CV34" s="1"/>
      <c r="CW34" s="1"/>
      <c r="CX34" s="1"/>
      <c r="CY34" s="1"/>
      <c r="CZ34" s="1"/>
      <c r="DA34" s="357"/>
      <c r="DB34" s="357"/>
      <c r="DC34" s="357"/>
      <c r="DD34" s="357"/>
      <c r="DE34" s="357"/>
      <c r="DF34" s="357"/>
      <c r="DG34" s="357"/>
      <c r="DH34" s="357"/>
      <c r="DI34" s="357"/>
      <c r="DJ34" s="357"/>
      <c r="DK34" s="357"/>
      <c r="DL34" s="357"/>
      <c r="DM34" s="357"/>
      <c r="DN34" s="357"/>
      <c r="DO34" s="357"/>
      <c r="DP34" s="357"/>
      <c r="DQ34" s="357"/>
      <c r="DR34" s="357"/>
      <c r="DS34" s="357"/>
      <c r="DT34" s="357"/>
      <c r="DU34" s="357"/>
      <c r="DV34" s="357"/>
      <c r="DW34" s="357"/>
      <c r="DX34" s="357"/>
      <c r="EO34" s="357"/>
      <c r="EP34" s="357"/>
      <c r="EQ34" s="357"/>
      <c r="ER34" s="357"/>
      <c r="ES34" s="357"/>
      <c r="ET34" s="357"/>
      <c r="EU34" s="357"/>
      <c r="EV34" s="357"/>
      <c r="EW34" s="357"/>
      <c r="EX34" s="357"/>
      <c r="EY34" s="357"/>
      <c r="EZ34" s="357"/>
      <c r="FA34" s="357"/>
      <c r="FB34" s="357"/>
      <c r="FC34" s="357"/>
      <c r="FI34" s="20"/>
      <c r="FU34" s="18">
        <f>ROW()</f>
        <v>34</v>
      </c>
      <c r="FV34" s="461"/>
      <c r="FW34" s="361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 s="357"/>
      <c r="IH34" s="357"/>
      <c r="II34" s="357"/>
      <c r="IJ34" s="357"/>
      <c r="IK34" s="357"/>
      <c r="IL34" s="357"/>
      <c r="IM34" s="357"/>
      <c r="IN34" s="357"/>
      <c r="IO34" s="357"/>
      <c r="IP34" s="357"/>
      <c r="IQ34" s="357"/>
      <c r="IR34" s="357"/>
      <c r="IS34" s="357"/>
      <c r="IT34" s="357"/>
      <c r="IU34" s="357"/>
      <c r="IV34" s="357"/>
      <c r="KS34" s="18">
        <f>ROW()</f>
        <v>34</v>
      </c>
      <c r="KT34" s="272" t="s">
        <v>366</v>
      </c>
      <c r="KV34" s="39">
        <f>-KV33*0.21</f>
        <v>95646766.889834985</v>
      </c>
      <c r="KW34" s="39">
        <f>-KW33*0.21</f>
        <v>174811.93367470521</v>
      </c>
      <c r="KX34" s="39">
        <f>-KX33*0.21</f>
        <v>95821578.823509693</v>
      </c>
      <c r="KY34" s="39">
        <f>-KY33*0.21</f>
        <v>0</v>
      </c>
      <c r="KZ34" s="39">
        <f t="shared" ref="KZ34:LH34" si="160">-KZ33*0.21</f>
        <v>95821578.823509693</v>
      </c>
      <c r="LA34" s="39">
        <f t="shared" si="160"/>
        <v>0</v>
      </c>
      <c r="LB34" s="39">
        <f t="shared" si="160"/>
        <v>95821578.823509693</v>
      </c>
      <c r="LC34" s="39">
        <f t="shared" si="160"/>
        <v>0</v>
      </c>
      <c r="LD34" s="39">
        <f t="shared" si="160"/>
        <v>95821578.823509693</v>
      </c>
      <c r="LE34" s="39">
        <f t="shared" si="160"/>
        <v>0</v>
      </c>
      <c r="LF34" s="39">
        <f t="shared" si="160"/>
        <v>95821578.823509693</v>
      </c>
      <c r="LG34" s="39">
        <f t="shared" si="160"/>
        <v>0</v>
      </c>
      <c r="LH34" s="39">
        <f t="shared" si="160"/>
        <v>95821578.823509693</v>
      </c>
      <c r="LI34" s="18"/>
      <c r="LJ34" s="453"/>
      <c r="LK34" s="453"/>
      <c r="LL34" s="453"/>
      <c r="LM34" s="453"/>
      <c r="LN34" s="453"/>
      <c r="LO34" s="453"/>
      <c r="LP34" s="453"/>
      <c r="LQ34" s="453"/>
      <c r="LR34" s="453"/>
      <c r="LS34" s="453"/>
      <c r="LT34" s="453"/>
      <c r="LU34" s="453"/>
      <c r="LV34" s="453"/>
      <c r="LW34" s="453"/>
      <c r="LX34" s="453"/>
      <c r="LY34" s="18"/>
      <c r="MO34" s="236">
        <f>ROW()</f>
        <v>34</v>
      </c>
      <c r="MP34" s="39" t="s">
        <v>277</v>
      </c>
      <c r="MQ34" s="39"/>
      <c r="MR34" s="519"/>
      <c r="MS34" s="519"/>
      <c r="MT34" s="519"/>
      <c r="MU34" s="519"/>
      <c r="MV34" s="519"/>
      <c r="MW34" s="519"/>
      <c r="MX34" s="519"/>
      <c r="MY34" s="519"/>
      <c r="MZ34" s="519"/>
      <c r="NA34" s="519"/>
      <c r="NB34" s="519"/>
      <c r="NC34" s="519"/>
      <c r="ND34" s="519"/>
      <c r="NE34" s="18">
        <f>ROW()</f>
        <v>34</v>
      </c>
      <c r="NF34" s="52" t="s">
        <v>277</v>
      </c>
      <c r="NG34" s="52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 s="18">
        <f>ROW()</f>
        <v>34</v>
      </c>
      <c r="NV34" s="613" t="s">
        <v>367</v>
      </c>
      <c r="NW34" s="544"/>
      <c r="NX34" s="614">
        <f t="shared" ref="NX34:OJ34" si="161">SUM(NX24:NX33)</f>
        <v>9276458.8190109879</v>
      </c>
      <c r="NY34" s="614">
        <f t="shared" si="161"/>
        <v>0</v>
      </c>
      <c r="NZ34" s="614">
        <f t="shared" si="161"/>
        <v>9276458.8190109879</v>
      </c>
      <c r="OA34" s="614">
        <f t="shared" si="161"/>
        <v>2309809.4341880446</v>
      </c>
      <c r="OB34" s="614">
        <f t="shared" si="161"/>
        <v>11586268.253199033</v>
      </c>
      <c r="OC34" s="614">
        <f t="shared" si="161"/>
        <v>4198345.2148493472</v>
      </c>
      <c r="OD34" s="614">
        <f t="shared" si="161"/>
        <v>15784613.468048379</v>
      </c>
      <c r="OE34" s="614">
        <f t="shared" si="161"/>
        <v>-242607.00961800106</v>
      </c>
      <c r="OF34" s="614">
        <f t="shared" si="161"/>
        <v>15542006.458430378</v>
      </c>
      <c r="OG34" s="614">
        <f t="shared" si="161"/>
        <v>-5294316.163872092</v>
      </c>
      <c r="OH34" s="614">
        <f t="shared" si="161"/>
        <v>10247690.294558287</v>
      </c>
      <c r="OI34" s="614">
        <f t="shared" si="161"/>
        <v>-5294316.1638720883</v>
      </c>
      <c r="OJ34" s="614">
        <f t="shared" si="161"/>
        <v>4953374.1306861993</v>
      </c>
      <c r="OK34" s="357"/>
      <c r="OL34" s="357"/>
      <c r="OM34" s="357"/>
      <c r="ON34" s="357"/>
      <c r="OO34" s="357"/>
      <c r="OP34" s="357"/>
      <c r="OQ34" s="357"/>
      <c r="OR34" s="357"/>
      <c r="OS34" s="357"/>
      <c r="OT34" s="357"/>
      <c r="OU34" s="357"/>
      <c r="OV34" s="357"/>
      <c r="OW34" s="357"/>
      <c r="OX34" s="357"/>
      <c r="OY34" s="357"/>
      <c r="OZ34" s="357"/>
      <c r="PA34" s="18"/>
      <c r="PB34" s="357"/>
      <c r="PC34" s="357"/>
      <c r="PD34" s="357"/>
      <c r="PE34" s="357"/>
      <c r="PF34" s="357"/>
      <c r="PG34" s="357"/>
      <c r="PH34" s="357"/>
      <c r="PI34" s="357"/>
      <c r="PJ34" s="357"/>
      <c r="PK34" s="357"/>
      <c r="PL34" s="357"/>
      <c r="PM34" s="357"/>
      <c r="PN34" s="357"/>
      <c r="PO34" s="357"/>
      <c r="PP34" s="357"/>
      <c r="PQ34" s="283"/>
      <c r="PR34" s="283"/>
      <c r="PS34" s="283"/>
      <c r="PT34" s="283"/>
      <c r="PU34" s="283"/>
      <c r="PV34" s="283"/>
      <c r="PW34" s="283"/>
      <c r="PX34" s="283"/>
      <c r="PY34" s="283"/>
      <c r="PZ34" s="283"/>
      <c r="QA34" s="283"/>
      <c r="QB34" s="283"/>
      <c r="QC34" s="283"/>
      <c r="QD34" s="283"/>
      <c r="QE34" s="283"/>
      <c r="QF34" s="283"/>
      <c r="QG34" s="18">
        <f>ROW()</f>
        <v>34</v>
      </c>
      <c r="QH34" s="287" t="s">
        <v>363</v>
      </c>
      <c r="QI34" s="287"/>
      <c r="QJ34" s="409"/>
      <c r="QK34" s="409"/>
      <c r="QL34" s="413">
        <v>-4734121858.1735468</v>
      </c>
      <c r="QM34" s="413">
        <v>-184068627.26586723</v>
      </c>
      <c r="QN34" s="413">
        <f>QL34+QM34</f>
        <v>-4918190485.439414</v>
      </c>
      <c r="QO34" s="413">
        <v>-433782286.52983093</v>
      </c>
      <c r="QP34" s="413">
        <f>QN34+QO34</f>
        <v>-5351972771.969245</v>
      </c>
      <c r="QQ34" s="413">
        <v>-205881420.09132481</v>
      </c>
      <c r="QR34" s="413">
        <f>QP34+QQ34</f>
        <v>-5557854192.0605698</v>
      </c>
      <c r="QS34" s="413">
        <v>-394632171.66910362</v>
      </c>
      <c r="QT34" s="413">
        <f>QR34+QS34</f>
        <v>-5952486363.7296734</v>
      </c>
      <c r="QU34" s="413">
        <v>-382153396.9819355</v>
      </c>
      <c r="QV34" s="413">
        <f>QT34+QU34</f>
        <v>-6334639760.7116089</v>
      </c>
      <c r="QW34" s="367">
        <f>ROW()</f>
        <v>34</v>
      </c>
      <c r="QX34" s="287" t="s">
        <v>368</v>
      </c>
      <c r="QY34" s="370"/>
      <c r="QZ34" s="541"/>
      <c r="RA34" s="541"/>
      <c r="RB34" s="541"/>
      <c r="RC34" s="541">
        <v>0</v>
      </c>
      <c r="RD34" s="541">
        <f t="shared" ref="RD34:RL34" si="162">RC34+RB34</f>
        <v>0</v>
      </c>
      <c r="RE34" s="541">
        <v>0</v>
      </c>
      <c r="RF34" s="541">
        <f t="shared" si="162"/>
        <v>0</v>
      </c>
      <c r="RG34" s="541">
        <v>0</v>
      </c>
      <c r="RH34" s="541">
        <f t="shared" si="162"/>
        <v>0</v>
      </c>
      <c r="RI34" s="541">
        <v>0</v>
      </c>
      <c r="RJ34" s="541">
        <f t="shared" si="162"/>
        <v>0</v>
      </c>
      <c r="RK34" s="541">
        <v>0</v>
      </c>
      <c r="RL34" s="541">
        <f t="shared" si="162"/>
        <v>0</v>
      </c>
      <c r="RM34" s="367">
        <f>ROW()</f>
        <v>34</v>
      </c>
      <c r="RN34" s="287" t="s">
        <v>180</v>
      </c>
      <c r="RO34" s="445"/>
      <c r="RP34" s="412"/>
      <c r="RQ34" s="412"/>
      <c r="RR34" s="412"/>
      <c r="RS34" s="412">
        <v>265889.89000000007</v>
      </c>
      <c r="RT34" s="413">
        <f>RS34</f>
        <v>265889.89000000007</v>
      </c>
      <c r="RU34" s="412">
        <v>987114.71</v>
      </c>
      <c r="RV34" s="413">
        <f>RU34+RT34</f>
        <v>1253004.6000000001</v>
      </c>
      <c r="RW34" s="412">
        <v>118027.49000000022</v>
      </c>
      <c r="RX34" s="413">
        <f>RW34+RV34</f>
        <v>1371032.0900000003</v>
      </c>
      <c r="RY34" s="412">
        <v>241632.77000000025</v>
      </c>
      <c r="RZ34" s="413">
        <f>RY34+RX34</f>
        <v>1612664.8600000006</v>
      </c>
      <c r="SA34" s="412">
        <v>330055.58999999659</v>
      </c>
      <c r="SB34" s="413">
        <f>SA34+RZ34</f>
        <v>1942720.4499999972</v>
      </c>
    </row>
    <row r="35" spans="1:496" ht="16.5" thickTop="1" thickBot="1" x14ac:dyDescent="0.3">
      <c r="A35" s="18">
        <f>ROW()</f>
        <v>35</v>
      </c>
      <c r="B35" s="615" t="s">
        <v>369</v>
      </c>
      <c r="D35" s="414"/>
      <c r="E35" s="415"/>
      <c r="F35" s="414"/>
      <c r="G35" s="415"/>
      <c r="H35" s="414"/>
      <c r="I35" s="415">
        <v>623760</v>
      </c>
      <c r="J35" s="414"/>
      <c r="K35" s="415">
        <v>374134</v>
      </c>
      <c r="L35" s="414"/>
      <c r="M35" s="415">
        <v>800000</v>
      </c>
      <c r="N35" s="415"/>
      <c r="O35" s="415">
        <v>646575</v>
      </c>
      <c r="P35" s="414"/>
      <c r="Q35" s="377">
        <f>ROW()</f>
        <v>35</v>
      </c>
      <c r="R35" s="616" t="s">
        <v>370</v>
      </c>
      <c r="S35" s="498"/>
      <c r="T35" s="617"/>
      <c r="W35" s="382"/>
      <c r="X35" s="382"/>
      <c r="Y35" s="382"/>
      <c r="Z35" s="382"/>
      <c r="AA35" s="382"/>
      <c r="AB35" s="382"/>
      <c r="AC35" s="382"/>
      <c r="AD35" s="382"/>
      <c r="AE35" s="382"/>
      <c r="AF35" s="382"/>
      <c r="AL35" s="39"/>
      <c r="AX35" s="17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S35" s="32"/>
      <c r="BU35" s="357"/>
      <c r="CC35" s="357"/>
      <c r="CD35" s="357"/>
      <c r="CE35" s="357"/>
      <c r="CF35" s="357"/>
      <c r="CG35" s="357"/>
      <c r="CH35" s="357"/>
      <c r="CI35" s="357"/>
      <c r="CJ35" s="357"/>
      <c r="CK35" s="357"/>
      <c r="CL35" s="357"/>
      <c r="CM35" s="357"/>
      <c r="CN35" s="357"/>
      <c r="CO35" s="357"/>
      <c r="CP35" s="357"/>
      <c r="CQ35" s="357"/>
      <c r="CR35" s="357"/>
      <c r="CS35" s="1"/>
      <c r="CT35" s="1"/>
      <c r="CU35" s="1"/>
      <c r="CV35" s="1"/>
      <c r="CW35" s="1"/>
      <c r="CX35" s="1"/>
      <c r="CY35" s="1"/>
      <c r="CZ35" s="1"/>
      <c r="DA35" s="357"/>
      <c r="DB35" s="357"/>
      <c r="DC35" s="357"/>
      <c r="DD35" s="357"/>
      <c r="DE35" s="357"/>
      <c r="DF35" s="357"/>
      <c r="DG35" s="357"/>
      <c r="DH35" s="357"/>
      <c r="DI35" s="357"/>
      <c r="DJ35" s="357"/>
      <c r="DK35" s="357"/>
      <c r="DL35" s="357"/>
      <c r="DM35" s="357"/>
      <c r="DN35" s="357"/>
      <c r="DO35" s="357"/>
      <c r="DP35" s="357"/>
      <c r="DQ35" s="357"/>
      <c r="DR35" s="357"/>
      <c r="DS35" s="357"/>
      <c r="DT35" s="357"/>
      <c r="DU35" s="357"/>
      <c r="DV35" s="357"/>
      <c r="DW35" s="357"/>
      <c r="DX35" s="357"/>
      <c r="EO35" s="357"/>
      <c r="EP35" s="357"/>
      <c r="EQ35" s="357"/>
      <c r="ER35" s="357"/>
      <c r="ES35" s="357"/>
      <c r="ET35" s="357"/>
      <c r="EU35" s="357"/>
      <c r="EV35" s="357"/>
      <c r="EW35" s="357"/>
      <c r="EX35" s="357"/>
      <c r="EY35" s="357"/>
      <c r="EZ35" s="357"/>
      <c r="FA35" s="357"/>
      <c r="FB35" s="357"/>
      <c r="FC35" s="357"/>
      <c r="FU35" s="18">
        <f>ROW()</f>
        <v>35</v>
      </c>
      <c r="FV35" s="461" t="s">
        <v>265</v>
      </c>
      <c r="FW35" s="578">
        <v>0.21</v>
      </c>
      <c r="FX35" s="516">
        <f t="shared" ref="FX35:GJ35" si="163">-FX33*$FW$35</f>
        <v>-1680323.9637752573</v>
      </c>
      <c r="FY35" s="516">
        <f t="shared" si="163"/>
        <v>-32649.112356312413</v>
      </c>
      <c r="FZ35" s="516">
        <f t="shared" si="163"/>
        <v>-1712973.0761315697</v>
      </c>
      <c r="GA35" s="516">
        <f t="shared" si="163"/>
        <v>0</v>
      </c>
      <c r="GB35" s="516">
        <f t="shared" si="163"/>
        <v>-1712973.0761315697</v>
      </c>
      <c r="GC35" s="516">
        <f t="shared" si="163"/>
        <v>0</v>
      </c>
      <c r="GD35" s="516">
        <f t="shared" si="163"/>
        <v>-1712973.0761315697</v>
      </c>
      <c r="GE35" s="516">
        <f t="shared" si="163"/>
        <v>0</v>
      </c>
      <c r="GF35" s="516">
        <f t="shared" si="163"/>
        <v>-1712973.0761315697</v>
      </c>
      <c r="GG35" s="516">
        <f t="shared" si="163"/>
        <v>0</v>
      </c>
      <c r="GH35" s="516">
        <f t="shared" si="163"/>
        <v>-1712973.0761315697</v>
      </c>
      <c r="GI35" s="516">
        <f t="shared" si="163"/>
        <v>0</v>
      </c>
      <c r="GJ35" s="516">
        <f t="shared" si="163"/>
        <v>-1712973.0761315697</v>
      </c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 s="357"/>
      <c r="IH35" s="357"/>
      <c r="II35" s="357"/>
      <c r="IJ35" s="357"/>
      <c r="IK35" s="357"/>
      <c r="IL35" s="357"/>
      <c r="IM35" s="357"/>
      <c r="IN35" s="357"/>
      <c r="IO35" s="357"/>
      <c r="IP35" s="357"/>
      <c r="IQ35" s="357"/>
      <c r="IR35" s="357"/>
      <c r="IS35" s="357"/>
      <c r="IT35" s="357"/>
      <c r="IU35" s="357"/>
      <c r="IV35" s="357"/>
      <c r="KS35" s="18">
        <f>ROW()</f>
        <v>35</v>
      </c>
      <c r="KT35" s="272" t="s">
        <v>273</v>
      </c>
      <c r="KV35" s="463">
        <f>SUM(KV33:KV34)</f>
        <v>-359814027.82366496</v>
      </c>
      <c r="KW35" s="463">
        <f>SUM(KW33:KW34)</f>
        <v>-657625.84572865302</v>
      </c>
      <c r="KX35" s="463">
        <f>SUM(KX33:KX34)</f>
        <v>-360471653.6693936</v>
      </c>
      <c r="KY35" s="463">
        <f>SUM(KY33:KY34)</f>
        <v>0</v>
      </c>
      <c r="KZ35" s="463">
        <f t="shared" ref="KZ35:LH35" si="164">SUM(KZ33:KZ34)</f>
        <v>-360471653.6693936</v>
      </c>
      <c r="LA35" s="463">
        <f t="shared" si="164"/>
        <v>0</v>
      </c>
      <c r="LB35" s="463">
        <f t="shared" si="164"/>
        <v>-360471653.6693936</v>
      </c>
      <c r="LC35" s="463">
        <f t="shared" si="164"/>
        <v>0</v>
      </c>
      <c r="LD35" s="463">
        <f t="shared" si="164"/>
        <v>-360471653.6693936</v>
      </c>
      <c r="LE35" s="463">
        <f t="shared" si="164"/>
        <v>0</v>
      </c>
      <c r="LF35" s="463">
        <f t="shared" si="164"/>
        <v>-360471653.6693936</v>
      </c>
      <c r="LG35" s="463">
        <f t="shared" si="164"/>
        <v>0</v>
      </c>
      <c r="LH35" s="463">
        <f t="shared" si="164"/>
        <v>-360471653.6693936</v>
      </c>
      <c r="LY35" s="18"/>
      <c r="MO35" s="236">
        <f>ROW()</f>
        <v>35</v>
      </c>
      <c r="MP35" s="453" t="s">
        <v>105</v>
      </c>
      <c r="MQ35" s="453"/>
      <c r="MR35" s="473"/>
      <c r="MS35" s="473"/>
      <c r="MT35" s="473"/>
      <c r="MU35" s="473"/>
      <c r="MV35" s="473"/>
      <c r="MW35" s="473"/>
      <c r="MX35" s="473"/>
      <c r="MY35" s="473">
        <f t="shared" ref="MY35:ND35" si="165">SUM(MY33:MY34)</f>
        <v>310766.00840534508</v>
      </c>
      <c r="MZ35" s="473">
        <f t="shared" si="165"/>
        <v>310766.00840534508</v>
      </c>
      <c r="NA35" s="473">
        <f t="shared" si="165"/>
        <v>3418426.0924587958</v>
      </c>
      <c r="NB35" s="473">
        <f t="shared" si="165"/>
        <v>3729192.1008641408</v>
      </c>
      <c r="NC35" s="473">
        <f t="shared" si="165"/>
        <v>0</v>
      </c>
      <c r="ND35" s="473">
        <f t="shared" si="165"/>
        <v>3729192.1008641408</v>
      </c>
      <c r="NE35" s="18">
        <f>ROW()</f>
        <v>35</v>
      </c>
      <c r="NF35" s="227" t="s">
        <v>343</v>
      </c>
      <c r="NG35" s="227"/>
      <c r="NH35" s="618">
        <f>NH21+NH27+NH33</f>
        <v>143015087.87042797</v>
      </c>
      <c r="NI35" s="618">
        <f t="shared" ref="NI35:NT35" si="166">NI21+NI27+NI33</f>
        <v>-143015087.87042797</v>
      </c>
      <c r="NJ35" s="618">
        <f t="shared" si="166"/>
        <v>0</v>
      </c>
      <c r="NK35" s="618">
        <f t="shared" si="166"/>
        <v>143015087.87042797</v>
      </c>
      <c r="NL35" s="618">
        <f t="shared" si="166"/>
        <v>143015087.87042797</v>
      </c>
      <c r="NM35" s="618">
        <f t="shared" si="166"/>
        <v>0</v>
      </c>
      <c r="NN35" s="618">
        <f t="shared" si="166"/>
        <v>143015087.87042797</v>
      </c>
      <c r="NO35" s="618">
        <f t="shared" si="166"/>
        <v>0</v>
      </c>
      <c r="NP35" s="618">
        <f t="shared" si="166"/>
        <v>143015087.87042797</v>
      </c>
      <c r="NQ35" s="618">
        <f t="shared" si="166"/>
        <v>0</v>
      </c>
      <c r="NR35" s="618">
        <f t="shared" si="166"/>
        <v>143015087.87042797</v>
      </c>
      <c r="NS35" s="618">
        <f t="shared" si="166"/>
        <v>0</v>
      </c>
      <c r="NT35" s="618">
        <f t="shared" si="166"/>
        <v>143015087.87042797</v>
      </c>
      <c r="NU35" s="18">
        <f>ROW()</f>
        <v>35</v>
      </c>
      <c r="NV35" s="544"/>
      <c r="NW35" s="544"/>
      <c r="NX35" s="614"/>
      <c r="NY35" s="614"/>
      <c r="NZ35" s="614"/>
      <c r="OA35" s="614"/>
      <c r="OB35" s="614"/>
      <c r="OC35" s="614"/>
      <c r="OD35" s="614"/>
      <c r="OE35" s="614"/>
      <c r="OF35" s="614"/>
      <c r="OG35" s="614"/>
      <c r="OH35" s="614"/>
      <c r="OI35" s="614"/>
      <c r="OJ35" s="614"/>
      <c r="OK35" s="357"/>
      <c r="OL35" s="357"/>
      <c r="OM35" s="357"/>
      <c r="ON35" s="357"/>
      <c r="OO35" s="357"/>
      <c r="OP35" s="357"/>
      <c r="OQ35" s="357"/>
      <c r="OR35" s="357"/>
      <c r="OS35" s="357"/>
      <c r="OT35" s="357"/>
      <c r="OU35" s="357"/>
      <c r="OV35" s="357"/>
      <c r="OW35" s="357"/>
      <c r="OX35" s="357"/>
      <c r="OY35" s="357"/>
      <c r="OZ35" s="357"/>
      <c r="PA35" s="18"/>
      <c r="PB35" s="357"/>
      <c r="PC35" s="357"/>
      <c r="PD35" s="357"/>
      <c r="PE35" s="357"/>
      <c r="PF35" s="357"/>
      <c r="PG35" s="357"/>
      <c r="PH35" s="357"/>
      <c r="PI35" s="357"/>
      <c r="PJ35" s="357"/>
      <c r="PK35" s="357"/>
      <c r="PL35" s="357"/>
      <c r="PM35" s="357"/>
      <c r="PN35" s="357"/>
      <c r="PO35" s="357"/>
      <c r="PP35" s="357"/>
      <c r="PQ35" s="283"/>
      <c r="PR35" s="283"/>
      <c r="PS35" s="283"/>
      <c r="PT35" s="283"/>
      <c r="PU35" s="283"/>
      <c r="PV35" s="283"/>
      <c r="PW35" s="283"/>
      <c r="PX35" s="283"/>
      <c r="PY35" s="283"/>
      <c r="PZ35" s="283"/>
      <c r="QA35" s="283"/>
      <c r="QB35" s="283"/>
      <c r="QC35" s="283"/>
      <c r="QD35" s="283"/>
      <c r="QE35" s="283"/>
      <c r="QF35" s="283"/>
      <c r="QG35" s="18">
        <f>ROW()</f>
        <v>35</v>
      </c>
      <c r="QH35" s="287" t="s">
        <v>366</v>
      </c>
      <c r="QI35" s="287"/>
      <c r="QJ35" s="441"/>
      <c r="QK35" s="441"/>
      <c r="QL35" s="546">
        <v>-815523830.28225017</v>
      </c>
      <c r="QM35" s="536">
        <v>7596797.3701027632</v>
      </c>
      <c r="QN35" s="546">
        <f>QM35+QL35</f>
        <v>-807927032.9121474</v>
      </c>
      <c r="QO35" s="536">
        <v>19621738.267848969</v>
      </c>
      <c r="QP35" s="546">
        <f>QO35+QN35</f>
        <v>-788305294.64429843</v>
      </c>
      <c r="QQ35" s="536">
        <v>10494855.825582385</v>
      </c>
      <c r="QR35" s="546">
        <f>QQ35+QP35</f>
        <v>-777810438.81871605</v>
      </c>
      <c r="QS35" s="536">
        <v>24636688.075834513</v>
      </c>
      <c r="QT35" s="546">
        <f>QS35+QR35</f>
        <v>-753173750.74288154</v>
      </c>
      <c r="QU35" s="536">
        <v>28585508.352794528</v>
      </c>
      <c r="QV35" s="485">
        <f>QU35+QT35</f>
        <v>-724588242.39008701</v>
      </c>
      <c r="QW35" s="367">
        <f>ROW()</f>
        <v>35</v>
      </c>
      <c r="QX35" s="287" t="s">
        <v>273</v>
      </c>
      <c r="QY35" s="370"/>
      <c r="QZ35" s="619"/>
      <c r="RA35" s="619"/>
      <c r="RB35" s="619">
        <f>SUM(RB32:RB34)</f>
        <v>0</v>
      </c>
      <c r="RC35" s="619">
        <f>SUM(RC32:RC34)</f>
        <v>725461.25379400025</v>
      </c>
      <c r="RD35" s="619">
        <f>SUM(RD32:RD34)</f>
        <v>725461.25379400025</v>
      </c>
      <c r="RE35" s="619">
        <f t="shared" ref="RE35:RK35" si="167">SUM(RE32:RE34)</f>
        <v>6292294.7435479974</v>
      </c>
      <c r="RF35" s="619">
        <f>SUM(RF32:RF34)</f>
        <v>7017755.9973419979</v>
      </c>
      <c r="RG35" s="619">
        <f t="shared" si="167"/>
        <v>6185965.0190380029</v>
      </c>
      <c r="RH35" s="619">
        <f>SUM(RH32:RH34)</f>
        <v>13203721.016380001</v>
      </c>
      <c r="RI35" s="619">
        <f t="shared" si="167"/>
        <v>15530997.728948005</v>
      </c>
      <c r="RJ35" s="619">
        <f>SUM(RJ32:RJ34)</f>
        <v>28734718.745328005</v>
      </c>
      <c r="RK35" s="619">
        <f t="shared" si="167"/>
        <v>18862632.939278003</v>
      </c>
      <c r="RL35" s="619">
        <f>SUM(RL32:RL34)</f>
        <v>47597351.684606008</v>
      </c>
      <c r="RM35" s="367">
        <f>ROW()</f>
        <v>35</v>
      </c>
      <c r="RN35" s="287" t="s">
        <v>199</v>
      </c>
      <c r="RO35" s="445"/>
      <c r="RP35" s="444"/>
      <c r="RQ35" s="444"/>
      <c r="RR35" s="444"/>
      <c r="RS35" s="444">
        <v>0</v>
      </c>
      <c r="RT35" s="446">
        <f t="shared" ref="RT35:RT37" si="168">RS35</f>
        <v>0</v>
      </c>
      <c r="RU35" s="444">
        <v>0</v>
      </c>
      <c r="RV35" s="446">
        <f t="shared" ref="RV35:RV37" si="169">RU35+RT35</f>
        <v>0</v>
      </c>
      <c r="RW35" s="444">
        <v>0</v>
      </c>
      <c r="RX35" s="446">
        <f t="shared" ref="RX35:RX37" si="170">RW35+RV35</f>
        <v>0</v>
      </c>
      <c r="RY35" s="444">
        <v>0</v>
      </c>
      <c r="RZ35" s="446">
        <f t="shared" ref="RZ35:RZ37" si="171">RY35+RX35</f>
        <v>0</v>
      </c>
      <c r="SA35" s="444">
        <v>0</v>
      </c>
      <c r="SB35" s="446">
        <f t="shared" ref="SB35:SB37" si="172">SA35+RZ35</f>
        <v>0</v>
      </c>
    </row>
    <row r="36" spans="1:496" ht="16.5" thickTop="1" thickBot="1" x14ac:dyDescent="0.3">
      <c r="A36" s="18">
        <f>ROW()</f>
        <v>36</v>
      </c>
      <c r="B36" s="615" t="s">
        <v>371</v>
      </c>
      <c r="D36" s="32"/>
      <c r="E36" s="32"/>
      <c r="F36" s="32"/>
      <c r="G36" s="32"/>
      <c r="H36" s="32"/>
      <c r="I36" s="32">
        <v>31775</v>
      </c>
      <c r="J36" s="32"/>
      <c r="K36" s="32">
        <v>14537</v>
      </c>
      <c r="L36" s="32"/>
      <c r="M36" s="32">
        <v>5878</v>
      </c>
      <c r="N36" s="32"/>
      <c r="O36" s="32">
        <v>0</v>
      </c>
      <c r="P36" s="32"/>
      <c r="Q36" s="377">
        <f>ROW()</f>
        <v>36</v>
      </c>
      <c r="R36" s="487" t="s">
        <v>19</v>
      </c>
      <c r="S36" s="620">
        <f>+'SEF-3'!$O$12</f>
        <v>7.1970000000000003E-3</v>
      </c>
      <c r="T36" s="621">
        <f>SUM(T$17:T$23,T$27:T$29,T31:T32)*S36</f>
        <v>1476891.8123157108</v>
      </c>
      <c r="U36" s="621">
        <f>SUM(U$17:U$23,U$27:U$29,U31:U32)*S36</f>
        <v>-1476891.8123157108</v>
      </c>
      <c r="V36" s="39">
        <f t="shared" ref="V36:AF36" si="173">SUM(V$17:V$23,V$27:V$32)*$C$40</f>
        <v>0</v>
      </c>
      <c r="W36" s="621">
        <f t="shared" si="173"/>
        <v>0</v>
      </c>
      <c r="X36" s="621">
        <f t="shared" si="173"/>
        <v>0</v>
      </c>
      <c r="Y36" s="621">
        <f t="shared" si="173"/>
        <v>0</v>
      </c>
      <c r="Z36" s="621">
        <f t="shared" si="173"/>
        <v>0</v>
      </c>
      <c r="AA36" s="621">
        <f t="shared" si="173"/>
        <v>0</v>
      </c>
      <c r="AB36" s="621">
        <f t="shared" si="173"/>
        <v>0</v>
      </c>
      <c r="AC36" s="621">
        <f t="shared" si="173"/>
        <v>0</v>
      </c>
      <c r="AD36" s="621">
        <f t="shared" si="173"/>
        <v>0</v>
      </c>
      <c r="AE36" s="621">
        <f t="shared" si="173"/>
        <v>0</v>
      </c>
      <c r="AF36" s="621">
        <f t="shared" si="173"/>
        <v>0</v>
      </c>
      <c r="AH36" s="382"/>
      <c r="AI36" s="382"/>
      <c r="AJ36" s="382"/>
      <c r="AK36" s="382"/>
      <c r="AL36" s="382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X36" s="17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S36" s="32"/>
      <c r="BU36" s="357"/>
      <c r="CC36" s="357"/>
      <c r="CD36" s="357"/>
      <c r="CE36" s="357"/>
      <c r="CF36" s="357"/>
      <c r="CG36" s="357"/>
      <c r="CH36" s="357"/>
      <c r="CI36" s="357"/>
      <c r="CJ36" s="357"/>
      <c r="CK36" s="357"/>
      <c r="CL36" s="357"/>
      <c r="CM36" s="357"/>
      <c r="CN36" s="357"/>
      <c r="CO36" s="357"/>
      <c r="CP36" s="357"/>
      <c r="CQ36" s="357"/>
      <c r="CR36" s="357"/>
      <c r="CS36" s="1"/>
      <c r="CT36" s="1"/>
      <c r="CU36" s="1"/>
      <c r="CV36" s="1"/>
      <c r="CW36" s="1"/>
      <c r="CX36" s="1"/>
      <c r="CY36" s="1"/>
      <c r="CZ36" s="1"/>
      <c r="DA36" s="357"/>
      <c r="DB36" s="357"/>
      <c r="DC36" s="357"/>
      <c r="DD36" s="357"/>
      <c r="DE36" s="357"/>
      <c r="DF36" s="357"/>
      <c r="DG36" s="357"/>
      <c r="DH36" s="357"/>
      <c r="DI36" s="357"/>
      <c r="DJ36" s="357"/>
      <c r="DK36" s="357"/>
      <c r="DL36" s="357"/>
      <c r="DM36" s="357"/>
      <c r="DN36" s="357"/>
      <c r="DO36" s="357"/>
      <c r="DP36" s="357"/>
      <c r="DQ36" s="357"/>
      <c r="DR36" s="357"/>
      <c r="DS36" s="357"/>
      <c r="DT36" s="357"/>
      <c r="DU36" s="357"/>
      <c r="DV36" s="357"/>
      <c r="DW36" s="357"/>
      <c r="DX36" s="357"/>
      <c r="EO36" s="357"/>
      <c r="EP36" s="357"/>
      <c r="EQ36" s="357"/>
      <c r="ER36" s="357"/>
      <c r="ES36" s="357"/>
      <c r="ET36" s="357"/>
      <c r="EU36" s="357"/>
      <c r="EV36" s="357"/>
      <c r="EW36" s="357"/>
      <c r="EX36" s="357"/>
      <c r="EY36" s="357"/>
      <c r="EZ36" s="357"/>
      <c r="FA36" s="357"/>
      <c r="FB36" s="357"/>
      <c r="FC36" s="357"/>
      <c r="FU36" s="18">
        <f>ROW()</f>
        <v>36</v>
      </c>
      <c r="FV36" s="461"/>
      <c r="FW36" s="36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 s="357"/>
      <c r="IH36" s="357"/>
      <c r="II36" s="357"/>
      <c r="IJ36" s="357"/>
      <c r="IK36" s="357"/>
      <c r="IL36" s="357"/>
      <c r="IM36" s="357"/>
      <c r="IN36" s="357"/>
      <c r="IO36" s="357"/>
      <c r="IP36" s="357"/>
      <c r="IQ36" s="357"/>
      <c r="IR36" s="357"/>
      <c r="IS36" s="357"/>
      <c r="IT36" s="357"/>
      <c r="IU36" s="357"/>
      <c r="IV36" s="357"/>
      <c r="KS36" s="18"/>
      <c r="KV36" s="357"/>
      <c r="KX36" s="357"/>
      <c r="KY36" s="357"/>
      <c r="KZ36" s="357"/>
      <c r="LA36" s="357"/>
      <c r="LY36" s="18"/>
      <c r="MO36" s="236">
        <f>ROW()</f>
        <v>36</v>
      </c>
      <c r="MP36" s="1" t="s">
        <v>277</v>
      </c>
      <c r="MR36" s="622"/>
      <c r="MS36" s="622"/>
      <c r="MT36" s="622"/>
      <c r="MU36" s="622"/>
      <c r="MV36" s="622"/>
      <c r="MW36" s="622"/>
      <c r="MX36" s="622"/>
      <c r="MY36" s="622"/>
      <c r="MZ36" s="622"/>
      <c r="NA36" s="622"/>
      <c r="NB36" s="622"/>
      <c r="NC36" s="622"/>
      <c r="ND36" s="622"/>
      <c r="NE36" s="18">
        <f>ROW()</f>
        <v>36</v>
      </c>
      <c r="NF36" s="623" t="s">
        <v>277</v>
      </c>
      <c r="NG36" s="623"/>
      <c r="NH36" s="49"/>
      <c r="NI36" s="49"/>
      <c r="NJ36" s="49"/>
      <c r="NK36" s="49"/>
      <c r="NL36" s="49"/>
      <c r="NM36" s="49"/>
      <c r="NN36" s="49"/>
      <c r="NO36" s="49"/>
      <c r="NP36" s="49"/>
      <c r="NQ36" s="49"/>
      <c r="NR36" s="49"/>
      <c r="NS36" s="49"/>
      <c r="NT36" s="49"/>
      <c r="NU36" s="18">
        <f>ROW()</f>
        <v>36</v>
      </c>
      <c r="NV36" s="624" t="s">
        <v>343</v>
      </c>
      <c r="NW36" s="624"/>
      <c r="NX36" s="625">
        <f t="shared" ref="NX36:OJ36" si="174">NX21+NX34</f>
        <v>9276458.8190109879</v>
      </c>
      <c r="NY36" s="625">
        <f t="shared" si="174"/>
        <v>0</v>
      </c>
      <c r="NZ36" s="625">
        <f t="shared" si="174"/>
        <v>9276458.8190109879</v>
      </c>
      <c r="OA36" s="625">
        <f t="shared" si="174"/>
        <v>2309809.4341880446</v>
      </c>
      <c r="OB36" s="625">
        <f t="shared" si="174"/>
        <v>11586268.253199033</v>
      </c>
      <c r="OC36" s="625">
        <f t="shared" si="174"/>
        <v>4198345.2148493472</v>
      </c>
      <c r="OD36" s="625">
        <f t="shared" si="174"/>
        <v>15784613.468048379</v>
      </c>
      <c r="OE36" s="625">
        <f t="shared" si="174"/>
        <v>-242607.00961800106</v>
      </c>
      <c r="OF36" s="625">
        <f t="shared" si="174"/>
        <v>15542006.458430378</v>
      </c>
      <c r="OG36" s="625">
        <f t="shared" si="174"/>
        <v>-5294316.163872092</v>
      </c>
      <c r="OH36" s="625">
        <f t="shared" si="174"/>
        <v>10247690.294558287</v>
      </c>
      <c r="OI36" s="625">
        <f t="shared" si="174"/>
        <v>-5294316.1638720883</v>
      </c>
      <c r="OJ36" s="625">
        <f t="shared" si="174"/>
        <v>4953374.1306861993</v>
      </c>
      <c r="OK36" s="357"/>
      <c r="OL36" s="357"/>
      <c r="OM36" s="357"/>
      <c r="ON36" s="357"/>
      <c r="OO36" s="357"/>
      <c r="OP36" s="357"/>
      <c r="OQ36" s="357"/>
      <c r="OR36" s="357"/>
      <c r="OS36" s="357"/>
      <c r="OT36" s="357"/>
      <c r="OU36" s="357"/>
      <c r="OV36" s="357"/>
      <c r="OW36" s="357"/>
      <c r="OX36" s="357"/>
      <c r="OY36" s="357"/>
      <c r="OZ36" s="357"/>
      <c r="PA36" s="18"/>
      <c r="PB36" s="357"/>
      <c r="PC36" s="357"/>
      <c r="PD36" s="357"/>
      <c r="PE36" s="357"/>
      <c r="PF36" s="357"/>
      <c r="PG36" s="357"/>
      <c r="PH36" s="357"/>
      <c r="PI36" s="357"/>
      <c r="PJ36" s="357"/>
      <c r="PK36" s="357"/>
      <c r="PL36" s="357"/>
      <c r="PM36" s="357"/>
      <c r="PN36" s="357"/>
      <c r="PO36" s="357"/>
      <c r="PP36" s="357"/>
      <c r="PQ36" s="283"/>
      <c r="PR36" s="283"/>
      <c r="PS36" s="283"/>
      <c r="PT36" s="283"/>
      <c r="PU36" s="283"/>
      <c r="PV36" s="283"/>
      <c r="PW36" s="283"/>
      <c r="PX36" s="283"/>
      <c r="PY36" s="283"/>
      <c r="PZ36" s="283"/>
      <c r="QA36" s="283"/>
      <c r="QB36" s="283"/>
      <c r="QC36" s="283"/>
      <c r="QD36" s="283"/>
      <c r="QE36" s="283"/>
      <c r="QF36" s="283"/>
      <c r="QG36" s="18">
        <f>ROW()</f>
        <v>36</v>
      </c>
      <c r="QH36" s="287" t="s">
        <v>273</v>
      </c>
      <c r="QI36" s="585"/>
      <c r="QJ36" s="626"/>
      <c r="QK36" s="626"/>
      <c r="QL36" s="600">
        <f>SUM(QL33:QL35)</f>
        <v>-5549645688.4557972</v>
      </c>
      <c r="QM36" s="600">
        <f>SUM(QM33:QM35)</f>
        <v>-176471829.89576447</v>
      </c>
      <c r="QN36" s="600">
        <f>SUM(QN33:QN35)</f>
        <v>-5726117518.3515615</v>
      </c>
      <c r="QO36" s="600">
        <f t="shared" ref="QO36:QU36" si="175">SUM(QO33:QO35)</f>
        <v>-414160548.26198196</v>
      </c>
      <c r="QP36" s="600">
        <f>SUM(QP33:QP35)</f>
        <v>-6140278066.6135435</v>
      </c>
      <c r="QQ36" s="600">
        <f t="shared" si="175"/>
        <v>-195386564.26574242</v>
      </c>
      <c r="QR36" s="600">
        <f>SUM(QR33:QR35)</f>
        <v>-6335664630.8792858</v>
      </c>
      <c r="QS36" s="600">
        <f t="shared" si="175"/>
        <v>-369995483.59326911</v>
      </c>
      <c r="QT36" s="600">
        <f>SUM(QT33:QT35)</f>
        <v>-6705660114.4725552</v>
      </c>
      <c r="QU36" s="600">
        <f t="shared" si="175"/>
        <v>-353567888.62914097</v>
      </c>
      <c r="QV36" s="600">
        <f>SUM(QV33:QV35)</f>
        <v>-7059228003.101696</v>
      </c>
      <c r="QW36" s="287"/>
      <c r="QX36" s="287"/>
      <c r="QY36" s="287"/>
      <c r="QZ36" s="287"/>
      <c r="RA36" s="287"/>
      <c r="RM36" s="367">
        <f>ROW()</f>
        <v>36</v>
      </c>
      <c r="RN36" s="287" t="s">
        <v>220</v>
      </c>
      <c r="RO36" s="445"/>
      <c r="RP36" s="444"/>
      <c r="RQ36" s="444"/>
      <c r="RR36" s="444"/>
      <c r="RS36" s="444">
        <v>1672.5</v>
      </c>
      <c r="RT36" s="446">
        <f t="shared" si="168"/>
        <v>1672.5</v>
      </c>
      <c r="RU36" s="444">
        <v>15609.779999999999</v>
      </c>
      <c r="RV36" s="446">
        <f t="shared" si="169"/>
        <v>17282.28</v>
      </c>
      <c r="RW36" s="444">
        <v>40307.040000000001</v>
      </c>
      <c r="RX36" s="446">
        <f t="shared" si="170"/>
        <v>57589.32</v>
      </c>
      <c r="RY36" s="444">
        <v>71876.820000000007</v>
      </c>
      <c r="RZ36" s="446">
        <f t="shared" si="171"/>
        <v>129466.14000000001</v>
      </c>
      <c r="SA36" s="444">
        <v>77833.439999999988</v>
      </c>
      <c r="SB36" s="446">
        <f t="shared" si="172"/>
        <v>207299.58000000002</v>
      </c>
    </row>
    <row r="37" spans="1:496" ht="16.5" thickTop="1" thickBot="1" x14ac:dyDescent="0.3">
      <c r="A37" s="18">
        <f>ROW()</f>
        <v>37</v>
      </c>
      <c r="B37" s="615" t="s">
        <v>372</v>
      </c>
      <c r="D37" s="32"/>
      <c r="E37" s="32"/>
      <c r="F37" s="32"/>
      <c r="G37" s="32"/>
      <c r="H37" s="32"/>
      <c r="I37" s="32">
        <v>0</v>
      </c>
      <c r="J37" s="32"/>
      <c r="K37" s="32">
        <v>0</v>
      </c>
      <c r="L37" s="32"/>
      <c r="M37" s="32">
        <v>32953</v>
      </c>
      <c r="N37" s="32"/>
      <c r="O37" s="32">
        <v>62957</v>
      </c>
      <c r="P37" s="32"/>
      <c r="Q37" s="377">
        <f>ROW()</f>
        <v>37</v>
      </c>
      <c r="R37" s="487" t="s">
        <v>22</v>
      </c>
      <c r="S37" s="620">
        <f>+'SEF-3'!$O$13</f>
        <v>2E-3</v>
      </c>
      <c r="T37" s="621">
        <f>SUM(T$17:T$23,T$27:T$29,T31:T32)*S37</f>
        <v>410418.73344885674</v>
      </c>
      <c r="U37" s="621">
        <f>SUM(U$17:U$23,U$27:U$29,U31:U32)*S37</f>
        <v>-410418.73344885674</v>
      </c>
      <c r="V37" s="39">
        <f t="shared" ref="V37:AF37" si="176">SUM(V$17:V$23,V$27:V$32)*$C$41</f>
        <v>0</v>
      </c>
      <c r="W37" s="621">
        <f t="shared" si="176"/>
        <v>0</v>
      </c>
      <c r="X37" s="621">
        <f t="shared" si="176"/>
        <v>0</v>
      </c>
      <c r="Y37" s="621">
        <f t="shared" si="176"/>
        <v>0</v>
      </c>
      <c r="Z37" s="621">
        <f t="shared" si="176"/>
        <v>0</v>
      </c>
      <c r="AA37" s="621">
        <f t="shared" si="176"/>
        <v>0</v>
      </c>
      <c r="AB37" s="621">
        <f t="shared" si="176"/>
        <v>0</v>
      </c>
      <c r="AC37" s="621">
        <f t="shared" si="176"/>
        <v>0</v>
      </c>
      <c r="AD37" s="621">
        <f t="shared" si="176"/>
        <v>0</v>
      </c>
      <c r="AE37" s="621">
        <f t="shared" si="176"/>
        <v>0</v>
      </c>
      <c r="AF37" s="621">
        <f t="shared" si="176"/>
        <v>0</v>
      </c>
      <c r="AH37" s="382"/>
      <c r="AI37" s="382"/>
      <c r="AJ37" s="382"/>
      <c r="AK37" s="382"/>
      <c r="AL37" s="419"/>
      <c r="AM37" s="382"/>
      <c r="AN37" s="382"/>
      <c r="AO37" s="382"/>
      <c r="AP37" s="382"/>
      <c r="AQ37" s="382"/>
      <c r="AR37" s="382"/>
      <c r="AS37" s="382"/>
      <c r="AT37" s="382"/>
      <c r="AU37" s="382"/>
      <c r="AV37" s="382"/>
      <c r="AX37" s="1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S37" s="32"/>
      <c r="BU37" s="357"/>
      <c r="CC37" s="357"/>
      <c r="CD37" s="357"/>
      <c r="CE37" s="357"/>
      <c r="CF37" s="357"/>
      <c r="CG37" s="357"/>
      <c r="CH37" s="357"/>
      <c r="CI37" s="357"/>
      <c r="CJ37" s="357"/>
      <c r="CK37" s="357"/>
      <c r="CL37" s="357"/>
      <c r="CM37" s="357"/>
      <c r="CN37" s="357"/>
      <c r="CO37" s="357"/>
      <c r="CP37" s="357"/>
      <c r="CQ37" s="357"/>
      <c r="CR37" s="357"/>
      <c r="CS37" s="1"/>
      <c r="CT37" s="1"/>
      <c r="CU37" s="1"/>
      <c r="CV37" s="1"/>
      <c r="CW37" s="1"/>
      <c r="CX37" s="1"/>
      <c r="CY37" s="1"/>
      <c r="CZ37" s="1"/>
      <c r="DA37" s="357"/>
      <c r="DB37" s="357"/>
      <c r="DC37" s="357"/>
      <c r="DD37" s="357"/>
      <c r="DE37" s="357"/>
      <c r="DF37" s="357"/>
      <c r="DG37" s="357"/>
      <c r="DH37" s="357"/>
      <c r="DI37" s="357"/>
      <c r="DJ37" s="357"/>
      <c r="DK37" s="357"/>
      <c r="DL37" s="357"/>
      <c r="DM37" s="357"/>
      <c r="DN37" s="357"/>
      <c r="DO37" s="357"/>
      <c r="DP37" s="357"/>
      <c r="DQ37" s="357"/>
      <c r="DR37" s="357"/>
      <c r="DS37" s="357"/>
      <c r="DT37" s="357"/>
      <c r="DU37" s="357"/>
      <c r="DV37" s="357"/>
      <c r="DW37" s="357"/>
      <c r="DX37" s="357"/>
      <c r="EO37" s="357"/>
      <c r="EP37" s="357"/>
      <c r="EQ37" s="357"/>
      <c r="ER37" s="357"/>
      <c r="ES37" s="357"/>
      <c r="ET37" s="357"/>
      <c r="EU37" s="357"/>
      <c r="EV37" s="357"/>
      <c r="EW37" s="357"/>
      <c r="EX37" s="357"/>
      <c r="EY37" s="357"/>
      <c r="EZ37" s="357"/>
      <c r="FA37" s="357"/>
      <c r="FB37" s="357"/>
      <c r="FC37" s="357"/>
      <c r="FU37" s="18">
        <f>ROW()</f>
        <v>37</v>
      </c>
      <c r="FV37" s="361" t="s">
        <v>216</v>
      </c>
      <c r="FW37" s="361"/>
      <c r="FX37" s="517">
        <f t="shared" ref="FX37:GJ37" si="177">-FX33-FX35</f>
        <v>-6321218.720868825</v>
      </c>
      <c r="FY37" s="517">
        <f t="shared" si="177"/>
        <v>-122822.85124517528</v>
      </c>
      <c r="FZ37" s="517">
        <f t="shared" si="177"/>
        <v>-6444041.5721140001</v>
      </c>
      <c r="GA37" s="517">
        <f t="shared" si="177"/>
        <v>0</v>
      </c>
      <c r="GB37" s="517">
        <f t="shared" si="177"/>
        <v>-6444041.5721140001</v>
      </c>
      <c r="GC37" s="517">
        <f t="shared" si="177"/>
        <v>0</v>
      </c>
      <c r="GD37" s="517">
        <f t="shared" si="177"/>
        <v>-6444041.5721140001</v>
      </c>
      <c r="GE37" s="517">
        <f t="shared" si="177"/>
        <v>0</v>
      </c>
      <c r="GF37" s="517">
        <f t="shared" si="177"/>
        <v>-6444041.5721140001</v>
      </c>
      <c r="GG37" s="517">
        <f t="shared" si="177"/>
        <v>0</v>
      </c>
      <c r="GH37" s="517">
        <f t="shared" si="177"/>
        <v>-6444041.5721140001</v>
      </c>
      <c r="GI37" s="517">
        <f t="shared" si="177"/>
        <v>0</v>
      </c>
      <c r="GJ37" s="517">
        <f t="shared" si="177"/>
        <v>-6444041.5721140001</v>
      </c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 s="357"/>
      <c r="IH37" s="357"/>
      <c r="II37" s="357"/>
      <c r="IJ37" s="357"/>
      <c r="IK37" s="357"/>
      <c r="IL37" s="357"/>
      <c r="IM37" s="357"/>
      <c r="IN37" s="357"/>
      <c r="IO37" s="357"/>
      <c r="IP37" s="357"/>
      <c r="IQ37" s="357"/>
      <c r="IR37" s="357"/>
      <c r="IS37" s="357"/>
      <c r="IT37" s="357"/>
      <c r="IU37" s="357"/>
      <c r="IV37" s="357"/>
      <c r="LY37" s="18"/>
      <c r="MO37" s="236">
        <f>ROW()</f>
        <v>37</v>
      </c>
      <c r="MP37" s="1" t="s">
        <v>288</v>
      </c>
      <c r="MR37" s="519"/>
      <c r="MS37" s="519"/>
      <c r="MT37" s="519"/>
      <c r="MU37" s="519"/>
      <c r="MV37" s="519"/>
      <c r="MW37" s="519"/>
      <c r="MX37" s="519"/>
      <c r="MY37" s="519">
        <f t="shared" ref="MY37:ND37" si="178">MY35</f>
        <v>310766.00840534508</v>
      </c>
      <c r="MZ37" s="519">
        <f t="shared" si="178"/>
        <v>310766.00840534508</v>
      </c>
      <c r="NA37" s="519">
        <f t="shared" si="178"/>
        <v>3418426.0924587958</v>
      </c>
      <c r="NB37" s="519">
        <f t="shared" si="178"/>
        <v>3729192.1008641408</v>
      </c>
      <c r="NC37" s="519">
        <f t="shared" si="178"/>
        <v>0</v>
      </c>
      <c r="ND37" s="519">
        <f t="shared" si="178"/>
        <v>3729192.1008641408</v>
      </c>
      <c r="NE37" s="18">
        <f>ROW()</f>
        <v>37</v>
      </c>
      <c r="NF37" s="402" t="s">
        <v>356</v>
      </c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 s="18">
        <f>ROW()</f>
        <v>37</v>
      </c>
      <c r="NV37" s="627"/>
      <c r="NW37" s="627"/>
      <c r="NX37" s="628"/>
      <c r="NY37" s="628"/>
      <c r="NZ37" s="628"/>
      <c r="OA37" s="628"/>
      <c r="OB37" s="628"/>
      <c r="OC37" s="574"/>
      <c r="OD37" s="628"/>
      <c r="OE37" s="574"/>
      <c r="OF37" s="628"/>
      <c r="OG37" s="574"/>
      <c r="OH37" s="628"/>
      <c r="OI37" s="574"/>
      <c r="OJ37" s="628"/>
      <c r="OK37" s="357"/>
      <c r="OL37" s="357"/>
      <c r="OM37" s="357"/>
      <c r="ON37" s="357"/>
      <c r="OO37" s="357"/>
      <c r="OP37" s="357"/>
      <c r="OQ37" s="357"/>
      <c r="OR37" s="357"/>
      <c r="OS37" s="357"/>
      <c r="OT37" s="357"/>
      <c r="OU37" s="357"/>
      <c r="OV37" s="357"/>
      <c r="OW37" s="357"/>
      <c r="OX37" s="357"/>
      <c r="OY37" s="357"/>
      <c r="OZ37" s="357"/>
      <c r="PA37" s="18"/>
      <c r="PB37" s="357"/>
      <c r="PC37" s="357"/>
      <c r="PD37" s="357"/>
      <c r="PE37" s="357"/>
      <c r="PF37" s="357"/>
      <c r="PG37" s="357"/>
      <c r="PH37" s="357"/>
      <c r="PI37" s="357"/>
      <c r="PJ37" s="357"/>
      <c r="PK37" s="357"/>
      <c r="PL37" s="357"/>
      <c r="PM37" s="357"/>
      <c r="PN37" s="357"/>
      <c r="PO37" s="357"/>
      <c r="PP37" s="357"/>
      <c r="PQ37" s="283"/>
      <c r="PR37" s="283"/>
      <c r="PS37" s="283"/>
      <c r="PT37" s="283"/>
      <c r="PU37" s="283"/>
      <c r="PV37" s="283"/>
      <c r="PW37" s="283"/>
      <c r="PX37" s="283"/>
      <c r="PY37" s="283"/>
      <c r="PZ37" s="283"/>
      <c r="QA37" s="283"/>
      <c r="QB37" s="283"/>
      <c r="QC37" s="283"/>
      <c r="QD37" s="283"/>
      <c r="QE37" s="283"/>
      <c r="QF37" s="283"/>
      <c r="QG37" s="629"/>
      <c r="QH37" s="283"/>
      <c r="QI37" s="287"/>
      <c r="QJ37" s="287"/>
      <c r="QK37" s="287"/>
      <c r="QL37" s="287"/>
      <c r="QM37" s="287"/>
      <c r="QN37" s="287"/>
      <c r="QO37" s="287"/>
      <c r="QP37" s="287"/>
      <c r="QQ37" s="287"/>
      <c r="QR37" s="287"/>
      <c r="QS37" s="287"/>
      <c r="QT37" s="287"/>
      <c r="QU37" s="287"/>
      <c r="QV37" s="287"/>
      <c r="QW37" s="287"/>
      <c r="QX37" s="287"/>
      <c r="QY37" s="287"/>
      <c r="QZ37" s="287"/>
      <c r="RA37" s="287"/>
      <c r="RM37" s="367">
        <f>ROW()</f>
        <v>37</v>
      </c>
      <c r="RN37" s="287" t="s">
        <v>235</v>
      </c>
      <c r="RO37" s="445"/>
      <c r="RP37" s="484"/>
      <c r="RQ37" s="484"/>
      <c r="RR37" s="484"/>
      <c r="RS37" s="484">
        <v>0</v>
      </c>
      <c r="RT37" s="485">
        <f t="shared" si="168"/>
        <v>0</v>
      </c>
      <c r="RU37" s="484">
        <v>0</v>
      </c>
      <c r="RV37" s="485">
        <f t="shared" si="169"/>
        <v>0</v>
      </c>
      <c r="RW37" s="484">
        <v>0</v>
      </c>
      <c r="RX37" s="485">
        <f t="shared" si="170"/>
        <v>0</v>
      </c>
      <c r="RY37" s="484">
        <v>0</v>
      </c>
      <c r="RZ37" s="485">
        <f t="shared" si="171"/>
        <v>0</v>
      </c>
      <c r="SA37" s="484">
        <v>0</v>
      </c>
      <c r="SB37" s="485">
        <f t="shared" si="172"/>
        <v>0</v>
      </c>
    </row>
    <row r="38" spans="1:496" ht="16.5" customHeight="1" thickTop="1" x14ac:dyDescent="0.25">
      <c r="A38" s="18">
        <f>ROW()</f>
        <v>38</v>
      </c>
      <c r="B38" s="615" t="s">
        <v>373</v>
      </c>
      <c r="C38" s="280"/>
      <c r="D38" s="279"/>
      <c r="E38" s="279">
        <v>0</v>
      </c>
      <c r="F38" s="448"/>
      <c r="G38" s="279">
        <v>0</v>
      </c>
      <c r="H38" s="448"/>
      <c r="I38" s="279">
        <v>0</v>
      </c>
      <c r="J38" s="448"/>
      <c r="K38" s="279">
        <v>-2212000</v>
      </c>
      <c r="L38" s="448"/>
      <c r="M38" s="279">
        <v>0</v>
      </c>
      <c r="N38" s="448"/>
      <c r="O38" s="279">
        <v>0</v>
      </c>
      <c r="P38" s="630"/>
      <c r="Q38" s="377">
        <f>ROW()</f>
        <v>38</v>
      </c>
      <c r="R38" s="487" t="s">
        <v>374</v>
      </c>
      <c r="S38" s="620">
        <f>+'SEF-3'!$O$14</f>
        <v>3.8455000000000003E-2</v>
      </c>
      <c r="T38" s="621">
        <f>SUM(T$17:T$23,T$27:T$29,T31:T32)*S38</f>
        <v>7891326.1973878928</v>
      </c>
      <c r="U38" s="621">
        <f>SUM(U$17:U$23,U$27:U$29,U31:U32)*S38</f>
        <v>-7891326.1973878928</v>
      </c>
      <c r="V38" s="39">
        <f t="shared" ref="V38:AF38" si="179">SUM(V$17:V$23,V$27:V$32)*$C$42</f>
        <v>0</v>
      </c>
      <c r="W38" s="621">
        <f t="shared" si="179"/>
        <v>0</v>
      </c>
      <c r="X38" s="621">
        <f t="shared" si="179"/>
        <v>0</v>
      </c>
      <c r="Y38" s="621">
        <f t="shared" si="179"/>
        <v>0</v>
      </c>
      <c r="Z38" s="621">
        <f t="shared" si="179"/>
        <v>0</v>
      </c>
      <c r="AA38" s="621">
        <f t="shared" si="179"/>
        <v>0</v>
      </c>
      <c r="AB38" s="621">
        <f t="shared" si="179"/>
        <v>0</v>
      </c>
      <c r="AC38" s="621">
        <f t="shared" si="179"/>
        <v>0</v>
      </c>
      <c r="AD38" s="621">
        <f t="shared" si="179"/>
        <v>0</v>
      </c>
      <c r="AE38" s="621">
        <f t="shared" si="179"/>
        <v>0</v>
      </c>
      <c r="AF38" s="621">
        <f t="shared" si="179"/>
        <v>0</v>
      </c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X38" s="17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U38" s="357"/>
      <c r="CC38" s="357"/>
      <c r="CD38" s="357"/>
      <c r="CE38" s="357"/>
      <c r="CF38" s="357"/>
      <c r="CG38" s="357"/>
      <c r="CH38" s="357"/>
      <c r="CI38" s="357"/>
      <c r="CJ38" s="357"/>
      <c r="CK38" s="357"/>
      <c r="CL38" s="357"/>
      <c r="CM38" s="357"/>
      <c r="CN38" s="357"/>
      <c r="CO38" s="357"/>
      <c r="CP38" s="357"/>
      <c r="CQ38" s="357"/>
      <c r="CR38" s="357"/>
      <c r="CS38" s="1"/>
      <c r="CT38" s="1"/>
      <c r="CU38" s="1"/>
      <c r="CV38" s="1"/>
      <c r="CW38" s="1"/>
      <c r="CX38" s="1"/>
      <c r="CY38" s="1"/>
      <c r="CZ38" s="1"/>
      <c r="DA38" s="357"/>
      <c r="DB38" s="357"/>
      <c r="DC38" s="357"/>
      <c r="DD38" s="357"/>
      <c r="DE38" s="357"/>
      <c r="DF38" s="357"/>
      <c r="DG38" s="357"/>
      <c r="DH38" s="357"/>
      <c r="DI38" s="357"/>
      <c r="DJ38" s="357"/>
      <c r="DK38" s="357"/>
      <c r="DL38" s="357"/>
      <c r="DM38" s="357"/>
      <c r="DN38" s="357"/>
      <c r="DO38" s="357"/>
      <c r="DP38" s="357"/>
      <c r="DQ38" s="357"/>
      <c r="DR38" s="357"/>
      <c r="DS38" s="357"/>
      <c r="DT38" s="357"/>
      <c r="DU38" s="357"/>
      <c r="DV38" s="357"/>
      <c r="DW38" s="357"/>
      <c r="DX38" s="357"/>
      <c r="EO38" s="357"/>
      <c r="EP38" s="357"/>
      <c r="EQ38" s="357"/>
      <c r="ER38" s="357"/>
      <c r="ES38" s="357"/>
      <c r="ET38" s="357"/>
      <c r="EU38" s="357"/>
      <c r="EV38" s="357"/>
      <c r="EW38" s="357"/>
      <c r="EX38" s="357"/>
      <c r="EY38" s="357"/>
      <c r="EZ38" s="357"/>
      <c r="FA38" s="357"/>
      <c r="FB38" s="357"/>
      <c r="FC38" s="357"/>
      <c r="FU38" s="1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 s="357"/>
      <c r="IH38" s="357"/>
      <c r="II38" s="357"/>
      <c r="IJ38" s="357"/>
      <c r="IK38" s="357"/>
      <c r="IL38" s="357"/>
      <c r="IM38" s="357"/>
      <c r="IN38" s="357"/>
      <c r="IO38" s="357"/>
      <c r="IP38" s="357"/>
      <c r="IQ38" s="357"/>
      <c r="IR38" s="357"/>
      <c r="IS38" s="357"/>
      <c r="IT38" s="357"/>
      <c r="IU38" s="357"/>
      <c r="IV38" s="357"/>
      <c r="LY38" s="18"/>
      <c r="MO38" s="236">
        <f>ROW()</f>
        <v>38</v>
      </c>
      <c r="MP38" s="1" t="s">
        <v>277</v>
      </c>
      <c r="MR38" s="519"/>
      <c r="MS38" s="519"/>
      <c r="MT38" s="519"/>
      <c r="MU38" s="519"/>
      <c r="MV38" s="519"/>
      <c r="MW38" s="519"/>
      <c r="MX38" s="519"/>
      <c r="MY38" s="519"/>
      <c r="MZ38" s="519"/>
      <c r="NA38" s="519"/>
      <c r="NB38" s="519"/>
      <c r="NC38" s="519"/>
      <c r="ND38" s="519"/>
      <c r="NE38" s="18">
        <f>ROW()</f>
        <v>38</v>
      </c>
      <c r="NF38" s="623" t="s">
        <v>277</v>
      </c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 s="18">
        <f>ROW()</f>
        <v>38</v>
      </c>
      <c r="NV38" s="631" t="s">
        <v>313</v>
      </c>
      <c r="NW38" s="631"/>
      <c r="NX38" s="632"/>
      <c r="NY38" s="632"/>
      <c r="NZ38" s="632"/>
      <c r="OA38" s="632"/>
      <c r="OB38" s="632"/>
      <c r="OC38" s="574"/>
      <c r="OD38" s="632"/>
      <c r="OE38" s="574"/>
      <c r="OF38" s="632"/>
      <c r="OG38" s="574"/>
      <c r="OH38" s="632"/>
      <c r="OI38" s="574"/>
      <c r="OJ38" s="632"/>
      <c r="OK38" s="357"/>
      <c r="OL38" s="357"/>
      <c r="OM38" s="357"/>
      <c r="ON38" s="357"/>
      <c r="OO38" s="357"/>
      <c r="OP38" s="357"/>
      <c r="OQ38" s="357"/>
      <c r="OR38" s="357"/>
      <c r="OS38" s="357"/>
      <c r="OT38" s="357"/>
      <c r="OU38" s="357"/>
      <c r="OV38" s="357"/>
      <c r="OW38" s="357"/>
      <c r="OX38" s="357"/>
      <c r="OY38" s="357"/>
      <c r="OZ38" s="357"/>
      <c r="PA38" s="18"/>
      <c r="PB38" s="357"/>
      <c r="PC38" s="357"/>
      <c r="PD38" s="357"/>
      <c r="PE38" s="357"/>
      <c r="PF38" s="357"/>
      <c r="PG38" s="357"/>
      <c r="PH38" s="357"/>
      <c r="PI38" s="357"/>
      <c r="PJ38" s="357"/>
      <c r="PK38" s="357"/>
      <c r="PL38" s="357"/>
      <c r="PM38" s="357"/>
      <c r="PN38" s="357"/>
      <c r="PO38" s="357"/>
      <c r="PP38" s="357"/>
      <c r="PQ38" s="283"/>
      <c r="PR38" s="283"/>
      <c r="PS38" s="283"/>
      <c r="PT38" s="283"/>
      <c r="PU38" s="283"/>
      <c r="PV38" s="283"/>
      <c r="PW38" s="283"/>
      <c r="PX38" s="283"/>
      <c r="PY38" s="283"/>
      <c r="PZ38" s="283"/>
      <c r="QA38" s="283"/>
      <c r="QB38" s="283"/>
      <c r="QC38" s="283"/>
      <c r="QD38" s="283"/>
      <c r="QE38" s="283"/>
      <c r="QF38" s="283"/>
      <c r="QG38" s="629"/>
      <c r="QH38" s="283"/>
      <c r="QI38" s="287"/>
      <c r="QJ38" s="287"/>
      <c r="QK38" s="287"/>
      <c r="QL38" s="287"/>
      <c r="QM38" s="287"/>
      <c r="QN38" s="287"/>
      <c r="QO38" s="287"/>
      <c r="QP38" s="287"/>
      <c r="QQ38" s="287"/>
      <c r="QR38" s="287"/>
      <c r="QS38" s="287"/>
      <c r="QT38" s="287"/>
      <c r="QU38" s="287"/>
      <c r="QV38" s="287"/>
      <c r="QW38" s="287"/>
      <c r="QX38" s="287"/>
      <c r="QY38" s="287"/>
      <c r="QZ38" s="287"/>
      <c r="RA38" s="287"/>
      <c r="RM38" s="367">
        <f>ROW()</f>
        <v>38</v>
      </c>
      <c r="RN38" s="287" t="s">
        <v>258</v>
      </c>
      <c r="RO38" s="445"/>
      <c r="RP38" s="446"/>
      <c r="RQ38" s="446"/>
      <c r="RR38" s="446"/>
      <c r="RS38" s="446">
        <f t="shared" ref="RS38:SB38" si="180">SUM(RS34:RS37)</f>
        <v>267562.39000000007</v>
      </c>
      <c r="RT38" s="446">
        <f t="shared" si="180"/>
        <v>267562.39000000007</v>
      </c>
      <c r="RU38" s="446">
        <f t="shared" si="180"/>
        <v>1002724.49</v>
      </c>
      <c r="RV38" s="446">
        <f t="shared" si="180"/>
        <v>1270286.8800000001</v>
      </c>
      <c r="RW38" s="446">
        <f t="shared" si="180"/>
        <v>158334.53000000023</v>
      </c>
      <c r="RX38" s="446">
        <f t="shared" si="180"/>
        <v>1428621.4100000004</v>
      </c>
      <c r="RY38" s="446">
        <f t="shared" si="180"/>
        <v>313509.59000000026</v>
      </c>
      <c r="RZ38" s="446">
        <f t="shared" si="180"/>
        <v>1742131.0000000005</v>
      </c>
      <c r="SA38" s="446">
        <f t="shared" si="180"/>
        <v>407889.02999999659</v>
      </c>
      <c r="SB38" s="446">
        <f t="shared" si="180"/>
        <v>2150020.029999997</v>
      </c>
    </row>
    <row r="39" spans="1:496" x14ac:dyDescent="0.25">
      <c r="A39" s="18">
        <f>ROW()</f>
        <v>39</v>
      </c>
      <c r="B39" s="486" t="s">
        <v>375</v>
      </c>
      <c r="C39" s="19"/>
      <c r="D39" s="279"/>
      <c r="E39" s="279">
        <v>0</v>
      </c>
      <c r="F39" s="448"/>
      <c r="G39" s="279">
        <v>-9568514.5900000017</v>
      </c>
      <c r="H39" s="448"/>
      <c r="I39" s="279">
        <v>0</v>
      </c>
      <c r="J39" s="448"/>
      <c r="K39" s="279">
        <v>0</v>
      </c>
      <c r="L39" s="448"/>
      <c r="M39" s="279">
        <v>0</v>
      </c>
      <c r="N39" s="448"/>
      <c r="O39" s="279">
        <v>0</v>
      </c>
      <c r="P39" s="630"/>
      <c r="Q39" s="377">
        <f>ROW()</f>
        <v>39</v>
      </c>
      <c r="R39" s="498" t="s">
        <v>365</v>
      </c>
      <c r="S39" s="633"/>
      <c r="T39" s="634">
        <f>SUM(T36:T38)</f>
        <v>9778636.7431524601</v>
      </c>
      <c r="U39" s="634">
        <f>SUM(U36:U38)</f>
        <v>-9778636.7431524601</v>
      </c>
      <c r="V39" s="634">
        <f>SUM(V36:V38)</f>
        <v>0</v>
      </c>
      <c r="W39" s="635">
        <f>SUM(W36:W38)</f>
        <v>0</v>
      </c>
      <c r="X39" s="635">
        <f>SUM(X36:X38)</f>
        <v>0</v>
      </c>
      <c r="Y39" s="635">
        <f t="shared" ref="Y39:AF39" si="181">SUM(Y36:Y38)</f>
        <v>0</v>
      </c>
      <c r="Z39" s="635">
        <f t="shared" si="181"/>
        <v>0</v>
      </c>
      <c r="AA39" s="635">
        <f t="shared" si="181"/>
        <v>0</v>
      </c>
      <c r="AB39" s="635">
        <f t="shared" si="181"/>
        <v>0</v>
      </c>
      <c r="AC39" s="635">
        <f t="shared" si="181"/>
        <v>0</v>
      </c>
      <c r="AD39" s="635">
        <f t="shared" si="181"/>
        <v>0</v>
      </c>
      <c r="AE39" s="635">
        <f t="shared" si="181"/>
        <v>0</v>
      </c>
      <c r="AF39" s="635">
        <f t="shared" si="181"/>
        <v>0</v>
      </c>
      <c r="AG39" s="636"/>
      <c r="AH39" s="382"/>
      <c r="AI39" s="382"/>
      <c r="AJ39" s="382"/>
      <c r="AK39" s="382"/>
      <c r="AL39" s="382"/>
      <c r="AM39" s="382"/>
      <c r="AN39" s="382"/>
      <c r="AO39" s="382"/>
      <c r="AP39" s="382"/>
      <c r="AQ39" s="382"/>
      <c r="AR39" s="382"/>
      <c r="AS39" s="382"/>
      <c r="AT39" s="382"/>
      <c r="AU39" s="382"/>
      <c r="AV39" s="382"/>
      <c r="AX39" s="17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S39" s="32">
        <f>+BS38+BS37</f>
        <v>0</v>
      </c>
      <c r="BU39" s="357"/>
      <c r="CC39" s="357"/>
      <c r="CD39" s="357"/>
      <c r="CE39" s="357"/>
      <c r="CF39" s="357"/>
      <c r="CG39" s="357"/>
      <c r="CH39" s="357"/>
      <c r="CI39" s="357"/>
      <c r="CJ39" s="357"/>
      <c r="CK39" s="357"/>
      <c r="CL39" s="357"/>
      <c r="CM39" s="357"/>
      <c r="CN39" s="357"/>
      <c r="CO39" s="357"/>
      <c r="CP39" s="357"/>
      <c r="CQ39" s="357"/>
      <c r="CR39" s="357"/>
      <c r="CS39" s="1"/>
      <c r="CT39" s="1"/>
      <c r="CU39" s="1"/>
      <c r="CV39" s="1"/>
      <c r="CW39" s="1"/>
      <c r="CX39" s="1"/>
      <c r="CY39" s="1"/>
      <c r="CZ39" s="1"/>
      <c r="DA39" s="357"/>
      <c r="DB39" s="357"/>
      <c r="DC39" s="357"/>
      <c r="DD39" s="357"/>
      <c r="DE39" s="357"/>
      <c r="DF39" s="357"/>
      <c r="DG39" s="357"/>
      <c r="DH39" s="357"/>
      <c r="DI39" s="357"/>
      <c r="DJ39" s="357"/>
      <c r="DK39" s="357"/>
      <c r="DL39" s="357"/>
      <c r="DM39" s="357"/>
      <c r="DN39" s="357"/>
      <c r="DO39" s="357"/>
      <c r="DP39" s="357"/>
      <c r="DQ39" s="357"/>
      <c r="DR39" s="357"/>
      <c r="DS39" s="357"/>
      <c r="DT39" s="357"/>
      <c r="DU39" s="357"/>
      <c r="DV39" s="357"/>
      <c r="DW39" s="357"/>
      <c r="DX39" s="357"/>
      <c r="EO39" s="357"/>
      <c r="EP39" s="357"/>
      <c r="EQ39" s="357"/>
      <c r="ER39" s="357"/>
      <c r="ES39" s="357"/>
      <c r="ET39" s="357"/>
      <c r="EU39" s="357"/>
      <c r="EV39" s="357"/>
      <c r="EW39" s="357"/>
      <c r="EX39" s="357"/>
      <c r="EY39" s="357"/>
      <c r="EZ39" s="357"/>
      <c r="FA39" s="357"/>
      <c r="FB39" s="357"/>
      <c r="FC39" s="357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 s="357"/>
      <c r="IH39" s="357"/>
      <c r="II39" s="357"/>
      <c r="IJ39" s="357"/>
      <c r="IK39" s="357"/>
      <c r="IL39" s="357"/>
      <c r="IM39" s="357"/>
      <c r="IN39" s="357"/>
      <c r="IO39" s="357"/>
      <c r="IP39" s="357"/>
      <c r="IQ39" s="357"/>
      <c r="IR39" s="357"/>
      <c r="IS39" s="357"/>
      <c r="IT39" s="357"/>
      <c r="IU39" s="357"/>
      <c r="IV39" s="357"/>
      <c r="LY39" s="18"/>
      <c r="MO39" s="236">
        <f>ROW()</f>
        <v>39</v>
      </c>
      <c r="MP39" s="1" t="s">
        <v>265</v>
      </c>
      <c r="MQ39" s="525">
        <v>0.21</v>
      </c>
      <c r="MR39" s="494"/>
      <c r="MS39" s="494"/>
      <c r="MT39" s="494"/>
      <c r="MU39" s="494"/>
      <c r="MV39" s="519"/>
      <c r="MW39" s="494"/>
      <c r="MX39" s="494">
        <f>-$MQ$39*MX37</f>
        <v>0</v>
      </c>
      <c r="MY39" s="494">
        <f t="shared" ref="MY39:ND39" si="182">-$MQ$39*MY37</f>
        <v>-65260.861765122463</v>
      </c>
      <c r="MZ39" s="494">
        <f t="shared" si="182"/>
        <v>-65260.861765122463</v>
      </c>
      <c r="NA39" s="494">
        <f t="shared" si="182"/>
        <v>-717869.47941634711</v>
      </c>
      <c r="NB39" s="494">
        <f t="shared" si="182"/>
        <v>-783130.3411814695</v>
      </c>
      <c r="NC39" s="494">
        <f t="shared" si="182"/>
        <v>0</v>
      </c>
      <c r="ND39" s="494">
        <f t="shared" si="182"/>
        <v>-783130.3411814695</v>
      </c>
      <c r="NE39" s="18">
        <f>ROW()</f>
        <v>39</v>
      </c>
      <c r="NF39" s="53" t="s">
        <v>376</v>
      </c>
      <c r="NG39"/>
      <c r="NH39" s="453"/>
      <c r="NI39" s="453"/>
      <c r="NJ39" s="453">
        <v>6268196.7300000004</v>
      </c>
      <c r="NK39" s="453">
        <v>-6268196.7300000004</v>
      </c>
      <c r="NL39" s="453">
        <f>SUM(NJ39:NK39)</f>
        <v>0</v>
      </c>
      <c r="NM39" s="453"/>
      <c r="NN39" s="453">
        <f>SUM(NL39:NM39)</f>
        <v>0</v>
      </c>
      <c r="NO39" s="453"/>
      <c r="NP39" s="453">
        <f>SUM(NN39:NO39)</f>
        <v>0</v>
      </c>
      <c r="NQ39" s="453"/>
      <c r="NR39" s="453">
        <f>SUM(NP39:NQ39)</f>
        <v>0</v>
      </c>
      <c r="NS39" s="453"/>
      <c r="NT39" s="453">
        <f>SUM(NR39:NS39)</f>
        <v>0</v>
      </c>
      <c r="NU39" s="18">
        <f>ROW()</f>
        <v>39</v>
      </c>
      <c r="NV39" s="613" t="s">
        <v>377</v>
      </c>
      <c r="NW39" s="545"/>
      <c r="NX39" s="278">
        <v>-11323975.769400001</v>
      </c>
      <c r="NY39" s="278">
        <v>0</v>
      </c>
      <c r="NZ39" s="278">
        <f>SUM(NX39:NY39)</f>
        <v>-11323975.769400001</v>
      </c>
      <c r="OA39" s="278">
        <v>11323975.769400001</v>
      </c>
      <c r="OB39" s="278">
        <f>SUM(NZ39:OA39)</f>
        <v>0</v>
      </c>
      <c r="OC39" s="278">
        <v>0</v>
      </c>
      <c r="OD39" s="278">
        <f>SUM(OB39:OC39)</f>
        <v>0</v>
      </c>
      <c r="OE39" s="574">
        <v>0</v>
      </c>
      <c r="OF39" s="278">
        <f>SUM(OD39:OE39)</f>
        <v>0</v>
      </c>
      <c r="OG39" s="574">
        <v>0</v>
      </c>
      <c r="OH39" s="278">
        <f>SUM(OF39:OG39)</f>
        <v>0</v>
      </c>
      <c r="OI39" s="574">
        <v>0</v>
      </c>
      <c r="OJ39" s="278">
        <f>SUM(OH39:OI39)</f>
        <v>0</v>
      </c>
      <c r="OK39" s="357"/>
      <c r="OL39" s="357"/>
      <c r="OM39" s="357"/>
      <c r="ON39" s="357"/>
      <c r="OO39" s="357"/>
      <c r="OP39" s="357"/>
      <c r="OQ39" s="357"/>
      <c r="OR39" s="357"/>
      <c r="OS39" s="357"/>
      <c r="OT39" s="357"/>
      <c r="OU39" s="357"/>
      <c r="OV39" s="357"/>
      <c r="OW39" s="357"/>
      <c r="OX39" s="357"/>
      <c r="OY39" s="357"/>
      <c r="OZ39" s="357"/>
      <c r="PA39" s="18"/>
      <c r="PB39" s="357"/>
      <c r="PC39" s="357"/>
      <c r="PD39" s="357"/>
      <c r="PE39" s="357"/>
      <c r="PF39" s="357"/>
      <c r="PG39" s="357"/>
      <c r="PH39" s="357"/>
      <c r="PI39" s="357"/>
      <c r="PJ39" s="357"/>
      <c r="PK39" s="357"/>
      <c r="PL39" s="357"/>
      <c r="PM39" s="357"/>
      <c r="PN39" s="357"/>
      <c r="PO39" s="357"/>
      <c r="PP39" s="357"/>
      <c r="PQ39" s="283"/>
      <c r="PR39" s="283"/>
      <c r="PS39" s="283"/>
      <c r="PT39" s="283"/>
      <c r="PU39" s="283"/>
      <c r="PV39" s="283"/>
      <c r="PW39" s="283"/>
      <c r="PX39" s="283"/>
      <c r="PY39" s="283"/>
      <c r="PZ39" s="283"/>
      <c r="QA39" s="283"/>
      <c r="QB39" s="283"/>
      <c r="QC39" s="283"/>
      <c r="QD39" s="283"/>
      <c r="QE39" s="283"/>
      <c r="QF39" s="283"/>
      <c r="QG39" s="629"/>
      <c r="QH39" s="283"/>
      <c r="QI39" s="287"/>
      <c r="QJ39" s="287"/>
      <c r="QK39" s="287"/>
      <c r="QL39" s="287"/>
      <c r="QM39" s="287"/>
      <c r="QN39" s="287"/>
      <c r="QO39" s="287"/>
      <c r="QP39" s="287"/>
      <c r="QQ39" s="287"/>
      <c r="QR39" s="287"/>
      <c r="QS39" s="287"/>
      <c r="QT39" s="287"/>
      <c r="QU39" s="287"/>
      <c r="QV39" s="287"/>
      <c r="QW39" s="287"/>
      <c r="QX39" s="287"/>
      <c r="QY39" s="287"/>
      <c r="QZ39" s="287"/>
      <c r="RA39" s="287"/>
      <c r="RM39" s="367">
        <f>ROW()</f>
        <v>39</v>
      </c>
      <c r="RN39" s="287"/>
      <c r="RO39" s="445"/>
      <c r="RP39" s="446"/>
      <c r="RQ39" s="446"/>
      <c r="RR39" s="446"/>
      <c r="RS39" s="446"/>
      <c r="RT39" s="446"/>
      <c r="RU39" s="446"/>
      <c r="RV39" s="446"/>
      <c r="RW39" s="446"/>
      <c r="RX39" s="446"/>
      <c r="RY39" s="446"/>
      <c r="RZ39" s="446"/>
      <c r="SA39" s="446"/>
      <c r="SB39" s="446"/>
    </row>
    <row r="40" spans="1:496" ht="15.75" thickBot="1" x14ac:dyDescent="0.3">
      <c r="A40" s="18">
        <f>ROW()</f>
        <v>40</v>
      </c>
      <c r="B40" s="615" t="s">
        <v>378</v>
      </c>
      <c r="C40" s="19"/>
      <c r="D40" s="279"/>
      <c r="E40" s="279">
        <v>-982036.84</v>
      </c>
      <c r="F40" s="448"/>
      <c r="G40" s="279">
        <v>0</v>
      </c>
      <c r="H40" s="448"/>
      <c r="I40" s="279">
        <v>0</v>
      </c>
      <c r="J40" s="448"/>
      <c r="K40" s="279">
        <v>0</v>
      </c>
      <c r="L40" s="448"/>
      <c r="M40" s="279">
        <v>0</v>
      </c>
      <c r="N40" s="448"/>
      <c r="O40" s="279">
        <v>0</v>
      </c>
      <c r="P40" s="630"/>
      <c r="Q40" s="377">
        <f>ROW()</f>
        <v>40</v>
      </c>
      <c r="R40" s="498"/>
      <c r="S40" s="417"/>
      <c r="T40" s="617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H40" s="382"/>
      <c r="AI40" s="382"/>
      <c r="AJ40" s="382"/>
      <c r="AK40" s="382"/>
      <c r="AL40" s="382"/>
      <c r="AM40" s="382"/>
      <c r="AN40" s="382"/>
      <c r="AO40" s="382"/>
      <c r="AP40" s="382"/>
      <c r="AQ40" s="382"/>
      <c r="AR40" s="382"/>
      <c r="AS40" s="382"/>
      <c r="AT40" s="382"/>
      <c r="AU40" s="382"/>
      <c r="AV40" s="382"/>
      <c r="AX40" s="17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U40" s="357"/>
      <c r="CC40" s="357"/>
      <c r="CD40" s="357"/>
      <c r="CE40" s="357"/>
      <c r="CF40" s="357"/>
      <c r="CG40" s="357"/>
      <c r="CH40" s="357"/>
      <c r="CI40" s="357"/>
      <c r="CJ40" s="357"/>
      <c r="CK40" s="357"/>
      <c r="CL40" s="357"/>
      <c r="CM40" s="357"/>
      <c r="CN40" s="357"/>
      <c r="CO40" s="357"/>
      <c r="CP40" s="357"/>
      <c r="CQ40" s="357"/>
      <c r="CR40" s="357"/>
      <c r="CS40" s="1"/>
      <c r="CT40" s="1"/>
      <c r="CU40" s="1"/>
      <c r="CV40" s="1"/>
      <c r="CW40" s="1"/>
      <c r="CX40" s="1"/>
      <c r="CY40" s="1"/>
      <c r="CZ40" s="1"/>
      <c r="DA40" s="357"/>
      <c r="DB40" s="357"/>
      <c r="DC40" s="357"/>
      <c r="DD40" s="357"/>
      <c r="DE40" s="357"/>
      <c r="DF40" s="357"/>
      <c r="DG40" s="357"/>
      <c r="DH40" s="357"/>
      <c r="DI40" s="357"/>
      <c r="DJ40" s="357"/>
      <c r="DK40" s="357"/>
      <c r="DL40" s="357"/>
      <c r="DM40" s="357"/>
      <c r="DN40" s="357"/>
      <c r="DO40" s="357"/>
      <c r="DP40" s="357"/>
      <c r="DQ40" s="357"/>
      <c r="DR40" s="357"/>
      <c r="DS40" s="357"/>
      <c r="DT40" s="357"/>
      <c r="DU40" s="357"/>
      <c r="DV40" s="357"/>
      <c r="DW40" s="357"/>
      <c r="DX40" s="357"/>
      <c r="EO40" s="357"/>
      <c r="EP40" s="357"/>
      <c r="EQ40" s="357"/>
      <c r="ER40" s="357"/>
      <c r="ES40" s="357"/>
      <c r="ET40" s="357"/>
      <c r="EU40" s="357"/>
      <c r="EV40" s="357"/>
      <c r="EW40" s="357"/>
      <c r="EX40" s="357"/>
      <c r="EY40" s="357"/>
      <c r="EZ40" s="357"/>
      <c r="FA40" s="357"/>
      <c r="FB40" s="357"/>
      <c r="FC40" s="357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 s="357"/>
      <c r="IH40" s="357"/>
      <c r="II40" s="357"/>
      <c r="IJ40" s="357"/>
      <c r="IK40" s="357"/>
      <c r="IL40" s="357"/>
      <c r="IM40" s="357"/>
      <c r="IN40" s="357"/>
      <c r="IO40" s="357"/>
      <c r="IP40" s="357"/>
      <c r="IQ40" s="357"/>
      <c r="IR40" s="357"/>
      <c r="IS40" s="357"/>
      <c r="IT40" s="357"/>
      <c r="IU40" s="357"/>
      <c r="IV40" s="357"/>
      <c r="JM40" s="229"/>
      <c r="LY40" s="18"/>
      <c r="MO40" s="236">
        <f>ROW()</f>
        <v>40</v>
      </c>
      <c r="MP40" s="1" t="s">
        <v>216</v>
      </c>
      <c r="MR40" s="48"/>
      <c r="MS40" s="48"/>
      <c r="MT40" s="48"/>
      <c r="MU40" s="48"/>
      <c r="MV40" s="48"/>
      <c r="MW40" s="48"/>
      <c r="MX40" s="48">
        <f t="shared" ref="MX40:ND40" si="183">-MX37-MX39</f>
        <v>0</v>
      </c>
      <c r="MY40" s="48">
        <f t="shared" si="183"/>
        <v>-245505.14664022264</v>
      </c>
      <c r="MZ40" s="48">
        <f t="shared" si="183"/>
        <v>-245505.14664022264</v>
      </c>
      <c r="NA40" s="48">
        <f t="shared" si="183"/>
        <v>-2700556.6130424486</v>
      </c>
      <c r="NB40" s="48">
        <f t="shared" si="183"/>
        <v>-2946061.7596826712</v>
      </c>
      <c r="NC40" s="48">
        <f t="shared" si="183"/>
        <v>0</v>
      </c>
      <c r="ND40" s="48">
        <f t="shared" si="183"/>
        <v>-2946061.7596826712</v>
      </c>
      <c r="NE40" s="18">
        <f>ROW()</f>
        <v>40</v>
      </c>
      <c r="NF40" s="53" t="s">
        <v>379</v>
      </c>
      <c r="NG40"/>
      <c r="NH40" s="49"/>
      <c r="NI40" s="49"/>
      <c r="NJ40" s="49"/>
      <c r="NK40" s="49"/>
      <c r="NL40" s="49">
        <f>SUM(NJ40:NK40)</f>
        <v>0</v>
      </c>
      <c r="NM40" s="49"/>
      <c r="NN40" s="49">
        <f>SUM(NL40:NM40)</f>
        <v>0</v>
      </c>
      <c r="NO40" s="49">
        <v>-8344283.9914029716</v>
      </c>
      <c r="NP40" s="49">
        <f>SUM(NN40:NO40)</f>
        <v>-8344283.9914029716</v>
      </c>
      <c r="NQ40" s="49">
        <v>0</v>
      </c>
      <c r="NR40" s="49">
        <f>SUM(NP40:NQ40)</f>
        <v>-8344283.9914029716</v>
      </c>
      <c r="NS40" s="49">
        <v>0</v>
      </c>
      <c r="NT40" s="49">
        <f>SUM(NR40:NS40)</f>
        <v>-8344283.9914029716</v>
      </c>
      <c r="NU40" s="18">
        <f>ROW()</f>
        <v>40</v>
      </c>
      <c r="NV40" s="613" t="s">
        <v>380</v>
      </c>
      <c r="NW40" s="613"/>
      <c r="NX40" s="278">
        <v>0</v>
      </c>
      <c r="NY40" s="278">
        <v>0</v>
      </c>
      <c r="NZ40" s="278">
        <f>SUM(NX40:NY40)</f>
        <v>0</v>
      </c>
      <c r="OA40" s="278">
        <v>0</v>
      </c>
      <c r="OB40" s="278">
        <f>SUM(NZ40:OA40)</f>
        <v>0</v>
      </c>
      <c r="OC40" s="278">
        <v>0</v>
      </c>
      <c r="OD40" s="278">
        <f>SUM(OB40:OC40)</f>
        <v>0</v>
      </c>
      <c r="OE40" s="574">
        <v>3914117.645152315</v>
      </c>
      <c r="OF40" s="278">
        <f>SUM(OD40:OE40)</f>
        <v>3914117.645152315</v>
      </c>
      <c r="OG40" s="574">
        <v>0</v>
      </c>
      <c r="OH40" s="278">
        <f>SUM(OF40:OG40)</f>
        <v>3914117.645152315</v>
      </c>
      <c r="OI40" s="574">
        <v>0</v>
      </c>
      <c r="OJ40" s="278">
        <f>SUM(OH40:OI40)</f>
        <v>3914117.645152315</v>
      </c>
      <c r="OK40" s="357"/>
      <c r="OL40" s="357"/>
      <c r="OM40" s="357"/>
      <c r="ON40" s="357"/>
      <c r="OO40" s="357"/>
      <c r="OP40" s="357"/>
      <c r="OQ40" s="357"/>
      <c r="OR40" s="357"/>
      <c r="OS40" s="357"/>
      <c r="OT40" s="357"/>
      <c r="OU40" s="357"/>
      <c r="OV40" s="357"/>
      <c r="OW40" s="357"/>
      <c r="OX40" s="357"/>
      <c r="OY40" s="357"/>
      <c r="OZ40" s="357"/>
      <c r="PA40" s="18"/>
      <c r="PB40" s="357"/>
      <c r="PC40" s="357"/>
      <c r="PD40" s="357"/>
      <c r="PE40" s="357"/>
      <c r="PF40" s="357"/>
      <c r="PG40" s="357"/>
      <c r="PH40" s="357"/>
      <c r="PI40" s="357"/>
      <c r="PJ40" s="357"/>
      <c r="PK40" s="357"/>
      <c r="PL40" s="357"/>
      <c r="PM40" s="357"/>
      <c r="PN40" s="357"/>
      <c r="PO40" s="357"/>
      <c r="PP40" s="357"/>
      <c r="PQ40" s="283"/>
      <c r="PR40" s="283"/>
      <c r="PS40" s="283"/>
      <c r="PT40" s="283"/>
      <c r="PU40" s="283"/>
      <c r="PV40" s="283"/>
      <c r="PW40" s="283"/>
      <c r="PX40" s="283"/>
      <c r="PY40" s="283"/>
      <c r="PZ40" s="283"/>
      <c r="QA40" s="283"/>
      <c r="QB40" s="283"/>
      <c r="QC40" s="283"/>
      <c r="QD40" s="283"/>
      <c r="QE40" s="283"/>
      <c r="QF40" s="283"/>
      <c r="QG40" s="629"/>
      <c r="QH40" s="283"/>
      <c r="QI40" s="287"/>
      <c r="QJ40" s="287"/>
      <c r="QK40" s="287"/>
      <c r="QL40" s="287"/>
      <c r="QM40" s="410"/>
      <c r="QN40" s="287"/>
      <c r="QO40" s="410"/>
      <c r="QP40" s="287"/>
      <c r="QQ40" s="410"/>
      <c r="QR40" s="287"/>
      <c r="QS40" s="410"/>
      <c r="QT40" s="287"/>
      <c r="QU40" s="410"/>
      <c r="QV40" s="287"/>
      <c r="QW40" s="287"/>
      <c r="QX40" s="287"/>
      <c r="QY40" s="287"/>
      <c r="QZ40" s="287"/>
      <c r="RA40" s="287"/>
      <c r="RM40" s="367">
        <f>ROW()</f>
        <v>40</v>
      </c>
      <c r="RN40" s="287" t="s">
        <v>282</v>
      </c>
      <c r="RO40" s="445"/>
      <c r="RP40" s="446"/>
      <c r="RQ40" s="446"/>
      <c r="RR40" s="446"/>
      <c r="RS40" s="446">
        <f t="shared" ref="RS40:SB40" si="184">RS38</f>
        <v>267562.39000000007</v>
      </c>
      <c r="RT40" s="446">
        <f t="shared" si="184"/>
        <v>267562.39000000007</v>
      </c>
      <c r="RU40" s="446">
        <f t="shared" si="184"/>
        <v>1002724.49</v>
      </c>
      <c r="RV40" s="446">
        <f t="shared" si="184"/>
        <v>1270286.8800000001</v>
      </c>
      <c r="RW40" s="446">
        <f t="shared" si="184"/>
        <v>158334.53000000023</v>
      </c>
      <c r="RX40" s="446">
        <f t="shared" si="184"/>
        <v>1428621.4100000004</v>
      </c>
      <c r="RY40" s="446">
        <f t="shared" si="184"/>
        <v>313509.59000000026</v>
      </c>
      <c r="RZ40" s="446">
        <f t="shared" si="184"/>
        <v>1742131.0000000005</v>
      </c>
      <c r="SA40" s="446">
        <f t="shared" si="184"/>
        <v>407889.02999999659</v>
      </c>
      <c r="SB40" s="446">
        <f t="shared" si="184"/>
        <v>2150020.029999997</v>
      </c>
    </row>
    <row r="41" spans="1:496" ht="15.75" thickTop="1" x14ac:dyDescent="0.25">
      <c r="A41" s="18">
        <f>ROW()</f>
        <v>41</v>
      </c>
      <c r="B41" s="615" t="s">
        <v>381</v>
      </c>
      <c r="C41" s="19"/>
      <c r="D41" s="279"/>
      <c r="E41" s="279">
        <v>-8794531.2800000012</v>
      </c>
      <c r="F41" s="448"/>
      <c r="G41" s="279">
        <v>0</v>
      </c>
      <c r="H41" s="448"/>
      <c r="I41" s="279">
        <v>0</v>
      </c>
      <c r="J41" s="448"/>
      <c r="K41" s="279">
        <v>0</v>
      </c>
      <c r="L41" s="448"/>
      <c r="M41" s="279">
        <v>0</v>
      </c>
      <c r="N41" s="448"/>
      <c r="O41" s="279">
        <v>0</v>
      </c>
      <c r="P41" s="630"/>
      <c r="Q41" s="377">
        <f>ROW()</f>
        <v>41</v>
      </c>
      <c r="R41" s="394" t="s">
        <v>382</v>
      </c>
      <c r="T41" s="637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2"/>
      <c r="AX41" s="17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U41" s="357"/>
      <c r="CC41" s="357"/>
      <c r="CD41" s="357"/>
      <c r="CE41" s="357"/>
      <c r="CF41" s="357"/>
      <c r="CG41" s="357"/>
      <c r="CH41" s="357"/>
      <c r="CI41" s="357"/>
      <c r="CJ41" s="357"/>
      <c r="CK41" s="357"/>
      <c r="CL41" s="357"/>
      <c r="CM41" s="357"/>
      <c r="CN41" s="357"/>
      <c r="CO41" s="357"/>
      <c r="CP41" s="357"/>
      <c r="CQ41" s="357"/>
      <c r="CR41" s="357"/>
      <c r="CS41" s="1"/>
      <c r="CT41" s="1"/>
      <c r="CU41" s="1"/>
      <c r="CV41" s="1"/>
      <c r="CW41" s="1"/>
      <c r="CX41" s="1"/>
      <c r="CY41" s="1"/>
      <c r="CZ41" s="1"/>
      <c r="DA41" s="357"/>
      <c r="DB41" s="357"/>
      <c r="DC41" s="357"/>
      <c r="DD41" s="357"/>
      <c r="DE41" s="357"/>
      <c r="DF41" s="357"/>
      <c r="DG41" s="357"/>
      <c r="DH41" s="357"/>
      <c r="DI41" s="357"/>
      <c r="DJ41" s="357"/>
      <c r="DK41" s="357"/>
      <c r="DL41" s="357"/>
      <c r="DM41" s="357"/>
      <c r="DN41" s="357"/>
      <c r="DO41" s="357"/>
      <c r="DP41" s="357"/>
      <c r="DQ41" s="357"/>
      <c r="DR41" s="357"/>
      <c r="DS41" s="357"/>
      <c r="DT41" s="357"/>
      <c r="DU41" s="357"/>
      <c r="DV41" s="357"/>
      <c r="DW41" s="357"/>
      <c r="DX41" s="357"/>
      <c r="EO41" s="357"/>
      <c r="EP41" s="357"/>
      <c r="EQ41" s="357"/>
      <c r="ER41" s="357"/>
      <c r="ES41" s="357"/>
      <c r="ET41" s="357"/>
      <c r="EU41" s="357"/>
      <c r="EV41" s="357"/>
      <c r="EW41" s="357"/>
      <c r="EX41" s="357"/>
      <c r="EY41" s="357"/>
      <c r="EZ41" s="357"/>
      <c r="FA41" s="357"/>
      <c r="FB41" s="357"/>
      <c r="FC41" s="357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 s="357"/>
      <c r="IH41" s="357"/>
      <c r="II41" s="357"/>
      <c r="IJ41" s="357"/>
      <c r="IK41" s="357"/>
      <c r="IL41" s="357"/>
      <c r="IM41" s="357"/>
      <c r="IN41" s="357"/>
      <c r="IO41" s="357"/>
      <c r="IP41" s="357"/>
      <c r="IQ41" s="357"/>
      <c r="IR41" s="357"/>
      <c r="IS41" s="357"/>
      <c r="IT41" s="357"/>
      <c r="IU41" s="357"/>
      <c r="IV41" s="357"/>
      <c r="JM41" s="229"/>
      <c r="LY41" s="18"/>
      <c r="MO41" s="236">
        <f>ROW()</f>
        <v>41</v>
      </c>
      <c r="MR41" s="287"/>
      <c r="MS41" s="287"/>
      <c r="MT41" s="287"/>
      <c r="MU41" s="287"/>
      <c r="MV41" s="287"/>
      <c r="MW41" s="287"/>
      <c r="MX41" s="287"/>
      <c r="MY41" s="287"/>
      <c r="MZ41" s="287"/>
      <c r="NA41" s="287"/>
      <c r="NB41" s="287"/>
      <c r="NC41" s="287"/>
      <c r="ND41" s="287"/>
      <c r="NE41" s="18">
        <f>ROW()</f>
        <v>41</v>
      </c>
      <c r="NF41" s="543" t="s">
        <v>105</v>
      </c>
      <c r="NG41" s="543"/>
      <c r="NH41" s="638">
        <f>SUM(NH39:NH40)</f>
        <v>0</v>
      </c>
      <c r="NI41" s="638">
        <f t="shared" ref="NI41:NT41" si="185">SUM(NI39:NI40)</f>
        <v>0</v>
      </c>
      <c r="NJ41" s="638">
        <f t="shared" si="185"/>
        <v>6268196.7300000004</v>
      </c>
      <c r="NK41" s="638">
        <f t="shared" si="185"/>
        <v>-6268196.7300000004</v>
      </c>
      <c r="NL41" s="638">
        <f t="shared" si="185"/>
        <v>0</v>
      </c>
      <c r="NM41" s="638">
        <f t="shared" si="185"/>
        <v>0</v>
      </c>
      <c r="NN41" s="638">
        <f t="shared" si="185"/>
        <v>0</v>
      </c>
      <c r="NO41" s="638">
        <f t="shared" si="185"/>
        <v>-8344283.9914029716</v>
      </c>
      <c r="NP41" s="638">
        <f t="shared" si="185"/>
        <v>-8344283.9914029716</v>
      </c>
      <c r="NQ41" s="638">
        <f t="shared" si="185"/>
        <v>0</v>
      </c>
      <c r="NR41" s="638">
        <f t="shared" si="185"/>
        <v>-8344283.9914029716</v>
      </c>
      <c r="NS41" s="638">
        <f t="shared" si="185"/>
        <v>0</v>
      </c>
      <c r="NT41" s="638">
        <f t="shared" si="185"/>
        <v>-8344283.9914029716</v>
      </c>
      <c r="NU41" s="18">
        <f>ROW()</f>
        <v>41</v>
      </c>
      <c r="NV41" s="613" t="s">
        <v>383</v>
      </c>
      <c r="NW41" s="613"/>
      <c r="NX41" s="278">
        <v>0</v>
      </c>
      <c r="NY41" s="278">
        <v>0</v>
      </c>
      <c r="NZ41" s="278">
        <f>SUM(NX41:NY41)</f>
        <v>0</v>
      </c>
      <c r="OA41" s="278">
        <v>0</v>
      </c>
      <c r="OB41" s="278">
        <f>SUM(NZ41:OA41)</f>
        <v>0</v>
      </c>
      <c r="OC41" s="278">
        <v>0</v>
      </c>
      <c r="OD41" s="278">
        <f>SUM(OB41:OC41)</f>
        <v>0</v>
      </c>
      <c r="OE41" s="574">
        <v>173621.93722130067</v>
      </c>
      <c r="OF41" s="278">
        <f>SUM(OD41:OE41)</f>
        <v>173621.93722130067</v>
      </c>
      <c r="OG41" s="574">
        <v>0</v>
      </c>
      <c r="OH41" s="278">
        <f>SUM(OF41:OG41)</f>
        <v>173621.93722130067</v>
      </c>
      <c r="OI41" s="574">
        <v>0</v>
      </c>
      <c r="OJ41" s="278">
        <f>SUM(OH41:OI41)</f>
        <v>173621.93722130067</v>
      </c>
      <c r="OK41" s="357"/>
      <c r="OL41" s="357"/>
      <c r="OM41" s="357"/>
      <c r="ON41" s="357"/>
      <c r="OO41" s="357"/>
      <c r="OP41" s="357"/>
      <c r="OQ41" s="357"/>
      <c r="OR41" s="357"/>
      <c r="OS41" s="357"/>
      <c r="OT41" s="357"/>
      <c r="OU41" s="357"/>
      <c r="OV41" s="357"/>
      <c r="OW41" s="357"/>
      <c r="OX41" s="357"/>
      <c r="OY41" s="357"/>
      <c r="OZ41" s="357"/>
      <c r="PA41" s="18"/>
      <c r="PB41" s="357"/>
      <c r="PC41" s="357"/>
      <c r="PD41" s="357"/>
      <c r="PE41" s="357"/>
      <c r="PF41" s="357"/>
      <c r="PG41" s="357"/>
      <c r="PH41" s="357"/>
      <c r="PI41" s="357"/>
      <c r="PJ41" s="357"/>
      <c r="PK41" s="357"/>
      <c r="PL41" s="357"/>
      <c r="PM41" s="357"/>
      <c r="PN41" s="357"/>
      <c r="PO41" s="357"/>
      <c r="PP41" s="357"/>
      <c r="PQ41" s="283"/>
      <c r="PR41" s="283"/>
      <c r="PS41" s="283"/>
      <c r="PT41" s="283"/>
      <c r="PU41" s="283"/>
      <c r="PV41" s="283"/>
      <c r="PW41" s="283"/>
      <c r="PX41" s="283"/>
      <c r="PY41" s="283"/>
      <c r="PZ41" s="283"/>
      <c r="QA41" s="283"/>
      <c r="QB41" s="283"/>
      <c r="QC41" s="283"/>
      <c r="QD41" s="283"/>
      <c r="QE41" s="283"/>
      <c r="QF41" s="283"/>
      <c r="QG41" s="18"/>
      <c r="QH41" s="357"/>
      <c r="QI41" s="357"/>
      <c r="QJ41" s="357"/>
      <c r="QK41" s="357"/>
      <c r="QL41" s="639"/>
      <c r="QM41" s="639"/>
      <c r="QN41" s="639"/>
      <c r="QO41" s="639"/>
      <c r="QP41" s="639"/>
      <c r="QQ41" s="639"/>
      <c r="QR41" s="639"/>
      <c r="QS41" s="639"/>
      <c r="QT41" s="639"/>
      <c r="QU41" s="639"/>
      <c r="QV41" s="639"/>
      <c r="QW41" s="287"/>
      <c r="QX41" s="287"/>
      <c r="QY41" s="287"/>
      <c r="QZ41" s="287"/>
      <c r="RA41" s="287"/>
      <c r="RM41" s="367">
        <f>ROW()</f>
        <v>41</v>
      </c>
      <c r="RN41" s="287"/>
      <c r="RO41" s="445"/>
      <c r="RP41" s="409"/>
      <c r="RQ41" s="409"/>
      <c r="RR41" s="409"/>
      <c r="RS41" s="409"/>
      <c r="RT41" s="409"/>
      <c r="RU41" s="409"/>
      <c r="RV41" s="409"/>
      <c r="RW41" s="409"/>
      <c r="RX41" s="409"/>
      <c r="RY41" s="409"/>
      <c r="RZ41" s="409"/>
      <c r="SA41" s="409"/>
      <c r="SB41" s="409"/>
    </row>
    <row r="42" spans="1:496" x14ac:dyDescent="0.25">
      <c r="A42" s="18">
        <f>ROW()</f>
        <v>42</v>
      </c>
      <c r="B42" s="615" t="s">
        <v>384</v>
      </c>
      <c r="D42" s="279"/>
      <c r="E42" s="279">
        <v>-15933544.380000001</v>
      </c>
      <c r="F42" s="448"/>
      <c r="G42" s="279">
        <v>0</v>
      </c>
      <c r="H42" s="448"/>
      <c r="I42" s="279">
        <v>0</v>
      </c>
      <c r="J42" s="448"/>
      <c r="K42" s="279">
        <v>0</v>
      </c>
      <c r="L42" s="448"/>
      <c r="M42" s="279">
        <v>0</v>
      </c>
      <c r="N42" s="448"/>
      <c r="O42" s="279">
        <v>0</v>
      </c>
      <c r="P42" s="630"/>
      <c r="Q42" s="377">
        <f>ROW()</f>
        <v>42</v>
      </c>
      <c r="R42" s="416" t="s">
        <v>385</v>
      </c>
      <c r="S42" s="1">
        <f>T42/T17</f>
        <v>0.95214466527082253</v>
      </c>
      <c r="T42" s="522">
        <v>88978068.780000001</v>
      </c>
      <c r="U42" s="32">
        <f t="shared" ref="U42:U53" si="186">-T42</f>
        <v>-88978068.780000001</v>
      </c>
      <c r="V42" s="32">
        <f t="shared" ref="V42:V53" si="187">+U42+T42</f>
        <v>0</v>
      </c>
      <c r="W42" s="450"/>
      <c r="X42" s="450">
        <f t="shared" ref="X42:X53" si="188">+W42+V42</f>
        <v>0</v>
      </c>
      <c r="Y42" s="450"/>
      <c r="Z42" s="450">
        <f t="shared" ref="Z42:Z53" si="189">+Y42+X42</f>
        <v>0</v>
      </c>
      <c r="AA42" s="450"/>
      <c r="AB42" s="450">
        <f t="shared" ref="AB42:AB53" si="190">+AA42+Z42</f>
        <v>0</v>
      </c>
      <c r="AC42" s="450"/>
      <c r="AD42" s="450">
        <f t="shared" ref="AD42:AD53" si="191">+AC42+AB42</f>
        <v>0</v>
      </c>
      <c r="AE42" s="450"/>
      <c r="AF42" s="450">
        <f t="shared" ref="AF42:AF53" si="192">+AE42+AD42</f>
        <v>0</v>
      </c>
      <c r="AH42" s="382"/>
      <c r="AI42" s="382"/>
      <c r="AJ42" s="382"/>
      <c r="AK42" s="382"/>
      <c r="AL42" s="382"/>
      <c r="AM42" s="382"/>
      <c r="AN42" s="382"/>
      <c r="AO42" s="382"/>
      <c r="AP42" s="382"/>
      <c r="AQ42" s="382"/>
      <c r="AR42" s="382"/>
      <c r="AS42" s="382"/>
      <c r="AT42" s="382"/>
      <c r="AU42" s="382"/>
      <c r="AV42" s="382"/>
      <c r="AX42" s="17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U42" s="357"/>
      <c r="CC42" s="357"/>
      <c r="CD42" s="357"/>
      <c r="CE42" s="357"/>
      <c r="CF42" s="357"/>
      <c r="CG42" s="357"/>
      <c r="CH42" s="357"/>
      <c r="CI42" s="357"/>
      <c r="CJ42" s="357"/>
      <c r="CK42" s="357"/>
      <c r="CL42" s="357"/>
      <c r="CM42" s="357"/>
      <c r="CN42" s="357"/>
      <c r="CO42" s="357"/>
      <c r="CP42" s="357"/>
      <c r="CQ42" s="357"/>
      <c r="CR42" s="357"/>
      <c r="CS42" s="1"/>
      <c r="CT42" s="1"/>
      <c r="CU42" s="1"/>
      <c r="CV42" s="1"/>
      <c r="CW42" s="1"/>
      <c r="CX42" s="1"/>
      <c r="CY42" s="1"/>
      <c r="CZ42" s="1"/>
      <c r="DA42" s="357"/>
      <c r="DB42" s="357"/>
      <c r="DC42" s="357"/>
      <c r="DD42" s="357"/>
      <c r="DE42" s="357"/>
      <c r="DF42" s="357"/>
      <c r="DG42" s="357"/>
      <c r="DH42" s="357"/>
      <c r="DI42" s="357"/>
      <c r="DJ42" s="357"/>
      <c r="DK42" s="357"/>
      <c r="DL42" s="357"/>
      <c r="DM42" s="357"/>
      <c r="DN42" s="357"/>
      <c r="DO42" s="357"/>
      <c r="DP42" s="357"/>
      <c r="DQ42" s="357"/>
      <c r="DR42" s="357"/>
      <c r="DS42" s="357"/>
      <c r="DT42" s="357"/>
      <c r="DU42" s="357"/>
      <c r="DV42" s="357"/>
      <c r="DW42" s="357"/>
      <c r="DX42" s="357"/>
      <c r="EO42" s="357"/>
      <c r="EP42" s="357"/>
      <c r="EQ42" s="357"/>
      <c r="ER42" s="357"/>
      <c r="ES42" s="357"/>
      <c r="ET42" s="357"/>
      <c r="EU42" s="357"/>
      <c r="EV42" s="357"/>
      <c r="EW42" s="357"/>
      <c r="EX42" s="357"/>
      <c r="EY42" s="357"/>
      <c r="EZ42" s="357"/>
      <c r="FA42" s="357"/>
      <c r="FB42" s="357"/>
      <c r="FC42" s="357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 s="357"/>
      <c r="IH42" s="357"/>
      <c r="II42" s="357"/>
      <c r="IJ42" s="357"/>
      <c r="IK42" s="357"/>
      <c r="IL42" s="357"/>
      <c r="IM42" s="357"/>
      <c r="IN42" s="357"/>
      <c r="IO42" s="357"/>
      <c r="IP42" s="357"/>
      <c r="IQ42" s="357"/>
      <c r="IR42" s="357"/>
      <c r="IS42" s="357"/>
      <c r="IT42" s="357"/>
      <c r="IU42" s="357"/>
      <c r="IV42" s="357"/>
      <c r="JM42" s="229"/>
      <c r="KW42" s="640"/>
      <c r="LY42" s="18"/>
      <c r="MO42" s="236">
        <f>ROW()</f>
        <v>42</v>
      </c>
      <c r="MP42" s="543" t="s">
        <v>386</v>
      </c>
      <c r="MR42" s="287"/>
      <c r="MS42" s="287"/>
      <c r="MT42" s="287"/>
      <c r="MU42" s="287"/>
      <c r="MV42" s="287"/>
      <c r="MW42" s="287"/>
      <c r="MX42" s="287"/>
      <c r="MY42" s="287"/>
      <c r="MZ42" s="287"/>
      <c r="NA42" s="287"/>
      <c r="NB42" s="287"/>
      <c r="NC42" s="287"/>
      <c r="ND42" s="287"/>
      <c r="NE42" s="18">
        <f>ROW()</f>
        <v>42</v>
      </c>
      <c r="NF42" s="543" t="s">
        <v>277</v>
      </c>
      <c r="NG42" s="543"/>
      <c r="NH42" s="49"/>
      <c r="NI42" s="49"/>
      <c r="NJ42" s="49"/>
      <c r="NK42" s="49"/>
      <c r="NL42" s="49"/>
      <c r="NM42" s="49"/>
      <c r="NN42" s="49"/>
      <c r="NO42" s="49"/>
      <c r="NP42" s="49"/>
      <c r="NQ42" s="49"/>
      <c r="NR42" s="49"/>
      <c r="NS42" s="49"/>
      <c r="NT42" s="49"/>
      <c r="NU42" s="18">
        <f>ROW()</f>
        <v>42</v>
      </c>
      <c r="NV42" s="613" t="s">
        <v>387</v>
      </c>
      <c r="NW42" s="545"/>
      <c r="NX42" s="479">
        <v>0</v>
      </c>
      <c r="NY42" s="479">
        <v>0</v>
      </c>
      <c r="NZ42" s="479">
        <f>SUM(NX42:NY42)</f>
        <v>0</v>
      </c>
      <c r="OA42" s="479">
        <v>0</v>
      </c>
      <c r="OB42" s="479">
        <f>SUM(NZ42:OA42)</f>
        <v>0</v>
      </c>
      <c r="OC42" s="479">
        <v>0</v>
      </c>
      <c r="OD42" s="479">
        <f>SUM(OB42:OC42)</f>
        <v>0</v>
      </c>
      <c r="OE42" s="479">
        <v>2787548.3850655165</v>
      </c>
      <c r="OF42" s="479">
        <f>SUM(OD42:OE42)</f>
        <v>2787548.3850655165</v>
      </c>
      <c r="OG42" s="479">
        <v>0</v>
      </c>
      <c r="OH42" s="479">
        <f>SUM(OF42:OG42)</f>
        <v>2787548.3850655165</v>
      </c>
      <c r="OI42" s="479">
        <v>0</v>
      </c>
      <c r="OJ42" s="479">
        <f>SUM(OH42:OI42)</f>
        <v>2787548.3850655165</v>
      </c>
      <c r="OK42" s="357"/>
      <c r="OL42" s="357"/>
      <c r="OM42" s="357"/>
      <c r="ON42" s="357"/>
      <c r="OO42" s="357"/>
      <c r="OP42" s="357"/>
      <c r="OQ42" s="357"/>
      <c r="OR42" s="357"/>
      <c r="OS42" s="357"/>
      <c r="OT42" s="357"/>
      <c r="OU42" s="357"/>
      <c r="OV42" s="357"/>
      <c r="OW42" s="357"/>
      <c r="OX42" s="357"/>
      <c r="OY42" s="357"/>
      <c r="OZ42" s="357"/>
      <c r="PA42" s="18"/>
      <c r="PB42" s="357"/>
      <c r="PC42" s="357"/>
      <c r="PD42" s="357"/>
      <c r="PE42" s="357"/>
      <c r="PF42" s="357"/>
      <c r="PG42" s="357"/>
      <c r="PH42" s="357"/>
      <c r="PI42" s="357"/>
      <c r="PJ42" s="357"/>
      <c r="PK42" s="357"/>
      <c r="PL42" s="357"/>
      <c r="PM42" s="357"/>
      <c r="PN42" s="357"/>
      <c r="PO42" s="357"/>
      <c r="PP42" s="357"/>
      <c r="PQ42" s="283"/>
      <c r="PR42" s="283"/>
      <c r="PS42" s="283"/>
      <c r="PT42" s="283"/>
      <c r="PU42" s="283"/>
      <c r="PV42" s="283"/>
      <c r="PW42" s="283"/>
      <c r="PX42" s="283"/>
      <c r="PY42" s="283"/>
      <c r="PZ42" s="283"/>
      <c r="QA42" s="283"/>
      <c r="QB42" s="283"/>
      <c r="QC42" s="283"/>
      <c r="QD42" s="283"/>
      <c r="QE42" s="283"/>
      <c r="QF42" s="283"/>
      <c r="QG42" s="18"/>
      <c r="QH42" s="357"/>
      <c r="QI42" s="357"/>
      <c r="QJ42" s="357"/>
      <c r="QK42" s="357"/>
      <c r="QL42" s="357"/>
      <c r="QM42" s="639"/>
      <c r="QN42" s="357"/>
      <c r="QO42" s="357"/>
      <c r="QP42" s="357"/>
      <c r="QQ42" s="357"/>
      <c r="QR42" s="357"/>
      <c r="QS42" s="357"/>
      <c r="QT42" s="357"/>
      <c r="QU42" s="357"/>
      <c r="QV42" s="357"/>
      <c r="QW42" s="287"/>
      <c r="QX42" s="287"/>
      <c r="QY42" s="287"/>
      <c r="QZ42" s="287"/>
      <c r="RA42" s="287"/>
      <c r="RM42" s="367">
        <f>ROW()</f>
        <v>42</v>
      </c>
      <c r="RN42" s="287" t="s">
        <v>234</v>
      </c>
      <c r="RO42" s="445">
        <v>0.21</v>
      </c>
      <c r="RP42" s="485"/>
      <c r="RQ42" s="485"/>
      <c r="RR42" s="485"/>
      <c r="RS42" s="485">
        <f>RS40*-$RO$42</f>
        <v>-56188.101900000016</v>
      </c>
      <c r="RT42" s="485">
        <f t="shared" ref="RT42:SB42" si="193">RT40*-$RO$42</f>
        <v>-56188.101900000016</v>
      </c>
      <c r="RU42" s="485">
        <f t="shared" si="193"/>
        <v>-210572.14289999998</v>
      </c>
      <c r="RV42" s="485">
        <f t="shared" si="193"/>
        <v>-266760.24480000004</v>
      </c>
      <c r="RW42" s="485">
        <f t="shared" si="193"/>
        <v>-33250.251300000047</v>
      </c>
      <c r="RX42" s="485">
        <f t="shared" si="193"/>
        <v>-300010.49610000005</v>
      </c>
      <c r="RY42" s="485">
        <f t="shared" si="193"/>
        <v>-65837.013900000049</v>
      </c>
      <c r="RZ42" s="485">
        <f t="shared" si="193"/>
        <v>-365847.51000000007</v>
      </c>
      <c r="SA42" s="485">
        <f t="shared" si="193"/>
        <v>-85656.696299999283</v>
      </c>
      <c r="SB42" s="485">
        <f t="shared" si="193"/>
        <v>-451504.20629999938</v>
      </c>
    </row>
    <row r="43" spans="1:496" x14ac:dyDescent="0.25">
      <c r="A43" s="18">
        <f>ROW()</f>
        <v>43</v>
      </c>
      <c r="B43" s="486" t="s">
        <v>388</v>
      </c>
      <c r="D43" s="279"/>
      <c r="E43" s="279">
        <v>0</v>
      </c>
      <c r="F43" s="448"/>
      <c r="G43" s="279">
        <v>-1343221.76</v>
      </c>
      <c r="H43" s="448"/>
      <c r="I43" s="279">
        <v>0</v>
      </c>
      <c r="J43" s="448"/>
      <c r="K43" s="279">
        <v>0</v>
      </c>
      <c r="L43" s="448"/>
      <c r="M43" s="279">
        <v>0</v>
      </c>
      <c r="N43" s="448"/>
      <c r="O43" s="279">
        <v>0</v>
      </c>
      <c r="P43" s="630"/>
      <c r="Q43" s="377">
        <f>ROW()</f>
        <v>43</v>
      </c>
      <c r="R43" s="439" t="s">
        <v>389</v>
      </c>
      <c r="S43" s="641">
        <f>T43/T18</f>
        <v>0.9521999252639175</v>
      </c>
      <c r="T43" s="522">
        <v>56259414.729999997</v>
      </c>
      <c r="U43" s="32">
        <f t="shared" si="186"/>
        <v>-56259414.729999997</v>
      </c>
      <c r="V43" s="32">
        <f t="shared" si="187"/>
        <v>0</v>
      </c>
      <c r="W43" s="450"/>
      <c r="X43" s="450">
        <f t="shared" si="188"/>
        <v>0</v>
      </c>
      <c r="Y43" s="450"/>
      <c r="Z43" s="450">
        <f t="shared" si="189"/>
        <v>0</v>
      </c>
      <c r="AA43" s="450"/>
      <c r="AB43" s="450">
        <f t="shared" si="190"/>
        <v>0</v>
      </c>
      <c r="AC43" s="450"/>
      <c r="AD43" s="450">
        <f t="shared" si="191"/>
        <v>0</v>
      </c>
      <c r="AE43" s="450"/>
      <c r="AF43" s="450">
        <f t="shared" si="192"/>
        <v>0</v>
      </c>
      <c r="AH43" s="382"/>
      <c r="AI43" s="382"/>
      <c r="AJ43" s="382"/>
      <c r="AK43" s="382"/>
      <c r="AL43" s="382"/>
      <c r="AM43" s="382"/>
      <c r="AN43" s="382"/>
      <c r="AO43" s="382"/>
      <c r="AP43" s="382"/>
      <c r="AQ43" s="382"/>
      <c r="AR43" s="382"/>
      <c r="AS43" s="382"/>
      <c r="AT43" s="382"/>
      <c r="AU43" s="382"/>
      <c r="AV43" s="382"/>
      <c r="AX43" s="17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U43" s="357"/>
      <c r="CC43" s="357"/>
      <c r="CD43" s="357"/>
      <c r="CE43" s="357"/>
      <c r="CF43" s="357"/>
      <c r="CG43" s="357"/>
      <c r="CH43" s="357"/>
      <c r="CI43" s="357"/>
      <c r="CJ43" s="357"/>
      <c r="CK43" s="357"/>
      <c r="CL43" s="357"/>
      <c r="CM43" s="357"/>
      <c r="CN43" s="357"/>
      <c r="CO43" s="357"/>
      <c r="CP43" s="357"/>
      <c r="CQ43" s="357"/>
      <c r="CR43" s="357"/>
      <c r="CS43" s="1"/>
      <c r="CT43" s="1"/>
      <c r="CU43" s="1"/>
      <c r="CV43" s="1"/>
      <c r="CW43" s="1"/>
      <c r="CX43" s="1"/>
      <c r="CY43" s="1"/>
      <c r="CZ43" s="1"/>
      <c r="DA43" s="357"/>
      <c r="DB43" s="357"/>
      <c r="DC43" s="357"/>
      <c r="DD43" s="357"/>
      <c r="DE43" s="357"/>
      <c r="DF43" s="357"/>
      <c r="DG43" s="357"/>
      <c r="DH43" s="357"/>
      <c r="DI43" s="357"/>
      <c r="DJ43" s="357"/>
      <c r="DK43" s="357"/>
      <c r="DL43" s="357"/>
      <c r="DM43" s="357"/>
      <c r="DN43" s="357"/>
      <c r="DO43" s="357"/>
      <c r="DP43" s="357"/>
      <c r="DQ43" s="357"/>
      <c r="DR43" s="357"/>
      <c r="DS43" s="357"/>
      <c r="DT43" s="357"/>
      <c r="DU43" s="357"/>
      <c r="DV43" s="357"/>
      <c r="DW43" s="357"/>
      <c r="DX43" s="357"/>
      <c r="EO43" s="357"/>
      <c r="EP43" s="357"/>
      <c r="EQ43" s="357"/>
      <c r="ER43" s="357"/>
      <c r="ES43" s="357"/>
      <c r="ET43" s="357"/>
      <c r="EU43" s="357"/>
      <c r="EV43" s="357"/>
      <c r="EW43" s="357"/>
      <c r="EX43" s="357"/>
      <c r="EY43" s="357"/>
      <c r="EZ43" s="357"/>
      <c r="FA43" s="357"/>
      <c r="FB43" s="357"/>
      <c r="FC43" s="357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 s="357"/>
      <c r="IH43" s="357"/>
      <c r="II43" s="357"/>
      <c r="IJ43" s="357"/>
      <c r="IK43" s="357"/>
      <c r="IL43" s="357"/>
      <c r="IM43" s="357"/>
      <c r="IN43" s="357"/>
      <c r="IO43" s="357"/>
      <c r="IP43" s="357"/>
      <c r="IQ43" s="357"/>
      <c r="IR43" s="357"/>
      <c r="IS43" s="357"/>
      <c r="IT43" s="357"/>
      <c r="IU43" s="357"/>
      <c r="IV43" s="357"/>
      <c r="JM43" s="229"/>
      <c r="LY43" s="18"/>
      <c r="MR43" s="287"/>
      <c r="MS43" s="287"/>
      <c r="MT43" s="287"/>
      <c r="MU43" s="287"/>
      <c r="MV43" s="287"/>
      <c r="MW43" s="287"/>
      <c r="MX43" s="287"/>
      <c r="MY43" s="287"/>
      <c r="MZ43" s="287"/>
      <c r="NA43" s="287"/>
      <c r="NB43" s="287"/>
      <c r="NC43" s="287"/>
      <c r="ND43" s="287"/>
      <c r="NE43" s="18">
        <f>ROW()</f>
        <v>43</v>
      </c>
      <c r="NF43" s="1" t="s">
        <v>288</v>
      </c>
      <c r="NH43" s="49">
        <f>NH41</f>
        <v>0</v>
      </c>
      <c r="NI43" s="49">
        <f t="shared" ref="NI43:NT43" si="194">NI41</f>
        <v>0</v>
      </c>
      <c r="NJ43" s="49">
        <f t="shared" si="194"/>
        <v>6268196.7300000004</v>
      </c>
      <c r="NK43" s="49">
        <f t="shared" si="194"/>
        <v>-6268196.7300000004</v>
      </c>
      <c r="NL43" s="49">
        <f t="shared" si="194"/>
        <v>0</v>
      </c>
      <c r="NM43" s="49">
        <f t="shared" si="194"/>
        <v>0</v>
      </c>
      <c r="NN43" s="49">
        <f t="shared" si="194"/>
        <v>0</v>
      </c>
      <c r="NO43" s="49">
        <f t="shared" si="194"/>
        <v>-8344283.9914029716</v>
      </c>
      <c r="NP43" s="49">
        <f t="shared" si="194"/>
        <v>-8344283.9914029716</v>
      </c>
      <c r="NQ43" s="49">
        <f t="shared" si="194"/>
        <v>0</v>
      </c>
      <c r="NR43" s="49">
        <f t="shared" si="194"/>
        <v>-8344283.9914029716</v>
      </c>
      <c r="NS43" s="49">
        <f t="shared" si="194"/>
        <v>0</v>
      </c>
      <c r="NT43" s="49">
        <f t="shared" si="194"/>
        <v>-8344283.9914029716</v>
      </c>
      <c r="NU43" s="18">
        <f>ROW()</f>
        <v>43</v>
      </c>
      <c r="NV43" s="613" t="s">
        <v>390</v>
      </c>
      <c r="NW43" s="545"/>
      <c r="NX43" s="479">
        <v>0</v>
      </c>
      <c r="NY43" s="479">
        <v>0</v>
      </c>
      <c r="NZ43" s="479">
        <f>SUM(NX43:NY43)</f>
        <v>0</v>
      </c>
      <c r="OA43" s="479">
        <v>0</v>
      </c>
      <c r="OB43" s="479">
        <f>SUM(NZ43:OA43)</f>
        <v>0</v>
      </c>
      <c r="OC43" s="479">
        <v>0</v>
      </c>
      <c r="OD43" s="479">
        <f>SUM(OB43:OC43)</f>
        <v>0</v>
      </c>
      <c r="OE43" s="479">
        <v>94832.304487856571</v>
      </c>
      <c r="OF43" s="479">
        <f>SUM(OD43:OE43)</f>
        <v>94832.304487856571</v>
      </c>
      <c r="OG43" s="479">
        <v>0</v>
      </c>
      <c r="OH43" s="479">
        <f>SUM(OF43:OG43)</f>
        <v>94832.304487856571</v>
      </c>
      <c r="OI43" s="479">
        <v>0</v>
      </c>
      <c r="OJ43" s="479">
        <f>SUM(OH43:OI43)</f>
        <v>94832.304487856571</v>
      </c>
      <c r="OK43" s="357"/>
      <c r="OL43" s="357"/>
      <c r="OM43" s="357"/>
      <c r="ON43" s="357"/>
      <c r="OO43" s="357"/>
      <c r="OP43" s="357"/>
      <c r="OQ43" s="357"/>
      <c r="OR43" s="357"/>
      <c r="OS43" s="357"/>
      <c r="OT43" s="357"/>
      <c r="OU43" s="357"/>
      <c r="OV43" s="357"/>
      <c r="OW43" s="357"/>
      <c r="OX43" s="357"/>
      <c r="OY43" s="357"/>
      <c r="OZ43" s="357"/>
      <c r="PA43" s="18"/>
      <c r="PB43" s="357"/>
      <c r="PC43" s="357"/>
      <c r="PD43" s="357"/>
      <c r="PE43" s="357"/>
      <c r="PF43" s="357"/>
      <c r="PG43" s="357"/>
      <c r="PH43" s="357"/>
      <c r="PI43" s="357"/>
      <c r="PJ43" s="357"/>
      <c r="PK43" s="357"/>
      <c r="PL43" s="357"/>
      <c r="PM43" s="357"/>
      <c r="PN43" s="357"/>
      <c r="PO43" s="357"/>
      <c r="PP43" s="357"/>
      <c r="PQ43" s="283"/>
      <c r="PR43" s="283"/>
      <c r="PS43" s="283"/>
      <c r="PT43" s="283"/>
      <c r="PU43" s="283"/>
      <c r="PV43" s="283"/>
      <c r="PW43" s="283"/>
      <c r="PX43" s="283"/>
      <c r="PY43" s="283"/>
      <c r="PZ43" s="283"/>
      <c r="QA43" s="283"/>
      <c r="QB43" s="283"/>
      <c r="QC43" s="283"/>
      <c r="QD43" s="283"/>
      <c r="QE43" s="283"/>
      <c r="QF43" s="283"/>
      <c r="QG43" s="18"/>
      <c r="QH43" s="357"/>
      <c r="QI43" s="357"/>
      <c r="QJ43" s="357"/>
      <c r="QK43" s="357"/>
      <c r="QL43" s="357"/>
      <c r="QM43" s="357"/>
      <c r="QN43" s="357"/>
      <c r="QO43" s="357"/>
      <c r="QP43" s="357"/>
      <c r="QQ43" s="639"/>
      <c r="QR43" s="357"/>
      <c r="QS43" s="639"/>
      <c r="QT43" s="357"/>
      <c r="QU43" s="639"/>
      <c r="QV43" s="357"/>
      <c r="QW43" s="283"/>
      <c r="QX43" s="283"/>
      <c r="QY43" s="283"/>
      <c r="QZ43" s="283"/>
      <c r="RA43" s="283"/>
      <c r="RM43" s="367">
        <f>ROW()</f>
        <v>43</v>
      </c>
      <c r="RN43" s="287"/>
      <c r="RO43" s="445"/>
      <c r="RP43" s="555"/>
      <c r="RQ43" s="555"/>
      <c r="RR43" s="555"/>
      <c r="RS43" s="555"/>
      <c r="RT43" s="555"/>
      <c r="RU43" s="555"/>
      <c r="RV43" s="555"/>
      <c r="RW43" s="555"/>
      <c r="RX43" s="555"/>
      <c r="RY43" s="555"/>
      <c r="RZ43" s="555"/>
      <c r="SA43" s="555"/>
      <c r="SB43" s="555"/>
    </row>
    <row r="44" spans="1:496" ht="15.75" thickBot="1" x14ac:dyDescent="0.3">
      <c r="A44" s="18">
        <f>ROW()</f>
        <v>44</v>
      </c>
      <c r="B44" s="372" t="s">
        <v>391</v>
      </c>
      <c r="D44" s="279"/>
      <c r="E44" s="279">
        <v>1354495.5777486842</v>
      </c>
      <c r="F44" s="448"/>
      <c r="G44" s="279">
        <v>0</v>
      </c>
      <c r="H44" s="448"/>
      <c r="I44" s="279">
        <v>0</v>
      </c>
      <c r="J44" s="448"/>
      <c r="K44" s="279">
        <v>0</v>
      </c>
      <c r="L44" s="448"/>
      <c r="M44" s="279">
        <v>0</v>
      </c>
      <c r="N44" s="448"/>
      <c r="O44" s="279">
        <v>0</v>
      </c>
      <c r="P44" s="630"/>
      <c r="Q44" s="377">
        <f>ROW()</f>
        <v>44</v>
      </c>
      <c r="R44" s="416" t="s">
        <v>392</v>
      </c>
      <c r="S44" s="641">
        <f>T44/SUM(T19,T20)</f>
        <v>0.96297905248331439</v>
      </c>
      <c r="T44" s="522">
        <v>82715213.25</v>
      </c>
      <c r="U44" s="32">
        <f t="shared" si="186"/>
        <v>-82715213.25</v>
      </c>
      <c r="V44" s="32">
        <f t="shared" si="187"/>
        <v>0</v>
      </c>
      <c r="W44" s="450"/>
      <c r="X44" s="450">
        <f t="shared" si="188"/>
        <v>0</v>
      </c>
      <c r="Y44" s="450"/>
      <c r="Z44" s="450">
        <f t="shared" si="189"/>
        <v>0</v>
      </c>
      <c r="AA44" s="450"/>
      <c r="AB44" s="450">
        <f t="shared" si="190"/>
        <v>0</v>
      </c>
      <c r="AC44" s="450"/>
      <c r="AD44" s="450">
        <f t="shared" si="191"/>
        <v>0</v>
      </c>
      <c r="AE44" s="450"/>
      <c r="AF44" s="450">
        <f t="shared" si="192"/>
        <v>0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U44" s="357"/>
      <c r="CC44" s="357"/>
      <c r="CD44" s="357"/>
      <c r="CE44" s="357"/>
      <c r="CF44" s="357"/>
      <c r="CG44" s="357"/>
      <c r="CH44" s="357"/>
      <c r="CI44" s="357"/>
      <c r="CJ44" s="357"/>
      <c r="CK44" s="357"/>
      <c r="CL44" s="357"/>
      <c r="CM44" s="357"/>
      <c r="CN44" s="357"/>
      <c r="CO44" s="357"/>
      <c r="CP44" s="357"/>
      <c r="CQ44" s="357"/>
      <c r="CR44" s="357"/>
      <c r="CS44" s="357"/>
      <c r="CT44" s="357"/>
      <c r="CU44" s="357"/>
      <c r="CV44" s="357"/>
      <c r="CW44" s="357"/>
      <c r="CX44" s="357"/>
      <c r="CY44" s="357"/>
      <c r="CZ44" s="357"/>
      <c r="DA44" s="357"/>
      <c r="DB44" s="357"/>
      <c r="DC44" s="357"/>
      <c r="DD44" s="357"/>
      <c r="DE44" s="357"/>
      <c r="DF44" s="357"/>
      <c r="DG44" s="357"/>
      <c r="DH44" s="357"/>
      <c r="DI44" s="357"/>
      <c r="DJ44" s="357"/>
      <c r="DK44" s="357"/>
      <c r="DL44" s="357"/>
      <c r="DM44" s="357"/>
      <c r="DN44" s="357"/>
      <c r="DO44" s="357"/>
      <c r="DP44" s="357"/>
      <c r="DQ44" s="357"/>
      <c r="DR44" s="357"/>
      <c r="DS44" s="357"/>
      <c r="DT44" s="357"/>
      <c r="DU44" s="357"/>
      <c r="DV44" s="357"/>
      <c r="DW44" s="357"/>
      <c r="DX44" s="357"/>
      <c r="EO44" s="357"/>
      <c r="EP44" s="357"/>
      <c r="EQ44" s="357"/>
      <c r="ER44" s="357"/>
      <c r="ES44" s="357"/>
      <c r="ET44" s="357"/>
      <c r="EU44" s="357"/>
      <c r="EV44" s="357"/>
      <c r="EW44" s="357"/>
      <c r="EX44" s="357"/>
      <c r="EY44" s="357"/>
      <c r="EZ44" s="357"/>
      <c r="FA44" s="357"/>
      <c r="FB44" s="357"/>
      <c r="FC44" s="357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 s="357"/>
      <c r="IH44" s="357"/>
      <c r="II44" s="357"/>
      <c r="IJ44" s="357"/>
      <c r="IK44" s="357"/>
      <c r="IL44" s="357"/>
      <c r="IM44" s="357"/>
      <c r="IN44" s="357"/>
      <c r="IO44" s="357"/>
      <c r="IP44" s="357"/>
      <c r="IQ44" s="357"/>
      <c r="IR44" s="357"/>
      <c r="IS44" s="357"/>
      <c r="IT44" s="357"/>
      <c r="IU44" s="357"/>
      <c r="IV44" s="357"/>
      <c r="KW44" s="640"/>
      <c r="LY44" s="18"/>
      <c r="MR44" s="287"/>
      <c r="MS44" s="287"/>
      <c r="MT44" s="287"/>
      <c r="MU44" s="287"/>
      <c r="MV44" s="287"/>
      <c r="MW44" s="287"/>
      <c r="MX44" s="287"/>
      <c r="MY44" s="287"/>
      <c r="MZ44" s="287"/>
      <c r="NA44" s="287"/>
      <c r="NB44" s="287"/>
      <c r="NC44" s="287"/>
      <c r="ND44" s="287"/>
      <c r="NE44" s="18">
        <f>ROW()</f>
        <v>44</v>
      </c>
      <c r="NF44" s="1" t="s">
        <v>277</v>
      </c>
      <c r="NH44" s="49"/>
      <c r="NI44" s="49"/>
      <c r="NJ44" s="49"/>
      <c r="NK44" s="49"/>
      <c r="NL44" s="49"/>
      <c r="NM44" s="49"/>
      <c r="NN44" s="49"/>
      <c r="NO44" s="49"/>
      <c r="NP44" s="49"/>
      <c r="NQ44" s="49"/>
      <c r="NR44" s="49"/>
      <c r="NS44" s="49"/>
      <c r="NT44" s="49"/>
      <c r="NU44" s="18">
        <f>ROW()</f>
        <v>44</v>
      </c>
      <c r="NV44" s="613" t="s">
        <v>105</v>
      </c>
      <c r="NW44" s="613"/>
      <c r="NX44" s="610">
        <f>SUM(NX39:NX43)</f>
        <v>-11323975.769400001</v>
      </c>
      <c r="NY44" s="610">
        <f t="shared" ref="NY44:OJ44" si="195">SUM(NY39:NY43)</f>
        <v>0</v>
      </c>
      <c r="NZ44" s="610">
        <f t="shared" si="195"/>
        <v>-11323975.769400001</v>
      </c>
      <c r="OA44" s="610">
        <f t="shared" si="195"/>
        <v>11323975.769400001</v>
      </c>
      <c r="OB44" s="610">
        <f t="shared" si="195"/>
        <v>0</v>
      </c>
      <c r="OC44" s="610">
        <f t="shared" si="195"/>
        <v>0</v>
      </c>
      <c r="OD44" s="610">
        <f t="shared" si="195"/>
        <v>0</v>
      </c>
      <c r="OE44" s="610">
        <f t="shared" si="195"/>
        <v>6970120.2719269879</v>
      </c>
      <c r="OF44" s="610">
        <f t="shared" si="195"/>
        <v>6970120.2719269879</v>
      </c>
      <c r="OG44" s="610">
        <f t="shared" si="195"/>
        <v>0</v>
      </c>
      <c r="OH44" s="610">
        <f t="shared" si="195"/>
        <v>6970120.2719269879</v>
      </c>
      <c r="OI44" s="610">
        <f t="shared" si="195"/>
        <v>0</v>
      </c>
      <c r="OJ44" s="610">
        <f t="shared" si="195"/>
        <v>6970120.2719269879</v>
      </c>
      <c r="OK44" s="357"/>
      <c r="OL44" s="357"/>
      <c r="OM44" s="357"/>
      <c r="ON44" s="357"/>
      <c r="OO44" s="357"/>
      <c r="OP44" s="357"/>
      <c r="OQ44" s="357"/>
      <c r="OR44" s="357"/>
      <c r="OS44" s="357"/>
      <c r="OT44" s="357"/>
      <c r="OU44" s="357"/>
      <c r="OV44" s="357"/>
      <c r="OW44" s="357"/>
      <c r="OX44" s="357"/>
      <c r="OY44" s="357"/>
      <c r="OZ44" s="357"/>
      <c r="PA44" s="18"/>
      <c r="PB44" s="357"/>
      <c r="PC44" s="357"/>
      <c r="PD44" s="357"/>
      <c r="PE44" s="357"/>
      <c r="PF44" s="357"/>
      <c r="PG44" s="357"/>
      <c r="PH44" s="357"/>
      <c r="PI44" s="357"/>
      <c r="PJ44" s="357"/>
      <c r="PK44" s="357"/>
      <c r="PL44" s="357"/>
      <c r="PM44" s="357"/>
      <c r="PN44" s="357"/>
      <c r="PO44" s="357"/>
      <c r="PP44" s="357"/>
      <c r="PQ44" s="283"/>
      <c r="PR44" s="283"/>
      <c r="PS44" s="283"/>
      <c r="PT44" s="283"/>
      <c r="PU44" s="283"/>
      <c r="PV44" s="283"/>
      <c r="PW44" s="283"/>
      <c r="PX44" s="283"/>
      <c r="PY44" s="283"/>
      <c r="PZ44" s="283"/>
      <c r="QA44" s="283"/>
      <c r="QB44" s="283"/>
      <c r="QC44" s="283"/>
      <c r="QD44" s="283"/>
      <c r="QE44" s="283"/>
      <c r="QF44" s="283"/>
      <c r="QG44" s="18"/>
      <c r="QH44" s="357"/>
      <c r="QI44" s="357"/>
      <c r="QJ44" s="357"/>
      <c r="QK44" s="357"/>
      <c r="QL44" s="357"/>
      <c r="QM44" s="357"/>
      <c r="QN44" s="357"/>
      <c r="QO44" s="357"/>
      <c r="QP44" s="357"/>
      <c r="QQ44" s="639"/>
      <c r="QR44" s="357"/>
      <c r="QS44" s="639"/>
      <c r="QT44" s="357"/>
      <c r="QU44" s="639"/>
      <c r="QV44" s="357"/>
      <c r="QW44" s="283"/>
      <c r="QX44" s="283"/>
      <c r="QY44" s="283"/>
      <c r="QZ44" s="283"/>
      <c r="RA44" s="283"/>
      <c r="RM44" s="367">
        <f>ROW()</f>
        <v>44</v>
      </c>
      <c r="RN44" s="287" t="s">
        <v>216</v>
      </c>
      <c r="RO44" s="445"/>
      <c r="RP44" s="561"/>
      <c r="RQ44" s="561"/>
      <c r="RR44" s="561"/>
      <c r="RS44" s="561">
        <f>-RS40-RS42</f>
        <v>-211374.28810000006</v>
      </c>
      <c r="RT44" s="561">
        <f t="shared" ref="RT44:SB44" si="196">-RT40-RT42</f>
        <v>-211374.28810000006</v>
      </c>
      <c r="RU44" s="561">
        <f t="shared" si="196"/>
        <v>-792152.34710000001</v>
      </c>
      <c r="RV44" s="561">
        <f t="shared" si="196"/>
        <v>-1003526.6352000001</v>
      </c>
      <c r="RW44" s="561">
        <f t="shared" si="196"/>
        <v>-125084.27870000018</v>
      </c>
      <c r="RX44" s="561">
        <f t="shared" si="196"/>
        <v>-1128610.9139000003</v>
      </c>
      <c r="RY44" s="561">
        <f t="shared" si="196"/>
        <v>-247672.57610000021</v>
      </c>
      <c r="RZ44" s="561">
        <f t="shared" si="196"/>
        <v>-1376283.4900000005</v>
      </c>
      <c r="SA44" s="561">
        <f t="shared" si="196"/>
        <v>-322232.33369999728</v>
      </c>
      <c r="SB44" s="561">
        <f t="shared" si="196"/>
        <v>-1698515.8236999977</v>
      </c>
    </row>
    <row r="45" spans="1:496" ht="15.75" thickTop="1" x14ac:dyDescent="0.25">
      <c r="A45" s="18">
        <f>ROW()</f>
        <v>45</v>
      </c>
      <c r="B45" s="486" t="s">
        <v>393</v>
      </c>
      <c r="D45" s="279"/>
      <c r="E45" s="279">
        <v>0</v>
      </c>
      <c r="F45" s="448"/>
      <c r="G45" s="279">
        <v>-493172.52</v>
      </c>
      <c r="H45" s="448"/>
      <c r="I45" s="279">
        <v>0</v>
      </c>
      <c r="J45" s="448"/>
      <c r="K45" s="279">
        <v>0</v>
      </c>
      <c r="L45" s="448"/>
      <c r="M45" s="279">
        <v>0</v>
      </c>
      <c r="N45" s="448"/>
      <c r="O45" s="279">
        <v>0</v>
      </c>
      <c r="P45" s="630"/>
      <c r="Q45" s="377">
        <f>ROW()</f>
        <v>45</v>
      </c>
      <c r="R45" s="416" t="s">
        <v>394</v>
      </c>
      <c r="S45" s="641">
        <f>T45/T21</f>
        <v>0.95133244767659597</v>
      </c>
      <c r="T45" s="522">
        <v>19878351.949999999</v>
      </c>
      <c r="U45" s="32">
        <f t="shared" si="186"/>
        <v>-19878351.949999999</v>
      </c>
      <c r="V45" s="32">
        <f t="shared" si="187"/>
        <v>0</v>
      </c>
      <c r="W45" s="450"/>
      <c r="X45" s="450">
        <f t="shared" si="188"/>
        <v>0</v>
      </c>
      <c r="Y45" s="450"/>
      <c r="Z45" s="450">
        <f t="shared" si="189"/>
        <v>0</v>
      </c>
      <c r="AA45" s="450"/>
      <c r="AB45" s="450">
        <f t="shared" si="190"/>
        <v>0</v>
      </c>
      <c r="AC45" s="450"/>
      <c r="AD45" s="450">
        <f t="shared" si="191"/>
        <v>0</v>
      </c>
      <c r="AE45" s="450"/>
      <c r="AF45" s="450">
        <f t="shared" si="192"/>
        <v>0</v>
      </c>
      <c r="AH45" s="382"/>
      <c r="AI45" s="382"/>
      <c r="AJ45" s="382"/>
      <c r="AK45" s="382"/>
      <c r="AL45" s="382"/>
      <c r="AM45" s="382"/>
      <c r="AN45" s="382"/>
      <c r="AO45" s="382"/>
      <c r="AP45" s="382"/>
      <c r="AQ45" s="382"/>
      <c r="AR45" s="382"/>
      <c r="AS45" s="382"/>
      <c r="AT45" s="382"/>
      <c r="AU45" s="382"/>
      <c r="AV45" s="382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U45" s="357"/>
      <c r="CC45" s="357"/>
      <c r="CD45" s="357"/>
      <c r="CE45" s="357"/>
      <c r="CF45" s="357"/>
      <c r="CG45" s="357"/>
      <c r="CH45" s="357"/>
      <c r="CI45" s="357"/>
      <c r="CJ45" s="357"/>
      <c r="CK45" s="357"/>
      <c r="CL45" s="357"/>
      <c r="CM45" s="357"/>
      <c r="CN45" s="357"/>
      <c r="CO45" s="357"/>
      <c r="CP45" s="357"/>
      <c r="CQ45" s="357"/>
      <c r="CR45" s="357"/>
      <c r="CS45" s="357"/>
      <c r="CT45" s="357"/>
      <c r="CU45" s="357"/>
      <c r="CV45" s="357"/>
      <c r="CW45" s="357"/>
      <c r="CX45" s="357"/>
      <c r="CY45" s="357"/>
      <c r="CZ45" s="357"/>
      <c r="DA45" s="357"/>
      <c r="DB45" s="357"/>
      <c r="DC45" s="357"/>
      <c r="DD45" s="357"/>
      <c r="DE45" s="357"/>
      <c r="DF45" s="357"/>
      <c r="DG45" s="357"/>
      <c r="DH45" s="357"/>
      <c r="DI45" s="357"/>
      <c r="DJ45" s="357"/>
      <c r="DK45" s="357"/>
      <c r="DL45" s="357"/>
      <c r="DM45" s="357"/>
      <c r="DN45" s="357"/>
      <c r="DO45" s="357"/>
      <c r="DP45" s="357"/>
      <c r="DQ45" s="357"/>
      <c r="DR45" s="357"/>
      <c r="DS45" s="357"/>
      <c r="DT45" s="357"/>
      <c r="DU45" s="357"/>
      <c r="DV45" s="357"/>
      <c r="DW45" s="357"/>
      <c r="DX45" s="357"/>
      <c r="EO45" s="357"/>
      <c r="EP45" s="357"/>
      <c r="EQ45" s="357"/>
      <c r="ER45" s="357"/>
      <c r="ES45" s="357"/>
      <c r="ET45" s="357"/>
      <c r="EU45" s="357"/>
      <c r="EV45" s="357"/>
      <c r="EW45" s="357"/>
      <c r="EX45" s="357"/>
      <c r="EY45" s="357"/>
      <c r="EZ45" s="357"/>
      <c r="FA45" s="357"/>
      <c r="FB45" s="357"/>
      <c r="FC45" s="357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 s="357"/>
      <c r="IH45" s="357"/>
      <c r="II45" s="357"/>
      <c r="IJ45" s="357"/>
      <c r="IK45" s="357"/>
      <c r="IL45" s="357"/>
      <c r="IM45" s="357"/>
      <c r="IN45" s="357"/>
      <c r="IO45" s="357"/>
      <c r="IP45" s="357"/>
      <c r="IQ45" s="357"/>
      <c r="IR45" s="357"/>
      <c r="IS45" s="357"/>
      <c r="IT45" s="357"/>
      <c r="IU45" s="357"/>
      <c r="IV45" s="357"/>
      <c r="LY45" s="18"/>
      <c r="MH45" s="39"/>
      <c r="MI45" s="39"/>
      <c r="MJ45" s="39"/>
      <c r="MK45" s="39"/>
      <c r="ML45" s="39"/>
      <c r="MM45" s="39"/>
      <c r="MN45" s="39"/>
      <c r="MR45" s="287"/>
      <c r="MS45" s="287"/>
      <c r="MT45" s="287"/>
      <c r="MU45" s="287"/>
      <c r="MV45" s="287"/>
      <c r="MW45" s="287"/>
      <c r="MX45" s="287"/>
      <c r="MY45" s="287"/>
      <c r="MZ45" s="287"/>
      <c r="NA45" s="287"/>
      <c r="NB45" s="287"/>
      <c r="NC45" s="287"/>
      <c r="ND45" s="287"/>
      <c r="NE45" s="18">
        <f>ROW()</f>
        <v>45</v>
      </c>
      <c r="NF45" s="1" t="s">
        <v>265</v>
      </c>
      <c r="NG45" s="525">
        <v>0.21</v>
      </c>
      <c r="NH45" s="49">
        <f t="shared" ref="NH45:NM45" si="197">NH43*-$NG$45</f>
        <v>0</v>
      </c>
      <c r="NI45" s="49">
        <f t="shared" si="197"/>
        <v>0</v>
      </c>
      <c r="NJ45" s="519">
        <f>-NJ43*-$NG$45</f>
        <v>1316321.3133</v>
      </c>
      <c r="NK45" s="519">
        <f>-NK43*-$NG$45</f>
        <v>-1316321.3133</v>
      </c>
      <c r="NL45" s="49">
        <f>SUM(NJ45:NK45)</f>
        <v>0</v>
      </c>
      <c r="NM45" s="49">
        <f t="shared" si="197"/>
        <v>0</v>
      </c>
      <c r="NN45" s="49">
        <f>SUM(NL45:NM45)</f>
        <v>0</v>
      </c>
      <c r="NO45" s="519">
        <f>-NO43*-$NG$45</f>
        <v>-1752299.6381946239</v>
      </c>
      <c r="NP45" s="49">
        <f>SUM(NN45:NO45)</f>
        <v>-1752299.6381946239</v>
      </c>
      <c r="NQ45" s="519">
        <f>-NQ43*-$NG$45</f>
        <v>0</v>
      </c>
      <c r="NR45" s="49">
        <f>SUM(NP45:NQ45)</f>
        <v>-1752299.6381946239</v>
      </c>
      <c r="NS45" s="519">
        <f>-NS43*-$NG$45</f>
        <v>0</v>
      </c>
      <c r="NT45" s="49">
        <f>SUM(NR45:NS45)</f>
        <v>-1752299.6381946239</v>
      </c>
      <c r="NU45" s="18">
        <f>ROW()</f>
        <v>45</v>
      </c>
      <c r="NV45" s="642" t="s">
        <v>395</v>
      </c>
      <c r="NW45" s="643"/>
      <c r="NX45" s="644"/>
      <c r="NY45" s="644"/>
      <c r="NZ45" s="644"/>
      <c r="OA45" s="644"/>
      <c r="OB45" s="644"/>
      <c r="OC45" s="545"/>
      <c r="OD45" s="644"/>
      <c r="OE45" s="545"/>
      <c r="OF45" s="644"/>
      <c r="OG45" s="545"/>
      <c r="OH45" s="644"/>
      <c r="OI45" s="545"/>
      <c r="OJ45" s="644"/>
      <c r="OK45" s="357"/>
      <c r="OL45" s="357"/>
      <c r="OM45" s="357"/>
      <c r="ON45" s="357"/>
      <c r="OO45" s="357"/>
      <c r="OP45" s="357"/>
      <c r="OQ45" s="357"/>
      <c r="OR45" s="357"/>
      <c r="OS45" s="357"/>
      <c r="OT45" s="357"/>
      <c r="OU45" s="357"/>
      <c r="OV45" s="357"/>
      <c r="OW45" s="357"/>
      <c r="OX45" s="357"/>
      <c r="OY45" s="357"/>
      <c r="OZ45" s="357"/>
      <c r="PA45" s="18"/>
      <c r="PB45" s="357"/>
      <c r="PC45" s="357"/>
      <c r="PD45" s="357"/>
      <c r="PE45" s="357"/>
      <c r="PF45" s="357"/>
      <c r="PG45" s="357"/>
      <c r="PH45" s="357"/>
      <c r="PI45" s="357"/>
      <c r="PJ45" s="357"/>
      <c r="PK45" s="357"/>
      <c r="PL45" s="357"/>
      <c r="PM45" s="357"/>
      <c r="PN45" s="357"/>
      <c r="PO45" s="357"/>
      <c r="PP45" s="357"/>
      <c r="PQ45" s="283"/>
      <c r="PR45" s="283"/>
      <c r="PS45" s="283"/>
      <c r="PT45" s="283"/>
      <c r="PU45" s="283"/>
      <c r="PV45" s="283"/>
      <c r="PW45" s="283"/>
      <c r="PX45" s="283"/>
      <c r="PY45" s="283"/>
      <c r="PZ45" s="283"/>
      <c r="QA45" s="283"/>
      <c r="QB45" s="283"/>
      <c r="QC45" s="283"/>
      <c r="QD45" s="283"/>
      <c r="QE45" s="283"/>
      <c r="QF45" s="283"/>
      <c r="QG45" s="18"/>
      <c r="QH45" s="357"/>
      <c r="QI45" s="357"/>
      <c r="QJ45" s="357"/>
      <c r="QK45" s="357"/>
      <c r="QL45" s="357"/>
      <c r="QM45" s="357"/>
      <c r="QN45" s="357"/>
      <c r="QO45" s="357"/>
      <c r="QP45" s="357"/>
      <c r="QQ45" s="357"/>
      <c r="QR45" s="357"/>
      <c r="QS45" s="357"/>
      <c r="QT45" s="357"/>
      <c r="QU45" s="357"/>
      <c r="QV45" s="357"/>
      <c r="QW45" s="283"/>
      <c r="QX45" s="283"/>
      <c r="QY45" s="283"/>
      <c r="QZ45" s="283"/>
      <c r="RA45" s="283"/>
      <c r="RM45" s="367">
        <f>ROW()</f>
        <v>45</v>
      </c>
      <c r="RN45" s="287"/>
      <c r="RO45" s="445"/>
      <c r="RP45" s="366"/>
      <c r="RQ45" s="366"/>
      <c r="RR45" s="366"/>
      <c r="RS45" s="366"/>
      <c r="RT45" s="366"/>
      <c r="RU45" s="366"/>
      <c r="RV45" s="366"/>
      <c r="RW45" s="366"/>
      <c r="RX45" s="366"/>
      <c r="RY45" s="366"/>
      <c r="RZ45" s="366"/>
      <c r="SA45" s="366"/>
      <c r="SB45" s="366"/>
    </row>
    <row r="46" spans="1:496" ht="15.75" thickBot="1" x14ac:dyDescent="0.3">
      <c r="A46" s="18">
        <f>ROW()</f>
        <v>46</v>
      </c>
      <c r="B46" s="372" t="s">
        <v>396</v>
      </c>
      <c r="D46" s="279"/>
      <c r="E46" s="279">
        <v>0</v>
      </c>
      <c r="F46" s="448"/>
      <c r="G46" s="279">
        <v>0</v>
      </c>
      <c r="H46" s="448"/>
      <c r="I46" s="279">
        <v>0</v>
      </c>
      <c r="J46" s="448"/>
      <c r="K46" s="279">
        <v>5642027.993774578</v>
      </c>
      <c r="L46" s="448"/>
      <c r="M46" s="279">
        <v>991100.74026744813</v>
      </c>
      <c r="N46" s="448"/>
      <c r="O46" s="279">
        <v>970229.64709046856</v>
      </c>
      <c r="P46" s="279"/>
      <c r="Q46" s="377">
        <f>ROW()</f>
        <v>46</v>
      </c>
      <c r="R46" s="35" t="s">
        <v>275</v>
      </c>
      <c r="S46" s="641">
        <f>T46/T22</f>
        <v>0.95238599999166451</v>
      </c>
      <c r="T46" s="522">
        <v>-82886110.760000005</v>
      </c>
      <c r="U46" s="32">
        <f t="shared" si="186"/>
        <v>82886110.760000005</v>
      </c>
      <c r="V46" s="32">
        <f t="shared" si="187"/>
        <v>0</v>
      </c>
      <c r="W46" s="450"/>
      <c r="X46" s="450">
        <f t="shared" si="188"/>
        <v>0</v>
      </c>
      <c r="Y46" s="450"/>
      <c r="Z46" s="450">
        <f t="shared" si="189"/>
        <v>0</v>
      </c>
      <c r="AA46" s="450"/>
      <c r="AB46" s="450">
        <f t="shared" si="190"/>
        <v>0</v>
      </c>
      <c r="AC46" s="450"/>
      <c r="AD46" s="450">
        <f t="shared" si="191"/>
        <v>0</v>
      </c>
      <c r="AE46" s="450"/>
      <c r="AF46" s="450">
        <f t="shared" si="192"/>
        <v>0</v>
      </c>
      <c r="AH46" s="382"/>
      <c r="AI46" s="382"/>
      <c r="AJ46" s="382"/>
      <c r="AK46" s="382"/>
      <c r="AL46" s="382"/>
      <c r="AM46" s="382"/>
      <c r="AN46" s="382"/>
      <c r="AO46" s="382"/>
      <c r="AP46" s="382"/>
      <c r="AQ46" s="382"/>
      <c r="AR46" s="382"/>
      <c r="AS46" s="382"/>
      <c r="AT46" s="382"/>
      <c r="AU46" s="382"/>
      <c r="AV46" s="382"/>
      <c r="BU46" s="357"/>
      <c r="BV46" s="357"/>
      <c r="BW46" s="357"/>
      <c r="BX46" s="357"/>
      <c r="BY46" s="357"/>
      <c r="BZ46" s="357"/>
      <c r="CA46" s="357"/>
      <c r="CB46" s="357"/>
      <c r="CC46" s="357"/>
      <c r="CD46" s="357"/>
      <c r="CE46" s="357"/>
      <c r="CF46" s="357"/>
      <c r="CG46" s="357"/>
      <c r="CH46" s="357"/>
      <c r="CI46" s="357"/>
      <c r="CJ46" s="357"/>
      <c r="CK46" s="357"/>
      <c r="CL46" s="357"/>
      <c r="CM46" s="357"/>
      <c r="CN46" s="357"/>
      <c r="CO46" s="357"/>
      <c r="CP46" s="357"/>
      <c r="CQ46" s="357"/>
      <c r="CR46" s="357"/>
      <c r="CS46" s="357"/>
      <c r="CT46" s="357"/>
      <c r="CU46" s="357"/>
      <c r="CV46" s="357"/>
      <c r="CW46" s="357"/>
      <c r="CX46" s="357"/>
      <c r="CY46" s="357"/>
      <c r="CZ46" s="357"/>
      <c r="DA46" s="357"/>
      <c r="DB46" s="357"/>
      <c r="DC46" s="357"/>
      <c r="DD46" s="357"/>
      <c r="DE46" s="357"/>
      <c r="DF46" s="357"/>
      <c r="DG46" s="357"/>
      <c r="DH46" s="357"/>
      <c r="DI46" s="357"/>
      <c r="DJ46" s="357"/>
      <c r="DK46" s="357"/>
      <c r="DL46" s="357"/>
      <c r="DM46" s="357"/>
      <c r="DN46" s="357"/>
      <c r="DO46" s="357"/>
      <c r="DP46" s="357"/>
      <c r="DQ46" s="357"/>
      <c r="DR46" s="357"/>
      <c r="DS46" s="357"/>
      <c r="DT46" s="357"/>
      <c r="DU46" s="357"/>
      <c r="DV46" s="357"/>
      <c r="DW46" s="357"/>
      <c r="DX46" s="357"/>
      <c r="EO46" s="357"/>
      <c r="EP46" s="357"/>
      <c r="EQ46" s="357"/>
      <c r="ER46" s="357"/>
      <c r="ES46" s="357"/>
      <c r="ET46" s="357"/>
      <c r="EU46" s="357"/>
      <c r="EV46" s="357"/>
      <c r="EW46" s="357"/>
      <c r="EX46" s="357"/>
      <c r="EY46" s="357"/>
      <c r="EZ46" s="357"/>
      <c r="FA46" s="357"/>
      <c r="FB46" s="357"/>
      <c r="FC46" s="357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 s="357"/>
      <c r="IH46" s="357"/>
      <c r="II46" s="357"/>
      <c r="IJ46" s="357"/>
      <c r="IK46" s="357"/>
      <c r="IL46" s="357"/>
      <c r="IM46" s="357"/>
      <c r="IN46" s="357"/>
      <c r="IO46" s="357"/>
      <c r="IP46" s="357"/>
      <c r="IQ46" s="357"/>
      <c r="IR46" s="357"/>
      <c r="IS46" s="357"/>
      <c r="IT46" s="357"/>
      <c r="IU46" s="357"/>
      <c r="IV46" s="357"/>
      <c r="LY46" s="18"/>
      <c r="MH46" s="39"/>
      <c r="MI46" s="39"/>
      <c r="MJ46" s="39"/>
      <c r="MK46" s="39"/>
      <c r="ML46" s="39"/>
      <c r="MM46" s="39"/>
      <c r="MN46" s="39"/>
      <c r="MR46" s="287"/>
      <c r="MS46" s="287"/>
      <c r="MT46" s="287"/>
      <c r="MU46" s="287"/>
      <c r="MV46" s="287"/>
      <c r="MW46" s="287"/>
      <c r="MX46" s="287"/>
      <c r="MY46" s="287"/>
      <c r="MZ46" s="287"/>
      <c r="NA46" s="287"/>
      <c r="NB46" s="287"/>
      <c r="NC46" s="287"/>
      <c r="ND46" s="287"/>
      <c r="NE46" s="18">
        <f>ROW()</f>
        <v>46</v>
      </c>
      <c r="NF46" s="1" t="s">
        <v>216</v>
      </c>
      <c r="NH46" s="463">
        <f>-NH43-NH45</f>
        <v>0</v>
      </c>
      <c r="NI46" s="463">
        <f>-NI43-NI45</f>
        <v>0</v>
      </c>
      <c r="NJ46" s="463">
        <f>NJ43-NJ45</f>
        <v>4951875.4166999999</v>
      </c>
      <c r="NK46" s="463">
        <f>NK43-NK45</f>
        <v>-4951875.4166999999</v>
      </c>
      <c r="NL46" s="463">
        <f t="shared" ref="NL46:NT46" si="198">NL43-NL45</f>
        <v>0</v>
      </c>
      <c r="NM46" s="463">
        <f t="shared" si="198"/>
        <v>0</v>
      </c>
      <c r="NN46" s="463">
        <f t="shared" si="198"/>
        <v>0</v>
      </c>
      <c r="NO46" s="463">
        <f t="shared" si="198"/>
        <v>-6591984.3532083482</v>
      </c>
      <c r="NP46" s="463">
        <f t="shared" si="198"/>
        <v>-6591984.3532083482</v>
      </c>
      <c r="NQ46" s="463">
        <f t="shared" si="198"/>
        <v>0</v>
      </c>
      <c r="NR46" s="463">
        <f t="shared" si="198"/>
        <v>-6591984.3532083482</v>
      </c>
      <c r="NS46" s="463">
        <f t="shared" si="198"/>
        <v>0</v>
      </c>
      <c r="NT46" s="463">
        <f t="shared" si="198"/>
        <v>-6591984.3532083482</v>
      </c>
      <c r="NU46" s="18">
        <f>ROW()</f>
        <v>46</v>
      </c>
      <c r="NV46" s="590" t="s">
        <v>288</v>
      </c>
      <c r="NW46" s="590"/>
      <c r="NX46" s="278">
        <f>NX44</f>
        <v>-11323975.769400001</v>
      </c>
      <c r="NY46" s="278">
        <f t="shared" ref="NY46:OJ46" si="199">NY44</f>
        <v>0</v>
      </c>
      <c r="NZ46" s="278">
        <f t="shared" si="199"/>
        <v>-11323975.769400001</v>
      </c>
      <c r="OA46" s="278">
        <f t="shared" si="199"/>
        <v>11323975.769400001</v>
      </c>
      <c r="OB46" s="278">
        <f t="shared" si="199"/>
        <v>0</v>
      </c>
      <c r="OC46" s="278">
        <f t="shared" si="199"/>
        <v>0</v>
      </c>
      <c r="OD46" s="278">
        <f t="shared" si="199"/>
        <v>0</v>
      </c>
      <c r="OE46" s="278">
        <f t="shared" si="199"/>
        <v>6970120.2719269879</v>
      </c>
      <c r="OF46" s="278">
        <f t="shared" si="199"/>
        <v>6970120.2719269879</v>
      </c>
      <c r="OG46" s="278">
        <f t="shared" si="199"/>
        <v>0</v>
      </c>
      <c r="OH46" s="278">
        <f t="shared" si="199"/>
        <v>6970120.2719269879</v>
      </c>
      <c r="OI46" s="278">
        <f t="shared" si="199"/>
        <v>0</v>
      </c>
      <c r="OJ46" s="278">
        <f t="shared" si="199"/>
        <v>6970120.2719269879</v>
      </c>
      <c r="OK46" s="357"/>
      <c r="OL46" s="357"/>
      <c r="OM46" s="357"/>
      <c r="ON46" s="357"/>
      <c r="OO46" s="357"/>
      <c r="OP46" s="357"/>
      <c r="OQ46" s="357"/>
      <c r="OR46" s="357"/>
      <c r="OS46" s="357"/>
      <c r="OT46" s="357"/>
      <c r="OU46" s="357"/>
      <c r="OV46" s="357"/>
      <c r="OW46" s="357"/>
      <c r="OX46" s="357"/>
      <c r="OY46" s="357"/>
      <c r="OZ46" s="357"/>
      <c r="PB46" s="357"/>
      <c r="PC46" s="357"/>
      <c r="PD46" s="357"/>
      <c r="PE46" s="357"/>
      <c r="PF46" s="357"/>
      <c r="PG46" s="357"/>
      <c r="PH46" s="357"/>
      <c r="PI46" s="357"/>
      <c r="PJ46" s="357"/>
      <c r="PK46" s="357"/>
      <c r="PL46" s="357"/>
      <c r="PM46" s="357"/>
      <c r="PN46" s="357"/>
      <c r="PO46" s="357"/>
      <c r="PP46" s="357"/>
      <c r="PQ46" s="283"/>
      <c r="PR46" s="283"/>
      <c r="PS46" s="283"/>
      <c r="PT46" s="283"/>
      <c r="PU46" s="283"/>
      <c r="PV46" s="283"/>
      <c r="PW46" s="283"/>
      <c r="PX46" s="283"/>
      <c r="PY46" s="283"/>
      <c r="PZ46" s="283"/>
      <c r="QA46" s="283"/>
      <c r="QB46" s="283"/>
      <c r="QC46" s="283"/>
      <c r="QD46" s="283"/>
      <c r="QE46" s="283"/>
      <c r="QF46" s="283"/>
      <c r="QG46" s="357"/>
      <c r="QH46" s="357"/>
      <c r="QI46" s="357"/>
      <c r="QJ46" s="357"/>
      <c r="QK46" s="357"/>
      <c r="QL46" s="357"/>
      <c r="QM46" s="357"/>
      <c r="QN46" s="357"/>
      <c r="QO46" s="357"/>
      <c r="QP46" s="357"/>
      <c r="QQ46" s="357"/>
      <c r="QR46" s="357"/>
      <c r="QS46" s="357"/>
      <c r="QT46" s="357"/>
      <c r="QU46" s="357"/>
      <c r="QV46" s="357"/>
      <c r="QW46" s="283"/>
      <c r="QX46" s="283"/>
      <c r="QY46" s="283"/>
      <c r="QZ46" s="283"/>
      <c r="RA46" s="283"/>
      <c r="RM46" s="367">
        <f>ROW()</f>
        <v>46</v>
      </c>
      <c r="RN46" s="287" t="s">
        <v>340</v>
      </c>
      <c r="RO46" s="445"/>
      <c r="RP46" s="413"/>
      <c r="RQ46" s="413"/>
      <c r="RR46" s="413"/>
      <c r="RS46" s="413">
        <v>35713428</v>
      </c>
      <c r="RT46" s="413">
        <v>35713428</v>
      </c>
      <c r="RU46" s="413">
        <v>4064845.849999994</v>
      </c>
      <c r="RV46" s="413">
        <v>39778273.849999994</v>
      </c>
      <c r="RW46" s="413">
        <v>4047296.7100000083</v>
      </c>
      <c r="RX46" s="413">
        <v>43825570.560000002</v>
      </c>
      <c r="RY46" s="413">
        <v>8832345.3599999994</v>
      </c>
      <c r="RZ46" s="413">
        <v>52657915.920000002</v>
      </c>
      <c r="SA46" s="413">
        <v>11853126.560000002</v>
      </c>
      <c r="SB46" s="413">
        <v>64511042.480000004</v>
      </c>
    </row>
    <row r="47" spans="1:496" ht="15.75" thickTop="1" x14ac:dyDescent="0.25">
      <c r="A47" s="18">
        <f>ROW()</f>
        <v>47</v>
      </c>
      <c r="B47" s="468" t="s">
        <v>397</v>
      </c>
      <c r="C47" s="19"/>
      <c r="D47" s="645">
        <f>SUM(D35:D46)</f>
        <v>0</v>
      </c>
      <c r="E47" s="645">
        <f t="shared" ref="E47:P47" si="200">SUM(E35:E46)</f>
        <v>-24355616.922251314</v>
      </c>
      <c r="F47" s="645">
        <f t="shared" si="200"/>
        <v>0</v>
      </c>
      <c r="G47" s="645">
        <f t="shared" si="200"/>
        <v>-11404908.870000001</v>
      </c>
      <c r="H47" s="645">
        <f t="shared" si="200"/>
        <v>0</v>
      </c>
      <c r="I47" s="645">
        <f t="shared" si="200"/>
        <v>655535</v>
      </c>
      <c r="J47" s="645">
        <f t="shared" si="200"/>
        <v>0</v>
      </c>
      <c r="K47" s="645">
        <f t="shared" si="200"/>
        <v>3818698.993774578</v>
      </c>
      <c r="L47" s="645">
        <f t="shared" si="200"/>
        <v>0</v>
      </c>
      <c r="M47" s="645">
        <f t="shared" si="200"/>
        <v>1829931.7402674481</v>
      </c>
      <c r="N47" s="645">
        <f t="shared" si="200"/>
        <v>0</v>
      </c>
      <c r="O47" s="645">
        <f t="shared" si="200"/>
        <v>1679761.6470904686</v>
      </c>
      <c r="P47" s="645">
        <f t="shared" si="200"/>
        <v>0</v>
      </c>
      <c r="Q47" s="377">
        <f>ROW()</f>
        <v>47</v>
      </c>
      <c r="R47" s="35" t="s">
        <v>398</v>
      </c>
      <c r="S47" s="641"/>
      <c r="T47" s="522">
        <v>-65534.54</v>
      </c>
      <c r="U47" s="32">
        <f t="shared" si="186"/>
        <v>65534.54</v>
      </c>
      <c r="V47" s="32">
        <f t="shared" si="187"/>
        <v>0</v>
      </c>
      <c r="W47" s="450"/>
      <c r="X47" s="450">
        <f t="shared" si="188"/>
        <v>0</v>
      </c>
      <c r="Y47" s="450"/>
      <c r="Z47" s="450">
        <f t="shared" si="189"/>
        <v>0</v>
      </c>
      <c r="AA47" s="450"/>
      <c r="AB47" s="450">
        <f t="shared" si="190"/>
        <v>0</v>
      </c>
      <c r="AC47" s="450"/>
      <c r="AD47" s="450">
        <f t="shared" si="191"/>
        <v>0</v>
      </c>
      <c r="AE47" s="450"/>
      <c r="AF47" s="450">
        <f t="shared" si="192"/>
        <v>0</v>
      </c>
      <c r="AH47" s="382"/>
      <c r="AI47" s="382"/>
      <c r="AJ47" s="382"/>
      <c r="AK47" s="382"/>
      <c r="AL47" s="382"/>
      <c r="AM47" s="382"/>
      <c r="AN47" s="382"/>
      <c r="AO47" s="382"/>
      <c r="AP47" s="382"/>
      <c r="AQ47" s="382"/>
      <c r="AR47" s="382"/>
      <c r="AS47" s="382"/>
      <c r="AT47" s="382"/>
      <c r="AU47" s="382"/>
      <c r="AV47" s="382"/>
      <c r="BU47" s="357"/>
      <c r="BV47" s="357"/>
      <c r="BW47" s="357"/>
      <c r="BX47" s="357"/>
      <c r="BY47" s="357"/>
      <c r="BZ47" s="357"/>
      <c r="CA47" s="357"/>
      <c r="CB47" s="357"/>
      <c r="CC47" s="357"/>
      <c r="CD47" s="357"/>
      <c r="CE47" s="357"/>
      <c r="CF47" s="357"/>
      <c r="CG47" s="357"/>
      <c r="CH47" s="357"/>
      <c r="CI47" s="357"/>
      <c r="CJ47" s="357"/>
      <c r="CK47" s="357"/>
      <c r="CL47" s="357"/>
      <c r="CM47" s="357"/>
      <c r="CN47" s="357"/>
      <c r="CO47" s="357"/>
      <c r="CP47" s="357"/>
      <c r="CQ47" s="357"/>
      <c r="CR47" s="357"/>
      <c r="CS47" s="357"/>
      <c r="CT47" s="357"/>
      <c r="CU47" s="357"/>
      <c r="CV47" s="357"/>
      <c r="CW47" s="357"/>
      <c r="CX47" s="357"/>
      <c r="CY47" s="357"/>
      <c r="CZ47" s="357"/>
      <c r="DA47" s="357"/>
      <c r="DB47" s="357"/>
      <c r="DC47" s="357"/>
      <c r="DD47" s="357"/>
      <c r="DE47" s="357"/>
      <c r="DF47" s="357"/>
      <c r="DG47" s="357"/>
      <c r="DH47" s="357"/>
      <c r="DI47" s="357"/>
      <c r="DJ47" s="357"/>
      <c r="DK47" s="357"/>
      <c r="DL47" s="357"/>
      <c r="DM47" s="357"/>
      <c r="DN47" s="357"/>
      <c r="DO47" s="357"/>
      <c r="DP47" s="357"/>
      <c r="DQ47" s="357"/>
      <c r="DR47" s="357"/>
      <c r="DS47" s="357"/>
      <c r="DT47" s="357"/>
      <c r="DU47" s="357"/>
      <c r="DV47" s="357"/>
      <c r="DW47" s="357"/>
      <c r="DX47" s="357"/>
      <c r="EO47" s="357"/>
      <c r="EP47" s="357"/>
      <c r="EQ47" s="357"/>
      <c r="ER47" s="357"/>
      <c r="ES47" s="357"/>
      <c r="ET47" s="357"/>
      <c r="EU47" s="357"/>
      <c r="EV47" s="357"/>
      <c r="EW47" s="357"/>
      <c r="EX47" s="357"/>
      <c r="EY47" s="357"/>
      <c r="EZ47" s="357"/>
      <c r="FA47" s="357"/>
      <c r="FB47" s="357"/>
      <c r="FC47" s="35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 s="357"/>
      <c r="IH47" s="357"/>
      <c r="II47" s="357"/>
      <c r="IJ47" s="357"/>
      <c r="IK47" s="357"/>
      <c r="IL47" s="357"/>
      <c r="IM47" s="357"/>
      <c r="IN47" s="357"/>
      <c r="IO47" s="357"/>
      <c r="IP47" s="357"/>
      <c r="IQ47" s="357"/>
      <c r="IR47" s="357"/>
      <c r="IS47" s="357"/>
      <c r="IT47" s="357"/>
      <c r="IU47" s="357"/>
      <c r="IV47" s="357"/>
      <c r="LY47" s="18"/>
      <c r="MH47" s="39"/>
      <c r="MI47" s="39"/>
      <c r="MJ47" s="39"/>
      <c r="MK47" s="39"/>
      <c r="ML47" s="39"/>
      <c r="MM47" s="39"/>
      <c r="MN47" s="39"/>
      <c r="MR47" s="287"/>
      <c r="MS47" s="287"/>
      <c r="MT47" s="287"/>
      <c r="MU47" s="287"/>
      <c r="MV47" s="287"/>
      <c r="MW47" s="287"/>
      <c r="MX47" s="287"/>
      <c r="MY47" s="287"/>
      <c r="MZ47" s="287"/>
      <c r="NA47" s="287"/>
      <c r="NB47" s="287"/>
      <c r="NC47" s="287"/>
      <c r="ND47" s="287"/>
      <c r="NU47" s="18">
        <f>ROW()</f>
        <v>47</v>
      </c>
      <c r="NV47" s="590"/>
      <c r="NW47" s="590"/>
      <c r="NX47" s="278"/>
      <c r="NY47" s="278"/>
      <c r="NZ47" s="278"/>
      <c r="OA47" s="644"/>
      <c r="OB47" s="278"/>
      <c r="OC47" s="545"/>
      <c r="OD47" s="278"/>
      <c r="OE47" s="545"/>
      <c r="OF47" s="278"/>
      <c r="OG47" s="545"/>
      <c r="OH47" s="278"/>
      <c r="OI47" s="545"/>
      <c r="OJ47" s="278"/>
      <c r="OK47" s="357"/>
      <c r="OL47" s="357"/>
      <c r="OM47" s="357"/>
      <c r="ON47" s="357"/>
      <c r="OO47" s="357"/>
      <c r="OP47" s="357"/>
      <c r="OQ47" s="357"/>
      <c r="OR47" s="357"/>
      <c r="OS47" s="357"/>
      <c r="OT47" s="357"/>
      <c r="OU47" s="357"/>
      <c r="OV47" s="357"/>
      <c r="OW47" s="357"/>
      <c r="OX47" s="357"/>
      <c r="OY47" s="357"/>
      <c r="OZ47" s="357"/>
      <c r="PA47" s="357"/>
      <c r="PB47" s="357"/>
      <c r="PC47" s="357"/>
      <c r="PD47" s="357"/>
      <c r="PE47" s="357"/>
      <c r="PF47" s="357"/>
      <c r="PG47" s="357"/>
      <c r="PH47" s="357"/>
      <c r="PI47" s="357"/>
      <c r="PJ47" s="357"/>
      <c r="PK47" s="357"/>
      <c r="PL47" s="357"/>
      <c r="PM47" s="357"/>
      <c r="PN47" s="357"/>
      <c r="PO47" s="357"/>
      <c r="PP47" s="357"/>
      <c r="PQ47" s="283"/>
      <c r="PR47" s="283"/>
      <c r="PS47" s="283"/>
      <c r="PT47" s="283"/>
      <c r="PU47" s="283"/>
      <c r="PV47" s="283"/>
      <c r="PW47" s="283"/>
      <c r="PX47" s="283"/>
      <c r="PY47" s="283"/>
      <c r="PZ47" s="283"/>
      <c r="QA47" s="283"/>
      <c r="QB47" s="283"/>
      <c r="QC47" s="283"/>
      <c r="QD47" s="283"/>
      <c r="QE47" s="283"/>
      <c r="QF47" s="283"/>
      <c r="QG47" s="357"/>
      <c r="QH47" s="357"/>
      <c r="QI47" s="357"/>
      <c r="QJ47" s="357"/>
      <c r="QK47" s="357"/>
      <c r="QL47" s="357"/>
      <c r="QM47" s="357"/>
      <c r="QN47" s="357"/>
      <c r="QO47" s="357"/>
      <c r="QP47" s="357"/>
      <c r="QQ47" s="357"/>
      <c r="QR47" s="357"/>
      <c r="QS47" s="357"/>
      <c r="QT47" s="357"/>
      <c r="QU47" s="357"/>
      <c r="QV47" s="357"/>
      <c r="QW47" s="283"/>
      <c r="QX47" s="283"/>
      <c r="QY47" s="283"/>
      <c r="QZ47" s="283"/>
      <c r="RA47" s="283"/>
      <c r="RM47" s="367">
        <f>ROW()</f>
        <v>47</v>
      </c>
      <c r="RN47" s="287" t="s">
        <v>347</v>
      </c>
      <c r="RO47" s="445"/>
      <c r="RP47" s="446"/>
      <c r="RQ47" s="446"/>
      <c r="RR47" s="446"/>
      <c r="RS47" s="446">
        <v>-267562.39</v>
      </c>
      <c r="RT47" s="446">
        <v>-267562.39</v>
      </c>
      <c r="RU47" s="446">
        <v>-1270286.8800000004</v>
      </c>
      <c r="RV47" s="446">
        <v>-1537849.2700000003</v>
      </c>
      <c r="RW47" s="446">
        <v>-691162.42999999993</v>
      </c>
      <c r="RX47" s="446">
        <v>-2229011.7000000002</v>
      </c>
      <c r="RY47" s="446">
        <v>-1578473.9100000001</v>
      </c>
      <c r="RZ47" s="446">
        <v>-3807485.6100000003</v>
      </c>
      <c r="SA47" s="446">
        <v>-1938322.7799999984</v>
      </c>
      <c r="SB47" s="446">
        <v>-5745808.3899999987</v>
      </c>
    </row>
    <row r="48" spans="1:496" x14ac:dyDescent="0.25">
      <c r="A48" s="18">
        <f>ROW()</f>
        <v>48</v>
      </c>
      <c r="B48" s="23" t="s">
        <v>399</v>
      </c>
      <c r="C48" s="19"/>
      <c r="D48" s="447"/>
      <c r="E48" s="447">
        <f>E32+E47</f>
        <v>64504636.827810332</v>
      </c>
      <c r="F48" s="447"/>
      <c r="G48" s="447">
        <f>G32+G47</f>
        <v>-7842508.5899999999</v>
      </c>
      <c r="H48" s="447"/>
      <c r="I48" s="447">
        <f t="shared" ref="I48:P48" si="201">I32+I47</f>
        <v>-54506253.366633415</v>
      </c>
      <c r="J48" s="447">
        <f t="shared" si="201"/>
        <v>0</v>
      </c>
      <c r="K48" s="447">
        <f t="shared" si="201"/>
        <v>21146644.32040374</v>
      </c>
      <c r="L48" s="447">
        <f t="shared" si="201"/>
        <v>0</v>
      </c>
      <c r="M48" s="447">
        <f t="shared" si="201"/>
        <v>21573194.485855274</v>
      </c>
      <c r="N48" s="447">
        <f t="shared" si="201"/>
        <v>0</v>
      </c>
      <c r="O48" s="447">
        <f t="shared" si="201"/>
        <v>6339307.2767558433</v>
      </c>
      <c r="P48" s="447">
        <f t="shared" si="201"/>
        <v>0</v>
      </c>
      <c r="Q48" s="377">
        <f>ROW()</f>
        <v>48</v>
      </c>
      <c r="R48" s="35" t="s">
        <v>400</v>
      </c>
      <c r="S48" s="1">
        <f>SUM(T48:T51)/SUM(T27:T28)</f>
        <v>0.95255464046703453</v>
      </c>
      <c r="T48" s="522">
        <v>4150848.83</v>
      </c>
      <c r="U48" s="32">
        <f t="shared" si="186"/>
        <v>-4150848.83</v>
      </c>
      <c r="V48" s="32">
        <f t="shared" si="187"/>
        <v>0</v>
      </c>
      <c r="W48" s="450"/>
      <c r="X48" s="450">
        <f t="shared" si="188"/>
        <v>0</v>
      </c>
      <c r="Y48" s="450"/>
      <c r="Z48" s="450">
        <f t="shared" si="189"/>
        <v>0</v>
      </c>
      <c r="AA48" s="450"/>
      <c r="AB48" s="450">
        <f t="shared" si="190"/>
        <v>0</v>
      </c>
      <c r="AC48" s="450"/>
      <c r="AD48" s="450">
        <f t="shared" si="191"/>
        <v>0</v>
      </c>
      <c r="AE48" s="450"/>
      <c r="AF48" s="450">
        <f t="shared" si="192"/>
        <v>0</v>
      </c>
      <c r="AH48" s="382"/>
      <c r="AI48" s="382"/>
      <c r="AJ48" s="382"/>
      <c r="AK48" s="382"/>
      <c r="AL48" s="382"/>
      <c r="AM48" s="382"/>
      <c r="AN48" s="382"/>
      <c r="AO48" s="382"/>
      <c r="AP48" s="382"/>
      <c r="AQ48" s="382"/>
      <c r="AR48" s="382"/>
      <c r="AS48" s="382"/>
      <c r="AT48" s="382"/>
      <c r="AU48" s="382"/>
      <c r="AV48" s="382"/>
      <c r="BU48" s="357"/>
      <c r="BV48" s="357"/>
      <c r="BW48" s="357"/>
      <c r="BX48" s="357"/>
      <c r="BY48" s="357"/>
      <c r="BZ48" s="357"/>
      <c r="CA48" s="357"/>
      <c r="CB48" s="357"/>
      <c r="CC48" s="357"/>
      <c r="CD48" s="357"/>
      <c r="CE48" s="357"/>
      <c r="CF48" s="357"/>
      <c r="CG48" s="357"/>
      <c r="CH48" s="357"/>
      <c r="CI48" s="357"/>
      <c r="CJ48" s="357"/>
      <c r="CK48" s="357"/>
      <c r="CL48" s="357"/>
      <c r="CM48" s="357"/>
      <c r="CN48" s="357"/>
      <c r="CO48" s="357"/>
      <c r="CP48" s="357"/>
      <c r="CQ48" s="357"/>
      <c r="CR48" s="357"/>
      <c r="CS48" s="357"/>
      <c r="CT48" s="357"/>
      <c r="CU48" s="357"/>
      <c r="CV48" s="357"/>
      <c r="CW48" s="357"/>
      <c r="CX48" s="357"/>
      <c r="CY48" s="357"/>
      <c r="CZ48" s="357"/>
      <c r="DA48" s="357"/>
      <c r="DB48" s="357"/>
      <c r="DC48" s="357"/>
      <c r="DD48" s="357"/>
      <c r="DE48" s="357"/>
      <c r="DF48" s="357"/>
      <c r="DG48" s="357"/>
      <c r="DH48" s="357"/>
      <c r="DI48" s="357"/>
      <c r="DJ48" s="357"/>
      <c r="DK48" s="357"/>
      <c r="DL48" s="357"/>
      <c r="DM48" s="357"/>
      <c r="DN48" s="357"/>
      <c r="DO48" s="357"/>
      <c r="DP48" s="357"/>
      <c r="DQ48" s="357"/>
      <c r="DR48" s="357"/>
      <c r="DS48" s="357"/>
      <c r="DT48" s="357"/>
      <c r="DU48" s="357"/>
      <c r="DV48" s="357"/>
      <c r="DW48" s="357"/>
      <c r="DX48" s="357"/>
      <c r="EO48" s="357"/>
      <c r="EP48" s="357"/>
      <c r="EQ48" s="357"/>
      <c r="ER48" s="357"/>
      <c r="ES48" s="357"/>
      <c r="ET48" s="357"/>
      <c r="EU48" s="357"/>
      <c r="EV48" s="357"/>
      <c r="EW48" s="357"/>
      <c r="EX48" s="357"/>
      <c r="EY48" s="357"/>
      <c r="EZ48" s="357"/>
      <c r="FA48" s="357"/>
      <c r="FB48" s="357"/>
      <c r="FC48" s="357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 s="357"/>
      <c r="IH48" s="357"/>
      <c r="II48" s="357"/>
      <c r="IJ48" s="357"/>
      <c r="IK48" s="357"/>
      <c r="IL48" s="357"/>
      <c r="IM48" s="357"/>
      <c r="IN48" s="357"/>
      <c r="IO48" s="357"/>
      <c r="IP48" s="357"/>
      <c r="IQ48" s="357"/>
      <c r="IR48" s="357"/>
      <c r="IS48" s="357"/>
      <c r="IT48" s="357"/>
      <c r="IU48" s="357"/>
      <c r="IV48" s="357"/>
      <c r="LY48" s="18"/>
      <c r="MH48" s="39"/>
      <c r="MI48" s="39"/>
      <c r="MJ48" s="39"/>
      <c r="MK48" s="39"/>
      <c r="ML48" s="39"/>
      <c r="MM48" s="39"/>
      <c r="MN48" s="39"/>
      <c r="MR48" s="287"/>
      <c r="MS48" s="287"/>
      <c r="MT48" s="287"/>
      <c r="MU48" s="287"/>
      <c r="MV48" s="287"/>
      <c r="MW48" s="287"/>
      <c r="MX48" s="287"/>
      <c r="MY48" s="287"/>
      <c r="MZ48" s="287"/>
      <c r="NA48" s="287"/>
      <c r="NB48" s="287"/>
      <c r="NC48" s="287"/>
      <c r="ND48" s="287"/>
      <c r="NU48" s="18">
        <f>ROW()</f>
        <v>48</v>
      </c>
      <c r="NV48" s="590" t="s">
        <v>265</v>
      </c>
      <c r="NW48" s="646">
        <v>0.21</v>
      </c>
      <c r="NX48" s="647">
        <f>-NX46*$NW$48</f>
        <v>2378034.911574</v>
      </c>
      <c r="NY48" s="647">
        <f>-NY46*$NW$48</f>
        <v>0</v>
      </c>
      <c r="NZ48" s="647">
        <f>SUM(NX48:NY48)</f>
        <v>2378034.911574</v>
      </c>
      <c r="OA48" s="647">
        <f>-OA46*$NW$48</f>
        <v>-2378034.911574</v>
      </c>
      <c r="OB48" s="647">
        <f>SUM(NZ48:OA48)</f>
        <v>0</v>
      </c>
      <c r="OC48" s="647">
        <f>-OC46*$NW$48</f>
        <v>0</v>
      </c>
      <c r="OD48" s="647">
        <f>SUM(OB48:OC48)</f>
        <v>0</v>
      </c>
      <c r="OE48" s="647">
        <f>-OE46*$NW$48</f>
        <v>-1463725.2571046674</v>
      </c>
      <c r="OF48" s="647">
        <f>SUM(OD48:OE48)</f>
        <v>-1463725.2571046674</v>
      </c>
      <c r="OG48" s="647">
        <f>-OG46*$NW$48</f>
        <v>0</v>
      </c>
      <c r="OH48" s="647">
        <f>SUM(OF48:OG48)</f>
        <v>-1463725.2571046674</v>
      </c>
      <c r="OI48" s="647">
        <f>-OI46*$NW$48</f>
        <v>0</v>
      </c>
      <c r="OJ48" s="647">
        <f>SUM(OH48:OI48)</f>
        <v>-1463725.2571046674</v>
      </c>
      <c r="OK48" s="357"/>
      <c r="OL48" s="357"/>
      <c r="OM48" s="357"/>
      <c r="ON48" s="357"/>
      <c r="OO48" s="357"/>
      <c r="OP48" s="357"/>
      <c r="OQ48" s="357"/>
      <c r="OR48" s="357"/>
      <c r="OS48" s="357"/>
      <c r="OT48" s="357"/>
      <c r="OU48" s="357"/>
      <c r="OV48" s="357"/>
      <c r="OW48" s="357"/>
      <c r="OX48" s="357"/>
      <c r="OY48" s="357"/>
      <c r="OZ48" s="357"/>
      <c r="PA48" s="357"/>
      <c r="PB48" s="357"/>
      <c r="PC48" s="357"/>
      <c r="PD48" s="357"/>
      <c r="PE48" s="357"/>
      <c r="PF48" s="357"/>
      <c r="PG48" s="357"/>
      <c r="PH48" s="357"/>
      <c r="PI48" s="357"/>
      <c r="PJ48" s="357"/>
      <c r="PK48" s="357"/>
      <c r="PL48" s="357"/>
      <c r="PM48" s="357"/>
      <c r="PN48" s="357"/>
      <c r="PO48" s="357"/>
      <c r="PP48" s="357"/>
      <c r="PQ48" s="283"/>
      <c r="PR48" s="283"/>
      <c r="PS48" s="283"/>
      <c r="PT48" s="283"/>
      <c r="PU48" s="283"/>
      <c r="PV48" s="283"/>
      <c r="PW48" s="283"/>
      <c r="PX48" s="283"/>
      <c r="PY48" s="283"/>
      <c r="PZ48" s="283"/>
      <c r="QA48" s="283"/>
      <c r="QB48" s="283"/>
      <c r="QC48" s="283"/>
      <c r="QD48" s="283"/>
      <c r="QE48" s="283"/>
      <c r="QF48" s="283"/>
      <c r="QG48" s="357"/>
      <c r="QH48" s="357"/>
      <c r="QI48" s="357"/>
      <c r="QJ48" s="357"/>
      <c r="QK48" s="357"/>
      <c r="QL48" s="357"/>
      <c r="QM48" s="357"/>
      <c r="QN48" s="357"/>
      <c r="QO48" s="357"/>
      <c r="QP48" s="357"/>
      <c r="QQ48" s="357"/>
      <c r="QR48" s="357"/>
      <c r="QS48" s="357"/>
      <c r="QT48" s="357"/>
      <c r="QU48" s="357"/>
      <c r="QV48" s="357"/>
      <c r="QW48" s="283"/>
      <c r="QX48" s="283"/>
      <c r="QY48" s="283"/>
      <c r="QZ48" s="283"/>
      <c r="RA48" s="283"/>
      <c r="RM48" s="367">
        <f>ROW()</f>
        <v>48</v>
      </c>
      <c r="RN48" s="287" t="s">
        <v>352</v>
      </c>
      <c r="RO48" s="445"/>
      <c r="RP48" s="485"/>
      <c r="RQ48" s="485"/>
      <c r="RR48" s="485"/>
      <c r="RS48" s="485">
        <v>-326884.81</v>
      </c>
      <c r="RT48" s="485">
        <v>-326884.81</v>
      </c>
      <c r="RU48" s="485">
        <v>-472942.01000000007</v>
      </c>
      <c r="RV48" s="485">
        <v>-799826.82000000007</v>
      </c>
      <c r="RW48" s="485">
        <v>-209473.41000000003</v>
      </c>
      <c r="RX48" s="485">
        <v>-1009300.2300000001</v>
      </c>
      <c r="RY48" s="485">
        <v>-455457.37</v>
      </c>
      <c r="RZ48" s="485">
        <v>-1464757.6</v>
      </c>
      <c r="SA48" s="485">
        <v>-518427.34000000032</v>
      </c>
      <c r="SB48" s="485">
        <v>-1983184.9400000004</v>
      </c>
    </row>
    <row r="49" spans="1:496" ht="15.75" thickBot="1" x14ac:dyDescent="0.3">
      <c r="A49" s="18">
        <f>ROW()</f>
        <v>49</v>
      </c>
      <c r="B49" s="23"/>
      <c r="C49" s="571"/>
      <c r="D49" s="396"/>
      <c r="E49" s="396"/>
      <c r="F49" s="396"/>
      <c r="G49" s="396"/>
      <c r="H49" s="49"/>
      <c r="I49" s="396"/>
      <c r="J49" s="49"/>
      <c r="K49" s="396"/>
      <c r="L49" s="49"/>
      <c r="M49" s="396"/>
      <c r="N49" s="49"/>
      <c r="O49" s="396"/>
      <c r="P49" s="49"/>
      <c r="Q49" s="377">
        <f>ROW()</f>
        <v>49</v>
      </c>
      <c r="R49" s="487" t="s">
        <v>401</v>
      </c>
      <c r="T49" s="522">
        <v>2023217.45</v>
      </c>
      <c r="U49" s="32">
        <f t="shared" si="186"/>
        <v>-2023217.45</v>
      </c>
      <c r="V49" s="32">
        <f t="shared" si="187"/>
        <v>0</v>
      </c>
      <c r="W49" s="450"/>
      <c r="X49" s="450">
        <f t="shared" si="188"/>
        <v>0</v>
      </c>
      <c r="Y49" s="450"/>
      <c r="Z49" s="450">
        <f t="shared" si="189"/>
        <v>0</v>
      </c>
      <c r="AA49" s="450"/>
      <c r="AB49" s="450">
        <f t="shared" si="190"/>
        <v>0</v>
      </c>
      <c r="AC49" s="450"/>
      <c r="AD49" s="450">
        <f t="shared" si="191"/>
        <v>0</v>
      </c>
      <c r="AE49" s="450"/>
      <c r="AF49" s="450">
        <f t="shared" si="192"/>
        <v>0</v>
      </c>
      <c r="AH49" s="382"/>
      <c r="AI49" s="382"/>
      <c r="AJ49" s="382"/>
      <c r="AK49" s="382"/>
      <c r="AL49" s="382"/>
      <c r="AM49" s="382"/>
      <c r="AN49" s="382"/>
      <c r="AO49" s="382"/>
      <c r="AP49" s="382"/>
      <c r="AQ49" s="382"/>
      <c r="AR49" s="382"/>
      <c r="AS49" s="382"/>
      <c r="AT49" s="382"/>
      <c r="AU49" s="382"/>
      <c r="AV49" s="382"/>
      <c r="BU49" s="357"/>
      <c r="BV49" s="357"/>
      <c r="BW49" s="357"/>
      <c r="BX49" s="357"/>
      <c r="BY49" s="357"/>
      <c r="BZ49" s="357"/>
      <c r="CA49" s="357"/>
      <c r="CB49" s="357"/>
      <c r="CC49" s="357"/>
      <c r="CD49" s="357"/>
      <c r="CE49" s="357"/>
      <c r="CF49" s="357"/>
      <c r="CG49" s="357"/>
      <c r="CH49" s="357"/>
      <c r="CI49" s="357"/>
      <c r="CJ49" s="357"/>
      <c r="CK49" s="357"/>
      <c r="CL49" s="357"/>
      <c r="CM49" s="357"/>
      <c r="CN49" s="357"/>
      <c r="CO49" s="357"/>
      <c r="CP49" s="357"/>
      <c r="CQ49" s="357"/>
      <c r="CR49" s="357"/>
      <c r="CS49" s="357"/>
      <c r="CT49" s="357"/>
      <c r="CU49" s="357"/>
      <c r="CV49" s="357"/>
      <c r="CW49" s="357"/>
      <c r="CX49" s="357"/>
      <c r="CY49" s="357"/>
      <c r="CZ49" s="357"/>
      <c r="DA49" s="357"/>
      <c r="DB49" s="357"/>
      <c r="DC49" s="357"/>
      <c r="DD49" s="357"/>
      <c r="DE49" s="357"/>
      <c r="DF49" s="357"/>
      <c r="DG49" s="357"/>
      <c r="DH49" s="357"/>
      <c r="DI49" s="357"/>
      <c r="DJ49" s="357"/>
      <c r="DK49" s="357"/>
      <c r="DL49" s="357"/>
      <c r="DM49" s="357"/>
      <c r="DN49" s="357"/>
      <c r="DO49" s="357"/>
      <c r="DP49" s="357"/>
      <c r="DQ49" s="357"/>
      <c r="DR49" s="357"/>
      <c r="DS49" s="357"/>
      <c r="DT49" s="357"/>
      <c r="DU49" s="357"/>
      <c r="DV49" s="357"/>
      <c r="DW49" s="357"/>
      <c r="DX49" s="357"/>
      <c r="EO49" s="357"/>
      <c r="EP49" s="357"/>
      <c r="EQ49" s="357"/>
      <c r="ER49" s="357"/>
      <c r="ES49" s="357"/>
      <c r="ET49" s="357"/>
      <c r="EU49" s="357"/>
      <c r="EV49" s="357"/>
      <c r="EW49" s="357"/>
      <c r="EX49" s="357"/>
      <c r="EY49" s="357"/>
      <c r="EZ49" s="357"/>
      <c r="FA49" s="357"/>
      <c r="FB49" s="357"/>
      <c r="FC49" s="357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 s="357"/>
      <c r="IH49" s="357"/>
      <c r="II49" s="357"/>
      <c r="IJ49" s="357"/>
      <c r="IK49" s="357"/>
      <c r="IL49" s="357"/>
      <c r="IM49" s="357"/>
      <c r="IN49" s="357"/>
      <c r="IO49" s="357"/>
      <c r="IP49" s="357"/>
      <c r="IQ49" s="357"/>
      <c r="IR49" s="357"/>
      <c r="IS49" s="357"/>
      <c r="IT49" s="357"/>
      <c r="IU49" s="357"/>
      <c r="IV49" s="357"/>
      <c r="LY49" s="18"/>
      <c r="MH49" s="39"/>
      <c r="MI49" s="39"/>
      <c r="MJ49" s="39"/>
      <c r="MK49" s="39"/>
      <c r="ML49" s="39"/>
      <c r="MM49" s="39"/>
      <c r="MN49" s="39"/>
      <c r="MR49" s="287"/>
      <c r="MS49" s="287"/>
      <c r="MT49" s="287"/>
      <c r="MU49" s="287"/>
      <c r="MV49" s="287"/>
      <c r="MW49" s="287"/>
      <c r="MX49" s="287"/>
      <c r="MY49" s="287"/>
      <c r="MZ49" s="287"/>
      <c r="NA49" s="287"/>
      <c r="NB49" s="287"/>
      <c r="NC49" s="287"/>
      <c r="ND49" s="287"/>
      <c r="NU49" s="18">
        <f>ROW()</f>
        <v>49</v>
      </c>
      <c r="NV49" s="590" t="s">
        <v>216</v>
      </c>
      <c r="NW49" s="590"/>
      <c r="NX49" s="648">
        <f t="shared" ref="NX49:OJ49" si="202">-NX46-NX48</f>
        <v>8945940.8578260001</v>
      </c>
      <c r="NY49" s="648">
        <f t="shared" si="202"/>
        <v>0</v>
      </c>
      <c r="NZ49" s="648">
        <f t="shared" si="202"/>
        <v>8945940.8578260001</v>
      </c>
      <c r="OA49" s="648">
        <f t="shared" si="202"/>
        <v>-8945940.8578260001</v>
      </c>
      <c r="OB49" s="648">
        <f t="shared" si="202"/>
        <v>0</v>
      </c>
      <c r="OC49" s="648">
        <f t="shared" si="202"/>
        <v>0</v>
      </c>
      <c r="OD49" s="648">
        <f t="shared" si="202"/>
        <v>0</v>
      </c>
      <c r="OE49" s="648">
        <f t="shared" si="202"/>
        <v>-5506395.014822321</v>
      </c>
      <c r="OF49" s="648">
        <f t="shared" si="202"/>
        <v>-5506395.014822321</v>
      </c>
      <c r="OG49" s="648">
        <f t="shared" si="202"/>
        <v>0</v>
      </c>
      <c r="OH49" s="648">
        <f t="shared" si="202"/>
        <v>-5506395.014822321</v>
      </c>
      <c r="OI49" s="648">
        <f t="shared" si="202"/>
        <v>0</v>
      </c>
      <c r="OJ49" s="648">
        <f t="shared" si="202"/>
        <v>-5506395.014822321</v>
      </c>
      <c r="PA49" s="357"/>
      <c r="PB49" s="357"/>
      <c r="PC49" s="357"/>
      <c r="PD49" s="357"/>
      <c r="PE49" s="357"/>
      <c r="PF49" s="357"/>
      <c r="PG49" s="357"/>
      <c r="PH49" s="357"/>
      <c r="PI49" s="357"/>
      <c r="PJ49" s="357"/>
      <c r="PK49" s="357"/>
      <c r="PL49" s="357"/>
      <c r="PM49" s="357"/>
      <c r="PN49" s="357"/>
      <c r="PO49" s="357"/>
      <c r="PP49" s="357"/>
      <c r="PQ49" s="357"/>
      <c r="PR49" s="357"/>
      <c r="PS49" s="357"/>
      <c r="PT49" s="357"/>
      <c r="PU49" s="357"/>
      <c r="PV49" s="357"/>
      <c r="PW49" s="357"/>
      <c r="PX49" s="357"/>
      <c r="PY49" s="357"/>
      <c r="PZ49" s="357"/>
      <c r="QA49" s="357"/>
      <c r="QB49" s="357"/>
      <c r="QC49" s="357"/>
      <c r="QD49" s="357"/>
      <c r="QE49" s="357"/>
      <c r="QF49" s="357"/>
      <c r="QG49" s="357"/>
      <c r="QH49" s="357"/>
      <c r="QI49" s="357"/>
      <c r="QJ49" s="357"/>
      <c r="QK49" s="357"/>
      <c r="QL49" s="357"/>
      <c r="QM49" s="357"/>
      <c r="QN49" s="357"/>
      <c r="QO49" s="357"/>
      <c r="QP49" s="357"/>
      <c r="QQ49" s="357"/>
      <c r="QR49" s="357"/>
      <c r="QS49" s="357"/>
      <c r="QT49" s="357"/>
      <c r="QU49" s="357"/>
      <c r="QV49" s="357"/>
      <c r="QW49" s="357"/>
      <c r="QX49" s="357"/>
      <c r="QY49" s="357"/>
      <c r="QZ49" s="357"/>
      <c r="RA49" s="357"/>
      <c r="RM49" s="367">
        <f>ROW()</f>
        <v>49</v>
      </c>
      <c r="RN49" s="287" t="s">
        <v>357</v>
      </c>
      <c r="RO49" s="445"/>
      <c r="RP49" s="600"/>
      <c r="RQ49" s="600"/>
      <c r="RR49" s="600"/>
      <c r="RS49" s="600">
        <f>SUM(RS46:RS48)</f>
        <v>35118980.799999997</v>
      </c>
      <c r="RT49" s="600">
        <f t="shared" ref="RT49:SB49" si="203">SUM(RT46:RT48)</f>
        <v>35118980.799999997</v>
      </c>
      <c r="RU49" s="600">
        <f t="shared" si="203"/>
        <v>2321616.9599999934</v>
      </c>
      <c r="RV49" s="600">
        <f t="shared" si="203"/>
        <v>37440597.75999999</v>
      </c>
      <c r="RW49" s="600">
        <f t="shared" si="203"/>
        <v>3146660.8700000085</v>
      </c>
      <c r="RX49" s="600">
        <f t="shared" si="203"/>
        <v>40587258.630000003</v>
      </c>
      <c r="RY49" s="600">
        <f t="shared" si="203"/>
        <v>6798414.0799999991</v>
      </c>
      <c r="RZ49" s="600">
        <f t="shared" si="203"/>
        <v>47385672.710000001</v>
      </c>
      <c r="SA49" s="600">
        <f t="shared" si="203"/>
        <v>9396376.4400000051</v>
      </c>
      <c r="SB49" s="600">
        <f t="shared" si="203"/>
        <v>56782049.150000006</v>
      </c>
    </row>
    <row r="50" spans="1:496" ht="15.75" thickTop="1" x14ac:dyDescent="0.25">
      <c r="A50" s="18">
        <f>ROW()</f>
        <v>50</v>
      </c>
      <c r="C50" s="19"/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377">
        <f>ROW()</f>
        <v>50</v>
      </c>
      <c r="R50" s="487" t="s">
        <v>402</v>
      </c>
      <c r="T50" s="522">
        <v>118558.27</v>
      </c>
      <c r="U50" s="32">
        <f t="shared" si="186"/>
        <v>-118558.27</v>
      </c>
      <c r="V50" s="32">
        <f t="shared" si="187"/>
        <v>0</v>
      </c>
      <c r="W50" s="450"/>
      <c r="X50" s="450">
        <f t="shared" si="188"/>
        <v>0</v>
      </c>
      <c r="Y50" s="450"/>
      <c r="Z50" s="450">
        <f t="shared" si="189"/>
        <v>0</v>
      </c>
      <c r="AA50" s="450"/>
      <c r="AB50" s="450">
        <f t="shared" si="190"/>
        <v>0</v>
      </c>
      <c r="AC50" s="450"/>
      <c r="AD50" s="450">
        <f t="shared" si="191"/>
        <v>0</v>
      </c>
      <c r="AE50" s="450"/>
      <c r="AF50" s="450">
        <f t="shared" si="192"/>
        <v>0</v>
      </c>
      <c r="AH50" s="382"/>
      <c r="AI50" s="382"/>
      <c r="AJ50" s="382"/>
      <c r="AK50" s="382"/>
      <c r="AL50" s="382"/>
      <c r="AM50" s="382"/>
      <c r="AN50" s="382"/>
      <c r="AO50" s="382"/>
      <c r="AP50" s="382"/>
      <c r="AQ50" s="382"/>
      <c r="AR50" s="382"/>
      <c r="AS50" s="382"/>
      <c r="AT50" s="382"/>
      <c r="AU50" s="382"/>
      <c r="AV50" s="382"/>
      <c r="BU50" s="357"/>
      <c r="BV50" s="357"/>
      <c r="BW50" s="357"/>
      <c r="BX50" s="357"/>
      <c r="BY50" s="357"/>
      <c r="BZ50" s="357"/>
      <c r="CA50" s="357"/>
      <c r="CB50" s="357"/>
      <c r="CC50" s="357"/>
      <c r="CD50" s="357"/>
      <c r="CE50" s="357"/>
      <c r="CF50" s="357"/>
      <c r="CG50" s="357"/>
      <c r="CH50" s="357"/>
      <c r="CI50" s="357"/>
      <c r="CJ50" s="357"/>
      <c r="CK50" s="357"/>
      <c r="CL50" s="357"/>
      <c r="CM50" s="357"/>
      <c r="CN50" s="357"/>
      <c r="CO50" s="357"/>
      <c r="CP50" s="357"/>
      <c r="CQ50" s="357"/>
      <c r="CR50" s="357"/>
      <c r="CS50" s="357"/>
      <c r="CT50" s="357"/>
      <c r="CU50" s="357"/>
      <c r="CV50" s="357"/>
      <c r="CW50" s="357"/>
      <c r="CX50" s="357"/>
      <c r="CY50" s="357"/>
      <c r="CZ50" s="357"/>
      <c r="DA50" s="357"/>
      <c r="DB50" s="357"/>
      <c r="DC50" s="357"/>
      <c r="DD50" s="357"/>
      <c r="DE50" s="357"/>
      <c r="DF50" s="357"/>
      <c r="DG50" s="357"/>
      <c r="DH50" s="357"/>
      <c r="DI50" s="357"/>
      <c r="DJ50" s="357"/>
      <c r="DK50" s="357"/>
      <c r="DL50" s="357"/>
      <c r="DM50" s="357"/>
      <c r="DN50" s="357"/>
      <c r="DO50" s="357"/>
      <c r="DP50" s="357"/>
      <c r="DQ50" s="357"/>
      <c r="DR50" s="357"/>
      <c r="DS50" s="357"/>
      <c r="DT50" s="357"/>
      <c r="DU50" s="357"/>
      <c r="DV50" s="357"/>
      <c r="DW50" s="357"/>
      <c r="DX50" s="357"/>
      <c r="EO50" s="357"/>
      <c r="EP50" s="357"/>
      <c r="EQ50" s="357"/>
      <c r="ER50" s="357"/>
      <c r="ES50" s="357"/>
      <c r="ET50" s="357"/>
      <c r="EU50" s="357"/>
      <c r="EV50" s="357"/>
      <c r="EW50" s="357"/>
      <c r="EX50" s="357"/>
      <c r="EY50" s="357"/>
      <c r="EZ50" s="357"/>
      <c r="FA50" s="357"/>
      <c r="FB50" s="357"/>
      <c r="FC50" s="357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 s="357"/>
      <c r="IH50" s="357"/>
      <c r="II50" s="357"/>
      <c r="IJ50" s="357"/>
      <c r="IK50" s="357"/>
      <c r="IL50" s="357"/>
      <c r="IM50" s="357"/>
      <c r="IN50" s="357"/>
      <c r="IO50" s="357"/>
      <c r="IP50" s="357"/>
      <c r="IQ50" s="357"/>
      <c r="IR50" s="357"/>
      <c r="IS50" s="357"/>
      <c r="IT50" s="357"/>
      <c r="IU50" s="357"/>
      <c r="IV50" s="357"/>
      <c r="LY50" s="18"/>
      <c r="MH50" s="39"/>
      <c r="MI50" s="39"/>
      <c r="MJ50" s="39"/>
      <c r="MK50" s="39"/>
      <c r="ML50" s="39"/>
      <c r="MM50" s="39"/>
      <c r="MN50" s="39"/>
      <c r="MR50" s="287"/>
      <c r="MS50" s="287"/>
      <c r="MT50" s="287"/>
      <c r="MU50" s="287"/>
      <c r="MV50" s="287"/>
      <c r="MW50" s="287"/>
      <c r="MX50" s="287"/>
      <c r="MY50" s="287"/>
      <c r="MZ50" s="287"/>
      <c r="NA50" s="287"/>
      <c r="NB50" s="287"/>
      <c r="NC50" s="287"/>
      <c r="ND50" s="287"/>
      <c r="PA50" s="357"/>
      <c r="PB50" s="357"/>
      <c r="PC50" s="357"/>
      <c r="PD50" s="357"/>
      <c r="PE50" s="357"/>
      <c r="PF50" s="357"/>
      <c r="PG50" s="357"/>
      <c r="PH50" s="357"/>
      <c r="PI50" s="357"/>
      <c r="PJ50" s="357"/>
      <c r="PK50" s="357"/>
      <c r="PL50" s="357"/>
      <c r="PM50" s="357"/>
      <c r="PN50" s="357"/>
      <c r="PO50" s="357"/>
      <c r="PP50" s="357"/>
      <c r="PQ50" s="357"/>
      <c r="PR50" s="357"/>
      <c r="PS50" s="357"/>
      <c r="PT50" s="357"/>
      <c r="PU50" s="357"/>
      <c r="PV50" s="357"/>
      <c r="PW50" s="357"/>
      <c r="PX50" s="357"/>
      <c r="PY50" s="357"/>
      <c r="PZ50" s="357"/>
      <c r="QA50" s="357"/>
      <c r="QB50" s="357"/>
      <c r="QC50" s="357"/>
      <c r="QD50" s="357"/>
      <c r="QE50" s="357"/>
      <c r="QF50" s="357"/>
      <c r="QG50" s="357"/>
      <c r="QH50" s="357"/>
      <c r="QI50" s="357"/>
      <c r="QJ50" s="357"/>
      <c r="QK50" s="357"/>
      <c r="QL50" s="357"/>
      <c r="QM50" s="357"/>
      <c r="QN50" s="357"/>
      <c r="QO50" s="357"/>
      <c r="QP50" s="357"/>
      <c r="QQ50" s="357"/>
      <c r="QR50" s="357"/>
      <c r="QS50" s="357"/>
      <c r="QT50" s="357"/>
      <c r="QU50" s="357"/>
      <c r="QV50" s="357"/>
      <c r="QW50" s="357"/>
      <c r="QX50" s="357"/>
      <c r="QY50" s="357"/>
      <c r="QZ50" s="357"/>
      <c r="RA50" s="357"/>
      <c r="RM50" s="367">
        <f>ROW()</f>
        <v>50</v>
      </c>
      <c r="RN50" s="287"/>
      <c r="RO50" s="445"/>
      <c r="RP50" s="366"/>
      <c r="RQ50" s="366"/>
      <c r="RR50" s="366"/>
      <c r="RS50" s="366"/>
      <c r="RT50" s="366"/>
      <c r="RU50" s="366"/>
      <c r="RV50" s="366"/>
      <c r="RW50" s="366"/>
      <c r="RX50" s="366"/>
      <c r="RY50" s="366"/>
      <c r="RZ50" s="366"/>
      <c r="SA50" s="366"/>
      <c r="SB50" s="366"/>
    </row>
    <row r="51" spans="1:496" x14ac:dyDescent="0.25">
      <c r="A51" s="18">
        <f>ROW()</f>
        <v>51</v>
      </c>
      <c r="C51" s="19"/>
      <c r="D51" s="447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377">
        <f>ROW()</f>
        <v>51</v>
      </c>
      <c r="R51" s="487" t="s">
        <v>403</v>
      </c>
      <c r="T51" s="522">
        <v>32341.730000000003</v>
      </c>
      <c r="U51" s="32">
        <f t="shared" si="186"/>
        <v>-32341.730000000003</v>
      </c>
      <c r="V51" s="32">
        <f t="shared" si="187"/>
        <v>0</v>
      </c>
      <c r="W51" s="450"/>
      <c r="X51" s="450">
        <f t="shared" si="188"/>
        <v>0</v>
      </c>
      <c r="Y51" s="450"/>
      <c r="Z51" s="450">
        <f t="shared" si="189"/>
        <v>0</v>
      </c>
      <c r="AA51" s="450"/>
      <c r="AB51" s="450">
        <f t="shared" si="190"/>
        <v>0</v>
      </c>
      <c r="AC51" s="450"/>
      <c r="AD51" s="450">
        <f t="shared" si="191"/>
        <v>0</v>
      </c>
      <c r="AE51" s="450"/>
      <c r="AF51" s="450">
        <f t="shared" si="192"/>
        <v>0</v>
      </c>
      <c r="AH51" s="382"/>
      <c r="AI51" s="382"/>
      <c r="AJ51" s="382"/>
      <c r="AK51" s="382"/>
      <c r="AL51" s="382"/>
      <c r="AM51" s="382"/>
      <c r="AN51" s="382"/>
      <c r="AO51" s="382"/>
      <c r="AP51" s="382"/>
      <c r="AQ51" s="382"/>
      <c r="AR51" s="382"/>
      <c r="AS51" s="382"/>
      <c r="AT51" s="382"/>
      <c r="AU51" s="382"/>
      <c r="AV51" s="382"/>
      <c r="BU51" s="357"/>
      <c r="BV51" s="357"/>
      <c r="BW51" s="357"/>
      <c r="BX51" s="357"/>
      <c r="BY51" s="357"/>
      <c r="BZ51" s="357"/>
      <c r="CA51" s="357"/>
      <c r="CB51" s="357"/>
      <c r="CC51" s="357"/>
      <c r="CD51" s="357"/>
      <c r="CE51" s="357"/>
      <c r="CF51" s="357"/>
      <c r="CG51" s="357"/>
      <c r="CH51" s="357"/>
      <c r="CI51" s="357"/>
      <c r="CJ51" s="357"/>
      <c r="CK51" s="357"/>
      <c r="CL51" s="357"/>
      <c r="CM51" s="357"/>
      <c r="CN51" s="357"/>
      <c r="CO51" s="357"/>
      <c r="CP51" s="357"/>
      <c r="CQ51" s="357"/>
      <c r="CR51" s="357"/>
      <c r="CS51" s="357"/>
      <c r="CT51" s="357"/>
      <c r="CU51" s="357"/>
      <c r="CV51" s="357"/>
      <c r="CW51" s="357"/>
      <c r="CX51" s="357"/>
      <c r="CY51" s="357"/>
      <c r="CZ51" s="357"/>
      <c r="DA51" s="357"/>
      <c r="DB51" s="357"/>
      <c r="DC51" s="357"/>
      <c r="DD51" s="357"/>
      <c r="DE51" s="357"/>
      <c r="DF51" s="357"/>
      <c r="DG51" s="357"/>
      <c r="DH51" s="357"/>
      <c r="DI51" s="357"/>
      <c r="DJ51" s="357"/>
      <c r="DK51" s="357"/>
      <c r="DL51" s="357"/>
      <c r="DM51" s="357"/>
      <c r="DN51" s="357"/>
      <c r="DO51" s="357"/>
      <c r="DP51" s="357"/>
      <c r="DQ51" s="357"/>
      <c r="DR51" s="357"/>
      <c r="DS51" s="357"/>
      <c r="DT51" s="357"/>
      <c r="DU51" s="357"/>
      <c r="DV51" s="357"/>
      <c r="DW51" s="357"/>
      <c r="DX51" s="357"/>
      <c r="EO51" s="357"/>
      <c r="EP51" s="357"/>
      <c r="EQ51" s="357"/>
      <c r="ER51" s="357"/>
      <c r="ES51" s="357"/>
      <c r="ET51" s="357"/>
      <c r="EU51" s="357"/>
      <c r="EV51" s="357"/>
      <c r="EW51" s="357"/>
      <c r="EX51" s="357"/>
      <c r="EY51" s="357"/>
      <c r="EZ51" s="357"/>
      <c r="FA51" s="357"/>
      <c r="FB51" s="357"/>
      <c r="FC51" s="357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 s="357"/>
      <c r="IH51" s="357"/>
      <c r="II51" s="357"/>
      <c r="IJ51" s="357"/>
      <c r="IK51" s="357"/>
      <c r="IL51" s="357"/>
      <c r="IM51" s="357"/>
      <c r="IN51" s="357"/>
      <c r="IO51" s="357"/>
      <c r="IP51" s="357"/>
      <c r="IQ51" s="357"/>
      <c r="IR51" s="357"/>
      <c r="IS51" s="357"/>
      <c r="IT51" s="357"/>
      <c r="IU51" s="357"/>
      <c r="IV51" s="357"/>
      <c r="LY51" s="18"/>
      <c r="MH51" s="39"/>
      <c r="MI51" s="39"/>
      <c r="MJ51" s="39"/>
      <c r="MK51" s="39"/>
      <c r="ML51" s="39"/>
      <c r="MM51" s="39"/>
      <c r="MN51" s="39"/>
      <c r="MR51" s="287"/>
      <c r="MS51" s="287"/>
      <c r="MT51" s="287"/>
      <c r="MU51" s="287"/>
      <c r="MV51" s="287"/>
      <c r="MW51" s="287"/>
      <c r="MX51" s="287"/>
      <c r="MY51" s="287"/>
      <c r="MZ51" s="287"/>
      <c r="NA51" s="287"/>
      <c r="NB51" s="287"/>
      <c r="NC51" s="287"/>
      <c r="ND51" s="287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PA51" s="357"/>
      <c r="PB51" s="357"/>
      <c r="PC51" s="357"/>
      <c r="PD51" s="357"/>
      <c r="PE51" s="357"/>
      <c r="PF51" s="357"/>
      <c r="PG51" s="357"/>
      <c r="PH51" s="357"/>
      <c r="PI51" s="357"/>
      <c r="PJ51" s="357"/>
      <c r="PK51" s="357"/>
      <c r="PL51" s="357"/>
      <c r="PM51" s="357"/>
      <c r="PN51" s="357"/>
      <c r="PO51" s="357"/>
      <c r="PP51" s="357"/>
      <c r="PQ51" s="357"/>
      <c r="PR51" s="357"/>
      <c r="PS51" s="357"/>
      <c r="PT51" s="357"/>
      <c r="PU51" s="357"/>
      <c r="PV51" s="357"/>
      <c r="PW51" s="357"/>
      <c r="PX51" s="357"/>
      <c r="PY51" s="357"/>
      <c r="PZ51" s="357"/>
      <c r="QA51" s="357"/>
      <c r="QB51" s="357"/>
      <c r="QC51" s="357"/>
      <c r="QD51" s="357"/>
      <c r="QE51" s="357"/>
      <c r="QF51" s="357"/>
      <c r="QG51" s="357"/>
      <c r="QH51" s="357"/>
      <c r="QI51" s="357"/>
      <c r="QJ51" s="357"/>
      <c r="QK51" s="357"/>
      <c r="QL51" s="357"/>
      <c r="QM51" s="357"/>
      <c r="QN51" s="357"/>
      <c r="QO51" s="357"/>
      <c r="QP51" s="357"/>
      <c r="QQ51" s="357"/>
      <c r="QR51" s="357"/>
      <c r="QS51" s="357"/>
      <c r="QT51" s="357"/>
      <c r="QU51" s="357"/>
      <c r="QV51" s="357"/>
      <c r="QW51" s="357"/>
      <c r="QX51" s="357"/>
      <c r="QY51" s="357"/>
      <c r="QZ51" s="357"/>
      <c r="RA51" s="357"/>
      <c r="RM51" s="367">
        <f>ROW()</f>
        <v>51</v>
      </c>
      <c r="RN51" s="611" t="s">
        <v>404</v>
      </c>
      <c r="RO51" s="445"/>
      <c r="RP51" s="366"/>
      <c r="RQ51" s="366"/>
      <c r="RR51" s="366"/>
      <c r="RS51" s="366"/>
      <c r="RT51" s="366"/>
      <c r="RU51" s="366"/>
      <c r="RV51" s="366"/>
      <c r="RW51" s="366"/>
      <c r="RX51" s="366"/>
      <c r="RY51" s="366"/>
      <c r="RZ51" s="366"/>
      <c r="SA51" s="366"/>
      <c r="SB51" s="366"/>
    </row>
    <row r="52" spans="1:496" x14ac:dyDescent="0.25">
      <c r="A52" s="18">
        <f>ROW()</f>
        <v>52</v>
      </c>
      <c r="B52" s="311" t="s">
        <v>101</v>
      </c>
      <c r="C52" s="19"/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377">
        <f>ROW()</f>
        <v>52</v>
      </c>
      <c r="R52" s="649" t="s">
        <v>405</v>
      </c>
      <c r="S52" s="1">
        <f>T52/T31</f>
        <v>0.95111499918771036</v>
      </c>
      <c r="T52" s="522">
        <v>26176970.140000001</v>
      </c>
      <c r="U52" s="32">
        <f t="shared" si="186"/>
        <v>-26176970.140000001</v>
      </c>
      <c r="V52" s="32">
        <f t="shared" si="187"/>
        <v>0</v>
      </c>
      <c r="W52" s="450"/>
      <c r="X52" s="450">
        <f t="shared" si="188"/>
        <v>0</v>
      </c>
      <c r="Y52" s="450"/>
      <c r="Z52" s="450">
        <f t="shared" si="189"/>
        <v>0</v>
      </c>
      <c r="AA52" s="450"/>
      <c r="AB52" s="450">
        <f t="shared" si="190"/>
        <v>0</v>
      </c>
      <c r="AC52" s="450"/>
      <c r="AD52" s="450">
        <f t="shared" si="191"/>
        <v>0</v>
      </c>
      <c r="AE52" s="450"/>
      <c r="AF52" s="450">
        <f t="shared" si="192"/>
        <v>0</v>
      </c>
      <c r="AH52" s="382"/>
      <c r="AI52" s="382"/>
      <c r="AJ52" s="382"/>
      <c r="AK52" s="382"/>
      <c r="AL52" s="382"/>
      <c r="AM52" s="382"/>
      <c r="AN52" s="382"/>
      <c r="AO52" s="382"/>
      <c r="AP52" s="382"/>
      <c r="AQ52" s="382"/>
      <c r="AR52" s="382"/>
      <c r="AS52" s="382"/>
      <c r="AT52" s="382"/>
      <c r="AU52" s="382"/>
      <c r="AV52" s="382"/>
      <c r="BU52" s="357"/>
      <c r="BV52" s="357"/>
      <c r="BW52" s="357"/>
      <c r="BX52" s="357"/>
      <c r="BY52" s="357"/>
      <c r="BZ52" s="357"/>
      <c r="CA52" s="357"/>
      <c r="CB52" s="357"/>
      <c r="CC52" s="357"/>
      <c r="CD52" s="357"/>
      <c r="CE52" s="357"/>
      <c r="CF52" s="357"/>
      <c r="CG52" s="357"/>
      <c r="CH52" s="357"/>
      <c r="CI52" s="357"/>
      <c r="CJ52" s="357"/>
      <c r="CK52" s="357"/>
      <c r="CL52" s="357"/>
      <c r="CM52" s="357"/>
      <c r="CN52" s="357"/>
      <c r="CO52" s="357"/>
      <c r="CP52" s="357"/>
      <c r="CQ52" s="357"/>
      <c r="CR52" s="357"/>
      <c r="CS52" s="357"/>
      <c r="CT52" s="357"/>
      <c r="CU52" s="357"/>
      <c r="CV52" s="357"/>
      <c r="CW52" s="357"/>
      <c r="CX52" s="357"/>
      <c r="CY52" s="357"/>
      <c r="CZ52" s="357"/>
      <c r="DA52" s="357"/>
      <c r="DB52" s="357"/>
      <c r="DC52" s="357"/>
      <c r="DD52" s="357"/>
      <c r="DE52" s="357"/>
      <c r="DF52" s="357"/>
      <c r="DG52" s="357"/>
      <c r="DH52" s="357"/>
      <c r="DI52" s="357"/>
      <c r="DJ52" s="357"/>
      <c r="DK52" s="357"/>
      <c r="DL52" s="357"/>
      <c r="DM52" s="357"/>
      <c r="DN52" s="357"/>
      <c r="DO52" s="357"/>
      <c r="DP52" s="357"/>
      <c r="DQ52" s="357"/>
      <c r="DR52" s="357"/>
      <c r="DS52" s="357"/>
      <c r="DT52" s="357"/>
      <c r="DU52" s="357"/>
      <c r="DV52" s="357"/>
      <c r="DW52" s="357"/>
      <c r="DX52" s="357"/>
      <c r="EO52" s="357"/>
      <c r="EP52" s="357"/>
      <c r="EQ52" s="357"/>
      <c r="ER52" s="357"/>
      <c r="ES52" s="357"/>
      <c r="ET52" s="357"/>
      <c r="EU52" s="357"/>
      <c r="EV52" s="357"/>
      <c r="EW52" s="357"/>
      <c r="EX52" s="357"/>
      <c r="EY52" s="357"/>
      <c r="EZ52" s="357"/>
      <c r="FA52" s="357"/>
      <c r="FB52" s="357"/>
      <c r="FC52" s="357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 s="357"/>
      <c r="IH52" s="357"/>
      <c r="II52" s="357"/>
      <c r="IJ52" s="357"/>
      <c r="IK52" s="357"/>
      <c r="IL52" s="357"/>
      <c r="IM52" s="357"/>
      <c r="IN52" s="357"/>
      <c r="IO52" s="357"/>
      <c r="IP52" s="357"/>
      <c r="IQ52" s="357"/>
      <c r="IR52" s="357"/>
      <c r="IS52" s="357"/>
      <c r="IT52" s="357"/>
      <c r="IU52" s="357"/>
      <c r="IV52" s="357"/>
      <c r="LY52" s="18"/>
      <c r="MH52" s="39"/>
      <c r="MI52" s="39"/>
      <c r="MJ52" s="39"/>
      <c r="MK52" s="39"/>
      <c r="ML52" s="39"/>
      <c r="MM52" s="39"/>
      <c r="MN52" s="39"/>
      <c r="MR52" s="287"/>
      <c r="MS52" s="287"/>
      <c r="MT52" s="287"/>
      <c r="MU52" s="287"/>
      <c r="MV52" s="287"/>
      <c r="MW52" s="287"/>
      <c r="MX52" s="287"/>
      <c r="MY52" s="287"/>
      <c r="MZ52" s="287"/>
      <c r="NA52" s="287"/>
      <c r="NB52" s="287"/>
      <c r="NC52" s="287"/>
      <c r="ND52" s="287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PA52" s="357"/>
      <c r="PB52" s="357"/>
      <c r="PC52" s="357"/>
      <c r="PD52" s="357"/>
      <c r="PE52" s="357"/>
      <c r="PF52" s="357"/>
      <c r="PG52" s="357"/>
      <c r="PH52" s="357"/>
      <c r="PI52" s="357"/>
      <c r="PJ52" s="357"/>
      <c r="PK52" s="357"/>
      <c r="PL52" s="357"/>
      <c r="PM52" s="357"/>
      <c r="PN52" s="357"/>
      <c r="PO52" s="357"/>
      <c r="PP52" s="357"/>
      <c r="PQ52" s="357"/>
      <c r="PR52" s="357"/>
      <c r="PS52" s="357"/>
      <c r="PT52" s="357"/>
      <c r="PU52" s="357"/>
      <c r="PV52" s="357"/>
      <c r="PW52" s="357"/>
      <c r="PX52" s="357"/>
      <c r="PY52" s="357"/>
      <c r="PZ52" s="357"/>
      <c r="QA52" s="357"/>
      <c r="QB52" s="357"/>
      <c r="QC52" s="357"/>
      <c r="QD52" s="357"/>
      <c r="QE52" s="357"/>
      <c r="QF52" s="357"/>
      <c r="QG52" s="357"/>
      <c r="QH52" s="357"/>
      <c r="QI52" s="357"/>
      <c r="QJ52" s="357"/>
      <c r="QK52" s="357"/>
      <c r="QL52" s="357"/>
      <c r="QM52" s="357"/>
      <c r="QN52" s="357"/>
      <c r="QO52" s="357"/>
      <c r="QP52" s="357"/>
      <c r="QQ52" s="357"/>
      <c r="QR52" s="357"/>
      <c r="QS52" s="357"/>
      <c r="QT52" s="357"/>
      <c r="QU52" s="357"/>
      <c r="QV52" s="357"/>
      <c r="QW52" s="357"/>
      <c r="QX52" s="357"/>
      <c r="QY52" s="357"/>
      <c r="QZ52" s="357"/>
      <c r="RA52" s="357"/>
      <c r="RM52" s="367">
        <f>ROW()</f>
        <v>52</v>
      </c>
      <c r="RN52" s="287" t="s">
        <v>180</v>
      </c>
      <c r="RO52" s="445"/>
      <c r="RP52" s="412"/>
      <c r="RQ52" s="412"/>
      <c r="RR52" s="412"/>
      <c r="RS52" s="412">
        <v>83608.11</v>
      </c>
      <c r="RT52" s="413">
        <f>RS52</f>
        <v>83608.11</v>
      </c>
      <c r="RU52" s="412">
        <v>2267457.54</v>
      </c>
      <c r="RV52" s="413">
        <f>RU52+RT52</f>
        <v>2351065.65</v>
      </c>
      <c r="RW52" s="412">
        <v>2981471.5000000005</v>
      </c>
      <c r="RX52" s="413">
        <f>RW52+RV52</f>
        <v>5332537.1500000004</v>
      </c>
      <c r="RY52" s="412">
        <v>2913287.5899999989</v>
      </c>
      <c r="RZ52" s="413">
        <f>RY52+RX52</f>
        <v>8245824.7399999993</v>
      </c>
      <c r="SA52" s="412">
        <v>5893922.6200000001</v>
      </c>
      <c r="SB52" s="413">
        <f>SA52+RZ52</f>
        <v>14139747.359999999</v>
      </c>
    </row>
    <row r="53" spans="1:496" x14ac:dyDescent="0.25">
      <c r="A53" s="18">
        <f>ROW()</f>
        <v>53</v>
      </c>
      <c r="B53" s="486" t="s">
        <v>406</v>
      </c>
      <c r="D53" s="279"/>
      <c r="E53" s="279">
        <v>26348573.159999996</v>
      </c>
      <c r="F53" s="279"/>
      <c r="G53" s="279"/>
      <c r="H53" s="279"/>
      <c r="I53" s="279"/>
      <c r="J53" s="630"/>
      <c r="K53" s="279"/>
      <c r="L53" s="630"/>
      <c r="M53" s="279"/>
      <c r="N53" s="630"/>
      <c r="O53" s="279"/>
      <c r="P53" s="630"/>
      <c r="Q53" s="377">
        <f>ROW()</f>
        <v>53</v>
      </c>
      <c r="R53" s="601" t="s">
        <v>407</v>
      </c>
      <c r="S53" s="13">
        <v>1.0955420736828558</v>
      </c>
      <c r="T53" s="650">
        <v>268719.88994047581</v>
      </c>
      <c r="U53" s="523">
        <f t="shared" si="186"/>
        <v>-268719.88994047581</v>
      </c>
      <c r="V53" s="523">
        <f t="shared" si="187"/>
        <v>0</v>
      </c>
      <c r="W53" s="604"/>
      <c r="X53" s="604">
        <f t="shared" si="188"/>
        <v>0</v>
      </c>
      <c r="Y53" s="604"/>
      <c r="Z53" s="604">
        <f t="shared" si="189"/>
        <v>0</v>
      </c>
      <c r="AA53" s="604"/>
      <c r="AB53" s="604">
        <f t="shared" si="190"/>
        <v>0</v>
      </c>
      <c r="AC53" s="604"/>
      <c r="AD53" s="604">
        <f t="shared" si="191"/>
        <v>0</v>
      </c>
      <c r="AE53" s="604"/>
      <c r="AF53" s="604">
        <f t="shared" si="192"/>
        <v>0</v>
      </c>
      <c r="AH53" s="382"/>
      <c r="AI53" s="382"/>
      <c r="AJ53" s="382"/>
      <c r="AK53" s="382"/>
      <c r="AL53" s="382"/>
      <c r="AM53" s="382"/>
      <c r="AN53" s="382"/>
      <c r="AO53" s="382"/>
      <c r="AP53" s="382"/>
      <c r="AQ53" s="382"/>
      <c r="AR53" s="382"/>
      <c r="AS53" s="382"/>
      <c r="AT53" s="382"/>
      <c r="AU53" s="382"/>
      <c r="AV53" s="382"/>
      <c r="BU53" s="357"/>
      <c r="BV53" s="357"/>
      <c r="BW53" s="357"/>
      <c r="BX53" s="357"/>
      <c r="BY53" s="357"/>
      <c r="BZ53" s="357"/>
      <c r="CA53" s="357"/>
      <c r="CB53" s="357"/>
      <c r="CC53" s="357"/>
      <c r="CD53" s="357"/>
      <c r="CE53" s="357"/>
      <c r="CF53" s="357"/>
      <c r="CG53" s="357"/>
      <c r="CH53" s="357"/>
      <c r="CI53" s="357"/>
      <c r="CJ53" s="357"/>
      <c r="CK53" s="357"/>
      <c r="CL53" s="357"/>
      <c r="CM53" s="357"/>
      <c r="CN53" s="357"/>
      <c r="CO53" s="357"/>
      <c r="CP53" s="357"/>
      <c r="CQ53" s="357"/>
      <c r="CR53" s="357"/>
      <c r="CS53" s="357"/>
      <c r="CT53" s="357"/>
      <c r="CU53" s="357"/>
      <c r="CV53" s="357"/>
      <c r="CW53" s="357"/>
      <c r="CX53" s="357"/>
      <c r="CY53" s="357"/>
      <c r="CZ53" s="357"/>
      <c r="DA53" s="357"/>
      <c r="DB53" s="357"/>
      <c r="DC53" s="357"/>
      <c r="DD53" s="357"/>
      <c r="DE53" s="357"/>
      <c r="DF53" s="357"/>
      <c r="DG53" s="357"/>
      <c r="DH53" s="357"/>
      <c r="DI53" s="357"/>
      <c r="DJ53" s="357"/>
      <c r="DK53" s="357"/>
      <c r="DL53" s="357"/>
      <c r="DM53" s="357"/>
      <c r="DN53" s="357"/>
      <c r="DO53" s="357"/>
      <c r="DP53" s="357"/>
      <c r="DQ53" s="357"/>
      <c r="DR53" s="357"/>
      <c r="DS53" s="357"/>
      <c r="DT53" s="357"/>
      <c r="DU53" s="357"/>
      <c r="DV53" s="357"/>
      <c r="DW53" s="357"/>
      <c r="DX53" s="357"/>
      <c r="EO53" s="357"/>
      <c r="EP53" s="357"/>
      <c r="EQ53" s="357"/>
      <c r="ER53" s="357"/>
      <c r="ES53" s="357"/>
      <c r="ET53" s="357"/>
      <c r="EU53" s="357"/>
      <c r="EV53" s="357"/>
      <c r="EW53" s="357"/>
      <c r="EX53" s="357"/>
      <c r="EY53" s="357"/>
      <c r="EZ53" s="357"/>
      <c r="FA53" s="357"/>
      <c r="FB53" s="357"/>
      <c r="FC53" s="357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 s="357"/>
      <c r="IH53" s="357"/>
      <c r="II53" s="357"/>
      <c r="IJ53" s="357"/>
      <c r="IK53" s="357"/>
      <c r="IL53" s="357"/>
      <c r="IM53" s="357"/>
      <c r="IN53" s="357"/>
      <c r="IO53" s="357"/>
      <c r="IP53" s="357"/>
      <c r="IQ53" s="357"/>
      <c r="IR53" s="357"/>
      <c r="IS53" s="357"/>
      <c r="IT53" s="357"/>
      <c r="IU53" s="357"/>
      <c r="IV53" s="357"/>
      <c r="LY53" s="18"/>
      <c r="MH53" s="39"/>
      <c r="MI53" s="39"/>
      <c r="MJ53" s="39"/>
      <c r="MK53" s="39"/>
      <c r="ML53" s="39"/>
      <c r="MM53" s="39"/>
      <c r="MN53" s="39"/>
      <c r="MR53" s="287"/>
      <c r="MS53" s="287"/>
      <c r="MT53" s="287"/>
      <c r="MU53" s="287"/>
      <c r="MV53" s="287"/>
      <c r="MW53" s="287"/>
      <c r="MX53" s="287"/>
      <c r="MY53" s="287"/>
      <c r="MZ53" s="287"/>
      <c r="NA53" s="287"/>
      <c r="NB53" s="287"/>
      <c r="NC53" s="287"/>
      <c r="ND53" s="287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PA53" s="357"/>
      <c r="PB53" s="357"/>
      <c r="PC53" s="357"/>
      <c r="PD53" s="357"/>
      <c r="PE53" s="357"/>
      <c r="PF53" s="357"/>
      <c r="PG53" s="357"/>
      <c r="PH53" s="357"/>
      <c r="PI53" s="357"/>
      <c r="PJ53" s="357"/>
      <c r="PK53" s="357"/>
      <c r="PL53" s="357"/>
      <c r="PM53" s="357"/>
      <c r="PN53" s="357"/>
      <c r="PO53" s="357"/>
      <c r="PP53" s="357"/>
      <c r="PQ53" s="357"/>
      <c r="PR53" s="357"/>
      <c r="PS53" s="357"/>
      <c r="PT53" s="357"/>
      <c r="PU53" s="357"/>
      <c r="PV53" s="357"/>
      <c r="PW53" s="357"/>
      <c r="PX53" s="357"/>
      <c r="PY53" s="357"/>
      <c r="PZ53" s="357"/>
      <c r="QA53" s="357"/>
      <c r="QB53" s="357"/>
      <c r="QC53" s="357"/>
      <c r="QD53" s="357"/>
      <c r="QE53" s="357"/>
      <c r="QF53" s="357"/>
      <c r="QG53" s="357"/>
      <c r="QH53" s="357"/>
      <c r="QI53" s="357"/>
      <c r="QJ53" s="357"/>
      <c r="QK53" s="357"/>
      <c r="QL53" s="357"/>
      <c r="QM53" s="357"/>
      <c r="QN53" s="357"/>
      <c r="QO53" s="357"/>
      <c r="QP53" s="357"/>
      <c r="QQ53" s="357"/>
      <c r="QR53" s="357"/>
      <c r="QS53" s="357"/>
      <c r="QT53" s="357"/>
      <c r="QU53" s="357"/>
      <c r="QV53" s="357"/>
      <c r="QW53" s="357"/>
      <c r="QX53" s="357"/>
      <c r="QY53" s="357"/>
      <c r="QZ53" s="357"/>
      <c r="RA53" s="357"/>
      <c r="RM53" s="367">
        <f>ROW()</f>
        <v>53</v>
      </c>
      <c r="RN53" s="287" t="s">
        <v>199</v>
      </c>
      <c r="RO53" s="445"/>
      <c r="RP53" s="444"/>
      <c r="RQ53" s="444"/>
      <c r="RR53" s="444"/>
      <c r="RS53" s="444">
        <v>0.844032</v>
      </c>
      <c r="RT53" s="446">
        <f t="shared" ref="RT53:RT55" si="204">RS53</f>
        <v>0.844032</v>
      </c>
      <c r="RU53" s="444">
        <v>1.6880639999999998</v>
      </c>
      <c r="RV53" s="446">
        <f t="shared" ref="RV53:RV55" si="205">RU53+RT53</f>
        <v>2.5320959999999997</v>
      </c>
      <c r="RW53" s="444">
        <v>0</v>
      </c>
      <c r="RX53" s="446">
        <f t="shared" ref="RX53:RX55" si="206">RW53+RV53</f>
        <v>2.5320959999999997</v>
      </c>
      <c r="RY53" s="444">
        <v>8266.4296259999992</v>
      </c>
      <c r="RZ53" s="446">
        <f t="shared" ref="RZ53:RZ55" si="207">RY53+RX53</f>
        <v>8268.961722</v>
      </c>
      <c r="SA53" s="444">
        <v>214603.121334</v>
      </c>
      <c r="SB53" s="446">
        <f t="shared" ref="SB53:SB55" si="208">SA53+RZ53</f>
        <v>222872.083056</v>
      </c>
    </row>
    <row r="54" spans="1:496" x14ac:dyDescent="0.25">
      <c r="A54" s="18">
        <f>ROW()</f>
        <v>54</v>
      </c>
      <c r="D54" s="565"/>
      <c r="E54" s="565"/>
      <c r="F54" s="565"/>
      <c r="G54" s="565"/>
      <c r="H54" s="565"/>
      <c r="I54" s="565"/>
      <c r="J54" s="651"/>
      <c r="K54" s="565"/>
      <c r="L54" s="651"/>
      <c r="M54" s="565"/>
      <c r="N54" s="651"/>
      <c r="O54" s="565"/>
      <c r="P54" s="651"/>
      <c r="Q54" s="377">
        <f>ROW()</f>
        <v>54</v>
      </c>
      <c r="R54" s="35" t="s">
        <v>278</v>
      </c>
      <c r="T54" s="55">
        <f t="shared" ref="T54:AF54" si="209">SUM(T42:T53)</f>
        <v>197650059.71994045</v>
      </c>
      <c r="U54" s="55">
        <f t="shared" si="209"/>
        <v>-197650059.71994045</v>
      </c>
      <c r="V54" s="55">
        <f t="shared" si="209"/>
        <v>0</v>
      </c>
      <c r="W54" s="609">
        <f t="shared" si="209"/>
        <v>0</v>
      </c>
      <c r="X54" s="609">
        <f t="shared" si="209"/>
        <v>0</v>
      </c>
      <c r="Y54" s="609">
        <f t="shared" si="209"/>
        <v>0</v>
      </c>
      <c r="Z54" s="609">
        <f t="shared" si="209"/>
        <v>0</v>
      </c>
      <c r="AA54" s="609">
        <f t="shared" si="209"/>
        <v>0</v>
      </c>
      <c r="AB54" s="609">
        <f t="shared" si="209"/>
        <v>0</v>
      </c>
      <c r="AC54" s="609">
        <f t="shared" si="209"/>
        <v>0</v>
      </c>
      <c r="AD54" s="609">
        <f t="shared" si="209"/>
        <v>0</v>
      </c>
      <c r="AE54" s="609">
        <f t="shared" si="209"/>
        <v>0</v>
      </c>
      <c r="AF54" s="609">
        <f t="shared" si="209"/>
        <v>0</v>
      </c>
      <c r="AH54" s="382"/>
      <c r="AI54" s="382"/>
      <c r="AJ54" s="382"/>
      <c r="AK54" s="382"/>
      <c r="AL54" s="382"/>
      <c r="AM54" s="382"/>
      <c r="AN54" s="382"/>
      <c r="AO54" s="382"/>
      <c r="AP54" s="382"/>
      <c r="AQ54" s="382"/>
      <c r="AR54" s="382"/>
      <c r="AS54" s="382"/>
      <c r="AT54" s="382"/>
      <c r="AU54" s="382"/>
      <c r="AV54" s="382"/>
      <c r="BU54" s="357"/>
      <c r="BV54" s="357"/>
      <c r="BW54" s="357"/>
      <c r="BX54" s="357"/>
      <c r="BY54" s="357"/>
      <c r="BZ54" s="357"/>
      <c r="CA54" s="357"/>
      <c r="CB54" s="357"/>
      <c r="CC54" s="357"/>
      <c r="CD54" s="357"/>
      <c r="CE54" s="357"/>
      <c r="CF54" s="357"/>
      <c r="CG54" s="357"/>
      <c r="CH54" s="357"/>
      <c r="CI54" s="357"/>
      <c r="CJ54" s="357"/>
      <c r="CK54" s="357"/>
      <c r="CL54" s="357"/>
      <c r="CM54" s="357"/>
      <c r="CN54" s="357"/>
      <c r="CO54" s="357"/>
      <c r="CP54" s="357"/>
      <c r="CQ54" s="357"/>
      <c r="CR54" s="357"/>
      <c r="CS54" s="357"/>
      <c r="CT54" s="357"/>
      <c r="CU54" s="357"/>
      <c r="CV54" s="357"/>
      <c r="CW54" s="357"/>
      <c r="CX54" s="357"/>
      <c r="CY54" s="357"/>
      <c r="CZ54" s="357"/>
      <c r="DA54" s="357"/>
      <c r="DB54" s="357"/>
      <c r="DC54" s="357"/>
      <c r="DD54" s="357"/>
      <c r="DE54" s="357"/>
      <c r="DF54" s="357"/>
      <c r="DG54" s="357"/>
      <c r="DH54" s="357"/>
      <c r="DI54" s="357"/>
      <c r="DJ54" s="357"/>
      <c r="DK54" s="357"/>
      <c r="DL54" s="357"/>
      <c r="DM54" s="357"/>
      <c r="DN54" s="357"/>
      <c r="DO54" s="357"/>
      <c r="DP54" s="357"/>
      <c r="DQ54" s="357"/>
      <c r="DR54" s="357"/>
      <c r="DS54" s="357"/>
      <c r="DT54" s="357"/>
      <c r="DU54" s="357"/>
      <c r="DV54" s="357"/>
      <c r="DW54" s="357"/>
      <c r="DX54" s="357"/>
      <c r="EO54" s="357"/>
      <c r="EP54" s="357"/>
      <c r="EQ54" s="357"/>
      <c r="ER54" s="357"/>
      <c r="ES54" s="357"/>
      <c r="ET54" s="357"/>
      <c r="EU54" s="357"/>
      <c r="EV54" s="357"/>
      <c r="EW54" s="357"/>
      <c r="EX54" s="357"/>
      <c r="EY54" s="357"/>
      <c r="EZ54" s="357"/>
      <c r="FA54" s="357"/>
      <c r="FB54" s="357"/>
      <c r="FC54" s="357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 s="357"/>
      <c r="IH54" s="357"/>
      <c r="II54" s="357"/>
      <c r="IJ54" s="357"/>
      <c r="IK54" s="357"/>
      <c r="IL54" s="357"/>
      <c r="IM54" s="357"/>
      <c r="IN54" s="357"/>
      <c r="IO54" s="357"/>
      <c r="IP54" s="357"/>
      <c r="IQ54" s="357"/>
      <c r="IR54" s="357"/>
      <c r="IS54" s="357"/>
      <c r="IT54" s="357"/>
      <c r="IU54" s="357"/>
      <c r="IV54" s="357"/>
      <c r="LY54" s="18"/>
      <c r="MH54" s="39"/>
      <c r="MR54" s="287"/>
      <c r="MS54" s="287"/>
      <c r="MT54" s="287"/>
      <c r="MU54" s="287"/>
      <c r="MV54" s="287"/>
      <c r="MW54" s="287"/>
      <c r="MX54" s="287"/>
      <c r="MY54" s="287"/>
      <c r="MZ54" s="287"/>
      <c r="NA54" s="287"/>
      <c r="NB54" s="287"/>
      <c r="NC54" s="287"/>
      <c r="ND54" s="287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PA54" s="357"/>
      <c r="PB54" s="357"/>
      <c r="PC54" s="357"/>
      <c r="PD54" s="357"/>
      <c r="PE54" s="357"/>
      <c r="PF54" s="357"/>
      <c r="PG54" s="357"/>
      <c r="PH54" s="357"/>
      <c r="PI54" s="357"/>
      <c r="PJ54" s="357"/>
      <c r="PK54" s="357"/>
      <c r="PL54" s="357"/>
      <c r="PM54" s="357"/>
      <c r="PN54" s="357"/>
      <c r="PO54" s="357"/>
      <c r="PP54" s="357"/>
      <c r="PQ54" s="357"/>
      <c r="PR54" s="357"/>
      <c r="PS54" s="357"/>
      <c r="PT54" s="357"/>
      <c r="PU54" s="357"/>
      <c r="PV54" s="357"/>
      <c r="PW54" s="357"/>
      <c r="PX54" s="357"/>
      <c r="PY54" s="357"/>
      <c r="PZ54" s="357"/>
      <c r="QA54" s="357"/>
      <c r="QB54" s="357"/>
      <c r="QC54" s="357"/>
      <c r="QD54" s="357"/>
      <c r="QE54" s="357"/>
      <c r="QF54" s="357"/>
      <c r="QG54" s="357"/>
      <c r="QH54" s="357"/>
      <c r="QI54" s="357"/>
      <c r="QJ54" s="357"/>
      <c r="QK54" s="357"/>
      <c r="QL54" s="357"/>
      <c r="QM54" s="357"/>
      <c r="QN54" s="357"/>
      <c r="QO54" s="357"/>
      <c r="QP54" s="357"/>
      <c r="QQ54" s="357"/>
      <c r="QR54" s="357"/>
      <c r="QS54" s="357"/>
      <c r="QT54" s="357"/>
      <c r="QU54" s="357"/>
      <c r="QV54" s="357"/>
      <c r="QW54" s="357"/>
      <c r="QX54" s="357"/>
      <c r="QY54" s="357"/>
      <c r="QZ54" s="357"/>
      <c r="RA54" s="357"/>
      <c r="RM54" s="367">
        <f>ROW()</f>
        <v>54</v>
      </c>
      <c r="RN54" s="287" t="s">
        <v>220</v>
      </c>
      <c r="RO54" s="445"/>
      <c r="RP54" s="444"/>
      <c r="RQ54" s="444"/>
      <c r="RR54" s="444"/>
      <c r="RS54" s="444">
        <v>0</v>
      </c>
      <c r="RT54" s="446">
        <f t="shared" si="204"/>
        <v>0</v>
      </c>
      <c r="RU54" s="444">
        <v>0</v>
      </c>
      <c r="RV54" s="446">
        <f t="shared" si="205"/>
        <v>0</v>
      </c>
      <c r="RW54" s="444">
        <v>0</v>
      </c>
      <c r="RX54" s="446">
        <f t="shared" si="206"/>
        <v>0</v>
      </c>
      <c r="RY54" s="444">
        <v>0</v>
      </c>
      <c r="RZ54" s="446">
        <f t="shared" si="207"/>
        <v>0</v>
      </c>
      <c r="SA54" s="444">
        <v>0</v>
      </c>
      <c r="SB54" s="446">
        <f t="shared" si="208"/>
        <v>0</v>
      </c>
    </row>
    <row r="55" spans="1:496" x14ac:dyDescent="0.25">
      <c r="A55" s="18">
        <f>ROW()</f>
        <v>55</v>
      </c>
      <c r="B55" s="23" t="s">
        <v>408</v>
      </c>
      <c r="D55" s="49"/>
      <c r="E55" s="49">
        <f>SUM(E53:E54)</f>
        <v>26348573.159999996</v>
      </c>
      <c r="F55" s="49"/>
      <c r="G55" s="49">
        <f>SUM(G53:G54)</f>
        <v>0</v>
      </c>
      <c r="H55" s="51"/>
      <c r="I55" s="49"/>
      <c r="J55" s="51"/>
      <c r="K55" s="49"/>
      <c r="L55" s="51"/>
      <c r="M55" s="49"/>
      <c r="N55" s="51"/>
      <c r="O55" s="49"/>
      <c r="P55" s="51"/>
      <c r="Q55" s="377">
        <f>ROW()</f>
        <v>55</v>
      </c>
      <c r="T55" s="637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H55" s="382"/>
      <c r="AI55" s="382"/>
      <c r="AJ55" s="382"/>
      <c r="AK55" s="382"/>
      <c r="AL55" s="382"/>
      <c r="AM55" s="382"/>
      <c r="AN55" s="382"/>
      <c r="AO55" s="382"/>
      <c r="AP55" s="382"/>
      <c r="AQ55" s="382"/>
      <c r="AR55" s="382"/>
      <c r="AS55" s="382"/>
      <c r="AT55" s="382"/>
      <c r="AU55" s="382"/>
      <c r="AV55" s="382"/>
      <c r="BU55" s="357"/>
      <c r="BV55" s="357"/>
      <c r="BW55" s="357"/>
      <c r="BX55" s="357"/>
      <c r="BY55" s="357"/>
      <c r="BZ55" s="357"/>
      <c r="CA55" s="357"/>
      <c r="CB55" s="357"/>
      <c r="CC55" s="357"/>
      <c r="CD55" s="357"/>
      <c r="CE55" s="357"/>
      <c r="CF55" s="357"/>
      <c r="CG55" s="357"/>
      <c r="CH55" s="357"/>
      <c r="CI55" s="357"/>
      <c r="CJ55" s="357"/>
      <c r="CK55" s="357"/>
      <c r="CL55" s="357"/>
      <c r="CM55" s="357"/>
      <c r="CN55" s="357"/>
      <c r="CO55" s="357"/>
      <c r="CP55" s="357"/>
      <c r="CQ55" s="357"/>
      <c r="CR55" s="357"/>
      <c r="CS55" s="357"/>
      <c r="CT55" s="357"/>
      <c r="CU55" s="357"/>
      <c r="CV55" s="357"/>
      <c r="CW55" s="357"/>
      <c r="CX55" s="357"/>
      <c r="CY55" s="357"/>
      <c r="CZ55" s="357"/>
      <c r="DA55" s="357"/>
      <c r="DB55" s="357"/>
      <c r="DC55" s="357"/>
      <c r="DD55" s="357"/>
      <c r="DE55" s="357"/>
      <c r="DF55" s="357"/>
      <c r="DG55" s="357"/>
      <c r="DH55" s="357"/>
      <c r="DI55" s="357"/>
      <c r="DJ55" s="357"/>
      <c r="DK55" s="357"/>
      <c r="DL55" s="357"/>
      <c r="DM55" s="357"/>
      <c r="DN55" s="357"/>
      <c r="DO55" s="357"/>
      <c r="DP55" s="357"/>
      <c r="DQ55" s="357"/>
      <c r="DR55" s="357"/>
      <c r="DS55" s="357"/>
      <c r="DT55" s="357"/>
      <c r="DU55" s="357"/>
      <c r="DV55" s="357"/>
      <c r="DW55" s="357"/>
      <c r="DX55" s="357"/>
      <c r="EO55" s="357"/>
      <c r="EP55" s="357"/>
      <c r="EQ55" s="357"/>
      <c r="ER55" s="357"/>
      <c r="ES55" s="357"/>
      <c r="ET55" s="357"/>
      <c r="EU55" s="357"/>
      <c r="EV55" s="357"/>
      <c r="EW55" s="357"/>
      <c r="EX55" s="357"/>
      <c r="EY55" s="357"/>
      <c r="EZ55" s="357"/>
      <c r="FA55" s="357"/>
      <c r="FB55" s="357"/>
      <c r="FC55" s="357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 s="357"/>
      <c r="IH55" s="357"/>
      <c r="II55" s="357"/>
      <c r="IJ55" s="357"/>
      <c r="IK55" s="357"/>
      <c r="IL55" s="357"/>
      <c r="IM55" s="357"/>
      <c r="IN55" s="357"/>
      <c r="IO55" s="357"/>
      <c r="IP55" s="357"/>
      <c r="IQ55" s="357"/>
      <c r="IR55" s="357"/>
      <c r="IS55" s="357"/>
      <c r="IT55" s="357"/>
      <c r="IU55" s="357"/>
      <c r="IV55" s="357"/>
      <c r="LY55" s="18"/>
      <c r="MH55" s="39"/>
      <c r="MR55" s="287"/>
      <c r="MS55" s="287"/>
      <c r="MT55" s="287"/>
      <c r="MU55" s="287"/>
      <c r="MV55" s="287"/>
      <c r="MW55" s="287"/>
      <c r="MX55" s="287"/>
      <c r="MY55" s="287"/>
      <c r="MZ55" s="287"/>
      <c r="NA55" s="287"/>
      <c r="NB55" s="287"/>
      <c r="NC55" s="287"/>
      <c r="ND55" s="287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PA55" s="357"/>
      <c r="PB55" s="357"/>
      <c r="PC55" s="357"/>
      <c r="PD55" s="357"/>
      <c r="PE55" s="357"/>
      <c r="PF55" s="357"/>
      <c r="PG55" s="357"/>
      <c r="PH55" s="357"/>
      <c r="PI55" s="357"/>
      <c r="PJ55" s="357"/>
      <c r="PK55" s="357"/>
      <c r="PL55" s="357"/>
      <c r="PM55" s="357"/>
      <c r="PN55" s="357"/>
      <c r="PO55" s="357"/>
      <c r="PP55" s="357"/>
      <c r="PQ55" s="357"/>
      <c r="PR55" s="357"/>
      <c r="PS55" s="357"/>
      <c r="PT55" s="357"/>
      <c r="PU55" s="357"/>
      <c r="PV55" s="357"/>
      <c r="PW55" s="357"/>
      <c r="PX55" s="357"/>
      <c r="PY55" s="357"/>
      <c r="PZ55" s="357"/>
      <c r="QA55" s="357"/>
      <c r="QB55" s="357"/>
      <c r="QC55" s="357"/>
      <c r="QD55" s="357"/>
      <c r="QE55" s="357"/>
      <c r="QF55" s="357"/>
      <c r="QG55" s="357"/>
      <c r="QH55" s="357"/>
      <c r="QI55" s="357"/>
      <c r="QJ55" s="357"/>
      <c r="QK55" s="357"/>
      <c r="QL55" s="357"/>
      <c r="QM55" s="357"/>
      <c r="QN55" s="357"/>
      <c r="QO55" s="357"/>
      <c r="QP55" s="357"/>
      <c r="QQ55" s="357"/>
      <c r="QR55" s="357"/>
      <c r="QS55" s="357"/>
      <c r="QT55" s="357"/>
      <c r="QU55" s="357"/>
      <c r="QV55" s="357"/>
      <c r="QW55" s="357"/>
      <c r="QX55" s="357"/>
      <c r="QY55" s="357"/>
      <c r="QZ55" s="357"/>
      <c r="RA55" s="357"/>
      <c r="RM55" s="367">
        <f>ROW()</f>
        <v>55</v>
      </c>
      <c r="RN55" s="287" t="s">
        <v>235</v>
      </c>
      <c r="RO55" s="445"/>
      <c r="RP55" s="484"/>
      <c r="RQ55" s="484"/>
      <c r="RR55" s="484"/>
      <c r="RS55" s="484">
        <v>5.7565619999999997</v>
      </c>
      <c r="RT55" s="485">
        <f t="shared" si="204"/>
        <v>5.7565619999999997</v>
      </c>
      <c r="RU55" s="484">
        <v>11.493342000000002</v>
      </c>
      <c r="RV55" s="485">
        <f t="shared" si="205"/>
        <v>17.249904000000001</v>
      </c>
      <c r="RW55" s="484">
        <v>0</v>
      </c>
      <c r="RX55" s="485">
        <f t="shared" si="206"/>
        <v>17.249904000000001</v>
      </c>
      <c r="RY55" s="484">
        <v>384924.36095399997</v>
      </c>
      <c r="RZ55" s="485">
        <f t="shared" si="207"/>
        <v>384941.610858</v>
      </c>
      <c r="SA55" s="484">
        <v>2068876.2634260003</v>
      </c>
      <c r="SB55" s="485">
        <f t="shared" si="208"/>
        <v>2453817.8742840001</v>
      </c>
    </row>
    <row r="56" spans="1:496" x14ac:dyDescent="0.25">
      <c r="A56" s="18">
        <f>ROW()</f>
        <v>56</v>
      </c>
      <c r="D56" s="49"/>
      <c r="E56" s="49"/>
      <c r="F56" s="49"/>
      <c r="G56" s="49"/>
      <c r="H56" s="580"/>
      <c r="I56" s="49"/>
      <c r="J56" s="580"/>
      <c r="K56" s="49"/>
      <c r="L56" s="580"/>
      <c r="M56" s="49"/>
      <c r="N56" s="580"/>
      <c r="O56" s="49"/>
      <c r="P56" s="580"/>
      <c r="Q56" s="377">
        <f>ROW()</f>
        <v>56</v>
      </c>
      <c r="R56" s="35" t="s">
        <v>409</v>
      </c>
      <c r="S56" s="35"/>
      <c r="T56" s="39">
        <f t="shared" ref="T56:AF56" si="210">+T33-T39-T54</f>
        <v>-1245976.9986645579</v>
      </c>
      <c r="U56" s="39">
        <f t="shared" si="210"/>
        <v>1245976.9986645579</v>
      </c>
      <c r="V56" s="39">
        <f t="shared" si="210"/>
        <v>0</v>
      </c>
      <c r="W56" s="621">
        <f t="shared" si="210"/>
        <v>0</v>
      </c>
      <c r="X56" s="621">
        <f t="shared" si="210"/>
        <v>0</v>
      </c>
      <c r="Y56" s="621">
        <f t="shared" si="210"/>
        <v>0</v>
      </c>
      <c r="Z56" s="621">
        <f t="shared" si="210"/>
        <v>0</v>
      </c>
      <c r="AA56" s="621">
        <f t="shared" si="210"/>
        <v>0</v>
      </c>
      <c r="AB56" s="621">
        <f t="shared" si="210"/>
        <v>0</v>
      </c>
      <c r="AC56" s="621">
        <f t="shared" si="210"/>
        <v>0</v>
      </c>
      <c r="AD56" s="621">
        <f t="shared" si="210"/>
        <v>0</v>
      </c>
      <c r="AE56" s="621">
        <f t="shared" si="210"/>
        <v>0</v>
      </c>
      <c r="AF56" s="621">
        <f t="shared" si="210"/>
        <v>0</v>
      </c>
      <c r="AH56" s="382"/>
      <c r="AI56" s="382"/>
      <c r="AJ56" s="382"/>
      <c r="AK56" s="382"/>
      <c r="AL56" s="382"/>
      <c r="AM56" s="382"/>
      <c r="AN56" s="382"/>
      <c r="AO56" s="382"/>
      <c r="AP56" s="382"/>
      <c r="AQ56" s="382"/>
      <c r="AR56" s="382"/>
      <c r="AS56" s="382"/>
      <c r="AT56" s="382"/>
      <c r="AU56" s="382"/>
      <c r="AV56" s="382"/>
      <c r="BU56" s="357"/>
      <c r="BV56" s="357"/>
      <c r="BW56" s="357"/>
      <c r="BX56" s="357"/>
      <c r="BY56" s="357"/>
      <c r="BZ56" s="357"/>
      <c r="CA56" s="357"/>
      <c r="CB56" s="357"/>
      <c r="CC56" s="357"/>
      <c r="CD56" s="357"/>
      <c r="CE56" s="357"/>
      <c r="CF56" s="357"/>
      <c r="CG56" s="357"/>
      <c r="CH56" s="357"/>
      <c r="CI56" s="357"/>
      <c r="CJ56" s="357"/>
      <c r="CK56" s="357"/>
      <c r="CL56" s="357"/>
      <c r="CM56" s="357"/>
      <c r="CN56" s="357"/>
      <c r="CO56" s="357"/>
      <c r="CP56" s="357"/>
      <c r="CQ56" s="357"/>
      <c r="CR56" s="357"/>
      <c r="CS56" s="357"/>
      <c r="CT56" s="357"/>
      <c r="CU56" s="357"/>
      <c r="CV56" s="357"/>
      <c r="CW56" s="357"/>
      <c r="CX56" s="357"/>
      <c r="CY56" s="357"/>
      <c r="CZ56" s="357"/>
      <c r="DA56" s="357"/>
      <c r="DB56" s="357"/>
      <c r="DC56" s="357"/>
      <c r="DD56" s="357"/>
      <c r="DE56" s="357"/>
      <c r="DF56" s="357"/>
      <c r="DG56" s="357"/>
      <c r="DH56" s="357"/>
      <c r="DI56" s="357"/>
      <c r="DJ56" s="357"/>
      <c r="DK56" s="357"/>
      <c r="DL56" s="357"/>
      <c r="DM56" s="357"/>
      <c r="DN56" s="357"/>
      <c r="DO56" s="357"/>
      <c r="DP56" s="357"/>
      <c r="DQ56" s="357"/>
      <c r="DR56" s="357"/>
      <c r="DS56" s="357"/>
      <c r="DT56" s="357"/>
      <c r="DU56" s="357"/>
      <c r="DV56" s="357"/>
      <c r="DW56" s="357"/>
      <c r="DX56" s="357"/>
      <c r="EO56" s="357"/>
      <c r="EP56" s="357"/>
      <c r="EQ56" s="357"/>
      <c r="ER56" s="357"/>
      <c r="ES56" s="357"/>
      <c r="ET56" s="357"/>
      <c r="EU56" s="357"/>
      <c r="EV56" s="357"/>
      <c r="EW56" s="357"/>
      <c r="EX56" s="357"/>
      <c r="EY56" s="357"/>
      <c r="EZ56" s="357"/>
      <c r="FA56" s="357"/>
      <c r="FB56" s="357"/>
      <c r="FC56" s="357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 s="357"/>
      <c r="IH56" s="357"/>
      <c r="II56" s="357"/>
      <c r="IJ56" s="357"/>
      <c r="IK56" s="357"/>
      <c r="IL56" s="357"/>
      <c r="IM56" s="357"/>
      <c r="IN56" s="357"/>
      <c r="IO56" s="357"/>
      <c r="IP56" s="357"/>
      <c r="IQ56" s="357"/>
      <c r="IR56" s="357"/>
      <c r="IS56" s="357"/>
      <c r="IT56" s="357"/>
      <c r="IU56" s="357"/>
      <c r="IV56" s="357"/>
      <c r="MR56" s="287"/>
      <c r="MS56" s="287"/>
      <c r="MT56" s="287"/>
      <c r="MU56" s="287"/>
      <c r="MV56" s="287"/>
      <c r="MW56" s="287"/>
      <c r="MX56" s="287"/>
      <c r="MY56" s="287"/>
      <c r="MZ56" s="287"/>
      <c r="NA56" s="287"/>
      <c r="NB56" s="287"/>
      <c r="NC56" s="287"/>
      <c r="ND56" s="287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PA56" s="357"/>
      <c r="PB56" s="357"/>
      <c r="PC56" s="357"/>
      <c r="PD56" s="357"/>
      <c r="PE56" s="357"/>
      <c r="PF56" s="357"/>
      <c r="PG56" s="357"/>
      <c r="PH56" s="357"/>
      <c r="PI56" s="357"/>
      <c r="PJ56" s="357"/>
      <c r="PK56" s="357"/>
      <c r="PL56" s="357"/>
      <c r="PM56" s="357"/>
      <c r="PN56" s="357"/>
      <c r="PO56" s="357"/>
      <c r="PP56" s="357"/>
      <c r="PQ56" s="357"/>
      <c r="PR56" s="357"/>
      <c r="PS56" s="357"/>
      <c r="PT56" s="357"/>
      <c r="PU56" s="357"/>
      <c r="PV56" s="357"/>
      <c r="PW56" s="357"/>
      <c r="PX56" s="357"/>
      <c r="PY56" s="357"/>
      <c r="PZ56" s="357"/>
      <c r="QA56" s="357"/>
      <c r="QB56" s="357"/>
      <c r="QC56" s="357"/>
      <c r="QD56" s="357"/>
      <c r="QE56" s="357"/>
      <c r="QF56" s="357"/>
      <c r="QG56" s="357"/>
      <c r="QH56" s="357"/>
      <c r="QI56" s="357"/>
      <c r="QJ56" s="357"/>
      <c r="QK56" s="357"/>
      <c r="QL56" s="357"/>
      <c r="QM56" s="357"/>
      <c r="QN56" s="357"/>
      <c r="QO56" s="357"/>
      <c r="QP56" s="357"/>
      <c r="QQ56" s="357"/>
      <c r="QR56" s="357"/>
      <c r="QS56" s="357"/>
      <c r="QT56" s="357"/>
      <c r="QU56" s="357"/>
      <c r="QV56" s="357"/>
      <c r="QW56" s="357"/>
      <c r="QX56" s="357"/>
      <c r="QY56" s="357"/>
      <c r="QZ56" s="357"/>
      <c r="RA56" s="357"/>
      <c r="RM56" s="367">
        <f>ROW()</f>
        <v>56</v>
      </c>
      <c r="RN56" s="287" t="s">
        <v>258</v>
      </c>
      <c r="RO56" s="445"/>
      <c r="RP56" s="446"/>
      <c r="RQ56" s="446"/>
      <c r="RR56" s="446"/>
      <c r="RS56" s="446">
        <f t="shared" ref="RS56:SB56" si="211">SUM(RS52:RS55)</f>
        <v>83614.710593999989</v>
      </c>
      <c r="RT56" s="446">
        <f t="shared" si="211"/>
        <v>83614.710593999989</v>
      </c>
      <c r="RU56" s="446">
        <f t="shared" si="211"/>
        <v>2267470.7214060002</v>
      </c>
      <c r="RV56" s="446">
        <f t="shared" si="211"/>
        <v>2351085.432</v>
      </c>
      <c r="RW56" s="446">
        <f t="shared" si="211"/>
        <v>2981471.5000000005</v>
      </c>
      <c r="RX56" s="446">
        <f t="shared" si="211"/>
        <v>5332556.932000001</v>
      </c>
      <c r="RY56" s="446">
        <f t="shared" si="211"/>
        <v>3306478.3805799992</v>
      </c>
      <c r="RZ56" s="446">
        <f t="shared" si="211"/>
        <v>8639035.3125799987</v>
      </c>
      <c r="SA56" s="446">
        <f t="shared" si="211"/>
        <v>8177402.0047599999</v>
      </c>
      <c r="SB56" s="446">
        <f t="shared" si="211"/>
        <v>16816437.317339998</v>
      </c>
    </row>
    <row r="57" spans="1:496" x14ac:dyDescent="0.25">
      <c r="A57" s="18">
        <f>ROW()</f>
        <v>57</v>
      </c>
      <c r="B57" s="23" t="s">
        <v>276</v>
      </c>
      <c r="C57" s="30">
        <f>+'SEF-3'!O12</f>
        <v>7.1970000000000003E-3</v>
      </c>
      <c r="D57" s="447"/>
      <c r="E57" s="396">
        <f>+E$48*$C57</f>
        <v>464239.87124975096</v>
      </c>
      <c r="F57" s="396">
        <f t="shared" ref="F57:P58" si="212">E57+D57</f>
        <v>464239.87124975096</v>
      </c>
      <c r="G57" s="396">
        <f>+G$48*$C57</f>
        <v>-56442.53432223</v>
      </c>
      <c r="H57" s="396">
        <f t="shared" si="212"/>
        <v>407797.33692752093</v>
      </c>
      <c r="I57" s="396">
        <f>+I$48*$C57</f>
        <v>-392281.5054796607</v>
      </c>
      <c r="J57" s="396">
        <f t="shared" si="212"/>
        <v>15515.831447860226</v>
      </c>
      <c r="K57" s="396">
        <f>+K$48*$C57</f>
        <v>152192.39917394571</v>
      </c>
      <c r="L57" s="396">
        <f t="shared" si="212"/>
        <v>167708.23062180594</v>
      </c>
      <c r="M57" s="396">
        <f>+M$48*$C57</f>
        <v>155262.28071470041</v>
      </c>
      <c r="N57" s="396">
        <f t="shared" si="212"/>
        <v>322970.51133650634</v>
      </c>
      <c r="O57" s="396">
        <f>+O$48*$C57</f>
        <v>45623.994470811806</v>
      </c>
      <c r="P57" s="396">
        <f t="shared" si="212"/>
        <v>368594.50580731814</v>
      </c>
      <c r="Q57" s="377">
        <f>ROW()</f>
        <v>57</v>
      </c>
      <c r="R57" s="35" t="s">
        <v>234</v>
      </c>
      <c r="S57" s="652">
        <v>0.21</v>
      </c>
      <c r="T57" s="481">
        <f t="shared" ref="T57:AF57" si="213">T56*$S$57</f>
        <v>-261655.16971955716</v>
      </c>
      <c r="U57" s="481">
        <f t="shared" si="213"/>
        <v>261655.16971955716</v>
      </c>
      <c r="V57" s="481">
        <f t="shared" si="213"/>
        <v>0</v>
      </c>
      <c r="W57" s="653">
        <f t="shared" si="213"/>
        <v>0</v>
      </c>
      <c r="X57" s="653">
        <f t="shared" si="213"/>
        <v>0</v>
      </c>
      <c r="Y57" s="653">
        <f t="shared" si="213"/>
        <v>0</v>
      </c>
      <c r="Z57" s="653">
        <f t="shared" si="213"/>
        <v>0</v>
      </c>
      <c r="AA57" s="653">
        <f t="shared" si="213"/>
        <v>0</v>
      </c>
      <c r="AB57" s="653">
        <f t="shared" si="213"/>
        <v>0</v>
      </c>
      <c r="AC57" s="653">
        <f t="shared" si="213"/>
        <v>0</v>
      </c>
      <c r="AD57" s="653">
        <f t="shared" si="213"/>
        <v>0</v>
      </c>
      <c r="AE57" s="653">
        <f t="shared" si="213"/>
        <v>0</v>
      </c>
      <c r="AF57" s="653">
        <f t="shared" si="213"/>
        <v>0</v>
      </c>
      <c r="AG57" s="377"/>
      <c r="AH57" s="382"/>
      <c r="AI57" s="382"/>
      <c r="AJ57" s="382"/>
      <c r="AK57" s="382"/>
      <c r="AL57" s="382"/>
      <c r="AM57" s="382"/>
      <c r="AN57" s="382"/>
      <c r="AO57" s="382"/>
      <c r="AP57" s="382"/>
      <c r="AQ57" s="382"/>
      <c r="AR57" s="382"/>
      <c r="AS57" s="382"/>
      <c r="AT57" s="382"/>
      <c r="AU57" s="382"/>
      <c r="AV57" s="382"/>
      <c r="BU57" s="357"/>
      <c r="BV57" s="357"/>
      <c r="BW57" s="357"/>
      <c r="BX57" s="357"/>
      <c r="BY57" s="357"/>
      <c r="BZ57" s="357"/>
      <c r="CA57" s="357"/>
      <c r="CB57" s="357"/>
      <c r="CC57" s="357"/>
      <c r="CD57" s="357"/>
      <c r="CE57" s="357"/>
      <c r="CF57" s="357"/>
      <c r="CG57" s="357"/>
      <c r="CH57" s="357"/>
      <c r="CI57" s="357"/>
      <c r="CJ57" s="357"/>
      <c r="CK57" s="357"/>
      <c r="CL57" s="357"/>
      <c r="CM57" s="357"/>
      <c r="CN57" s="357"/>
      <c r="CO57" s="357"/>
      <c r="CP57" s="357"/>
      <c r="CQ57" s="357"/>
      <c r="CR57" s="357"/>
      <c r="CS57" s="357"/>
      <c r="CT57" s="357"/>
      <c r="CU57" s="357"/>
      <c r="CV57" s="357"/>
      <c r="CW57" s="357"/>
      <c r="CX57" s="357"/>
      <c r="CY57" s="357"/>
      <c r="CZ57" s="357"/>
      <c r="DA57" s="357"/>
      <c r="DB57" s="357"/>
      <c r="DC57" s="357"/>
      <c r="DD57" s="357"/>
      <c r="DE57" s="357"/>
      <c r="DF57" s="357"/>
      <c r="DG57" s="357"/>
      <c r="DH57" s="357"/>
      <c r="DI57" s="357"/>
      <c r="DJ57" s="357"/>
      <c r="DK57" s="357"/>
      <c r="DL57" s="357"/>
      <c r="DM57" s="357"/>
      <c r="DN57" s="357"/>
      <c r="DO57" s="357"/>
      <c r="DP57" s="357"/>
      <c r="DQ57" s="357"/>
      <c r="DR57" s="357"/>
      <c r="DS57" s="357"/>
      <c r="DT57" s="357"/>
      <c r="DU57" s="357"/>
      <c r="DV57" s="357"/>
      <c r="DW57" s="357"/>
      <c r="DX57" s="357"/>
      <c r="EO57" s="357"/>
      <c r="EP57" s="357"/>
      <c r="EQ57" s="357"/>
      <c r="ER57" s="357"/>
      <c r="ES57" s="357"/>
      <c r="ET57" s="357"/>
      <c r="EU57" s="357"/>
      <c r="EV57" s="357"/>
      <c r="EW57" s="357"/>
      <c r="EX57" s="357"/>
      <c r="EY57" s="357"/>
      <c r="EZ57" s="357"/>
      <c r="FA57" s="357"/>
      <c r="FB57" s="357"/>
      <c r="FC57" s="357"/>
      <c r="HQ57" s="357"/>
      <c r="HR57" s="357"/>
      <c r="HS57" s="357"/>
      <c r="HT57" s="357"/>
      <c r="HU57" s="357"/>
      <c r="HV57" s="357"/>
      <c r="HW57" s="357"/>
      <c r="HX57" s="357"/>
      <c r="IG57" s="357"/>
      <c r="IH57" s="357"/>
      <c r="II57" s="357"/>
      <c r="IJ57" s="357"/>
      <c r="IK57" s="357"/>
      <c r="IL57" s="357"/>
      <c r="IM57" s="357"/>
      <c r="IN57" s="357"/>
      <c r="IO57" s="357"/>
      <c r="IP57" s="357"/>
      <c r="IQ57" s="357"/>
      <c r="IR57" s="357"/>
      <c r="IS57" s="357"/>
      <c r="IT57" s="357"/>
      <c r="IU57" s="357"/>
      <c r="IV57" s="357"/>
      <c r="MR57" s="287"/>
      <c r="MS57" s="287"/>
      <c r="MT57" s="287"/>
      <c r="MU57" s="287"/>
      <c r="MV57" s="287"/>
      <c r="MW57" s="287"/>
      <c r="MX57" s="287"/>
      <c r="MY57" s="287"/>
      <c r="MZ57" s="287"/>
      <c r="NA57" s="287"/>
      <c r="NB57" s="287"/>
      <c r="NC57" s="287"/>
      <c r="ND57" s="28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PA57" s="357"/>
      <c r="PB57" s="357"/>
      <c r="PC57" s="357"/>
      <c r="PD57" s="357"/>
      <c r="PE57" s="357"/>
      <c r="PF57" s="357"/>
      <c r="PG57" s="357"/>
      <c r="PH57" s="357"/>
      <c r="PI57" s="357"/>
      <c r="PJ57" s="357"/>
      <c r="PK57" s="357"/>
      <c r="PL57" s="357"/>
      <c r="PM57" s="357"/>
      <c r="PN57" s="357"/>
      <c r="PO57" s="357"/>
      <c r="PP57" s="357"/>
      <c r="PQ57" s="357"/>
      <c r="PR57" s="357"/>
      <c r="PS57" s="357"/>
      <c r="PT57" s="357"/>
      <c r="PU57" s="357"/>
      <c r="PV57" s="357"/>
      <c r="PW57" s="357"/>
      <c r="PX57" s="357"/>
      <c r="PY57" s="357"/>
      <c r="PZ57" s="357"/>
      <c r="QA57" s="357"/>
      <c r="QB57" s="357"/>
      <c r="QC57" s="357"/>
      <c r="QD57" s="357"/>
      <c r="QE57" s="357"/>
      <c r="QF57" s="357"/>
      <c r="QG57" s="357"/>
      <c r="QH57" s="357"/>
      <c r="QI57" s="357"/>
      <c r="QJ57" s="357"/>
      <c r="QK57" s="357"/>
      <c r="QL57" s="357"/>
      <c r="QM57" s="357"/>
      <c r="QN57" s="357"/>
      <c r="QO57" s="357"/>
      <c r="QP57" s="357"/>
      <c r="QQ57" s="357"/>
      <c r="QR57" s="357"/>
      <c r="QS57" s="357"/>
      <c r="QT57" s="357"/>
      <c r="QU57" s="357"/>
      <c r="QV57" s="357"/>
      <c r="QW57" s="357"/>
      <c r="QX57" s="357"/>
      <c r="QY57" s="357"/>
      <c r="QZ57" s="357"/>
      <c r="RA57" s="357"/>
      <c r="RM57" s="367">
        <f>ROW()</f>
        <v>57</v>
      </c>
      <c r="RN57" s="287"/>
      <c r="RO57" s="445"/>
      <c r="RP57" s="446"/>
      <c r="RQ57" s="446"/>
      <c r="RR57" s="446"/>
      <c r="RS57" s="446"/>
      <c r="RT57" s="446"/>
      <c r="RU57" s="446"/>
      <c r="RV57" s="446"/>
      <c r="RW57" s="446"/>
      <c r="RX57" s="446"/>
      <c r="RY57" s="446"/>
      <c r="RZ57" s="446"/>
      <c r="SA57" s="446"/>
      <c r="SB57" s="446"/>
    </row>
    <row r="58" spans="1:496" ht="15.75" thickBot="1" x14ac:dyDescent="0.3">
      <c r="A58" s="18">
        <f>ROW()</f>
        <v>58</v>
      </c>
      <c r="B58" s="23" t="s">
        <v>285</v>
      </c>
      <c r="C58" s="30">
        <f>+'SEF-3'!O13</f>
        <v>2E-3</v>
      </c>
      <c r="D58" s="447"/>
      <c r="E58" s="396">
        <f>+E$48*$C58</f>
        <v>129009.27365562067</v>
      </c>
      <c r="F58" s="396">
        <f t="shared" si="212"/>
        <v>129009.27365562067</v>
      </c>
      <c r="G58" s="396">
        <f>+G$48*$C58</f>
        <v>-15685.017180000001</v>
      </c>
      <c r="H58" s="396">
        <f t="shared" si="212"/>
        <v>113324.25647562067</v>
      </c>
      <c r="I58" s="396">
        <f>+I$48*$C58</f>
        <v>-109012.50673326683</v>
      </c>
      <c r="J58" s="396">
        <f t="shared" si="212"/>
        <v>4311.7497423538443</v>
      </c>
      <c r="K58" s="396">
        <f>+K$48*$C58</f>
        <v>42293.288640807477</v>
      </c>
      <c r="L58" s="396">
        <f t="shared" si="212"/>
        <v>46605.038383161322</v>
      </c>
      <c r="M58" s="396">
        <f>+M$48*$C58</f>
        <v>43146.388971710549</v>
      </c>
      <c r="N58" s="396">
        <f t="shared" si="212"/>
        <v>89751.427354871877</v>
      </c>
      <c r="O58" s="396">
        <f>+O$48*$C58</f>
        <v>12678.614553511687</v>
      </c>
      <c r="P58" s="396">
        <f t="shared" si="212"/>
        <v>102430.04190838356</v>
      </c>
      <c r="Q58" s="377">
        <f>ROW()</f>
        <v>58</v>
      </c>
      <c r="R58" s="35" t="s">
        <v>216</v>
      </c>
      <c r="S58" s="35"/>
      <c r="T58" s="276">
        <f>T56-T57</f>
        <v>-984321.82894500077</v>
      </c>
      <c r="U58" s="276">
        <f>U56-U57</f>
        <v>984321.82894500077</v>
      </c>
      <c r="V58" s="276">
        <f>V56-V57</f>
        <v>0</v>
      </c>
      <c r="W58" s="654">
        <f>W56-W57</f>
        <v>0</v>
      </c>
      <c r="X58" s="654">
        <f>X56-X57</f>
        <v>0</v>
      </c>
      <c r="Y58" s="654">
        <f t="shared" ref="Y58:AF58" si="214">Y56-Y57</f>
        <v>0</v>
      </c>
      <c r="Z58" s="654">
        <f t="shared" si="214"/>
        <v>0</v>
      </c>
      <c r="AA58" s="654">
        <f t="shared" si="214"/>
        <v>0</v>
      </c>
      <c r="AB58" s="654">
        <f t="shared" si="214"/>
        <v>0</v>
      </c>
      <c r="AC58" s="654">
        <f t="shared" si="214"/>
        <v>0</v>
      </c>
      <c r="AD58" s="654">
        <f t="shared" si="214"/>
        <v>0</v>
      </c>
      <c r="AE58" s="654">
        <f t="shared" si="214"/>
        <v>0</v>
      </c>
      <c r="AF58" s="654">
        <f t="shared" si="214"/>
        <v>0</v>
      </c>
      <c r="AG58" s="377"/>
      <c r="AH58" s="382"/>
      <c r="AI58" s="382"/>
      <c r="AJ58" s="382"/>
      <c r="AK58" s="382"/>
      <c r="AL58" s="382"/>
      <c r="AM58" s="382"/>
      <c r="AN58" s="382"/>
      <c r="AO58" s="382"/>
      <c r="AP58" s="382"/>
      <c r="AQ58" s="382"/>
      <c r="AR58" s="382"/>
      <c r="AS58" s="382"/>
      <c r="AT58" s="382"/>
      <c r="AU58" s="382"/>
      <c r="AV58" s="382"/>
      <c r="BU58" s="357"/>
      <c r="BV58" s="357"/>
      <c r="BW58" s="357"/>
      <c r="BX58" s="357"/>
      <c r="BY58" s="357"/>
      <c r="BZ58" s="357"/>
      <c r="CA58" s="357"/>
      <c r="CB58" s="357"/>
      <c r="CC58" s="357"/>
      <c r="CD58" s="357"/>
      <c r="CE58" s="357"/>
      <c r="CF58" s="357"/>
      <c r="CG58" s="357"/>
      <c r="CH58" s="357"/>
      <c r="CI58" s="357"/>
      <c r="CJ58" s="357"/>
      <c r="CK58" s="357"/>
      <c r="CL58" s="357"/>
      <c r="CM58" s="357"/>
      <c r="CN58" s="357"/>
      <c r="CO58" s="357"/>
      <c r="CP58" s="357"/>
      <c r="CQ58" s="357"/>
      <c r="CR58" s="357"/>
      <c r="CS58" s="357"/>
      <c r="CT58" s="357"/>
      <c r="CU58" s="357"/>
      <c r="CV58" s="357"/>
      <c r="CW58" s="357"/>
      <c r="CX58" s="357"/>
      <c r="CY58" s="357"/>
      <c r="CZ58" s="357"/>
      <c r="DA58" s="357"/>
      <c r="DB58" s="357"/>
      <c r="DC58" s="357"/>
      <c r="DD58" s="357"/>
      <c r="DE58" s="357"/>
      <c r="DF58" s="357"/>
      <c r="DG58" s="357"/>
      <c r="DH58" s="357"/>
      <c r="DI58" s="357"/>
      <c r="DJ58" s="357"/>
      <c r="DK58" s="357"/>
      <c r="DL58" s="357"/>
      <c r="DM58" s="357"/>
      <c r="DN58" s="357"/>
      <c r="DO58" s="357"/>
      <c r="DP58" s="357"/>
      <c r="DQ58" s="357"/>
      <c r="DR58" s="357"/>
      <c r="DS58" s="357"/>
      <c r="DT58" s="357"/>
      <c r="DU58" s="357"/>
      <c r="DV58" s="357"/>
      <c r="DW58" s="357"/>
      <c r="DX58" s="357"/>
      <c r="EO58" s="357"/>
      <c r="EP58" s="357"/>
      <c r="EQ58" s="357"/>
      <c r="ER58" s="357"/>
      <c r="ES58" s="357"/>
      <c r="ET58" s="357"/>
      <c r="EU58" s="357"/>
      <c r="EV58" s="357"/>
      <c r="EW58" s="357"/>
      <c r="EX58" s="357"/>
      <c r="EY58" s="357"/>
      <c r="EZ58" s="357"/>
      <c r="FA58" s="357"/>
      <c r="FB58" s="357"/>
      <c r="FC58" s="357"/>
      <c r="HQ58" s="357"/>
      <c r="HR58" s="357"/>
      <c r="HS58" s="357"/>
      <c r="HT58" s="357"/>
      <c r="HU58" s="357"/>
      <c r="HV58" s="357"/>
      <c r="HW58" s="357"/>
      <c r="HX58" s="357"/>
      <c r="IG58" s="357"/>
      <c r="IH58" s="357"/>
      <c r="II58" s="357"/>
      <c r="IJ58" s="357"/>
      <c r="IK58" s="357"/>
      <c r="IL58" s="357"/>
      <c r="IM58" s="357"/>
      <c r="IN58" s="357"/>
      <c r="IO58" s="357"/>
      <c r="IP58" s="357"/>
      <c r="IQ58" s="357"/>
      <c r="IR58" s="357"/>
      <c r="IS58" s="357"/>
      <c r="IT58" s="357"/>
      <c r="IU58" s="357"/>
      <c r="IV58" s="357"/>
      <c r="MR58" s="287"/>
      <c r="MS58" s="287"/>
      <c r="MT58" s="287"/>
      <c r="MU58" s="287"/>
      <c r="MV58" s="287"/>
      <c r="MW58" s="287"/>
      <c r="MX58" s="287"/>
      <c r="MY58" s="287"/>
      <c r="MZ58" s="287"/>
      <c r="NA58" s="287"/>
      <c r="NB58" s="287"/>
      <c r="NC58" s="287"/>
      <c r="ND58" s="287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PA58" s="357"/>
      <c r="PB58" s="357"/>
      <c r="PC58" s="357"/>
      <c r="PD58" s="357"/>
      <c r="PE58" s="357"/>
      <c r="PF58" s="357"/>
      <c r="PG58" s="357"/>
      <c r="PH58" s="357"/>
      <c r="PI58" s="357"/>
      <c r="PJ58" s="357"/>
      <c r="PK58" s="357"/>
      <c r="PL58" s="357"/>
      <c r="PM58" s="357"/>
      <c r="PN58" s="357"/>
      <c r="PO58" s="357"/>
      <c r="PP58" s="357"/>
      <c r="PQ58" s="357"/>
      <c r="PR58" s="357"/>
      <c r="PS58" s="357"/>
      <c r="PT58" s="357"/>
      <c r="PU58" s="357"/>
      <c r="PV58" s="357"/>
      <c r="PW58" s="357"/>
      <c r="PX58" s="357"/>
      <c r="PY58" s="357"/>
      <c r="PZ58" s="357"/>
      <c r="QA58" s="357"/>
      <c r="QB58" s="357"/>
      <c r="QC58" s="357"/>
      <c r="QD58" s="357"/>
      <c r="QE58" s="357"/>
      <c r="QF58" s="357"/>
      <c r="QG58" s="357"/>
      <c r="QH58" s="357"/>
      <c r="QI58" s="357"/>
      <c r="QJ58" s="357"/>
      <c r="QK58" s="357"/>
      <c r="QL58" s="357"/>
      <c r="QM58" s="357"/>
      <c r="QN58" s="357"/>
      <c r="QO58" s="357"/>
      <c r="QP58" s="357"/>
      <c r="QQ58" s="357"/>
      <c r="QR58" s="357"/>
      <c r="QS58" s="357"/>
      <c r="QT58" s="357"/>
      <c r="QU58" s="357"/>
      <c r="QV58" s="357"/>
      <c r="QW58" s="357"/>
      <c r="QX58" s="357"/>
      <c r="QY58" s="357"/>
      <c r="QZ58" s="357"/>
      <c r="RA58" s="357"/>
      <c r="RM58" s="367">
        <f>ROW()</f>
        <v>58</v>
      </c>
      <c r="RN58" s="287" t="s">
        <v>282</v>
      </c>
      <c r="RO58" s="445"/>
      <c r="RP58" s="446"/>
      <c r="RQ58" s="446"/>
      <c r="RR58" s="446"/>
      <c r="RS58" s="446">
        <f t="shared" ref="RS58:SB58" si="215">RS56</f>
        <v>83614.710593999989</v>
      </c>
      <c r="RT58" s="446">
        <f t="shared" si="215"/>
        <v>83614.710593999989</v>
      </c>
      <c r="RU58" s="446">
        <f t="shared" si="215"/>
        <v>2267470.7214060002</v>
      </c>
      <c r="RV58" s="446">
        <f t="shared" si="215"/>
        <v>2351085.432</v>
      </c>
      <c r="RW58" s="446">
        <f t="shared" si="215"/>
        <v>2981471.5000000005</v>
      </c>
      <c r="RX58" s="446">
        <f t="shared" si="215"/>
        <v>5332556.932000001</v>
      </c>
      <c r="RY58" s="446">
        <f t="shared" si="215"/>
        <v>3306478.3805799992</v>
      </c>
      <c r="RZ58" s="446">
        <f t="shared" si="215"/>
        <v>8639035.3125799987</v>
      </c>
      <c r="SA58" s="446">
        <f t="shared" si="215"/>
        <v>8177402.0047599999</v>
      </c>
      <c r="SB58" s="446">
        <f t="shared" si="215"/>
        <v>16816437.317339998</v>
      </c>
    </row>
    <row r="59" spans="1:496" ht="15.75" thickTop="1" x14ac:dyDescent="0.25">
      <c r="A59" s="18">
        <f>ROW()</f>
        <v>59</v>
      </c>
      <c r="B59" s="439" t="s">
        <v>410</v>
      </c>
      <c r="C59" s="655">
        <f>+'SEF-3'!O14</f>
        <v>3.8455000000000003E-2</v>
      </c>
      <c r="D59" s="447"/>
      <c r="E59" s="656">
        <f>+E$48*$C59</f>
        <v>2480525.8092134465</v>
      </c>
      <c r="F59" s="656">
        <f>E59+D59</f>
        <v>2480525.8092134465</v>
      </c>
      <c r="G59" s="656">
        <f>+G$48*$C59</f>
        <v>-301583.66782845004</v>
      </c>
      <c r="H59" s="656">
        <f>G59+F59</f>
        <v>2178942.1413849965</v>
      </c>
      <c r="I59" s="656">
        <f>+I$48*$C59</f>
        <v>-2096037.9732138882</v>
      </c>
      <c r="J59" s="656">
        <f>I59+H59</f>
        <v>82904.168171108235</v>
      </c>
      <c r="K59" s="656">
        <f>+K$48*$C59</f>
        <v>813194.20734112593</v>
      </c>
      <c r="L59" s="656">
        <f>K59+J59</f>
        <v>896098.37551223417</v>
      </c>
      <c r="M59" s="656">
        <f>+M$48*$C59</f>
        <v>829597.19395356462</v>
      </c>
      <c r="N59" s="656">
        <f>M59+L59</f>
        <v>1725695.5694657988</v>
      </c>
      <c r="O59" s="656">
        <f>+O$48*$C59</f>
        <v>243778.06132764596</v>
      </c>
      <c r="P59" s="656">
        <f>O59+N59</f>
        <v>1969473.6307934448</v>
      </c>
      <c r="Q59" s="377">
        <f>ROW()</f>
        <v>59</v>
      </c>
      <c r="AG59" s="377"/>
      <c r="AH59" s="382"/>
      <c r="AI59" s="382"/>
      <c r="AJ59" s="382"/>
      <c r="AK59" s="382"/>
      <c r="AL59" s="382"/>
      <c r="AM59" s="382"/>
      <c r="AN59" s="382"/>
      <c r="AO59" s="382"/>
      <c r="AP59" s="382"/>
      <c r="AQ59" s="382"/>
      <c r="AR59" s="382"/>
      <c r="AS59" s="382"/>
      <c r="AT59" s="382"/>
      <c r="AU59" s="382"/>
      <c r="AV59" s="382"/>
      <c r="BU59" s="357"/>
      <c r="BV59" s="357"/>
      <c r="BW59" s="357"/>
      <c r="BX59" s="357"/>
      <c r="BY59" s="357"/>
      <c r="BZ59" s="357"/>
      <c r="CA59" s="357"/>
      <c r="CB59" s="357"/>
      <c r="CC59" s="357"/>
      <c r="CD59" s="357"/>
      <c r="CE59" s="357"/>
      <c r="CF59" s="357"/>
      <c r="CG59" s="357"/>
      <c r="CH59" s="357"/>
      <c r="CI59" s="357"/>
      <c r="CJ59" s="357"/>
      <c r="CK59" s="357"/>
      <c r="CL59" s="357"/>
      <c r="CM59" s="357"/>
      <c r="CN59" s="357"/>
      <c r="CO59" s="357"/>
      <c r="CP59" s="357"/>
      <c r="CQ59" s="357"/>
      <c r="CR59" s="357"/>
      <c r="CS59" s="357"/>
      <c r="CT59" s="357"/>
      <c r="CU59" s="357"/>
      <c r="CV59" s="357"/>
      <c r="CW59" s="357"/>
      <c r="CX59" s="357"/>
      <c r="CY59" s="357"/>
      <c r="CZ59" s="357"/>
      <c r="DA59" s="357"/>
      <c r="DB59" s="357"/>
      <c r="DC59" s="357"/>
      <c r="DD59" s="357"/>
      <c r="DE59" s="357"/>
      <c r="DF59" s="357"/>
      <c r="DG59" s="357"/>
      <c r="DH59" s="357"/>
      <c r="DI59" s="357"/>
      <c r="DJ59" s="357"/>
      <c r="DK59" s="357"/>
      <c r="DL59" s="357"/>
      <c r="DM59" s="357"/>
      <c r="DN59" s="357"/>
      <c r="DO59" s="357"/>
      <c r="DP59" s="357"/>
      <c r="DQ59" s="357"/>
      <c r="DR59" s="357"/>
      <c r="DS59" s="357"/>
      <c r="DT59" s="357"/>
      <c r="DU59" s="357"/>
      <c r="DV59" s="357"/>
      <c r="DW59" s="357"/>
      <c r="DX59" s="357"/>
      <c r="EO59" s="357"/>
      <c r="EP59" s="357"/>
      <c r="EQ59" s="357"/>
      <c r="ER59" s="357"/>
      <c r="ES59" s="357"/>
      <c r="ET59" s="357"/>
      <c r="EU59" s="357"/>
      <c r="EV59" s="357"/>
      <c r="EW59" s="357"/>
      <c r="EX59" s="357"/>
      <c r="EY59" s="357"/>
      <c r="EZ59" s="357"/>
      <c r="FA59" s="357"/>
      <c r="FB59" s="357"/>
      <c r="FC59" s="357"/>
      <c r="HQ59" s="357"/>
      <c r="HR59" s="357"/>
      <c r="HS59" s="357"/>
      <c r="HT59" s="357"/>
      <c r="HU59" s="357"/>
      <c r="HV59" s="357"/>
      <c r="HW59" s="357"/>
      <c r="HX59" s="357"/>
      <c r="IG59" s="357"/>
      <c r="IH59" s="357"/>
      <c r="II59" s="357"/>
      <c r="IJ59" s="357"/>
      <c r="IK59" s="357"/>
      <c r="IL59" s="357"/>
      <c r="IM59" s="357"/>
      <c r="IN59" s="357"/>
      <c r="IO59" s="357"/>
      <c r="IP59" s="357"/>
      <c r="IQ59" s="357"/>
      <c r="IR59" s="357"/>
      <c r="IS59" s="357"/>
      <c r="IT59" s="357"/>
      <c r="IU59" s="357"/>
      <c r="IV59" s="357"/>
      <c r="IW59" s="236"/>
      <c r="MR59" s="287"/>
      <c r="MS59" s="287"/>
      <c r="MT59" s="287"/>
      <c r="MU59" s="287"/>
      <c r="MV59" s="287"/>
      <c r="MW59" s="287"/>
      <c r="MX59" s="287"/>
      <c r="MY59" s="287"/>
      <c r="MZ59" s="287"/>
      <c r="NA59" s="287"/>
      <c r="NB59" s="287"/>
      <c r="NC59" s="287"/>
      <c r="ND59" s="287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PA59" s="357"/>
      <c r="PB59" s="357"/>
      <c r="PC59" s="357"/>
      <c r="PD59" s="357"/>
      <c r="PE59" s="357"/>
      <c r="PF59" s="357"/>
      <c r="PG59" s="357"/>
      <c r="PH59" s="357"/>
      <c r="PI59" s="357"/>
      <c r="PJ59" s="357"/>
      <c r="PK59" s="357"/>
      <c r="PL59" s="357"/>
      <c r="PM59" s="357"/>
      <c r="PN59" s="357"/>
      <c r="PO59" s="357"/>
      <c r="PP59" s="357"/>
      <c r="PQ59" s="357"/>
      <c r="PR59" s="357"/>
      <c r="PS59" s="357"/>
      <c r="PT59" s="357"/>
      <c r="PU59" s="357"/>
      <c r="PV59" s="357"/>
      <c r="PW59" s="357"/>
      <c r="PX59" s="357"/>
      <c r="PY59" s="357"/>
      <c r="PZ59" s="357"/>
      <c r="QA59" s="357"/>
      <c r="QB59" s="357"/>
      <c r="QC59" s="357"/>
      <c r="QD59" s="357"/>
      <c r="QE59" s="357"/>
      <c r="QF59" s="357"/>
      <c r="QG59" s="357"/>
      <c r="QH59" s="357"/>
      <c r="QI59" s="357"/>
      <c r="QJ59" s="357"/>
      <c r="QK59" s="357"/>
      <c r="QL59" s="357"/>
      <c r="QM59" s="357"/>
      <c r="QN59" s="357"/>
      <c r="QO59" s="357"/>
      <c r="QP59" s="357"/>
      <c r="QQ59" s="357"/>
      <c r="QR59" s="357"/>
      <c r="QS59" s="357"/>
      <c r="QT59" s="357"/>
      <c r="QU59" s="357"/>
      <c r="QV59" s="357"/>
      <c r="QW59" s="357"/>
      <c r="QX59" s="357"/>
      <c r="QY59" s="357"/>
      <c r="QZ59" s="357"/>
      <c r="RA59" s="357"/>
      <c r="RM59" s="367">
        <f>ROW()</f>
        <v>59</v>
      </c>
      <c r="RN59" s="287"/>
      <c r="RO59" s="445"/>
      <c r="RP59" s="409"/>
      <c r="RQ59" s="409"/>
      <c r="RR59" s="409"/>
      <c r="RS59" s="409"/>
      <c r="RT59" s="409"/>
      <c r="RU59" s="409"/>
      <c r="RV59" s="409"/>
      <c r="RW59" s="409"/>
      <c r="RX59" s="409"/>
      <c r="RY59" s="409"/>
      <c r="RZ59" s="409"/>
      <c r="SA59" s="409"/>
      <c r="SB59" s="409"/>
    </row>
    <row r="60" spans="1:496" x14ac:dyDescent="0.25">
      <c r="A60" s="18">
        <f>ROW()</f>
        <v>60</v>
      </c>
      <c r="B60" s="23" t="s">
        <v>411</v>
      </c>
      <c r="C60" s="578"/>
      <c r="D60" s="657"/>
      <c r="E60" s="396">
        <f>SUM(E57:E59)</f>
        <v>3073774.954118818</v>
      </c>
      <c r="F60" s="396"/>
      <c r="G60" s="396">
        <f>SUM(G57:G59)</f>
        <v>-373711.21933068003</v>
      </c>
      <c r="H60" s="396"/>
      <c r="I60" s="396">
        <f t="shared" ref="I60:P60" si="216">SUM(I57:I59)</f>
        <v>-2597331.9854268157</v>
      </c>
      <c r="J60" s="396">
        <f t="shared" si="216"/>
        <v>102731.74936132231</v>
      </c>
      <c r="K60" s="396">
        <f t="shared" si="216"/>
        <v>1007679.8951558791</v>
      </c>
      <c r="L60" s="396">
        <f t="shared" si="216"/>
        <v>1110411.6445172015</v>
      </c>
      <c r="M60" s="396">
        <f t="shared" si="216"/>
        <v>1028005.8636399755</v>
      </c>
      <c r="N60" s="396">
        <f t="shared" si="216"/>
        <v>2138417.5081571769</v>
      </c>
      <c r="O60" s="396">
        <f t="shared" si="216"/>
        <v>302080.67035196943</v>
      </c>
      <c r="P60" s="396">
        <f t="shared" si="216"/>
        <v>2440498.1785091464</v>
      </c>
      <c r="Q60" s="377">
        <f>ROW()</f>
        <v>60</v>
      </c>
      <c r="R60" s="658"/>
      <c r="S60" s="658"/>
      <c r="T60" s="658"/>
      <c r="U60" s="658"/>
      <c r="V60" s="658"/>
      <c r="W60" s="658"/>
      <c r="X60" s="658"/>
      <c r="Y60" s="658"/>
      <c r="Z60" s="658"/>
      <c r="AA60" s="658"/>
      <c r="AB60" s="658"/>
      <c r="AC60" s="658"/>
      <c r="AD60" s="658"/>
      <c r="AE60" s="658"/>
      <c r="AF60" s="658"/>
      <c r="AG60" s="377"/>
      <c r="AH60" s="382"/>
      <c r="AI60" s="382"/>
      <c r="AJ60" s="382"/>
      <c r="AK60" s="382"/>
      <c r="AL60" s="382"/>
      <c r="AM60" s="382"/>
      <c r="AN60" s="382"/>
      <c r="AO60" s="382"/>
      <c r="AP60" s="382"/>
      <c r="AQ60" s="382"/>
      <c r="AR60" s="382"/>
      <c r="AS60" s="382"/>
      <c r="AT60" s="382"/>
      <c r="AU60" s="382"/>
      <c r="AV60" s="382"/>
      <c r="BU60" s="357"/>
      <c r="BV60" s="357"/>
      <c r="BW60" s="357"/>
      <c r="BX60" s="357"/>
      <c r="BY60" s="357"/>
      <c r="BZ60" s="357"/>
      <c r="CA60" s="357"/>
      <c r="CB60" s="357"/>
      <c r="CC60" s="357"/>
      <c r="CD60" s="357"/>
      <c r="CE60" s="357"/>
      <c r="CF60" s="357"/>
      <c r="CG60" s="357"/>
      <c r="CH60" s="357"/>
      <c r="CI60" s="357"/>
      <c r="CJ60" s="357"/>
      <c r="CK60" s="357"/>
      <c r="CL60" s="357"/>
      <c r="CM60" s="357"/>
      <c r="CN60" s="357"/>
      <c r="CO60" s="357"/>
      <c r="CP60" s="357"/>
      <c r="CQ60" s="357"/>
      <c r="CR60" s="357"/>
      <c r="CS60" s="357"/>
      <c r="CT60" s="357"/>
      <c r="CU60" s="357"/>
      <c r="CV60" s="357"/>
      <c r="CW60" s="357"/>
      <c r="CX60" s="357"/>
      <c r="CY60" s="357"/>
      <c r="CZ60" s="357"/>
      <c r="DA60" s="357"/>
      <c r="DB60" s="357"/>
      <c r="DC60" s="357"/>
      <c r="DD60" s="357"/>
      <c r="DE60" s="357"/>
      <c r="DF60" s="357"/>
      <c r="DG60" s="357"/>
      <c r="DH60" s="357"/>
      <c r="DI60" s="357"/>
      <c r="DJ60" s="357"/>
      <c r="DK60" s="357"/>
      <c r="DL60" s="357"/>
      <c r="DM60" s="357"/>
      <c r="DN60" s="357"/>
      <c r="DO60" s="357"/>
      <c r="DP60" s="357"/>
      <c r="DQ60" s="357"/>
      <c r="DR60" s="357"/>
      <c r="DS60" s="357"/>
      <c r="DT60" s="357"/>
      <c r="DU60" s="357"/>
      <c r="DV60" s="357"/>
      <c r="DW60" s="357"/>
      <c r="DX60" s="357"/>
      <c r="EO60" s="357"/>
      <c r="EP60" s="357"/>
      <c r="EQ60" s="357"/>
      <c r="ER60" s="357"/>
      <c r="ES60" s="357"/>
      <c r="ET60" s="357"/>
      <c r="EU60" s="357"/>
      <c r="EV60" s="357"/>
      <c r="EW60" s="357"/>
      <c r="EX60" s="357"/>
      <c r="EY60" s="357"/>
      <c r="EZ60" s="357"/>
      <c r="FA60" s="357"/>
      <c r="FB60" s="357"/>
      <c r="FC60" s="357"/>
      <c r="HQ60" s="357"/>
      <c r="HR60" s="357"/>
      <c r="HS60" s="357"/>
      <c r="HT60" s="357"/>
      <c r="HU60" s="357"/>
      <c r="HV60" s="357"/>
      <c r="HW60" s="357"/>
      <c r="HX60" s="357"/>
      <c r="IG60" s="357"/>
      <c r="IH60" s="357"/>
      <c r="II60" s="357"/>
      <c r="IJ60" s="357"/>
      <c r="IK60" s="357"/>
      <c r="IL60" s="357"/>
      <c r="IM60" s="357"/>
      <c r="IN60" s="357"/>
      <c r="IO60" s="357"/>
      <c r="IP60" s="357"/>
      <c r="IQ60" s="357"/>
      <c r="IR60" s="357"/>
      <c r="IS60" s="357"/>
      <c r="IT60" s="357"/>
      <c r="IU60" s="357"/>
      <c r="IV60" s="357"/>
      <c r="IW60" s="236"/>
      <c r="MR60" s="287"/>
      <c r="MS60" s="287"/>
      <c r="MT60" s="287"/>
      <c r="MU60" s="287"/>
      <c r="MV60" s="287"/>
      <c r="MW60" s="287"/>
      <c r="MX60" s="287"/>
      <c r="MY60" s="287"/>
      <c r="MZ60" s="287"/>
      <c r="NA60" s="287"/>
      <c r="NB60" s="287"/>
      <c r="NC60" s="287"/>
      <c r="ND60" s="287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PA60" s="357"/>
      <c r="PB60" s="357"/>
      <c r="PC60" s="357"/>
      <c r="PD60" s="357"/>
      <c r="PE60" s="357"/>
      <c r="PF60" s="357"/>
      <c r="PG60" s="357"/>
      <c r="PH60" s="357"/>
      <c r="PI60" s="357"/>
      <c r="PJ60" s="357"/>
      <c r="PK60" s="357"/>
      <c r="PL60" s="357"/>
      <c r="PM60" s="357"/>
      <c r="PN60" s="357"/>
      <c r="PO60" s="357"/>
      <c r="PP60" s="357"/>
      <c r="PQ60" s="357"/>
      <c r="PR60" s="357"/>
      <c r="PS60" s="357"/>
      <c r="PT60" s="357"/>
      <c r="PU60" s="357"/>
      <c r="PV60" s="357"/>
      <c r="PW60" s="357"/>
      <c r="PX60" s="357"/>
      <c r="PY60" s="357"/>
      <c r="PZ60" s="357"/>
      <c r="QA60" s="357"/>
      <c r="QB60" s="357"/>
      <c r="QC60" s="357"/>
      <c r="QD60" s="357"/>
      <c r="QE60" s="357"/>
      <c r="QF60" s="357"/>
      <c r="QG60" s="357"/>
      <c r="QH60" s="357"/>
      <c r="QI60" s="357"/>
      <c r="QJ60" s="357"/>
      <c r="QK60" s="357"/>
      <c r="QL60" s="357"/>
      <c r="QM60" s="357"/>
      <c r="QN60" s="357"/>
      <c r="QO60" s="357"/>
      <c r="QP60" s="357"/>
      <c r="QQ60" s="357"/>
      <c r="QR60" s="357"/>
      <c r="QS60" s="357"/>
      <c r="QT60" s="357"/>
      <c r="QU60" s="357"/>
      <c r="QV60" s="357"/>
      <c r="QW60" s="357"/>
      <c r="QX60" s="357"/>
      <c r="QY60" s="357"/>
      <c r="QZ60" s="357"/>
      <c r="RA60" s="357"/>
      <c r="RM60" s="367">
        <f>ROW()</f>
        <v>60</v>
      </c>
      <c r="RN60" s="287" t="s">
        <v>234</v>
      </c>
      <c r="RO60" s="445">
        <v>0.21</v>
      </c>
      <c r="RP60" s="485"/>
      <c r="RQ60" s="485"/>
      <c r="RR60" s="485"/>
      <c r="RS60" s="485">
        <f>RS58*-$RO$60</f>
        <v>-17559.089224739997</v>
      </c>
      <c r="RT60" s="485">
        <f t="shared" ref="RT60:SB60" si="217">RT58*-$RO$60</f>
        <v>-17559.089224739997</v>
      </c>
      <c r="RU60" s="485">
        <f t="shared" si="217"/>
        <v>-476168.85149526002</v>
      </c>
      <c r="RV60" s="485">
        <f t="shared" si="217"/>
        <v>-493727.94072000001</v>
      </c>
      <c r="RW60" s="485">
        <f t="shared" si="217"/>
        <v>-626109.01500000013</v>
      </c>
      <c r="RX60" s="485">
        <f t="shared" si="217"/>
        <v>-1119836.9557200002</v>
      </c>
      <c r="RY60" s="485">
        <f t="shared" si="217"/>
        <v>-694360.45992179983</v>
      </c>
      <c r="RZ60" s="485">
        <f t="shared" si="217"/>
        <v>-1814197.4156417996</v>
      </c>
      <c r="SA60" s="485">
        <f t="shared" si="217"/>
        <v>-1717254.4209995999</v>
      </c>
      <c r="SB60" s="485">
        <f t="shared" si="217"/>
        <v>-3531451.8366413992</v>
      </c>
    </row>
    <row r="61" spans="1:496" x14ac:dyDescent="0.25">
      <c r="A61" s="18">
        <f>ROW()</f>
        <v>61</v>
      </c>
      <c r="C61" s="19"/>
      <c r="D61" s="396"/>
      <c r="E61" s="396"/>
      <c r="F61" s="396"/>
      <c r="G61" s="396"/>
      <c r="H61" s="49"/>
      <c r="I61" s="396"/>
      <c r="J61" s="49"/>
      <c r="K61" s="396"/>
      <c r="L61" s="49"/>
      <c r="M61" s="396"/>
      <c r="N61" s="49"/>
      <c r="O61" s="396"/>
      <c r="P61" s="49"/>
      <c r="Q61" s="377">
        <f>ROW()</f>
        <v>61</v>
      </c>
      <c r="R61" s="1" t="s">
        <v>79</v>
      </c>
      <c r="T61" s="20">
        <f>SUM(T17:T19,T21:T23,T25,T27,T31:T32,T29)</f>
        <v>224175000.86442834</v>
      </c>
      <c r="U61" s="20">
        <f>SUM(U17:U19,U21:U23,U25,U27,U31:U32,U29)</f>
        <v>-224175000.86442834</v>
      </c>
      <c r="V61" s="20">
        <f t="shared" ref="V61:AF61" si="218">SUM(V17:V19,V21:V23,V25,V27,V31:V32)</f>
        <v>0</v>
      </c>
      <c r="W61" s="20">
        <f t="shared" si="218"/>
        <v>0</v>
      </c>
      <c r="X61" s="20">
        <f t="shared" si="218"/>
        <v>0</v>
      </c>
      <c r="Y61" s="20">
        <f t="shared" si="218"/>
        <v>0</v>
      </c>
      <c r="Z61" s="20">
        <f t="shared" si="218"/>
        <v>0</v>
      </c>
      <c r="AA61" s="20">
        <f t="shared" si="218"/>
        <v>0</v>
      </c>
      <c r="AB61" s="20">
        <f t="shared" si="218"/>
        <v>0</v>
      </c>
      <c r="AC61" s="20">
        <f t="shared" si="218"/>
        <v>0</v>
      </c>
      <c r="AD61" s="20">
        <f t="shared" si="218"/>
        <v>0</v>
      </c>
      <c r="AE61" s="20">
        <f t="shared" si="218"/>
        <v>0</v>
      </c>
      <c r="AF61" s="20">
        <f t="shared" si="218"/>
        <v>0</v>
      </c>
      <c r="AG61" s="377"/>
      <c r="AH61" s="382"/>
      <c r="AI61" s="382"/>
      <c r="AJ61" s="382"/>
      <c r="AK61" s="382"/>
      <c r="AL61" s="382"/>
      <c r="AM61" s="382"/>
      <c r="AN61" s="382"/>
      <c r="AO61" s="382"/>
      <c r="AP61" s="382"/>
      <c r="AQ61" s="382"/>
      <c r="AR61" s="382"/>
      <c r="AS61" s="382"/>
      <c r="AT61" s="382"/>
      <c r="AU61" s="382"/>
      <c r="AV61" s="382"/>
      <c r="BU61" s="357"/>
      <c r="BV61" s="357"/>
      <c r="BW61" s="357"/>
      <c r="BX61" s="357"/>
      <c r="BY61" s="357"/>
      <c r="BZ61" s="357"/>
      <c r="CA61" s="357"/>
      <c r="CB61" s="357"/>
      <c r="CC61" s="357"/>
      <c r="CD61" s="357"/>
      <c r="CE61" s="357"/>
      <c r="CF61" s="357"/>
      <c r="CG61" s="357"/>
      <c r="CH61" s="357"/>
      <c r="CI61" s="357"/>
      <c r="CJ61" s="357"/>
      <c r="CK61" s="357"/>
      <c r="CL61" s="357"/>
      <c r="CM61" s="357"/>
      <c r="CN61" s="357"/>
      <c r="CO61" s="357"/>
      <c r="CP61" s="357"/>
      <c r="CQ61" s="357"/>
      <c r="CR61" s="357"/>
      <c r="CS61" s="357"/>
      <c r="CT61" s="357"/>
      <c r="CU61" s="357"/>
      <c r="CV61" s="357"/>
      <c r="CW61" s="357"/>
      <c r="CX61" s="357"/>
      <c r="CY61" s="357"/>
      <c r="CZ61" s="357"/>
      <c r="DA61" s="357"/>
      <c r="DB61" s="357"/>
      <c r="DC61" s="357"/>
      <c r="DD61" s="357"/>
      <c r="DE61" s="357"/>
      <c r="DF61" s="357"/>
      <c r="DG61" s="357"/>
      <c r="DH61" s="357"/>
      <c r="DI61" s="357"/>
      <c r="DJ61" s="357"/>
      <c r="DK61" s="357"/>
      <c r="DL61" s="357"/>
      <c r="DM61" s="357"/>
      <c r="DN61" s="357"/>
      <c r="DO61" s="357"/>
      <c r="DP61" s="357"/>
      <c r="DQ61" s="357"/>
      <c r="DR61" s="357"/>
      <c r="DS61" s="357"/>
      <c r="DT61" s="357"/>
      <c r="DU61" s="357"/>
      <c r="DV61" s="357"/>
      <c r="DW61" s="357"/>
      <c r="DX61" s="357"/>
      <c r="EO61" s="357"/>
      <c r="EP61" s="357"/>
      <c r="EQ61" s="357"/>
      <c r="ER61" s="357"/>
      <c r="ES61" s="357"/>
      <c r="ET61" s="357"/>
      <c r="EU61" s="357"/>
      <c r="EV61" s="357"/>
      <c r="EW61" s="357"/>
      <c r="EX61" s="357"/>
      <c r="EY61" s="357"/>
      <c r="EZ61" s="357"/>
      <c r="FA61" s="357"/>
      <c r="FB61" s="357"/>
      <c r="FC61" s="357"/>
      <c r="HQ61" s="357"/>
      <c r="HR61" s="357"/>
      <c r="HS61" s="357"/>
      <c r="HT61" s="357"/>
      <c r="HU61" s="357"/>
      <c r="HV61" s="357"/>
      <c r="HW61" s="357"/>
      <c r="HX61" s="357"/>
      <c r="IG61" s="357"/>
      <c r="IH61" s="357"/>
      <c r="II61" s="357"/>
      <c r="IJ61" s="357"/>
      <c r="IK61" s="357"/>
      <c r="IL61" s="357"/>
      <c r="IM61" s="357"/>
      <c r="IN61" s="357"/>
      <c r="IO61" s="357"/>
      <c r="IP61" s="357"/>
      <c r="IQ61" s="357"/>
      <c r="IR61" s="357"/>
      <c r="IS61" s="357"/>
      <c r="IT61" s="357"/>
      <c r="IU61" s="357"/>
      <c r="IV61" s="357"/>
      <c r="MR61" s="287"/>
      <c r="MS61" s="287"/>
      <c r="MT61" s="287"/>
      <c r="MU61" s="287"/>
      <c r="MV61" s="287"/>
      <c r="MW61" s="287"/>
      <c r="MX61" s="287"/>
      <c r="MY61" s="287"/>
      <c r="MZ61" s="287"/>
      <c r="NA61" s="287"/>
      <c r="NB61" s="287"/>
      <c r="NC61" s="287"/>
      <c r="ND61" s="287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PA61" s="357"/>
      <c r="PB61" s="357"/>
      <c r="PC61" s="357"/>
      <c r="PD61" s="357"/>
      <c r="PE61" s="357"/>
      <c r="PF61" s="357"/>
      <c r="PG61" s="357"/>
      <c r="PH61" s="357"/>
      <c r="PI61" s="357"/>
      <c r="PJ61" s="357"/>
      <c r="PK61" s="357"/>
      <c r="PL61" s="357"/>
      <c r="PM61" s="357"/>
      <c r="PN61" s="357"/>
      <c r="PO61" s="357"/>
      <c r="PP61" s="357"/>
      <c r="PQ61" s="357"/>
      <c r="PR61" s="357"/>
      <c r="PS61" s="357"/>
      <c r="PT61" s="357"/>
      <c r="PU61" s="357"/>
      <c r="PV61" s="357"/>
      <c r="PW61" s="357"/>
      <c r="PX61" s="357"/>
      <c r="PY61" s="357"/>
      <c r="PZ61" s="357"/>
      <c r="QA61" s="357"/>
      <c r="QB61" s="357"/>
      <c r="QC61" s="357"/>
      <c r="QD61" s="357"/>
      <c r="QE61" s="357"/>
      <c r="QF61" s="357"/>
      <c r="QG61" s="357"/>
      <c r="QH61" s="357"/>
      <c r="QI61" s="357"/>
      <c r="QJ61" s="357"/>
      <c r="QK61" s="357"/>
      <c r="QL61" s="357"/>
      <c r="QM61" s="357"/>
      <c r="QN61" s="357"/>
      <c r="QO61" s="357"/>
      <c r="QP61" s="357"/>
      <c r="QQ61" s="357"/>
      <c r="QR61" s="357"/>
      <c r="QS61" s="357"/>
      <c r="QT61" s="357"/>
      <c r="QU61" s="357"/>
      <c r="QV61" s="357"/>
      <c r="QW61" s="357"/>
      <c r="QX61" s="357"/>
      <c r="QY61" s="357"/>
      <c r="QZ61" s="357"/>
      <c r="RA61" s="357"/>
      <c r="RM61" s="367">
        <f>ROW()</f>
        <v>61</v>
      </c>
      <c r="RN61" s="287"/>
      <c r="RO61" s="445"/>
      <c r="RP61" s="555"/>
      <c r="RQ61" s="555"/>
      <c r="RR61" s="555"/>
      <c r="RS61" s="555"/>
      <c r="RT61" s="555"/>
      <c r="RU61" s="555"/>
      <c r="RV61" s="555"/>
      <c r="RW61" s="555"/>
      <c r="RX61" s="555"/>
      <c r="RY61" s="555"/>
      <c r="RZ61" s="555"/>
      <c r="SA61" s="555"/>
      <c r="SB61" s="555"/>
    </row>
    <row r="62" spans="1:496" ht="15.75" thickBot="1" x14ac:dyDescent="0.3">
      <c r="A62" s="18">
        <f>ROW()</f>
        <v>62</v>
      </c>
      <c r="B62" s="23" t="s">
        <v>412</v>
      </c>
      <c r="C62" s="19"/>
      <c r="D62" s="481"/>
      <c r="E62" s="481">
        <f>E48+E50-E55-E60</f>
        <v>35082288.713691518</v>
      </c>
      <c r="F62" s="481"/>
      <c r="G62" s="481">
        <f>G48+G50-G55-G60</f>
        <v>-7468797.3706693202</v>
      </c>
      <c r="H62" s="481"/>
      <c r="I62" s="481">
        <f t="shared" ref="I62:P62" si="219">I48+I50-I55-I60</f>
        <v>-51908921.381206602</v>
      </c>
      <c r="J62" s="481">
        <f t="shared" si="219"/>
        <v>-102731.74936132231</v>
      </c>
      <c r="K62" s="481">
        <f t="shared" si="219"/>
        <v>20138964.425247859</v>
      </c>
      <c r="L62" s="481">
        <f t="shared" si="219"/>
        <v>-1110411.6445172015</v>
      </c>
      <c r="M62" s="481">
        <f t="shared" si="219"/>
        <v>20545188.622215297</v>
      </c>
      <c r="N62" s="481">
        <f t="shared" si="219"/>
        <v>-2138417.5081571769</v>
      </c>
      <c r="O62" s="481">
        <f t="shared" si="219"/>
        <v>6037226.6064038742</v>
      </c>
      <c r="P62" s="481">
        <f t="shared" si="219"/>
        <v>-2440498.1785091464</v>
      </c>
      <c r="Q62" s="377">
        <f>ROW()</f>
        <v>62</v>
      </c>
      <c r="R62" s="1" t="s">
        <v>413</v>
      </c>
      <c r="T62" s="39">
        <f t="shared" ref="T62:AF62" si="220">T20</f>
        <v>8647.380000000001</v>
      </c>
      <c r="U62" s="39">
        <f t="shared" si="220"/>
        <v>-8647.380000000001</v>
      </c>
      <c r="V62" s="39">
        <f t="shared" si="220"/>
        <v>0</v>
      </c>
      <c r="W62" s="39">
        <f t="shared" si="220"/>
        <v>0</v>
      </c>
      <c r="X62" s="39">
        <f t="shared" si="220"/>
        <v>0</v>
      </c>
      <c r="Y62" s="39">
        <f t="shared" si="220"/>
        <v>0</v>
      </c>
      <c r="Z62" s="39">
        <f t="shared" si="220"/>
        <v>0</v>
      </c>
      <c r="AA62" s="39">
        <f t="shared" si="220"/>
        <v>0</v>
      </c>
      <c r="AB62" s="39">
        <f t="shared" si="220"/>
        <v>0</v>
      </c>
      <c r="AC62" s="39">
        <f t="shared" si="220"/>
        <v>0</v>
      </c>
      <c r="AD62" s="39">
        <f t="shared" si="220"/>
        <v>0</v>
      </c>
      <c r="AE62" s="39">
        <f t="shared" si="220"/>
        <v>0</v>
      </c>
      <c r="AF62" s="39">
        <f t="shared" si="220"/>
        <v>0</v>
      </c>
      <c r="AG62" s="377"/>
      <c r="AH62" s="382"/>
      <c r="AI62" s="382"/>
      <c r="AJ62" s="382"/>
      <c r="AK62" s="382"/>
      <c r="AL62" s="382"/>
      <c r="AM62" s="382"/>
      <c r="AN62" s="382"/>
      <c r="AO62" s="382"/>
      <c r="AP62" s="382"/>
      <c r="AQ62" s="382"/>
      <c r="AR62" s="382"/>
      <c r="AS62" s="382"/>
      <c r="AT62" s="382"/>
      <c r="AU62" s="382"/>
      <c r="AV62" s="382"/>
      <c r="BU62" s="357"/>
      <c r="BV62" s="357"/>
      <c r="BW62" s="357"/>
      <c r="BX62" s="357"/>
      <c r="BY62" s="357"/>
      <c r="BZ62" s="357"/>
      <c r="CA62" s="357"/>
      <c r="CB62" s="357"/>
      <c r="CC62" s="357"/>
      <c r="CD62" s="357"/>
      <c r="CE62" s="357"/>
      <c r="CF62" s="357"/>
      <c r="CG62" s="357"/>
      <c r="CH62" s="357"/>
      <c r="CI62" s="357"/>
      <c r="CJ62" s="357"/>
      <c r="CK62" s="357"/>
      <c r="CL62" s="357"/>
      <c r="CM62" s="357"/>
      <c r="CN62" s="357"/>
      <c r="CO62" s="357"/>
      <c r="CP62" s="357"/>
      <c r="CQ62" s="357"/>
      <c r="CR62" s="357"/>
      <c r="CS62" s="357"/>
      <c r="CT62" s="357"/>
      <c r="CU62" s="357"/>
      <c r="CV62" s="357"/>
      <c r="CW62" s="357"/>
      <c r="CX62" s="357"/>
      <c r="CY62" s="357"/>
      <c r="CZ62" s="357"/>
      <c r="DA62" s="357"/>
      <c r="DB62" s="357"/>
      <c r="DC62" s="357"/>
      <c r="DD62" s="357"/>
      <c r="DE62" s="357"/>
      <c r="DF62" s="357"/>
      <c r="DG62" s="357"/>
      <c r="DH62" s="357"/>
      <c r="DI62" s="357"/>
      <c r="DJ62" s="357"/>
      <c r="DK62" s="357"/>
      <c r="DL62" s="357"/>
      <c r="DM62" s="357"/>
      <c r="DN62" s="357"/>
      <c r="DO62" s="357"/>
      <c r="DP62" s="357"/>
      <c r="DQ62" s="357"/>
      <c r="DR62" s="357"/>
      <c r="DS62" s="357"/>
      <c r="DT62" s="357"/>
      <c r="DU62" s="357"/>
      <c r="DV62" s="357"/>
      <c r="DW62" s="357"/>
      <c r="DX62" s="357"/>
      <c r="EO62" s="357"/>
      <c r="EP62" s="357"/>
      <c r="EQ62" s="357"/>
      <c r="ER62" s="357"/>
      <c r="ES62" s="357"/>
      <c r="ET62" s="357"/>
      <c r="EU62" s="357"/>
      <c r="EV62" s="357"/>
      <c r="EW62" s="357"/>
      <c r="EX62" s="357"/>
      <c r="EY62" s="357"/>
      <c r="EZ62" s="357"/>
      <c r="FA62" s="357"/>
      <c r="FB62" s="357"/>
      <c r="FC62" s="357"/>
      <c r="HQ62" s="357"/>
      <c r="HR62" s="357"/>
      <c r="HS62" s="357"/>
      <c r="HT62" s="357"/>
      <c r="HU62" s="357"/>
      <c r="HV62" s="357"/>
      <c r="HW62" s="357"/>
      <c r="HX62" s="357"/>
      <c r="IG62" s="357"/>
      <c r="IH62" s="357"/>
      <c r="II62" s="357"/>
      <c r="IJ62" s="357"/>
      <c r="IK62" s="357"/>
      <c r="IL62" s="357"/>
      <c r="IM62" s="357"/>
      <c r="IN62" s="357"/>
      <c r="IO62" s="357"/>
      <c r="IP62" s="357"/>
      <c r="IQ62" s="357"/>
      <c r="IR62" s="357"/>
      <c r="IS62" s="357"/>
      <c r="IT62" s="357"/>
      <c r="IU62" s="357"/>
      <c r="IV62" s="357"/>
      <c r="MR62" s="287"/>
      <c r="MS62" s="287"/>
      <c r="MT62" s="287"/>
      <c r="MU62" s="287"/>
      <c r="MV62" s="287"/>
      <c r="MW62" s="287"/>
      <c r="MX62" s="287"/>
      <c r="MY62" s="287"/>
      <c r="MZ62" s="287"/>
      <c r="NA62" s="287"/>
      <c r="NB62" s="287"/>
      <c r="NC62" s="287"/>
      <c r="ND62" s="287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PA62" s="357"/>
      <c r="PB62" s="357"/>
      <c r="PC62" s="357"/>
      <c r="PD62" s="357"/>
      <c r="PE62" s="357"/>
      <c r="PF62" s="357"/>
      <c r="PG62" s="357"/>
      <c r="PH62" s="357"/>
      <c r="PI62" s="357"/>
      <c r="PJ62" s="357"/>
      <c r="PK62" s="357"/>
      <c r="PL62" s="357"/>
      <c r="PM62" s="357"/>
      <c r="PN62" s="357"/>
      <c r="PO62" s="357"/>
      <c r="PP62" s="357"/>
      <c r="PQ62" s="357"/>
      <c r="PR62" s="357"/>
      <c r="PS62" s="357"/>
      <c r="PT62" s="357"/>
      <c r="PU62" s="357"/>
      <c r="PV62" s="357"/>
      <c r="PW62" s="357"/>
      <c r="PX62" s="357"/>
      <c r="PY62" s="357"/>
      <c r="PZ62" s="357"/>
      <c r="QA62" s="357"/>
      <c r="QB62" s="357"/>
      <c r="QC62" s="357"/>
      <c r="QD62" s="357"/>
      <c r="QE62" s="357"/>
      <c r="QF62" s="357"/>
      <c r="QG62" s="357"/>
      <c r="QH62" s="357"/>
      <c r="QI62" s="357"/>
      <c r="QJ62" s="357"/>
      <c r="QK62" s="357"/>
      <c r="QL62" s="357"/>
      <c r="QM62" s="357"/>
      <c r="QN62" s="357"/>
      <c r="QO62" s="357"/>
      <c r="QP62" s="357"/>
      <c r="QQ62" s="357"/>
      <c r="QR62" s="357"/>
      <c r="QS62" s="357"/>
      <c r="QT62" s="357"/>
      <c r="QU62" s="357"/>
      <c r="QV62" s="357"/>
      <c r="QW62" s="357"/>
      <c r="QX62" s="357"/>
      <c r="QY62" s="357"/>
      <c r="QZ62" s="357"/>
      <c r="RA62" s="357"/>
      <c r="RM62" s="367">
        <f>ROW()</f>
        <v>62</v>
      </c>
      <c r="RN62" s="287" t="s">
        <v>216</v>
      </c>
      <c r="RO62" s="445"/>
      <c r="RP62" s="561"/>
      <c r="RQ62" s="561"/>
      <c r="RR62" s="561"/>
      <c r="RS62" s="561">
        <f>-RS58-RS60</f>
        <v>-66055.621369259985</v>
      </c>
      <c r="RT62" s="561">
        <f t="shared" ref="RT62:SB62" si="221">-RT58-RT60</f>
        <v>-66055.621369259985</v>
      </c>
      <c r="RU62" s="561">
        <f t="shared" si="221"/>
        <v>-1791301.8699107403</v>
      </c>
      <c r="RV62" s="561">
        <f t="shared" si="221"/>
        <v>-1857357.49128</v>
      </c>
      <c r="RW62" s="561">
        <f t="shared" si="221"/>
        <v>-2355362.4850000003</v>
      </c>
      <c r="RX62" s="561">
        <f t="shared" si="221"/>
        <v>-4212719.976280001</v>
      </c>
      <c r="RY62" s="561">
        <f t="shared" si="221"/>
        <v>-2612117.9206581991</v>
      </c>
      <c r="RZ62" s="561">
        <f t="shared" si="221"/>
        <v>-6824837.8969381992</v>
      </c>
      <c r="SA62" s="561">
        <f t="shared" si="221"/>
        <v>-6460147.5837604003</v>
      </c>
      <c r="SB62" s="561">
        <f t="shared" si="221"/>
        <v>-13284985.480698599</v>
      </c>
    </row>
    <row r="63" spans="1:496" ht="15.75" thickTop="1" x14ac:dyDescent="0.25">
      <c r="A63" s="18">
        <f>ROW()</f>
        <v>63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377">
        <f>ROW()</f>
        <v>63</v>
      </c>
      <c r="R63" s="1" t="s">
        <v>82</v>
      </c>
      <c r="T63" s="39">
        <f>SUM(T24,T26,T28,T30)</f>
        <v>-18000928.779999997</v>
      </c>
      <c r="U63" s="39">
        <f>SUM(U24,U26,U28,U30)</f>
        <v>18000928.779999997</v>
      </c>
      <c r="V63" s="39">
        <f t="shared" ref="V63:AF63" si="222">SUM(V24,V26,V28)</f>
        <v>0</v>
      </c>
      <c r="W63" s="39">
        <f t="shared" si="222"/>
        <v>0</v>
      </c>
      <c r="X63" s="39">
        <f t="shared" si="222"/>
        <v>0</v>
      </c>
      <c r="Y63" s="39">
        <f t="shared" si="222"/>
        <v>0</v>
      </c>
      <c r="Z63" s="39">
        <f t="shared" si="222"/>
        <v>0</v>
      </c>
      <c r="AA63" s="39">
        <f t="shared" si="222"/>
        <v>0</v>
      </c>
      <c r="AB63" s="39">
        <f t="shared" si="222"/>
        <v>0</v>
      </c>
      <c r="AC63" s="39">
        <f t="shared" si="222"/>
        <v>0</v>
      </c>
      <c r="AD63" s="39">
        <f t="shared" si="222"/>
        <v>0</v>
      </c>
      <c r="AE63" s="39">
        <f t="shared" si="222"/>
        <v>0</v>
      </c>
      <c r="AF63" s="39">
        <f t="shared" si="222"/>
        <v>0</v>
      </c>
      <c r="AG63" s="377"/>
      <c r="AH63" s="382"/>
      <c r="AI63" s="382"/>
      <c r="AJ63" s="382"/>
      <c r="AK63" s="382"/>
      <c r="AL63" s="382"/>
      <c r="AM63" s="382"/>
      <c r="AN63" s="382"/>
      <c r="AO63" s="382"/>
      <c r="AP63" s="382"/>
      <c r="AQ63" s="382"/>
      <c r="AR63" s="382"/>
      <c r="AS63" s="382"/>
      <c r="AT63" s="382"/>
      <c r="AU63" s="382"/>
      <c r="AV63" s="382"/>
      <c r="BU63" s="357"/>
      <c r="BV63" s="357"/>
      <c r="BW63" s="357"/>
      <c r="BX63" s="357"/>
      <c r="BY63" s="357"/>
      <c r="BZ63" s="357"/>
      <c r="CA63" s="357"/>
      <c r="CB63" s="357"/>
      <c r="CC63" s="357"/>
      <c r="CD63" s="357"/>
      <c r="CE63" s="357"/>
      <c r="CF63" s="357"/>
      <c r="CG63" s="357"/>
      <c r="CH63" s="357"/>
      <c r="CI63" s="357"/>
      <c r="CJ63" s="357"/>
      <c r="CK63" s="357"/>
      <c r="CL63" s="357"/>
      <c r="CM63" s="357"/>
      <c r="CN63" s="357"/>
      <c r="CO63" s="357"/>
      <c r="CP63" s="357"/>
      <c r="CQ63" s="357"/>
      <c r="CR63" s="357"/>
      <c r="CS63" s="357"/>
      <c r="CT63" s="357"/>
      <c r="CU63" s="357"/>
      <c r="CV63" s="357"/>
      <c r="CW63" s="357"/>
      <c r="CX63" s="357"/>
      <c r="CY63" s="357"/>
      <c r="CZ63" s="357"/>
      <c r="DA63" s="357"/>
      <c r="DB63" s="357"/>
      <c r="DC63" s="357"/>
      <c r="DD63" s="357"/>
      <c r="DE63" s="357"/>
      <c r="DF63" s="357"/>
      <c r="DG63" s="357"/>
      <c r="DH63" s="357"/>
      <c r="DI63" s="357"/>
      <c r="DJ63" s="357"/>
      <c r="DK63" s="357"/>
      <c r="DL63" s="357"/>
      <c r="DM63" s="357"/>
      <c r="DN63" s="357"/>
      <c r="DO63" s="357"/>
      <c r="DP63" s="357"/>
      <c r="DQ63" s="357"/>
      <c r="DR63" s="357"/>
      <c r="DS63" s="357"/>
      <c r="DT63" s="357"/>
      <c r="DU63" s="357"/>
      <c r="DV63" s="357"/>
      <c r="DW63" s="357"/>
      <c r="DX63" s="357"/>
      <c r="EO63" s="357"/>
      <c r="EP63" s="357"/>
      <c r="EQ63" s="357"/>
      <c r="ER63" s="357"/>
      <c r="ES63" s="357"/>
      <c r="ET63" s="357"/>
      <c r="EU63" s="357"/>
      <c r="EV63" s="357"/>
      <c r="EW63" s="357"/>
      <c r="EX63" s="357"/>
      <c r="EY63" s="357"/>
      <c r="EZ63" s="357"/>
      <c r="FA63" s="357"/>
      <c r="FB63" s="357"/>
      <c r="FC63" s="357"/>
      <c r="HQ63" s="357"/>
      <c r="HR63" s="357"/>
      <c r="HS63" s="357"/>
      <c r="HT63" s="357"/>
      <c r="HU63" s="357"/>
      <c r="HV63" s="357"/>
      <c r="HW63" s="357"/>
      <c r="HX63" s="357"/>
      <c r="IG63" s="357"/>
      <c r="IH63" s="357"/>
      <c r="II63" s="357"/>
      <c r="IJ63" s="357"/>
      <c r="IK63" s="357"/>
      <c r="IL63" s="357"/>
      <c r="IM63" s="357"/>
      <c r="IN63" s="357"/>
      <c r="IO63" s="357"/>
      <c r="IP63" s="357"/>
      <c r="IQ63" s="357"/>
      <c r="IR63" s="357"/>
      <c r="IS63" s="357"/>
      <c r="IT63" s="357"/>
      <c r="IU63" s="357"/>
      <c r="IV63" s="357"/>
      <c r="MR63" s="287"/>
      <c r="MS63" s="287"/>
      <c r="MT63" s="287"/>
      <c r="MU63" s="287"/>
      <c r="MV63" s="287"/>
      <c r="MW63" s="287"/>
      <c r="MX63" s="287"/>
      <c r="MY63" s="287"/>
      <c r="MZ63" s="287"/>
      <c r="NA63" s="287"/>
      <c r="NB63" s="287"/>
      <c r="NC63" s="287"/>
      <c r="ND63" s="287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PA63" s="357"/>
      <c r="PB63" s="357"/>
      <c r="PC63" s="357"/>
      <c r="PD63" s="357"/>
      <c r="PE63" s="357"/>
      <c r="PF63" s="357"/>
      <c r="PG63" s="357"/>
      <c r="PH63" s="357"/>
      <c r="PI63" s="357"/>
      <c r="PJ63" s="357"/>
      <c r="PK63" s="357"/>
      <c r="PL63" s="357"/>
      <c r="PM63" s="357"/>
      <c r="PN63" s="357"/>
      <c r="PO63" s="357"/>
      <c r="PP63" s="357"/>
      <c r="PQ63" s="357"/>
      <c r="PR63" s="357"/>
      <c r="PS63" s="357"/>
      <c r="PT63" s="357"/>
      <c r="PU63" s="357"/>
      <c r="PV63" s="357"/>
      <c r="PW63" s="357"/>
      <c r="PX63" s="357"/>
      <c r="PY63" s="357"/>
      <c r="PZ63" s="357"/>
      <c r="QA63" s="357"/>
      <c r="QB63" s="357"/>
      <c r="QC63" s="357"/>
      <c r="QD63" s="357"/>
      <c r="QE63" s="357"/>
      <c r="QF63" s="357"/>
      <c r="QG63" s="357"/>
      <c r="QH63" s="357"/>
      <c r="QI63" s="357"/>
      <c r="QJ63" s="357"/>
      <c r="QK63" s="357"/>
      <c r="QL63" s="357"/>
      <c r="QM63" s="357"/>
      <c r="QN63" s="357"/>
      <c r="QO63" s="357"/>
      <c r="QP63" s="357"/>
      <c r="QQ63" s="357"/>
      <c r="QR63" s="357"/>
      <c r="QS63" s="357"/>
      <c r="QT63" s="357"/>
      <c r="QU63" s="357"/>
      <c r="QV63" s="357"/>
      <c r="QW63" s="357"/>
      <c r="QX63" s="357"/>
      <c r="QY63" s="357"/>
      <c r="QZ63" s="357"/>
      <c r="RA63" s="357"/>
      <c r="RM63" s="367">
        <f>ROW()</f>
        <v>63</v>
      </c>
      <c r="RN63" s="287"/>
      <c r="RO63" s="445"/>
      <c r="RP63" s="366"/>
      <c r="RQ63" s="366"/>
      <c r="RR63" s="366"/>
      <c r="RS63" s="366"/>
      <c r="RT63" s="366"/>
      <c r="RU63" s="366"/>
      <c r="RV63" s="366"/>
      <c r="RW63" s="366"/>
      <c r="RX63" s="366"/>
      <c r="RY63" s="366"/>
      <c r="RZ63" s="366"/>
      <c r="SA63" s="366"/>
      <c r="SB63" s="366"/>
    </row>
    <row r="64" spans="1:496" ht="15.75" thickBot="1" x14ac:dyDescent="0.3">
      <c r="A64" s="18">
        <f>ROW()</f>
        <v>64</v>
      </c>
      <c r="B64" s="19" t="s">
        <v>265</v>
      </c>
      <c r="C64" s="578">
        <v>0.21</v>
      </c>
      <c r="D64" s="596"/>
      <c r="E64" s="495">
        <f>E62*$C$64</f>
        <v>7367280.6298752185</v>
      </c>
      <c r="F64" s="659"/>
      <c r="G64" s="495">
        <f>G62*$C$64</f>
        <v>-1568447.4478405572</v>
      </c>
      <c r="H64" s="495"/>
      <c r="I64" s="495">
        <f t="shared" ref="I64:P64" si="223">I62*$C$64</f>
        <v>-10900873.490053385</v>
      </c>
      <c r="J64" s="495">
        <f t="shared" si="223"/>
        <v>-21573.667365877682</v>
      </c>
      <c r="K64" s="495">
        <f t="shared" si="223"/>
        <v>4229182.5293020504</v>
      </c>
      <c r="L64" s="495">
        <f t="shared" si="223"/>
        <v>-233186.44534861229</v>
      </c>
      <c r="M64" s="495">
        <f t="shared" si="223"/>
        <v>4314489.6106652124</v>
      </c>
      <c r="N64" s="495">
        <f t="shared" si="223"/>
        <v>-449067.67671300715</v>
      </c>
      <c r="O64" s="495">
        <f t="shared" si="223"/>
        <v>1267817.5873448136</v>
      </c>
      <c r="P64" s="495">
        <f t="shared" si="223"/>
        <v>-512504.61748692073</v>
      </c>
      <c r="Q64" s="377">
        <f>ROW()</f>
        <v>64</v>
      </c>
      <c r="R64" s="1" t="s">
        <v>414</v>
      </c>
      <c r="T64" s="276">
        <f>SUM(T61:T63)</f>
        <v>206182719.46442834</v>
      </c>
      <c r="U64" s="276">
        <f t="shared" ref="U64:AF64" si="224">SUM(U61:U63)</f>
        <v>-206182719.46442834</v>
      </c>
      <c r="V64" s="276">
        <f t="shared" si="224"/>
        <v>0</v>
      </c>
      <c r="W64" s="276">
        <f t="shared" si="224"/>
        <v>0</v>
      </c>
      <c r="X64" s="276">
        <f t="shared" si="224"/>
        <v>0</v>
      </c>
      <c r="Y64" s="276">
        <f t="shared" si="224"/>
        <v>0</v>
      </c>
      <c r="Z64" s="276">
        <f t="shared" si="224"/>
        <v>0</v>
      </c>
      <c r="AA64" s="276">
        <f t="shared" si="224"/>
        <v>0</v>
      </c>
      <c r="AB64" s="276">
        <f t="shared" si="224"/>
        <v>0</v>
      </c>
      <c r="AC64" s="276">
        <f t="shared" si="224"/>
        <v>0</v>
      </c>
      <c r="AD64" s="276">
        <f t="shared" si="224"/>
        <v>0</v>
      </c>
      <c r="AE64" s="276">
        <f t="shared" si="224"/>
        <v>0</v>
      </c>
      <c r="AF64" s="276">
        <f t="shared" si="224"/>
        <v>0</v>
      </c>
      <c r="AG64" s="377"/>
      <c r="AH64" s="382"/>
      <c r="AI64" s="382"/>
      <c r="AJ64" s="382"/>
      <c r="AK64" s="382"/>
      <c r="AL64" s="382"/>
      <c r="AM64" s="382"/>
      <c r="AN64" s="382"/>
      <c r="AO64" s="382"/>
      <c r="AP64" s="382"/>
      <c r="AQ64" s="382"/>
      <c r="AR64" s="382"/>
      <c r="AS64" s="382"/>
      <c r="AT64" s="382"/>
      <c r="AU64" s="382"/>
      <c r="AV64" s="382"/>
      <c r="BU64" s="357"/>
      <c r="BV64" s="357"/>
      <c r="BW64" s="357"/>
      <c r="BX64" s="357"/>
      <c r="BY64" s="357"/>
      <c r="BZ64" s="357"/>
      <c r="CA64" s="357"/>
      <c r="CB64" s="357"/>
      <c r="CC64" s="357"/>
      <c r="CD64" s="357"/>
      <c r="CE64" s="357"/>
      <c r="CF64" s="357"/>
      <c r="CG64" s="357"/>
      <c r="CH64" s="357"/>
      <c r="CI64" s="357"/>
      <c r="CJ64" s="357"/>
      <c r="CK64" s="357"/>
      <c r="CL64" s="357"/>
      <c r="CM64" s="357"/>
      <c r="CN64" s="357"/>
      <c r="CO64" s="357"/>
      <c r="CP64" s="357"/>
      <c r="CQ64" s="357"/>
      <c r="CR64" s="357"/>
      <c r="CS64" s="357"/>
      <c r="CT64" s="357"/>
      <c r="CU64" s="357"/>
      <c r="CV64" s="357"/>
      <c r="CW64" s="357"/>
      <c r="CX64" s="357"/>
      <c r="CY64" s="357"/>
      <c r="CZ64" s="357"/>
      <c r="DA64" s="357"/>
      <c r="DB64" s="357"/>
      <c r="DC64" s="357"/>
      <c r="DD64" s="357"/>
      <c r="DE64" s="357"/>
      <c r="DF64" s="357"/>
      <c r="DG64" s="357"/>
      <c r="DH64" s="357"/>
      <c r="DI64" s="357"/>
      <c r="DJ64" s="357"/>
      <c r="DK64" s="357"/>
      <c r="DL64" s="357"/>
      <c r="DM64" s="357"/>
      <c r="DN64" s="357"/>
      <c r="DO64" s="357"/>
      <c r="DP64" s="357"/>
      <c r="DQ64" s="357"/>
      <c r="DR64" s="357"/>
      <c r="DS64" s="357"/>
      <c r="DT64" s="357"/>
      <c r="DU64" s="357"/>
      <c r="DV64" s="357"/>
      <c r="DW64" s="357"/>
      <c r="DX64" s="357"/>
      <c r="EO64" s="357"/>
      <c r="EP64" s="357"/>
      <c r="EQ64" s="357"/>
      <c r="ER64" s="357"/>
      <c r="ES64" s="357"/>
      <c r="ET64" s="357"/>
      <c r="EU64" s="357"/>
      <c r="EV64" s="357"/>
      <c r="EW64" s="357"/>
      <c r="EX64" s="357"/>
      <c r="EY64" s="357"/>
      <c r="EZ64" s="357"/>
      <c r="FA64" s="357"/>
      <c r="FB64" s="357"/>
      <c r="FC64" s="357"/>
      <c r="HQ64" s="357"/>
      <c r="HR64" s="357"/>
      <c r="HS64" s="357"/>
      <c r="HT64" s="357"/>
      <c r="HU64" s="357"/>
      <c r="HV64" s="357"/>
      <c r="HW64" s="357"/>
      <c r="HX64" s="357"/>
      <c r="IG64" s="357"/>
      <c r="IH64" s="357"/>
      <c r="II64" s="357"/>
      <c r="IJ64" s="357"/>
      <c r="IK64" s="357"/>
      <c r="IL64" s="357"/>
      <c r="IM64" s="357"/>
      <c r="IN64" s="357"/>
      <c r="IO64" s="357"/>
      <c r="IP64" s="357"/>
      <c r="IQ64" s="357"/>
      <c r="IR64" s="357"/>
      <c r="IS64" s="357"/>
      <c r="MR64" s="287"/>
      <c r="MS64" s="287"/>
      <c r="MT64" s="287"/>
      <c r="MU64" s="287"/>
      <c r="MV64" s="287"/>
      <c r="MW64" s="287"/>
      <c r="MX64" s="287"/>
      <c r="MY64" s="287"/>
      <c r="MZ64" s="287"/>
      <c r="NA64" s="287"/>
      <c r="NB64" s="287"/>
      <c r="NC64" s="287"/>
      <c r="ND64" s="287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PA64" s="357"/>
      <c r="PB64" s="357"/>
      <c r="PC64" s="357"/>
      <c r="PD64" s="357"/>
      <c r="PE64" s="357"/>
      <c r="PF64" s="357"/>
      <c r="PG64" s="357"/>
      <c r="PH64" s="357"/>
      <c r="PI64" s="357"/>
      <c r="PJ64" s="357"/>
      <c r="PK64" s="357"/>
      <c r="PL64" s="357"/>
      <c r="PM64" s="357"/>
      <c r="PN64" s="357"/>
      <c r="PO64" s="357"/>
      <c r="PP64" s="357"/>
      <c r="PQ64" s="357"/>
      <c r="PR64" s="357"/>
      <c r="PS64" s="357"/>
      <c r="PT64" s="357"/>
      <c r="PU64" s="357"/>
      <c r="PV64" s="357"/>
      <c r="PW64" s="357"/>
      <c r="PX64" s="357"/>
      <c r="PY64" s="357"/>
      <c r="PZ64" s="357"/>
      <c r="QA64" s="357"/>
      <c r="QB64" s="357"/>
      <c r="QC64" s="357"/>
      <c r="QD64" s="357"/>
      <c r="QE64" s="357"/>
      <c r="QF64" s="357"/>
      <c r="QG64" s="357"/>
      <c r="QH64" s="357"/>
      <c r="QI64" s="357"/>
      <c r="QJ64" s="357"/>
      <c r="QK64" s="357"/>
      <c r="QL64" s="357"/>
      <c r="QM64" s="357"/>
      <c r="QN64" s="357"/>
      <c r="QO64" s="357"/>
      <c r="QP64" s="357"/>
      <c r="QQ64" s="357"/>
      <c r="QR64" s="357"/>
      <c r="QS64" s="357"/>
      <c r="QT64" s="357"/>
      <c r="QU64" s="357"/>
      <c r="QV64" s="357"/>
      <c r="QW64" s="357"/>
      <c r="QX64" s="357"/>
      <c r="QY64" s="357"/>
      <c r="QZ64" s="357"/>
      <c r="RA64" s="357"/>
      <c r="RM64" s="367">
        <f>ROW()</f>
        <v>64</v>
      </c>
      <c r="RN64" s="287" t="s">
        <v>340</v>
      </c>
      <c r="RO64" s="445"/>
      <c r="RP64" s="413"/>
      <c r="RQ64" s="413"/>
      <c r="RR64" s="413"/>
      <c r="RS64" s="413">
        <v>23415306.929908004</v>
      </c>
      <c r="RT64" s="413">
        <v>23415306.929908004</v>
      </c>
      <c r="RU64" s="413">
        <v>92269615.24999997</v>
      </c>
      <c r="RV64" s="413">
        <v>115684922.17990798</v>
      </c>
      <c r="RW64" s="413">
        <v>21438621.540000021</v>
      </c>
      <c r="RX64" s="413">
        <v>137123543.719908</v>
      </c>
      <c r="RY64" s="413">
        <v>113725405.10989001</v>
      </c>
      <c r="RZ64" s="413">
        <v>250848948.82979801</v>
      </c>
      <c r="SA64" s="413">
        <v>254066681.87600192</v>
      </c>
      <c r="SB64" s="413">
        <v>504915630.70579994</v>
      </c>
    </row>
    <row r="65" spans="1:496" ht="16.5" thickTop="1" thickBot="1" x14ac:dyDescent="0.3">
      <c r="A65" s="18">
        <f>ROW()</f>
        <v>65</v>
      </c>
      <c r="B65" s="1" t="s">
        <v>216</v>
      </c>
      <c r="D65" s="276"/>
      <c r="E65" s="276">
        <f>E62-E64</f>
        <v>27715008.083816297</v>
      </c>
      <c r="F65" s="276"/>
      <c r="G65" s="276">
        <f>G62-G64</f>
        <v>-5900349.9228287628</v>
      </c>
      <c r="H65" s="276"/>
      <c r="I65" s="276">
        <f t="shared" ref="I65:P65" si="225">I62-I64</f>
        <v>-41008047.891153216</v>
      </c>
      <c r="J65" s="276">
        <f t="shared" si="225"/>
        <v>-81158.08199544462</v>
      </c>
      <c r="K65" s="276">
        <f t="shared" si="225"/>
        <v>15909781.89594581</v>
      </c>
      <c r="L65" s="276">
        <f t="shared" si="225"/>
        <v>-877225.1991685892</v>
      </c>
      <c r="M65" s="276">
        <f t="shared" si="225"/>
        <v>16230699.011550084</v>
      </c>
      <c r="N65" s="276">
        <f t="shared" si="225"/>
        <v>-1689349.8314441699</v>
      </c>
      <c r="O65" s="276">
        <f t="shared" si="225"/>
        <v>4769409.0190590601</v>
      </c>
      <c r="P65" s="276">
        <f t="shared" si="225"/>
        <v>-1927993.5610222258</v>
      </c>
      <c r="Q65" s="377">
        <f>ROW()</f>
        <v>65</v>
      </c>
      <c r="T65" s="660"/>
      <c r="U65" s="660"/>
      <c r="V65" s="660"/>
      <c r="W65" s="660"/>
      <c r="X65" s="660"/>
      <c r="Y65" s="660"/>
      <c r="Z65" s="660"/>
      <c r="AA65" s="660"/>
      <c r="AB65" s="660"/>
      <c r="AC65" s="660"/>
      <c r="AD65" s="660"/>
      <c r="AE65" s="660"/>
      <c r="AF65" s="660"/>
      <c r="AH65" s="382"/>
      <c r="AI65" s="382"/>
      <c r="AJ65" s="382"/>
      <c r="AK65" s="382"/>
      <c r="AL65" s="382"/>
      <c r="AM65" s="382"/>
      <c r="AN65" s="382"/>
      <c r="AO65" s="382"/>
      <c r="AP65" s="382"/>
      <c r="AQ65" s="382"/>
      <c r="AR65" s="382"/>
      <c r="AS65" s="382"/>
      <c r="AT65" s="382"/>
      <c r="AU65" s="382"/>
      <c r="AV65" s="382"/>
      <c r="BU65" s="357"/>
      <c r="BV65" s="357"/>
      <c r="BW65" s="357"/>
      <c r="BX65" s="357"/>
      <c r="BY65" s="357"/>
      <c r="BZ65" s="357"/>
      <c r="CA65" s="357"/>
      <c r="CB65" s="357"/>
      <c r="CC65" s="357"/>
      <c r="CD65" s="357"/>
      <c r="CE65" s="357"/>
      <c r="CF65" s="357"/>
      <c r="CG65" s="357"/>
      <c r="CH65" s="357"/>
      <c r="CI65" s="357"/>
      <c r="CJ65" s="357"/>
      <c r="CK65" s="357"/>
      <c r="CL65" s="357"/>
      <c r="CM65" s="357"/>
      <c r="CN65" s="357"/>
      <c r="CO65" s="357"/>
      <c r="CP65" s="357"/>
      <c r="CQ65" s="357"/>
      <c r="CR65" s="357"/>
      <c r="CS65" s="357"/>
      <c r="CT65" s="357"/>
      <c r="CU65" s="357"/>
      <c r="CV65" s="357"/>
      <c r="CW65" s="357"/>
      <c r="CX65" s="357"/>
      <c r="CY65" s="357"/>
      <c r="CZ65" s="357"/>
      <c r="DA65" s="357"/>
      <c r="DB65" s="357"/>
      <c r="DC65" s="357"/>
      <c r="DD65" s="357"/>
      <c r="DE65" s="357"/>
      <c r="DF65" s="357"/>
      <c r="DG65" s="357"/>
      <c r="DH65" s="357"/>
      <c r="DI65" s="357"/>
      <c r="DJ65" s="357"/>
      <c r="DK65" s="357"/>
      <c r="DL65" s="357"/>
      <c r="DM65" s="357"/>
      <c r="DN65" s="357"/>
      <c r="DO65" s="357"/>
      <c r="DP65" s="357"/>
      <c r="DQ65" s="357"/>
      <c r="DR65" s="357"/>
      <c r="DS65" s="357"/>
      <c r="DT65" s="357"/>
      <c r="DU65" s="357"/>
      <c r="DV65" s="357"/>
      <c r="DW65" s="357"/>
      <c r="DX65" s="357"/>
      <c r="EO65" s="357"/>
      <c r="EP65" s="357"/>
      <c r="EQ65" s="357"/>
      <c r="ER65" s="357"/>
      <c r="ES65" s="357"/>
      <c r="ET65" s="357"/>
      <c r="EU65" s="357"/>
      <c r="EV65" s="357"/>
      <c r="EW65" s="357"/>
      <c r="EX65" s="357"/>
      <c r="EY65" s="357"/>
      <c r="EZ65" s="357"/>
      <c r="FA65" s="357"/>
      <c r="FB65" s="357"/>
      <c r="FC65" s="357"/>
      <c r="HQ65" s="357"/>
      <c r="HR65" s="357"/>
      <c r="HS65" s="357"/>
      <c r="HT65" s="357"/>
      <c r="HU65" s="357"/>
      <c r="HV65" s="357"/>
      <c r="HW65" s="357"/>
      <c r="HX65" s="357"/>
      <c r="IG65" s="357"/>
      <c r="IH65" s="357"/>
      <c r="II65" s="357"/>
      <c r="IJ65" s="357"/>
      <c r="IK65" s="357"/>
      <c r="IL65" s="357"/>
      <c r="IM65" s="357"/>
      <c r="IN65" s="357"/>
      <c r="IO65" s="357"/>
      <c r="IP65" s="357"/>
      <c r="IQ65" s="357"/>
      <c r="IR65" s="357"/>
      <c r="IS65" s="357"/>
      <c r="MR65" s="287"/>
      <c r="MS65" s="287"/>
      <c r="MT65" s="287"/>
      <c r="MU65" s="287"/>
      <c r="MV65" s="287"/>
      <c r="MW65" s="287"/>
      <c r="MX65" s="287"/>
      <c r="MY65" s="287"/>
      <c r="MZ65" s="287"/>
      <c r="NA65" s="287"/>
      <c r="NB65" s="287"/>
      <c r="NC65" s="287"/>
      <c r="ND65" s="287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PA65" s="357"/>
      <c r="PB65" s="357"/>
      <c r="PC65" s="357"/>
      <c r="PD65" s="357"/>
      <c r="PE65" s="357"/>
      <c r="PF65" s="357"/>
      <c r="PG65" s="357"/>
      <c r="PH65" s="357"/>
      <c r="PI65" s="357"/>
      <c r="PJ65" s="357"/>
      <c r="PK65" s="357"/>
      <c r="PL65" s="357"/>
      <c r="PM65" s="357"/>
      <c r="PN65" s="357"/>
      <c r="PO65" s="357"/>
      <c r="PP65" s="357"/>
      <c r="PQ65" s="357"/>
      <c r="PR65" s="357"/>
      <c r="PS65" s="357"/>
      <c r="PT65" s="357"/>
      <c r="PU65" s="357"/>
      <c r="PV65" s="357"/>
      <c r="PW65" s="357"/>
      <c r="PX65" s="357"/>
      <c r="PY65" s="357"/>
      <c r="PZ65" s="357"/>
      <c r="QA65" s="357"/>
      <c r="QB65" s="357"/>
      <c r="QC65" s="357"/>
      <c r="QD65" s="357"/>
      <c r="QE65" s="357"/>
      <c r="QF65" s="357"/>
      <c r="QG65" s="357"/>
      <c r="QH65" s="357"/>
      <c r="QI65" s="357"/>
      <c r="QJ65" s="357"/>
      <c r="QK65" s="357"/>
      <c r="QL65" s="357"/>
      <c r="QM65" s="357"/>
      <c r="QN65" s="357"/>
      <c r="QO65" s="357"/>
      <c r="QP65" s="357"/>
      <c r="QQ65" s="357"/>
      <c r="QR65" s="357"/>
      <c r="QS65" s="357"/>
      <c r="QT65" s="357"/>
      <c r="QU65" s="357"/>
      <c r="QV65" s="357"/>
      <c r="QW65" s="357"/>
      <c r="QX65" s="357"/>
      <c r="QY65" s="357"/>
      <c r="QZ65" s="357"/>
      <c r="RA65" s="357"/>
      <c r="RM65" s="367">
        <f>ROW()</f>
        <v>65</v>
      </c>
      <c r="RN65" s="287" t="s">
        <v>347</v>
      </c>
      <c r="RO65" s="445"/>
      <c r="RP65" s="446"/>
      <c r="RQ65" s="446"/>
      <c r="RR65" s="446"/>
      <c r="RS65" s="446">
        <v>-83614.710594000004</v>
      </c>
      <c r="RT65" s="446">
        <v>-83614.710594000004</v>
      </c>
      <c r="RU65" s="446">
        <v>-2351085.432</v>
      </c>
      <c r="RV65" s="446">
        <v>-2434700.1425939999</v>
      </c>
      <c r="RW65" s="446">
        <v>-2556253.6410000012</v>
      </c>
      <c r="RX65" s="446">
        <v>-4990953.7835940011</v>
      </c>
      <c r="RY65" s="446">
        <v>-6305425.3839579988</v>
      </c>
      <c r="RZ65" s="446">
        <v>-11296379.167552</v>
      </c>
      <c r="SA65" s="446">
        <v>-13200898.795836003</v>
      </c>
      <c r="SB65" s="446">
        <v>-24497277.963388003</v>
      </c>
    </row>
    <row r="66" spans="1:496" ht="15.75" thickTop="1" x14ac:dyDescent="0.25">
      <c r="A66" s="18">
        <f>ROW()</f>
        <v>66</v>
      </c>
      <c r="Q66" s="377">
        <f>ROW()</f>
        <v>66</v>
      </c>
      <c r="R66" s="661" t="s">
        <v>87</v>
      </c>
      <c r="T66" s="20">
        <f>SUM(T52,T48)</f>
        <v>30327818.969999999</v>
      </c>
      <c r="U66" s="20">
        <f t="shared" ref="U66:AF66" si="226">SUM(U52,U48)</f>
        <v>-30327818.969999999</v>
      </c>
      <c r="V66" s="20">
        <f t="shared" si="226"/>
        <v>0</v>
      </c>
      <c r="W66" s="20">
        <f t="shared" si="226"/>
        <v>0</v>
      </c>
      <c r="X66" s="20">
        <f t="shared" si="226"/>
        <v>0</v>
      </c>
      <c r="Y66" s="20">
        <f t="shared" si="226"/>
        <v>0</v>
      </c>
      <c r="Z66" s="20">
        <f t="shared" si="226"/>
        <v>0</v>
      </c>
      <c r="AA66" s="20">
        <f t="shared" si="226"/>
        <v>0</v>
      </c>
      <c r="AB66" s="20">
        <f t="shared" si="226"/>
        <v>0</v>
      </c>
      <c r="AC66" s="20">
        <f t="shared" si="226"/>
        <v>0</v>
      </c>
      <c r="AD66" s="20">
        <f t="shared" si="226"/>
        <v>0</v>
      </c>
      <c r="AE66" s="20">
        <f t="shared" si="226"/>
        <v>0</v>
      </c>
      <c r="AF66" s="20">
        <f t="shared" si="226"/>
        <v>0</v>
      </c>
      <c r="AH66" s="382"/>
      <c r="AI66" s="382"/>
      <c r="AJ66" s="382"/>
      <c r="AK66" s="382"/>
      <c r="AL66" s="382"/>
      <c r="AM66" s="382"/>
      <c r="AN66" s="382"/>
      <c r="AO66" s="382"/>
      <c r="AP66" s="382"/>
      <c r="AQ66" s="382"/>
      <c r="AR66" s="382"/>
      <c r="AS66" s="382"/>
      <c r="AT66" s="382"/>
      <c r="AU66" s="382"/>
      <c r="AV66" s="382"/>
      <c r="BU66" s="357"/>
      <c r="BV66" s="357"/>
      <c r="BW66" s="357"/>
      <c r="BX66" s="357"/>
      <c r="BY66" s="357"/>
      <c r="BZ66" s="357"/>
      <c r="CA66" s="357"/>
      <c r="CB66" s="357"/>
      <c r="CC66" s="357"/>
      <c r="CD66" s="357"/>
      <c r="CE66" s="357"/>
      <c r="CF66" s="357"/>
      <c r="CG66" s="357"/>
      <c r="CH66" s="357"/>
      <c r="CI66" s="357"/>
      <c r="CJ66" s="357"/>
      <c r="CK66" s="357"/>
      <c r="CL66" s="357"/>
      <c r="CM66" s="357"/>
      <c r="CN66" s="357"/>
      <c r="CO66" s="357"/>
      <c r="CP66" s="357"/>
      <c r="CQ66" s="357"/>
      <c r="CR66" s="357"/>
      <c r="CS66" s="357"/>
      <c r="CT66" s="357"/>
      <c r="CU66" s="357"/>
      <c r="CV66" s="357"/>
      <c r="CW66" s="357"/>
      <c r="CX66" s="357"/>
      <c r="CY66" s="357"/>
      <c r="CZ66" s="357"/>
      <c r="DA66" s="357"/>
      <c r="DB66" s="357"/>
      <c r="DC66" s="357"/>
      <c r="DD66" s="357"/>
      <c r="DE66" s="357"/>
      <c r="DF66" s="357"/>
      <c r="DG66" s="357"/>
      <c r="DH66" s="357"/>
      <c r="DI66" s="357"/>
      <c r="DJ66" s="357"/>
      <c r="DK66" s="357"/>
      <c r="DL66" s="357"/>
      <c r="DM66" s="357"/>
      <c r="DN66" s="357"/>
      <c r="DO66" s="357"/>
      <c r="DP66" s="357"/>
      <c r="DQ66" s="357"/>
      <c r="DR66" s="357"/>
      <c r="DS66" s="357"/>
      <c r="DT66" s="357"/>
      <c r="DU66" s="357"/>
      <c r="DV66" s="357"/>
      <c r="DW66" s="357"/>
      <c r="DX66" s="357"/>
      <c r="EO66" s="357"/>
      <c r="EP66" s="357"/>
      <c r="EQ66" s="357"/>
      <c r="ER66" s="357"/>
      <c r="ES66" s="357"/>
      <c r="ET66" s="357"/>
      <c r="EU66" s="357"/>
      <c r="EV66" s="357"/>
      <c r="EW66" s="357"/>
      <c r="EX66" s="357"/>
      <c r="EY66" s="357"/>
      <c r="EZ66" s="357"/>
      <c r="FA66" s="357"/>
      <c r="FB66" s="357"/>
      <c r="FC66" s="357"/>
      <c r="HQ66" s="357"/>
      <c r="HR66" s="357"/>
      <c r="HS66" s="357"/>
      <c r="HT66" s="357"/>
      <c r="HU66" s="357"/>
      <c r="HV66" s="357"/>
      <c r="HW66" s="357"/>
      <c r="HX66" s="357"/>
      <c r="IG66" s="357"/>
      <c r="IH66" s="357"/>
      <c r="II66" s="357"/>
      <c r="IJ66" s="357"/>
      <c r="IK66" s="357"/>
      <c r="IL66" s="357"/>
      <c r="IM66" s="357"/>
      <c r="IN66" s="357"/>
      <c r="IO66" s="357"/>
      <c r="IP66" s="357"/>
      <c r="IQ66" s="357"/>
      <c r="IR66" s="357"/>
      <c r="IS66" s="357"/>
      <c r="MR66" s="287"/>
      <c r="MS66" s="287"/>
      <c r="MT66" s="287"/>
      <c r="MU66" s="287"/>
      <c r="MV66" s="287"/>
      <c r="MW66" s="287"/>
      <c r="MX66" s="287"/>
      <c r="MY66" s="287"/>
      <c r="MZ66" s="287"/>
      <c r="NA66" s="287"/>
      <c r="NB66" s="287"/>
      <c r="NC66" s="287"/>
      <c r="ND66" s="287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PA66" s="357"/>
      <c r="PB66" s="357"/>
      <c r="PC66" s="357"/>
      <c r="PD66" s="357"/>
      <c r="PE66" s="357"/>
      <c r="PF66" s="357"/>
      <c r="PG66" s="357"/>
      <c r="PH66" s="357"/>
      <c r="PI66" s="357"/>
      <c r="PJ66" s="357"/>
      <c r="PK66" s="357"/>
      <c r="PL66" s="357"/>
      <c r="PM66" s="357"/>
      <c r="PN66" s="357"/>
      <c r="PO66" s="357"/>
      <c r="PP66" s="357"/>
      <c r="PQ66" s="357"/>
      <c r="PR66" s="357"/>
      <c r="PS66" s="357"/>
      <c r="PT66" s="357"/>
      <c r="PU66" s="357"/>
      <c r="PV66" s="357"/>
      <c r="PW66" s="357"/>
      <c r="PX66" s="357"/>
      <c r="PY66" s="357"/>
      <c r="PZ66" s="357"/>
      <c r="QA66" s="357"/>
      <c r="QB66" s="357"/>
      <c r="QC66" s="357"/>
      <c r="QD66" s="357"/>
      <c r="QE66" s="357"/>
      <c r="QF66" s="357"/>
      <c r="QG66" s="357"/>
      <c r="QH66" s="357"/>
      <c r="QI66" s="357"/>
      <c r="QJ66" s="357"/>
      <c r="QK66" s="357"/>
      <c r="QL66" s="357"/>
      <c r="QM66" s="357"/>
      <c r="QN66" s="357"/>
      <c r="QO66" s="357"/>
      <c r="QP66" s="357"/>
      <c r="QQ66" s="357"/>
      <c r="QR66" s="357"/>
      <c r="QS66" s="357"/>
      <c r="QT66" s="357"/>
      <c r="QU66" s="357"/>
      <c r="QV66" s="357"/>
      <c r="QW66" s="357"/>
      <c r="QX66" s="357"/>
      <c r="QY66" s="357"/>
      <c r="QZ66" s="357"/>
      <c r="RA66" s="357"/>
      <c r="RM66" s="367">
        <f>ROW()</f>
        <v>66</v>
      </c>
      <c r="RN66" s="287" t="s">
        <v>352</v>
      </c>
      <c r="RO66" s="445"/>
      <c r="RP66" s="485"/>
      <c r="RQ66" s="485"/>
      <c r="RR66" s="485"/>
      <c r="RS66" s="485">
        <v>-228302.92468599998</v>
      </c>
      <c r="RT66" s="485">
        <v>-228302.92468599998</v>
      </c>
      <c r="RU66" s="485">
        <v>-807087.11953600007</v>
      </c>
      <c r="RV66" s="485">
        <v>-1035390.0442220001</v>
      </c>
      <c r="RW66" s="485">
        <v>-992104.3173839997</v>
      </c>
      <c r="RX66" s="485">
        <v>-2027494.3616059998</v>
      </c>
      <c r="RY66" s="485">
        <v>-4000987.1122040013</v>
      </c>
      <c r="RZ66" s="485">
        <v>-6028481.4738100013</v>
      </c>
      <c r="SA66" s="485">
        <v>-8440644.0930219963</v>
      </c>
      <c r="SB66" s="485">
        <v>-14469125.566831999</v>
      </c>
    </row>
    <row r="67" spans="1:496" ht="15.75" thickBot="1" x14ac:dyDescent="0.3">
      <c r="A67" s="18">
        <f>ROW()</f>
        <v>67</v>
      </c>
      <c r="Q67" s="377">
        <f>ROW()</f>
        <v>67</v>
      </c>
      <c r="R67" s="632" t="s">
        <v>89</v>
      </c>
      <c r="T67" s="662">
        <f>T46</f>
        <v>-82886110.760000005</v>
      </c>
      <c r="U67" s="662">
        <f t="shared" ref="U67:AF67" si="227">U46</f>
        <v>82886110.760000005</v>
      </c>
      <c r="V67" s="662">
        <f t="shared" si="227"/>
        <v>0</v>
      </c>
      <c r="W67" s="662">
        <f t="shared" si="227"/>
        <v>0</v>
      </c>
      <c r="X67" s="662">
        <f t="shared" si="227"/>
        <v>0</v>
      </c>
      <c r="Y67" s="662">
        <f t="shared" si="227"/>
        <v>0</v>
      </c>
      <c r="Z67" s="662">
        <f t="shared" si="227"/>
        <v>0</v>
      </c>
      <c r="AA67" s="662">
        <f t="shared" si="227"/>
        <v>0</v>
      </c>
      <c r="AB67" s="662">
        <f t="shared" si="227"/>
        <v>0</v>
      </c>
      <c r="AC67" s="662">
        <f t="shared" si="227"/>
        <v>0</v>
      </c>
      <c r="AD67" s="662">
        <f t="shared" si="227"/>
        <v>0</v>
      </c>
      <c r="AE67" s="662">
        <f t="shared" si="227"/>
        <v>0</v>
      </c>
      <c r="AF67" s="662">
        <f t="shared" si="227"/>
        <v>0</v>
      </c>
      <c r="AH67" s="382"/>
      <c r="AI67" s="382"/>
      <c r="AJ67" s="382"/>
      <c r="AK67" s="382"/>
      <c r="AL67" s="382"/>
      <c r="AM67" s="382"/>
      <c r="AN67" s="382"/>
      <c r="AO67" s="382"/>
      <c r="AP67" s="382"/>
      <c r="AQ67" s="382"/>
      <c r="AR67" s="382"/>
      <c r="AS67" s="382"/>
      <c r="AT67" s="382"/>
      <c r="AU67" s="382"/>
      <c r="AV67" s="382"/>
      <c r="BU67" s="357"/>
      <c r="BV67" s="357"/>
      <c r="BW67" s="357"/>
      <c r="BX67" s="357"/>
      <c r="BY67" s="357"/>
      <c r="BZ67" s="357"/>
      <c r="CA67" s="357"/>
      <c r="CB67" s="357"/>
      <c r="CC67" s="357"/>
      <c r="CD67" s="357"/>
      <c r="CE67" s="357"/>
      <c r="CF67" s="357"/>
      <c r="CG67" s="357"/>
      <c r="CH67" s="357"/>
      <c r="CI67" s="357"/>
      <c r="CJ67" s="357"/>
      <c r="CK67" s="357"/>
      <c r="CL67" s="357"/>
      <c r="CM67" s="357"/>
      <c r="CN67" s="357"/>
      <c r="CO67" s="357"/>
      <c r="CP67" s="357"/>
      <c r="CQ67" s="357"/>
      <c r="CR67" s="357"/>
      <c r="CS67" s="357"/>
      <c r="CT67" s="357"/>
      <c r="CU67" s="357"/>
      <c r="CV67" s="357"/>
      <c r="CW67" s="357"/>
      <c r="CX67" s="357"/>
      <c r="CY67" s="357"/>
      <c r="CZ67" s="357"/>
      <c r="DA67" s="357"/>
      <c r="DB67" s="357"/>
      <c r="DC67" s="357"/>
      <c r="DD67" s="357"/>
      <c r="DE67" s="357"/>
      <c r="DF67" s="357"/>
      <c r="DG67" s="357"/>
      <c r="DH67" s="357"/>
      <c r="DI67" s="357"/>
      <c r="DJ67" s="357"/>
      <c r="DK67" s="357"/>
      <c r="DL67" s="357"/>
      <c r="DM67" s="357"/>
      <c r="DN67" s="357"/>
      <c r="DO67" s="357"/>
      <c r="DP67" s="357"/>
      <c r="DQ67" s="357"/>
      <c r="DR67" s="357"/>
      <c r="DS67" s="357"/>
      <c r="DT67" s="357"/>
      <c r="DU67" s="357"/>
      <c r="DV67" s="357"/>
      <c r="DW67" s="357"/>
      <c r="DX67" s="357"/>
      <c r="EO67" s="357"/>
      <c r="EP67" s="357"/>
      <c r="EQ67" s="357"/>
      <c r="ER67" s="357"/>
      <c r="ES67" s="357"/>
      <c r="ET67" s="357"/>
      <c r="EU67" s="357"/>
      <c r="EV67" s="357"/>
      <c r="EW67" s="357"/>
      <c r="EX67" s="357"/>
      <c r="EY67" s="357"/>
      <c r="EZ67" s="357"/>
      <c r="FA67" s="357"/>
      <c r="FB67" s="357"/>
      <c r="FC67" s="357"/>
      <c r="HQ67" s="357"/>
      <c r="HR67" s="357"/>
      <c r="HS67" s="357"/>
      <c r="HT67" s="357"/>
      <c r="HU67" s="357"/>
      <c r="HV67" s="357"/>
      <c r="HW67" s="357"/>
      <c r="HX67" s="357"/>
      <c r="IG67" s="357"/>
      <c r="IH67" s="357"/>
      <c r="II67" s="357"/>
      <c r="IJ67" s="357"/>
      <c r="IK67" s="357"/>
      <c r="IL67" s="357"/>
      <c r="IM67" s="357"/>
      <c r="IN67" s="357"/>
      <c r="IO67" s="357"/>
      <c r="IP67" s="357"/>
      <c r="IQ67" s="357"/>
      <c r="IR67" s="357"/>
      <c r="IS67" s="357"/>
      <c r="MR67" s="287"/>
      <c r="MS67" s="287"/>
      <c r="MT67" s="287"/>
      <c r="MU67" s="287"/>
      <c r="MV67" s="287"/>
      <c r="MW67" s="287"/>
      <c r="MX67" s="287"/>
      <c r="MY67" s="287"/>
      <c r="MZ67" s="287"/>
      <c r="NA67" s="287"/>
      <c r="NB67" s="287"/>
      <c r="NC67" s="287"/>
      <c r="ND67" s="28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PA67" s="357"/>
      <c r="PB67" s="357"/>
      <c r="PC67" s="357"/>
      <c r="PD67" s="357"/>
      <c r="PE67" s="357"/>
      <c r="PF67" s="357"/>
      <c r="PG67" s="357"/>
      <c r="PH67" s="357"/>
      <c r="PI67" s="357"/>
      <c r="PJ67" s="357"/>
      <c r="PK67" s="357"/>
      <c r="PL67" s="357"/>
      <c r="PM67" s="357"/>
      <c r="PN67" s="357"/>
      <c r="PO67" s="357"/>
      <c r="PP67" s="357"/>
      <c r="PQ67" s="357"/>
      <c r="PR67" s="357"/>
      <c r="PS67" s="357"/>
      <c r="PT67" s="357"/>
      <c r="PU67" s="357"/>
      <c r="PV67" s="357"/>
      <c r="PW67" s="357"/>
      <c r="PX67" s="357"/>
      <c r="PY67" s="357"/>
      <c r="PZ67" s="357"/>
      <c r="QA67" s="357"/>
      <c r="QB67" s="357"/>
      <c r="QC67" s="357"/>
      <c r="QD67" s="357"/>
      <c r="QE67" s="357"/>
      <c r="QF67" s="357"/>
      <c r="QG67" s="357"/>
      <c r="QH67" s="357"/>
      <c r="QI67" s="357"/>
      <c r="QJ67" s="357"/>
      <c r="QK67" s="357"/>
      <c r="QL67" s="357"/>
      <c r="QM67" s="357"/>
      <c r="QN67" s="357"/>
      <c r="QO67" s="357"/>
      <c r="QP67" s="357"/>
      <c r="QQ67" s="357"/>
      <c r="QR67" s="357"/>
      <c r="QS67" s="357"/>
      <c r="QT67" s="357"/>
      <c r="QU67" s="357"/>
      <c r="QV67" s="357"/>
      <c r="QW67" s="357"/>
      <c r="QX67" s="357"/>
      <c r="QY67" s="357"/>
      <c r="QZ67" s="357"/>
      <c r="RA67" s="357"/>
      <c r="RM67" s="367">
        <f>ROW()</f>
        <v>67</v>
      </c>
      <c r="RN67" s="287" t="s">
        <v>357</v>
      </c>
      <c r="RO67" s="445"/>
      <c r="RP67" s="600"/>
      <c r="RQ67" s="600"/>
      <c r="RR67" s="600"/>
      <c r="RS67" s="600">
        <f>SUM(RS64:RS66)</f>
        <v>23103389.294628005</v>
      </c>
      <c r="RT67" s="600">
        <f t="shared" ref="RT67:SB67" si="228">SUM(RT64:RT66)</f>
        <v>23103389.294628005</v>
      </c>
      <c r="RU67" s="600">
        <f t="shared" si="228"/>
        <v>89111442.698463976</v>
      </c>
      <c r="RV67" s="600">
        <f t="shared" si="228"/>
        <v>112214831.99309199</v>
      </c>
      <c r="RW67" s="600">
        <f t="shared" si="228"/>
        <v>17890263.581616018</v>
      </c>
      <c r="RX67" s="600">
        <f t="shared" si="228"/>
        <v>130105095.574708</v>
      </c>
      <c r="RY67" s="600">
        <f t="shared" si="228"/>
        <v>103418992.61372802</v>
      </c>
      <c r="RZ67" s="600">
        <f t="shared" si="228"/>
        <v>233524088.18843603</v>
      </c>
      <c r="SA67" s="600">
        <f t="shared" si="228"/>
        <v>232425138.98714393</v>
      </c>
      <c r="SB67" s="600">
        <f t="shared" si="228"/>
        <v>465949227.17557991</v>
      </c>
    </row>
    <row r="68" spans="1:496" ht="15.75" thickTop="1" x14ac:dyDescent="0.25">
      <c r="A68" s="18">
        <f>ROW()</f>
        <v>68</v>
      </c>
      <c r="B68" s="1" t="s">
        <v>415</v>
      </c>
      <c r="Q68" s="377">
        <f>ROW()</f>
        <v>68</v>
      </c>
      <c r="R68" s="623" t="s">
        <v>94</v>
      </c>
      <c r="S68" s="16"/>
      <c r="T68" s="663">
        <f t="shared" ref="T68:AF68" si="229">T36</f>
        <v>1476891.8123157108</v>
      </c>
      <c r="U68" s="663">
        <f t="shared" si="229"/>
        <v>-1476891.8123157108</v>
      </c>
      <c r="V68" s="663">
        <f t="shared" si="229"/>
        <v>0</v>
      </c>
      <c r="W68" s="663">
        <f t="shared" si="229"/>
        <v>0</v>
      </c>
      <c r="X68" s="663">
        <f t="shared" si="229"/>
        <v>0</v>
      </c>
      <c r="Y68" s="663">
        <f t="shared" si="229"/>
        <v>0</v>
      </c>
      <c r="Z68" s="663">
        <f t="shared" si="229"/>
        <v>0</v>
      </c>
      <c r="AA68" s="663">
        <f t="shared" si="229"/>
        <v>0</v>
      </c>
      <c r="AB68" s="663">
        <f t="shared" si="229"/>
        <v>0</v>
      </c>
      <c r="AC68" s="663">
        <f t="shared" si="229"/>
        <v>0</v>
      </c>
      <c r="AD68" s="663">
        <f t="shared" si="229"/>
        <v>0</v>
      </c>
      <c r="AE68" s="663">
        <f t="shared" si="229"/>
        <v>0</v>
      </c>
      <c r="AF68" s="663">
        <f t="shared" si="229"/>
        <v>0</v>
      </c>
      <c r="AH68" s="382"/>
      <c r="AI68" s="382"/>
      <c r="AJ68" s="382"/>
      <c r="AK68" s="382"/>
      <c r="AL68" s="382"/>
      <c r="AM68" s="382"/>
      <c r="AN68" s="382"/>
      <c r="AO68" s="382"/>
      <c r="AP68" s="382"/>
      <c r="AQ68" s="382"/>
      <c r="AR68" s="382"/>
      <c r="AS68" s="382"/>
      <c r="AT68" s="382"/>
      <c r="AU68" s="382"/>
      <c r="AV68" s="382"/>
      <c r="BU68" s="357"/>
      <c r="BV68" s="357"/>
      <c r="BW68" s="357"/>
      <c r="BX68" s="357"/>
      <c r="BY68" s="357"/>
      <c r="BZ68" s="357"/>
      <c r="CA68" s="357"/>
      <c r="CB68" s="357"/>
      <c r="CC68" s="357"/>
      <c r="CD68" s="357"/>
      <c r="CE68" s="357"/>
      <c r="CF68" s="357"/>
      <c r="CG68" s="357"/>
      <c r="CH68" s="357"/>
      <c r="CI68" s="357"/>
      <c r="CJ68" s="357"/>
      <c r="CK68" s="357"/>
      <c r="CL68" s="357"/>
      <c r="CM68" s="357"/>
      <c r="CN68" s="357"/>
      <c r="CO68" s="357"/>
      <c r="CP68" s="357"/>
      <c r="CQ68" s="357"/>
      <c r="CR68" s="357"/>
      <c r="CS68" s="357"/>
      <c r="CT68" s="357"/>
      <c r="CU68" s="357"/>
      <c r="CV68" s="357"/>
      <c r="CW68" s="357"/>
      <c r="CX68" s="357"/>
      <c r="CY68" s="357"/>
      <c r="CZ68" s="357"/>
      <c r="DA68" s="357"/>
      <c r="DB68" s="357"/>
      <c r="DC68" s="357"/>
      <c r="DD68" s="357"/>
      <c r="DE68" s="357"/>
      <c r="DF68" s="357"/>
      <c r="DG68" s="357"/>
      <c r="DH68" s="357"/>
      <c r="DI68" s="357"/>
      <c r="DJ68" s="357"/>
      <c r="DK68" s="357"/>
      <c r="DL68" s="357"/>
      <c r="DM68" s="357"/>
      <c r="DN68" s="357"/>
      <c r="DO68" s="357"/>
      <c r="DP68" s="357"/>
      <c r="DQ68" s="357"/>
      <c r="DR68" s="357"/>
      <c r="DS68" s="357"/>
      <c r="DT68" s="357"/>
      <c r="DU68" s="357"/>
      <c r="DV68" s="357"/>
      <c r="DW68" s="357"/>
      <c r="DX68" s="357"/>
      <c r="EO68" s="357"/>
      <c r="EP68" s="357"/>
      <c r="EQ68" s="357"/>
      <c r="ER68" s="357"/>
      <c r="ES68" s="357"/>
      <c r="ET68" s="357"/>
      <c r="EU68" s="357"/>
      <c r="EV68" s="357"/>
      <c r="EW68" s="357"/>
      <c r="EX68" s="357"/>
      <c r="EY68" s="357"/>
      <c r="EZ68" s="357"/>
      <c r="FA68" s="357"/>
      <c r="FB68" s="357"/>
      <c r="FC68" s="357"/>
      <c r="HQ68" s="357"/>
      <c r="HR68" s="357"/>
      <c r="HS68" s="357"/>
      <c r="HT68" s="357"/>
      <c r="HU68" s="357"/>
      <c r="HV68" s="357"/>
      <c r="HW68" s="357"/>
      <c r="HX68" s="357"/>
      <c r="IG68" s="357"/>
      <c r="IH68" s="357"/>
      <c r="II68" s="357"/>
      <c r="IJ68" s="357"/>
      <c r="IK68" s="357"/>
      <c r="IL68" s="357"/>
      <c r="IM68" s="357"/>
      <c r="IN68" s="357"/>
      <c r="IO68" s="357"/>
      <c r="IP68" s="357"/>
      <c r="IQ68" s="357"/>
      <c r="IR68" s="357"/>
      <c r="IS68" s="357"/>
      <c r="MR68" s="287"/>
      <c r="MS68" s="287"/>
      <c r="MT68" s="287"/>
      <c r="MU68" s="287"/>
      <c r="MV68" s="287"/>
      <c r="MW68" s="287"/>
      <c r="MX68" s="287"/>
      <c r="MY68" s="287"/>
      <c r="MZ68" s="287"/>
      <c r="NA68" s="287"/>
      <c r="NB68" s="287"/>
      <c r="NC68" s="287"/>
      <c r="ND68" s="287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PA68" s="357"/>
      <c r="PB68" s="357"/>
      <c r="PC68" s="357"/>
      <c r="PD68" s="357"/>
      <c r="PE68" s="357"/>
      <c r="PF68" s="357"/>
      <c r="PG68" s="357"/>
      <c r="PH68" s="357"/>
      <c r="PI68" s="357"/>
      <c r="PJ68" s="357"/>
      <c r="PK68" s="357"/>
      <c r="PL68" s="357"/>
      <c r="PM68" s="357"/>
      <c r="PN68" s="357"/>
      <c r="PO68" s="357"/>
      <c r="PP68" s="357"/>
      <c r="PQ68" s="357"/>
      <c r="PR68" s="357"/>
      <c r="PS68" s="357"/>
      <c r="PT68" s="357"/>
      <c r="PU68" s="357"/>
      <c r="PV68" s="357"/>
      <c r="PW68" s="357"/>
      <c r="PX68" s="357"/>
      <c r="PY68" s="357"/>
      <c r="PZ68" s="357"/>
      <c r="QA68" s="357"/>
      <c r="QB68" s="357"/>
      <c r="QC68" s="357"/>
      <c r="QD68" s="357"/>
      <c r="QE68" s="357"/>
      <c r="QF68" s="357"/>
      <c r="QG68" s="357"/>
      <c r="QH68" s="357"/>
      <c r="QI68" s="357"/>
      <c r="QJ68" s="357"/>
      <c r="QK68" s="357"/>
      <c r="QL68" s="357"/>
      <c r="QM68" s="357"/>
      <c r="QN68" s="357"/>
      <c r="QO68" s="357"/>
      <c r="QP68" s="357"/>
      <c r="QQ68" s="357"/>
      <c r="QR68" s="357"/>
      <c r="QS68" s="357"/>
      <c r="QT68" s="357"/>
      <c r="QU68" s="357"/>
      <c r="QV68" s="357"/>
      <c r="QW68" s="357"/>
      <c r="QX68" s="357"/>
      <c r="QY68" s="357"/>
      <c r="QZ68" s="357"/>
      <c r="RA68" s="357"/>
      <c r="RM68" s="367">
        <f>ROW()</f>
        <v>68</v>
      </c>
      <c r="RN68" s="287"/>
      <c r="RO68" s="445"/>
      <c r="RP68" s="366"/>
      <c r="RQ68" s="366"/>
      <c r="RR68" s="366"/>
      <c r="RS68" s="366"/>
      <c r="RT68" s="366"/>
      <c r="RU68" s="366"/>
      <c r="RV68" s="366"/>
      <c r="RW68" s="366"/>
      <c r="RX68" s="366"/>
      <c r="RY68" s="366"/>
      <c r="RZ68" s="366"/>
      <c r="SA68" s="366"/>
      <c r="SB68" s="366"/>
    </row>
    <row r="69" spans="1:496" x14ac:dyDescent="0.25">
      <c r="A69" s="18">
        <f>ROW()</f>
        <v>69</v>
      </c>
      <c r="B69" s="1" t="s">
        <v>416</v>
      </c>
      <c r="C69" s="382"/>
      <c r="J69" s="382"/>
      <c r="L69" s="382"/>
      <c r="N69" s="382"/>
      <c r="P69" s="382"/>
      <c r="Q69" s="377">
        <f>ROW()</f>
        <v>69</v>
      </c>
      <c r="R69" s="661" t="s">
        <v>95</v>
      </c>
      <c r="T69" s="662">
        <f>SUM(T49,T45)</f>
        <v>21901569.399999999</v>
      </c>
      <c r="U69" s="662">
        <f t="shared" ref="U69:AF69" si="230">SUM(U49,U45)</f>
        <v>-21901569.399999999</v>
      </c>
      <c r="V69" s="662">
        <f t="shared" si="230"/>
        <v>0</v>
      </c>
      <c r="W69" s="662">
        <f t="shared" si="230"/>
        <v>0</v>
      </c>
      <c r="X69" s="662">
        <f t="shared" si="230"/>
        <v>0</v>
      </c>
      <c r="Y69" s="662">
        <f t="shared" si="230"/>
        <v>0</v>
      </c>
      <c r="Z69" s="662">
        <f t="shared" si="230"/>
        <v>0</v>
      </c>
      <c r="AA69" s="662">
        <f t="shared" si="230"/>
        <v>0</v>
      </c>
      <c r="AB69" s="662">
        <f t="shared" si="230"/>
        <v>0</v>
      </c>
      <c r="AC69" s="662">
        <f t="shared" si="230"/>
        <v>0</v>
      </c>
      <c r="AD69" s="662">
        <f t="shared" si="230"/>
        <v>0</v>
      </c>
      <c r="AE69" s="662">
        <f t="shared" si="230"/>
        <v>0</v>
      </c>
      <c r="AF69" s="662">
        <f t="shared" si="230"/>
        <v>0</v>
      </c>
      <c r="AH69" s="382"/>
      <c r="AI69" s="382"/>
      <c r="AJ69" s="382"/>
      <c r="AK69" s="382"/>
      <c r="AL69" s="382"/>
      <c r="AM69" s="382"/>
      <c r="AN69" s="382"/>
      <c r="AO69" s="382"/>
      <c r="AP69" s="382"/>
      <c r="AQ69" s="382"/>
      <c r="AR69" s="382"/>
      <c r="AS69" s="382"/>
      <c r="AT69" s="382"/>
      <c r="AU69" s="382"/>
      <c r="AV69" s="382"/>
      <c r="BU69" s="357"/>
      <c r="BV69" s="357"/>
      <c r="BW69" s="357"/>
      <c r="BX69" s="357"/>
      <c r="BY69" s="357"/>
      <c r="BZ69" s="357"/>
      <c r="CA69" s="357"/>
      <c r="CB69" s="357"/>
      <c r="CC69" s="357"/>
      <c r="CD69" s="357"/>
      <c r="CE69" s="357"/>
      <c r="CF69" s="357"/>
      <c r="CG69" s="357"/>
      <c r="CH69" s="357"/>
      <c r="CI69" s="357"/>
      <c r="CJ69" s="357"/>
      <c r="CK69" s="357"/>
      <c r="CL69" s="357"/>
      <c r="CM69" s="357"/>
      <c r="CN69" s="357"/>
      <c r="CO69" s="357"/>
      <c r="CP69" s="357"/>
      <c r="CQ69" s="357"/>
      <c r="CR69" s="357"/>
      <c r="CS69" s="357"/>
      <c r="CT69" s="357"/>
      <c r="CU69" s="357"/>
      <c r="CV69" s="357"/>
      <c r="CW69" s="357"/>
      <c r="CX69" s="357"/>
      <c r="CY69" s="357"/>
      <c r="CZ69" s="357"/>
      <c r="DA69" s="357"/>
      <c r="DB69" s="357"/>
      <c r="DC69" s="357"/>
      <c r="DD69" s="357"/>
      <c r="DE69" s="357"/>
      <c r="DF69" s="357"/>
      <c r="DG69" s="357"/>
      <c r="DH69" s="357"/>
      <c r="DI69" s="357"/>
      <c r="DJ69" s="357"/>
      <c r="DK69" s="357"/>
      <c r="DL69" s="357"/>
      <c r="DM69" s="357"/>
      <c r="DN69" s="357"/>
      <c r="DO69" s="357"/>
      <c r="DP69" s="357"/>
      <c r="DQ69" s="357"/>
      <c r="DR69" s="357"/>
      <c r="DS69" s="357"/>
      <c r="DT69" s="357"/>
      <c r="DU69" s="357"/>
      <c r="DV69" s="357"/>
      <c r="DW69" s="357"/>
      <c r="DX69" s="357"/>
      <c r="EO69" s="357"/>
      <c r="EP69" s="357"/>
      <c r="EQ69" s="357"/>
      <c r="ER69" s="357"/>
      <c r="ES69" s="357"/>
      <c r="ET69" s="357"/>
      <c r="EU69" s="357"/>
      <c r="EV69" s="357"/>
      <c r="EW69" s="357"/>
      <c r="EX69" s="357"/>
      <c r="EY69" s="357"/>
      <c r="EZ69" s="357"/>
      <c r="FA69" s="357"/>
      <c r="FB69" s="357"/>
      <c r="FC69" s="357"/>
      <c r="HQ69" s="357"/>
      <c r="HR69" s="357"/>
      <c r="HS69" s="357"/>
      <c r="HT69" s="357"/>
      <c r="HU69" s="357"/>
      <c r="HV69" s="357"/>
      <c r="HW69" s="357"/>
      <c r="HX69" s="357"/>
      <c r="IG69" s="357"/>
      <c r="IH69" s="357"/>
      <c r="II69" s="357"/>
      <c r="IJ69" s="357"/>
      <c r="IK69" s="357"/>
      <c r="IL69" s="357"/>
      <c r="IM69" s="357"/>
      <c r="IN69" s="357"/>
      <c r="IO69" s="357"/>
      <c r="IP69" s="357"/>
      <c r="IQ69" s="357"/>
      <c r="IR69" s="357"/>
      <c r="IS69" s="357"/>
      <c r="MR69" s="287"/>
      <c r="MS69" s="287"/>
      <c r="MT69" s="287"/>
      <c r="MU69" s="287"/>
      <c r="MV69" s="287"/>
      <c r="MW69" s="287"/>
      <c r="MX69" s="287"/>
      <c r="MY69" s="287"/>
      <c r="MZ69" s="287"/>
      <c r="NA69" s="287"/>
      <c r="NB69" s="287"/>
      <c r="NC69" s="287"/>
      <c r="ND69" s="287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PA69" s="357"/>
      <c r="PB69" s="357"/>
      <c r="PC69" s="357"/>
      <c r="PD69" s="357"/>
      <c r="PE69" s="357"/>
      <c r="PF69" s="357"/>
      <c r="PG69" s="357"/>
      <c r="PH69" s="357"/>
      <c r="PI69" s="357"/>
      <c r="PJ69" s="357"/>
      <c r="PK69" s="357"/>
      <c r="PL69" s="357"/>
      <c r="PM69" s="357"/>
      <c r="PN69" s="357"/>
      <c r="PO69" s="357"/>
      <c r="PP69" s="357"/>
      <c r="PQ69" s="357"/>
      <c r="PR69" s="357"/>
      <c r="PS69" s="357"/>
      <c r="PT69" s="357"/>
      <c r="PU69" s="357"/>
      <c r="PV69" s="357"/>
      <c r="PW69" s="357"/>
      <c r="PX69" s="357"/>
      <c r="PY69" s="357"/>
      <c r="PZ69" s="357"/>
      <c r="QA69" s="357"/>
      <c r="QB69" s="357"/>
      <c r="QC69" s="357"/>
      <c r="QD69" s="357"/>
      <c r="QE69" s="357"/>
      <c r="QF69" s="357"/>
      <c r="QG69" s="357"/>
      <c r="QH69" s="357"/>
      <c r="QI69" s="357"/>
      <c r="QJ69" s="357"/>
      <c r="QK69" s="357"/>
      <c r="QL69" s="357"/>
      <c r="QM69" s="357"/>
      <c r="QN69" s="357"/>
      <c r="QO69" s="357"/>
      <c r="QP69" s="357"/>
      <c r="QQ69" s="357"/>
      <c r="QR69" s="357"/>
      <c r="QS69" s="357"/>
      <c r="QT69" s="357"/>
      <c r="QU69" s="357"/>
      <c r="QV69" s="357"/>
      <c r="QW69" s="357"/>
      <c r="QX69" s="357"/>
      <c r="QY69" s="357"/>
      <c r="QZ69" s="357"/>
      <c r="RA69" s="357"/>
      <c r="RM69" s="367">
        <f>ROW()</f>
        <v>69</v>
      </c>
      <c r="RN69" s="611" t="s">
        <v>417</v>
      </c>
      <c r="RO69" s="445"/>
      <c r="RP69" s="366"/>
      <c r="RQ69" s="366"/>
      <c r="RR69" s="366"/>
      <c r="RS69" s="366"/>
      <c r="RT69" s="366"/>
      <c r="RU69" s="366"/>
      <c r="RV69" s="366"/>
      <c r="RW69" s="366"/>
      <c r="RX69" s="366"/>
      <c r="RY69" s="366"/>
      <c r="RZ69" s="366"/>
      <c r="SA69" s="366"/>
      <c r="SB69" s="366"/>
    </row>
    <row r="70" spans="1:496" x14ac:dyDescent="0.25">
      <c r="A70" s="18">
        <f>ROW()</f>
        <v>70</v>
      </c>
      <c r="B70" s="382"/>
      <c r="C70" s="382"/>
      <c r="J70" s="382"/>
      <c r="L70" s="382"/>
      <c r="N70" s="382"/>
      <c r="P70" s="382"/>
      <c r="Q70" s="377">
        <f>ROW()</f>
        <v>70</v>
      </c>
      <c r="R70" s="661" t="s">
        <v>96</v>
      </c>
      <c r="T70" s="547">
        <f t="shared" ref="T70:AF70" si="231">T42</f>
        <v>88978068.780000001</v>
      </c>
      <c r="U70" s="547">
        <f t="shared" si="231"/>
        <v>-88978068.780000001</v>
      </c>
      <c r="V70" s="547">
        <f t="shared" si="231"/>
        <v>0</v>
      </c>
      <c r="W70" s="547">
        <f t="shared" si="231"/>
        <v>0</v>
      </c>
      <c r="X70" s="547">
        <f t="shared" si="231"/>
        <v>0</v>
      </c>
      <c r="Y70" s="547">
        <f t="shared" si="231"/>
        <v>0</v>
      </c>
      <c r="Z70" s="547">
        <f t="shared" si="231"/>
        <v>0</v>
      </c>
      <c r="AA70" s="547">
        <f t="shared" si="231"/>
        <v>0</v>
      </c>
      <c r="AB70" s="547">
        <f t="shared" si="231"/>
        <v>0</v>
      </c>
      <c r="AC70" s="547">
        <f t="shared" si="231"/>
        <v>0</v>
      </c>
      <c r="AD70" s="547">
        <f t="shared" si="231"/>
        <v>0</v>
      </c>
      <c r="AE70" s="547">
        <f t="shared" si="231"/>
        <v>0</v>
      </c>
      <c r="AF70" s="547">
        <f t="shared" si="231"/>
        <v>0</v>
      </c>
      <c r="AH70" s="382"/>
      <c r="AI70" s="382"/>
      <c r="AJ70" s="382"/>
      <c r="AK70" s="382"/>
      <c r="AL70" s="382"/>
      <c r="AM70" s="382"/>
      <c r="AN70" s="382"/>
      <c r="AO70" s="382"/>
      <c r="AP70" s="382"/>
      <c r="AQ70" s="382"/>
      <c r="AR70" s="382"/>
      <c r="AS70" s="382"/>
      <c r="AT70" s="382"/>
      <c r="AU70" s="382"/>
      <c r="AV70" s="382"/>
      <c r="BU70" s="357"/>
      <c r="BV70" s="357"/>
      <c r="BW70" s="357"/>
      <c r="BX70" s="357"/>
      <c r="BY70" s="357"/>
      <c r="BZ70" s="357"/>
      <c r="CA70" s="357"/>
      <c r="CB70" s="357"/>
      <c r="CC70" s="357"/>
      <c r="CD70" s="357"/>
      <c r="CE70" s="357"/>
      <c r="CF70" s="357"/>
      <c r="CG70" s="357"/>
      <c r="CH70" s="357"/>
      <c r="CI70" s="357"/>
      <c r="CJ70" s="357"/>
      <c r="CK70" s="357"/>
      <c r="CL70" s="357"/>
      <c r="CM70" s="357"/>
      <c r="CN70" s="357"/>
      <c r="CO70" s="357"/>
      <c r="CP70" s="357"/>
      <c r="CQ70" s="357"/>
      <c r="CR70" s="357"/>
      <c r="CS70" s="357"/>
      <c r="CT70" s="357"/>
      <c r="CU70" s="357"/>
      <c r="CV70" s="357"/>
      <c r="CW70" s="357"/>
      <c r="CX70" s="357"/>
      <c r="CY70" s="357"/>
      <c r="CZ70" s="357"/>
      <c r="DA70" s="357"/>
      <c r="DB70" s="357"/>
      <c r="DC70" s="357"/>
      <c r="DD70" s="357"/>
      <c r="DE70" s="357"/>
      <c r="DF70" s="357"/>
      <c r="DG70" s="357"/>
      <c r="DH70" s="357"/>
      <c r="DI70" s="357"/>
      <c r="DJ70" s="357"/>
      <c r="DK70" s="357"/>
      <c r="DL70" s="357"/>
      <c r="DM70" s="357"/>
      <c r="DN70" s="357"/>
      <c r="DO70" s="357"/>
      <c r="DP70" s="357"/>
      <c r="DQ70" s="357"/>
      <c r="DR70" s="357"/>
      <c r="DS70" s="357"/>
      <c r="DT70" s="357"/>
      <c r="DU70" s="357"/>
      <c r="DV70" s="357"/>
      <c r="DW70" s="357"/>
      <c r="DX70" s="357"/>
      <c r="EO70" s="357"/>
      <c r="EP70" s="357"/>
      <c r="EQ70" s="357"/>
      <c r="ER70" s="357"/>
      <c r="ES70" s="357"/>
      <c r="ET70" s="357"/>
      <c r="EU70" s="357"/>
      <c r="EV70" s="357"/>
      <c r="EW70" s="357"/>
      <c r="EX70" s="357"/>
      <c r="EY70" s="357"/>
      <c r="EZ70" s="357"/>
      <c r="FA70" s="357"/>
      <c r="FB70" s="357"/>
      <c r="FC70" s="357"/>
      <c r="HQ70" s="357"/>
      <c r="HR70" s="357"/>
      <c r="HS70" s="357"/>
      <c r="HT70" s="357"/>
      <c r="HU70" s="357"/>
      <c r="HV70" s="357"/>
      <c r="HW70" s="357"/>
      <c r="HX70" s="357"/>
      <c r="IG70" s="357"/>
      <c r="IH70" s="357"/>
      <c r="II70" s="357"/>
      <c r="IJ70" s="357"/>
      <c r="IK70" s="357"/>
      <c r="IL70" s="357"/>
      <c r="IM70" s="357"/>
      <c r="IN70" s="357"/>
      <c r="IO70" s="357"/>
      <c r="IP70" s="357"/>
      <c r="IQ70" s="357"/>
      <c r="IR70" s="357"/>
      <c r="IS70" s="357"/>
      <c r="MR70" s="287"/>
      <c r="MS70" s="287"/>
      <c r="MT70" s="287"/>
      <c r="MU70" s="287"/>
      <c r="MV70" s="287"/>
      <c r="MW70" s="287"/>
      <c r="MX70" s="287"/>
      <c r="MY70" s="287"/>
      <c r="MZ70" s="287"/>
      <c r="NA70" s="287"/>
      <c r="NB70" s="287"/>
      <c r="NC70" s="287"/>
      <c r="ND70" s="287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PA70" s="357"/>
      <c r="PB70" s="357"/>
      <c r="PC70" s="357"/>
      <c r="PD70" s="357"/>
      <c r="PE70" s="357"/>
      <c r="PF70" s="357"/>
      <c r="PG70" s="357"/>
      <c r="PH70" s="357"/>
      <c r="PI70" s="357"/>
      <c r="PJ70" s="357"/>
      <c r="PK70" s="357"/>
      <c r="PL70" s="357"/>
      <c r="PM70" s="357"/>
      <c r="PN70" s="357"/>
      <c r="PO70" s="357"/>
      <c r="PP70" s="357"/>
      <c r="PQ70" s="357"/>
      <c r="PR70" s="357"/>
      <c r="PS70" s="357"/>
      <c r="PT70" s="357"/>
      <c r="PU70" s="357"/>
      <c r="PV70" s="357"/>
      <c r="PW70" s="357"/>
      <c r="PX70" s="357"/>
      <c r="PY70" s="357"/>
      <c r="PZ70" s="357"/>
      <c r="QA70" s="357"/>
      <c r="QB70" s="357"/>
      <c r="QC70" s="357"/>
      <c r="QD70" s="357"/>
      <c r="QE70" s="357"/>
      <c r="QF70" s="357"/>
      <c r="QG70" s="357"/>
      <c r="QH70" s="357"/>
      <c r="QI70" s="357"/>
      <c r="QJ70" s="357"/>
      <c r="QK70" s="357"/>
      <c r="QL70" s="357"/>
      <c r="QM70" s="357"/>
      <c r="QN70" s="357"/>
      <c r="QO70" s="357"/>
      <c r="QP70" s="357"/>
      <c r="QQ70" s="357"/>
      <c r="QR70" s="357"/>
      <c r="QS70" s="357"/>
      <c r="QT70" s="357"/>
      <c r="QU70" s="357"/>
      <c r="QV70" s="357"/>
      <c r="QW70" s="357"/>
      <c r="QX70" s="357"/>
      <c r="QY70" s="357"/>
      <c r="QZ70" s="357"/>
      <c r="RA70" s="357"/>
      <c r="RM70" s="367">
        <f>ROW()</f>
        <v>70</v>
      </c>
      <c r="RN70" s="287" t="s">
        <v>180</v>
      </c>
      <c r="RO70" s="445"/>
      <c r="RP70" s="412"/>
      <c r="RQ70" s="412"/>
      <c r="RR70" s="412"/>
      <c r="RS70" s="412">
        <v>216870.42</v>
      </c>
      <c r="RT70" s="413">
        <f>RS70</f>
        <v>216870.42</v>
      </c>
      <c r="RU70" s="412">
        <v>2562433.15</v>
      </c>
      <c r="RV70" s="413">
        <f>RU70+RT70</f>
        <v>2779303.57</v>
      </c>
      <c r="RW70" s="412">
        <v>3493245.0500000012</v>
      </c>
      <c r="RX70" s="413">
        <f>RW70+RV70</f>
        <v>6272548.620000001</v>
      </c>
      <c r="RY70" s="412">
        <v>3540958.5599999968</v>
      </c>
      <c r="RZ70" s="413">
        <f>RY70+RX70</f>
        <v>9813507.1799999978</v>
      </c>
      <c r="SA70" s="412">
        <v>2205011.2899999954</v>
      </c>
      <c r="SB70" s="413">
        <f>SA70+RZ70</f>
        <v>12018518.469999993</v>
      </c>
    </row>
    <row r="71" spans="1:496" x14ac:dyDescent="0.25">
      <c r="A71" s="18">
        <f>ROW()</f>
        <v>71</v>
      </c>
      <c r="B71" s="1" t="s">
        <v>418</v>
      </c>
      <c r="C71" s="382"/>
      <c r="J71" s="382"/>
      <c r="L71" s="382"/>
      <c r="N71" s="382"/>
      <c r="P71" s="382"/>
      <c r="Q71" s="377">
        <f>ROW()</f>
        <v>71</v>
      </c>
      <c r="R71" s="661" t="s">
        <v>97</v>
      </c>
      <c r="T71" s="662">
        <f t="shared" ref="T71:AF71" si="232">SUM(T50,T37)</f>
        <v>528977.00344885676</v>
      </c>
      <c r="U71" s="662">
        <f t="shared" si="232"/>
        <v>-528977.00344885676</v>
      </c>
      <c r="V71" s="662">
        <f t="shared" si="232"/>
        <v>0</v>
      </c>
      <c r="W71" s="662">
        <f t="shared" si="232"/>
        <v>0</v>
      </c>
      <c r="X71" s="662">
        <f t="shared" si="232"/>
        <v>0</v>
      </c>
      <c r="Y71" s="662">
        <f t="shared" si="232"/>
        <v>0</v>
      </c>
      <c r="Z71" s="662">
        <f t="shared" si="232"/>
        <v>0</v>
      </c>
      <c r="AA71" s="662">
        <f t="shared" si="232"/>
        <v>0</v>
      </c>
      <c r="AB71" s="662">
        <f t="shared" si="232"/>
        <v>0</v>
      </c>
      <c r="AC71" s="662">
        <f t="shared" si="232"/>
        <v>0</v>
      </c>
      <c r="AD71" s="662">
        <f t="shared" si="232"/>
        <v>0</v>
      </c>
      <c r="AE71" s="662">
        <f t="shared" si="232"/>
        <v>0</v>
      </c>
      <c r="AF71" s="662">
        <f t="shared" si="232"/>
        <v>0</v>
      </c>
      <c r="AH71" s="382"/>
      <c r="AI71" s="382"/>
      <c r="AJ71" s="382"/>
      <c r="AK71" s="382"/>
      <c r="AL71" s="382"/>
      <c r="AM71" s="382"/>
      <c r="AN71" s="382"/>
      <c r="AO71" s="382"/>
      <c r="AP71" s="382"/>
      <c r="AQ71" s="382"/>
      <c r="AR71" s="382"/>
      <c r="AS71" s="382"/>
      <c r="AT71" s="382"/>
      <c r="AU71" s="382"/>
      <c r="AV71" s="382"/>
      <c r="BU71" s="357"/>
      <c r="BV71" s="357"/>
      <c r="BW71" s="357"/>
      <c r="BX71" s="357"/>
      <c r="BY71" s="357"/>
      <c r="BZ71" s="357"/>
      <c r="CA71" s="357"/>
      <c r="CB71" s="357"/>
      <c r="CC71" s="357"/>
      <c r="CD71" s="357"/>
      <c r="CE71" s="357"/>
      <c r="CF71" s="357"/>
      <c r="CG71" s="357"/>
      <c r="CH71" s="357"/>
      <c r="CI71" s="357"/>
      <c r="CJ71" s="357"/>
      <c r="CK71" s="357"/>
      <c r="CL71" s="357"/>
      <c r="CM71" s="357"/>
      <c r="CN71" s="357"/>
      <c r="CO71" s="357"/>
      <c r="CP71" s="357"/>
      <c r="CQ71" s="357"/>
      <c r="CR71" s="357"/>
      <c r="CS71" s="357"/>
      <c r="CT71" s="357"/>
      <c r="CU71" s="357"/>
      <c r="CV71" s="357"/>
      <c r="CW71" s="357"/>
      <c r="CX71" s="357"/>
      <c r="CY71" s="357"/>
      <c r="CZ71" s="357"/>
      <c r="DA71" s="357"/>
      <c r="DB71" s="357"/>
      <c r="DC71" s="357"/>
      <c r="DD71" s="357"/>
      <c r="DE71" s="357"/>
      <c r="DF71" s="357"/>
      <c r="DG71" s="357"/>
      <c r="DH71" s="357"/>
      <c r="DI71" s="357"/>
      <c r="DJ71" s="357"/>
      <c r="DK71" s="357"/>
      <c r="DL71" s="357"/>
      <c r="DM71" s="357"/>
      <c r="DN71" s="357"/>
      <c r="DO71" s="357"/>
      <c r="DP71" s="357"/>
      <c r="DQ71" s="357"/>
      <c r="DR71" s="357"/>
      <c r="DS71" s="357"/>
      <c r="DT71" s="357"/>
      <c r="DU71" s="357"/>
      <c r="DV71" s="357"/>
      <c r="DW71" s="357"/>
      <c r="DX71" s="357"/>
      <c r="EO71" s="357"/>
      <c r="EP71" s="357"/>
      <c r="EQ71" s="357"/>
      <c r="ER71" s="357"/>
      <c r="ES71" s="357"/>
      <c r="ET71" s="357"/>
      <c r="EU71" s="357"/>
      <c r="EV71" s="357"/>
      <c r="EW71" s="357"/>
      <c r="EX71" s="357"/>
      <c r="EY71" s="357"/>
      <c r="EZ71" s="357"/>
      <c r="FA71" s="357"/>
      <c r="FB71" s="357"/>
      <c r="FC71" s="357"/>
      <c r="HQ71" s="357"/>
      <c r="HR71" s="357"/>
      <c r="HS71" s="357"/>
      <c r="HT71" s="357"/>
      <c r="HU71" s="357"/>
      <c r="HV71" s="357"/>
      <c r="HW71" s="357"/>
      <c r="HX71" s="357"/>
      <c r="IG71" s="357"/>
      <c r="IH71" s="357"/>
      <c r="II71" s="357"/>
      <c r="IJ71" s="357"/>
      <c r="IK71" s="357"/>
      <c r="IL71" s="357"/>
      <c r="IM71" s="357"/>
      <c r="IN71" s="357"/>
      <c r="IO71" s="357"/>
      <c r="IP71" s="357"/>
      <c r="IQ71" s="357"/>
      <c r="IR71" s="357"/>
      <c r="IS71" s="357"/>
      <c r="MR71" s="287"/>
      <c r="MS71" s="287"/>
      <c r="MT71" s="287"/>
      <c r="MU71" s="287"/>
      <c r="MV71" s="287"/>
      <c r="MW71" s="287"/>
      <c r="MX71" s="287"/>
      <c r="MY71" s="287"/>
      <c r="MZ71" s="287"/>
      <c r="NA71" s="287"/>
      <c r="NB71" s="287"/>
      <c r="NC71" s="287"/>
      <c r="ND71" s="287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PA71" s="357"/>
      <c r="PB71" s="357"/>
      <c r="PC71" s="357"/>
      <c r="PD71" s="357"/>
      <c r="PE71" s="357"/>
      <c r="PF71" s="357"/>
      <c r="PG71" s="357"/>
      <c r="PH71" s="357"/>
      <c r="PI71" s="357"/>
      <c r="PJ71" s="357"/>
      <c r="PK71" s="357"/>
      <c r="PL71" s="357"/>
      <c r="PM71" s="357"/>
      <c r="PN71" s="357"/>
      <c r="PO71" s="357"/>
      <c r="PP71" s="357"/>
      <c r="PQ71" s="357"/>
      <c r="PR71" s="357"/>
      <c r="PS71" s="357"/>
      <c r="PT71" s="357"/>
      <c r="PU71" s="357"/>
      <c r="PV71" s="357"/>
      <c r="PW71" s="357"/>
      <c r="PX71" s="357"/>
      <c r="PY71" s="357"/>
      <c r="PZ71" s="357"/>
      <c r="QA71" s="357"/>
      <c r="QB71" s="357"/>
      <c r="QC71" s="357"/>
      <c r="QD71" s="357"/>
      <c r="QE71" s="357"/>
      <c r="QF71" s="357"/>
      <c r="QG71" s="357"/>
      <c r="QH71" s="357"/>
      <c r="QI71" s="357"/>
      <c r="QJ71" s="357"/>
      <c r="QK71" s="357"/>
      <c r="QL71" s="357"/>
      <c r="QM71" s="357"/>
      <c r="QN71" s="357"/>
      <c r="QO71" s="357"/>
      <c r="QP71" s="357"/>
      <c r="QQ71" s="357"/>
      <c r="QR71" s="357"/>
      <c r="QS71" s="357"/>
      <c r="QT71" s="357"/>
      <c r="QU71" s="357"/>
      <c r="QV71" s="357"/>
      <c r="QW71" s="357"/>
      <c r="QX71" s="357"/>
      <c r="QY71" s="357"/>
      <c r="QZ71" s="357"/>
      <c r="RA71" s="357"/>
      <c r="RM71" s="367">
        <f>ROW()</f>
        <v>71</v>
      </c>
      <c r="RN71" s="287" t="s">
        <v>199</v>
      </c>
      <c r="RO71" s="445"/>
      <c r="RP71" s="444"/>
      <c r="RQ71" s="444"/>
      <c r="RR71" s="444"/>
      <c r="RS71" s="444">
        <v>306213.41167200002</v>
      </c>
      <c r="RT71" s="446">
        <f t="shared" ref="RT71:RT73" si="233">RS71</f>
        <v>306213.41167200002</v>
      </c>
      <c r="RU71" s="444">
        <v>592075.8798359998</v>
      </c>
      <c r="RV71" s="446">
        <f t="shared" ref="RV71:RV73" si="234">RU71+RT71</f>
        <v>898289.29150799988</v>
      </c>
      <c r="RW71" s="444">
        <v>288488.15280600009</v>
      </c>
      <c r="RX71" s="446">
        <f t="shared" ref="RX71:RX73" si="235">RW71+RV71</f>
        <v>1186777.444314</v>
      </c>
      <c r="RY71" s="444">
        <v>388831.84666200005</v>
      </c>
      <c r="RZ71" s="446">
        <f t="shared" ref="RZ71:RZ73" si="236">RY71+RX71</f>
        <v>1575609.290976</v>
      </c>
      <c r="SA71" s="444">
        <v>730523.55658800015</v>
      </c>
      <c r="SB71" s="446">
        <f t="shared" ref="SB71:SB73" si="237">SA71+RZ71</f>
        <v>2306132.8475640002</v>
      </c>
    </row>
    <row r="72" spans="1:496" x14ac:dyDescent="0.25"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  <c r="M72" s="382"/>
      <c r="N72" s="382"/>
      <c r="O72" s="382"/>
      <c r="P72" s="382"/>
      <c r="Q72" s="377">
        <f>ROW()</f>
        <v>72</v>
      </c>
      <c r="R72" s="661" t="s">
        <v>101</v>
      </c>
      <c r="T72" s="662">
        <f>SUM(T53,T47)</f>
        <v>203185.3499404758</v>
      </c>
      <c r="U72" s="662">
        <f t="shared" ref="U72:AF72" si="238">SUM(U53,U47)</f>
        <v>-203185.3499404758</v>
      </c>
      <c r="V72" s="662">
        <f t="shared" si="238"/>
        <v>0</v>
      </c>
      <c r="W72" s="662">
        <f t="shared" si="238"/>
        <v>0</v>
      </c>
      <c r="X72" s="662">
        <f t="shared" si="238"/>
        <v>0</v>
      </c>
      <c r="Y72" s="662">
        <f t="shared" si="238"/>
        <v>0</v>
      </c>
      <c r="Z72" s="662">
        <f t="shared" si="238"/>
        <v>0</v>
      </c>
      <c r="AA72" s="662">
        <f t="shared" si="238"/>
        <v>0</v>
      </c>
      <c r="AB72" s="662">
        <f t="shared" si="238"/>
        <v>0</v>
      </c>
      <c r="AC72" s="662">
        <f t="shared" si="238"/>
        <v>0</v>
      </c>
      <c r="AD72" s="662">
        <f t="shared" si="238"/>
        <v>0</v>
      </c>
      <c r="AE72" s="662">
        <f t="shared" si="238"/>
        <v>0</v>
      </c>
      <c r="AF72" s="662">
        <f t="shared" si="238"/>
        <v>0</v>
      </c>
      <c r="AH72" s="382"/>
      <c r="AI72" s="382"/>
      <c r="AJ72" s="382"/>
      <c r="AK72" s="382"/>
      <c r="AL72" s="382"/>
      <c r="AM72" s="382"/>
      <c r="AN72" s="382"/>
      <c r="AO72" s="382"/>
      <c r="AP72" s="382"/>
      <c r="AQ72" s="382"/>
      <c r="AR72" s="382"/>
      <c r="AS72" s="382"/>
      <c r="AT72" s="382"/>
      <c r="AU72" s="382"/>
      <c r="AV72" s="382"/>
      <c r="BU72" s="357"/>
      <c r="BV72" s="357"/>
      <c r="BW72" s="357"/>
      <c r="BX72" s="357"/>
      <c r="BY72" s="357"/>
      <c r="BZ72" s="357"/>
      <c r="CA72" s="357"/>
      <c r="CB72" s="357"/>
      <c r="CC72" s="357"/>
      <c r="CD72" s="357"/>
      <c r="CE72" s="357"/>
      <c r="CF72" s="357"/>
      <c r="CG72" s="357"/>
      <c r="CH72" s="357"/>
      <c r="CI72" s="357"/>
      <c r="CJ72" s="357"/>
      <c r="CK72" s="357"/>
      <c r="CL72" s="357"/>
      <c r="CM72" s="357"/>
      <c r="CN72" s="357"/>
      <c r="CO72" s="357"/>
      <c r="CP72" s="357"/>
      <c r="CQ72" s="357"/>
      <c r="CR72" s="357"/>
      <c r="CS72" s="357"/>
      <c r="CT72" s="357"/>
      <c r="CU72" s="357"/>
      <c r="CV72" s="357"/>
      <c r="CW72" s="357"/>
      <c r="CX72" s="357"/>
      <c r="CY72" s="357"/>
      <c r="CZ72" s="357"/>
      <c r="DA72" s="357"/>
      <c r="DB72" s="357"/>
      <c r="DC72" s="357"/>
      <c r="DD72" s="357"/>
      <c r="DE72" s="357"/>
      <c r="DF72" s="357"/>
      <c r="DG72" s="357"/>
      <c r="DH72" s="357"/>
      <c r="DI72" s="357"/>
      <c r="DJ72" s="357"/>
      <c r="DK72" s="357"/>
      <c r="DL72" s="357"/>
      <c r="DM72" s="357"/>
      <c r="DN72" s="357"/>
      <c r="DO72" s="357"/>
      <c r="DP72" s="357"/>
      <c r="DQ72" s="357"/>
      <c r="DR72" s="357"/>
      <c r="DS72" s="357"/>
      <c r="DT72" s="357"/>
      <c r="DU72" s="357"/>
      <c r="DV72" s="357"/>
      <c r="DW72" s="357"/>
      <c r="DX72" s="357"/>
      <c r="EO72" s="357"/>
      <c r="EP72" s="357"/>
      <c r="EQ72" s="357"/>
      <c r="ER72" s="357"/>
      <c r="ES72" s="357"/>
      <c r="ET72" s="357"/>
      <c r="EU72" s="357"/>
      <c r="EV72" s="357"/>
      <c r="EW72" s="357"/>
      <c r="EX72" s="357"/>
      <c r="EY72" s="357"/>
      <c r="EZ72" s="357"/>
      <c r="FA72" s="357"/>
      <c r="FB72" s="357"/>
      <c r="FC72" s="357"/>
      <c r="HQ72" s="357"/>
      <c r="HR72" s="357"/>
      <c r="HS72" s="357"/>
      <c r="HT72" s="357"/>
      <c r="HU72" s="357"/>
      <c r="HV72" s="357"/>
      <c r="HW72" s="357"/>
      <c r="HX72" s="357"/>
      <c r="IG72" s="357"/>
      <c r="IH72" s="357"/>
      <c r="II72" s="357"/>
      <c r="IJ72" s="357"/>
      <c r="IK72" s="357"/>
      <c r="IL72" s="357"/>
      <c r="IM72" s="357"/>
      <c r="IN72" s="357"/>
      <c r="IO72" s="357"/>
      <c r="IP72" s="357"/>
      <c r="IQ72" s="357"/>
      <c r="IR72" s="357"/>
      <c r="IS72" s="357"/>
      <c r="MR72" s="287"/>
      <c r="MS72" s="287"/>
      <c r="MT72" s="287"/>
      <c r="MU72" s="287"/>
      <c r="MV72" s="287"/>
      <c r="MW72" s="287"/>
      <c r="MX72" s="287"/>
      <c r="MY72" s="287"/>
      <c r="MZ72" s="287"/>
      <c r="NA72" s="287"/>
      <c r="NB72" s="287"/>
      <c r="NC72" s="287"/>
      <c r="ND72" s="287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PA72" s="357"/>
      <c r="PB72" s="357"/>
      <c r="PC72" s="357"/>
      <c r="PD72" s="357"/>
      <c r="PE72" s="357"/>
      <c r="PF72" s="357"/>
      <c r="PG72" s="357"/>
      <c r="PH72" s="357"/>
      <c r="PI72" s="357"/>
      <c r="PJ72" s="357"/>
      <c r="PK72" s="357"/>
      <c r="PL72" s="357"/>
      <c r="PM72" s="357"/>
      <c r="PN72" s="357"/>
      <c r="PO72" s="357"/>
      <c r="PP72" s="357"/>
      <c r="PQ72" s="357"/>
      <c r="PR72" s="357"/>
      <c r="PS72" s="357"/>
      <c r="PT72" s="357"/>
      <c r="PU72" s="357"/>
      <c r="PV72" s="357"/>
      <c r="PW72" s="357"/>
      <c r="PX72" s="357"/>
      <c r="PY72" s="357"/>
      <c r="PZ72" s="357"/>
      <c r="QA72" s="357"/>
      <c r="QB72" s="357"/>
      <c r="QC72" s="357"/>
      <c r="QD72" s="357"/>
      <c r="QE72" s="357"/>
      <c r="QF72" s="357"/>
      <c r="QG72" s="357"/>
      <c r="QH72" s="357"/>
      <c r="QI72" s="357"/>
      <c r="QJ72" s="357"/>
      <c r="QK72" s="357"/>
      <c r="QL72" s="357"/>
      <c r="QM72" s="357"/>
      <c r="QN72" s="357"/>
      <c r="QO72" s="357"/>
      <c r="QP72" s="357"/>
      <c r="QQ72" s="357"/>
      <c r="QR72" s="357"/>
      <c r="QS72" s="357"/>
      <c r="QT72" s="357"/>
      <c r="QU72" s="357"/>
      <c r="QV72" s="357"/>
      <c r="QW72" s="357"/>
      <c r="QX72" s="357"/>
      <c r="QY72" s="357"/>
      <c r="QZ72" s="357"/>
      <c r="RA72" s="357"/>
      <c r="RM72" s="367">
        <f>ROW()</f>
        <v>72</v>
      </c>
      <c r="RN72" s="287" t="s">
        <v>220</v>
      </c>
      <c r="RO72" s="445"/>
      <c r="RP72" s="444"/>
      <c r="RQ72" s="444"/>
      <c r="RR72" s="444"/>
      <c r="RS72" s="444">
        <v>213992.37999999998</v>
      </c>
      <c r="RT72" s="446">
        <f t="shared" si="233"/>
        <v>213992.37999999998</v>
      </c>
      <c r="RU72" s="444">
        <v>2535470.8000000003</v>
      </c>
      <c r="RV72" s="446">
        <f t="shared" si="234"/>
        <v>2749463.18</v>
      </c>
      <c r="RW72" s="444">
        <v>2638548.7099999995</v>
      </c>
      <c r="RX72" s="446">
        <f t="shared" si="235"/>
        <v>5388011.8899999997</v>
      </c>
      <c r="RY72" s="444">
        <v>3510583.2600000007</v>
      </c>
      <c r="RZ72" s="446">
        <f t="shared" si="236"/>
        <v>8898595.1500000004</v>
      </c>
      <c r="SA72" s="444">
        <v>1517858.8199999984</v>
      </c>
      <c r="SB72" s="446">
        <f t="shared" si="237"/>
        <v>10416453.969999999</v>
      </c>
    </row>
    <row r="73" spans="1:496" x14ac:dyDescent="0.25">
      <c r="B73" s="382"/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2"/>
      <c r="N73" s="382"/>
      <c r="O73" s="382"/>
      <c r="P73" s="382"/>
      <c r="Q73" s="377">
        <f>ROW()</f>
        <v>73</v>
      </c>
      <c r="R73" s="661" t="s">
        <v>102</v>
      </c>
      <c r="T73" s="662">
        <f t="shared" ref="T73:AF73" si="239">SUM(T51,T44,T43,T38)</f>
        <v>146898295.90738791</v>
      </c>
      <c r="U73" s="662">
        <f t="shared" si="239"/>
        <v>-146898295.90738791</v>
      </c>
      <c r="V73" s="662">
        <f t="shared" si="239"/>
        <v>0</v>
      </c>
      <c r="W73" s="662">
        <f t="shared" si="239"/>
        <v>0</v>
      </c>
      <c r="X73" s="662">
        <f t="shared" si="239"/>
        <v>0</v>
      </c>
      <c r="Y73" s="662">
        <f t="shared" si="239"/>
        <v>0</v>
      </c>
      <c r="Z73" s="662">
        <f t="shared" si="239"/>
        <v>0</v>
      </c>
      <c r="AA73" s="662">
        <f t="shared" si="239"/>
        <v>0</v>
      </c>
      <c r="AB73" s="662">
        <f t="shared" si="239"/>
        <v>0</v>
      </c>
      <c r="AC73" s="662">
        <f t="shared" si="239"/>
        <v>0</v>
      </c>
      <c r="AD73" s="662">
        <f t="shared" si="239"/>
        <v>0</v>
      </c>
      <c r="AE73" s="662">
        <f t="shared" si="239"/>
        <v>0</v>
      </c>
      <c r="AF73" s="662">
        <f t="shared" si="239"/>
        <v>0</v>
      </c>
      <c r="AH73" s="382"/>
      <c r="AI73" s="382"/>
      <c r="AJ73" s="382"/>
      <c r="AK73" s="382"/>
      <c r="AL73" s="382"/>
      <c r="AM73" s="382"/>
      <c r="AN73" s="382"/>
      <c r="AO73" s="382"/>
      <c r="AP73" s="382"/>
      <c r="AQ73" s="382"/>
      <c r="AR73" s="382"/>
      <c r="AS73" s="382"/>
      <c r="AT73" s="382"/>
      <c r="AU73" s="382"/>
      <c r="AV73" s="382"/>
      <c r="BU73" s="357"/>
      <c r="BV73" s="357"/>
      <c r="BW73" s="357"/>
      <c r="BX73" s="357"/>
      <c r="BY73" s="357"/>
      <c r="BZ73" s="357"/>
      <c r="CA73" s="357"/>
      <c r="CB73" s="357"/>
      <c r="CC73" s="357"/>
      <c r="CD73" s="357"/>
      <c r="CE73" s="357"/>
      <c r="CF73" s="357"/>
      <c r="CG73" s="357"/>
      <c r="CH73" s="357"/>
      <c r="CI73" s="357"/>
      <c r="CJ73" s="357"/>
      <c r="CK73" s="357"/>
      <c r="CL73" s="357"/>
      <c r="CM73" s="357"/>
      <c r="CN73" s="357"/>
      <c r="CO73" s="357"/>
      <c r="CP73" s="357"/>
      <c r="CQ73" s="357"/>
      <c r="CR73" s="357"/>
      <c r="CS73" s="357"/>
      <c r="CT73" s="357"/>
      <c r="CU73" s="357"/>
      <c r="CV73" s="357"/>
      <c r="CW73" s="357"/>
      <c r="CX73" s="357"/>
      <c r="CY73" s="357"/>
      <c r="CZ73" s="357"/>
      <c r="DA73" s="357"/>
      <c r="DB73" s="357"/>
      <c r="DC73" s="357"/>
      <c r="DD73" s="357"/>
      <c r="DE73" s="357"/>
      <c r="DF73" s="357"/>
      <c r="DG73" s="357"/>
      <c r="DH73" s="357"/>
      <c r="DI73" s="357"/>
      <c r="DJ73" s="357"/>
      <c r="DK73" s="357"/>
      <c r="DL73" s="357"/>
      <c r="DM73" s="357"/>
      <c r="DN73" s="357"/>
      <c r="DO73" s="357"/>
      <c r="DP73" s="357"/>
      <c r="DQ73" s="357"/>
      <c r="DR73" s="357"/>
      <c r="DS73" s="357"/>
      <c r="DT73" s="357"/>
      <c r="DU73" s="357"/>
      <c r="DV73" s="357"/>
      <c r="DW73" s="357"/>
      <c r="DX73" s="357"/>
      <c r="EO73" s="357"/>
      <c r="EP73" s="357"/>
      <c r="EQ73" s="357"/>
      <c r="ER73" s="357"/>
      <c r="ES73" s="357"/>
      <c r="ET73" s="357"/>
      <c r="EU73" s="357"/>
      <c r="EV73" s="357"/>
      <c r="EW73" s="357"/>
      <c r="EX73" s="357"/>
      <c r="EY73" s="357"/>
      <c r="EZ73" s="357"/>
      <c r="FA73" s="357"/>
      <c r="FB73" s="357"/>
      <c r="FC73" s="357"/>
      <c r="HQ73" s="357"/>
      <c r="HR73" s="357"/>
      <c r="HS73" s="357"/>
      <c r="HT73" s="357"/>
      <c r="HU73" s="357"/>
      <c r="HV73" s="357"/>
      <c r="HW73" s="357"/>
      <c r="HX73" s="357"/>
      <c r="IG73" s="357"/>
      <c r="IH73" s="357"/>
      <c r="II73" s="357"/>
      <c r="IJ73" s="357"/>
      <c r="IK73" s="357"/>
      <c r="IL73" s="357"/>
      <c r="IM73" s="357"/>
      <c r="IN73" s="357"/>
      <c r="IO73" s="357"/>
      <c r="IP73" s="357"/>
      <c r="IQ73" s="357"/>
      <c r="IR73" s="357"/>
      <c r="IS73" s="357"/>
      <c r="MR73" s="287"/>
      <c r="MS73" s="287"/>
      <c r="MT73" s="287"/>
      <c r="MU73" s="287"/>
      <c r="MV73" s="287"/>
      <c r="MW73" s="287"/>
      <c r="MX73" s="287"/>
      <c r="MY73" s="287"/>
      <c r="MZ73" s="287"/>
      <c r="NA73" s="287"/>
      <c r="NB73" s="287"/>
      <c r="NC73" s="287"/>
      <c r="ND73" s="287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PA73" s="357"/>
      <c r="PB73" s="357"/>
      <c r="PC73" s="357"/>
      <c r="PD73" s="357"/>
      <c r="PE73" s="357"/>
      <c r="PF73" s="357"/>
      <c r="PG73" s="357"/>
      <c r="PH73" s="357"/>
      <c r="PI73" s="357"/>
      <c r="PJ73" s="357"/>
      <c r="PK73" s="357"/>
      <c r="PL73" s="357"/>
      <c r="PM73" s="357"/>
      <c r="PN73" s="357"/>
      <c r="PO73" s="357"/>
      <c r="PP73" s="357"/>
      <c r="PQ73" s="357"/>
      <c r="PR73" s="357"/>
      <c r="PS73" s="357"/>
      <c r="PT73" s="357"/>
      <c r="PU73" s="357"/>
      <c r="PV73" s="357"/>
      <c r="PW73" s="357"/>
      <c r="PX73" s="357"/>
      <c r="PY73" s="357"/>
      <c r="PZ73" s="357"/>
      <c r="QA73" s="357"/>
      <c r="QB73" s="357"/>
      <c r="QC73" s="357"/>
      <c r="QD73" s="357"/>
      <c r="QE73" s="357"/>
      <c r="QF73" s="357"/>
      <c r="QG73" s="357"/>
      <c r="QH73" s="357"/>
      <c r="QI73" s="357"/>
      <c r="QJ73" s="357"/>
      <c r="QK73" s="357"/>
      <c r="QL73" s="357"/>
      <c r="QM73" s="357"/>
      <c r="QN73" s="357"/>
      <c r="QO73" s="357"/>
      <c r="QP73" s="357"/>
      <c r="QQ73" s="357"/>
      <c r="QR73" s="357"/>
      <c r="QS73" s="357"/>
      <c r="QT73" s="357"/>
      <c r="QU73" s="357"/>
      <c r="QV73" s="357"/>
      <c r="QW73" s="357"/>
      <c r="QX73" s="357"/>
      <c r="QY73" s="357"/>
      <c r="QZ73" s="357"/>
      <c r="RA73" s="357"/>
      <c r="RM73" s="367">
        <f>ROW()</f>
        <v>73</v>
      </c>
      <c r="RN73" s="287" t="s">
        <v>235</v>
      </c>
      <c r="RO73" s="445"/>
      <c r="RP73" s="484"/>
      <c r="RQ73" s="484"/>
      <c r="RR73" s="484"/>
      <c r="RS73" s="484">
        <v>600780.21040800004</v>
      </c>
      <c r="RT73" s="485">
        <f t="shared" si="233"/>
        <v>600780.21040800004</v>
      </c>
      <c r="RU73" s="484">
        <v>5025772.0787819996</v>
      </c>
      <c r="RV73" s="485">
        <f t="shared" si="234"/>
        <v>5626552.2891899999</v>
      </c>
      <c r="RW73" s="484">
        <v>6512975.796389997</v>
      </c>
      <c r="RX73" s="485">
        <f t="shared" si="235"/>
        <v>12139528.085579997</v>
      </c>
      <c r="RY73" s="484">
        <v>9823220.3399400022</v>
      </c>
      <c r="RZ73" s="485">
        <f t="shared" si="236"/>
        <v>21962748.425519999</v>
      </c>
      <c r="SA73" s="484">
        <v>4553166.0271860063</v>
      </c>
      <c r="SB73" s="485">
        <f t="shared" si="237"/>
        <v>26515914.452706005</v>
      </c>
    </row>
    <row r="74" spans="1:496" x14ac:dyDescent="0.25">
      <c r="B74" s="382"/>
      <c r="C74" s="382"/>
      <c r="D74" s="382"/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77">
        <f>ROW()</f>
        <v>74</v>
      </c>
      <c r="R74" s="661" t="s">
        <v>103</v>
      </c>
      <c r="T74" s="662">
        <f>T57</f>
        <v>-261655.16971955716</v>
      </c>
      <c r="U74" s="662">
        <f t="shared" ref="U74:AF74" si="240">U57</f>
        <v>261655.16971955716</v>
      </c>
      <c r="V74" s="662">
        <f t="shared" si="240"/>
        <v>0</v>
      </c>
      <c r="W74" s="662">
        <f t="shared" si="240"/>
        <v>0</v>
      </c>
      <c r="X74" s="662">
        <f t="shared" si="240"/>
        <v>0</v>
      </c>
      <c r="Y74" s="662">
        <f t="shared" si="240"/>
        <v>0</v>
      </c>
      <c r="Z74" s="662">
        <f t="shared" si="240"/>
        <v>0</v>
      </c>
      <c r="AA74" s="662">
        <f t="shared" si="240"/>
        <v>0</v>
      </c>
      <c r="AB74" s="662">
        <f t="shared" si="240"/>
        <v>0</v>
      </c>
      <c r="AC74" s="662">
        <f t="shared" si="240"/>
        <v>0</v>
      </c>
      <c r="AD74" s="662">
        <f t="shared" si="240"/>
        <v>0</v>
      </c>
      <c r="AE74" s="662">
        <f t="shared" si="240"/>
        <v>0</v>
      </c>
      <c r="AF74" s="662">
        <f t="shared" si="240"/>
        <v>0</v>
      </c>
      <c r="AH74" s="382"/>
      <c r="AI74" s="382"/>
      <c r="AJ74" s="382"/>
      <c r="AK74" s="382"/>
      <c r="AL74" s="382"/>
      <c r="AM74" s="382"/>
      <c r="AN74" s="382"/>
      <c r="AO74" s="382"/>
      <c r="AP74" s="382"/>
      <c r="AQ74" s="382"/>
      <c r="AR74" s="382"/>
      <c r="AS74" s="382"/>
      <c r="AT74" s="382"/>
      <c r="AU74" s="382"/>
      <c r="AV74" s="382"/>
      <c r="BU74" s="357"/>
      <c r="BV74" s="357"/>
      <c r="BW74" s="357"/>
      <c r="BX74" s="357"/>
      <c r="BY74" s="357"/>
      <c r="BZ74" s="357"/>
      <c r="CA74" s="357"/>
      <c r="CB74" s="357"/>
      <c r="CC74" s="357"/>
      <c r="CD74" s="357"/>
      <c r="CE74" s="357"/>
      <c r="CF74" s="357"/>
      <c r="CG74" s="357"/>
      <c r="CH74" s="357"/>
      <c r="CI74" s="357"/>
      <c r="CJ74" s="357"/>
      <c r="CK74" s="357"/>
      <c r="CL74" s="357"/>
      <c r="CM74" s="357"/>
      <c r="CN74" s="357"/>
      <c r="CO74" s="357"/>
      <c r="CP74" s="357"/>
      <c r="CQ74" s="357"/>
      <c r="CR74" s="357"/>
      <c r="CS74" s="357"/>
      <c r="CT74" s="357"/>
      <c r="CU74" s="357"/>
      <c r="CV74" s="357"/>
      <c r="CW74" s="357"/>
      <c r="CX74" s="357"/>
      <c r="CY74" s="357"/>
      <c r="CZ74" s="357"/>
      <c r="DA74" s="357"/>
      <c r="DB74" s="357"/>
      <c r="DC74" s="357"/>
      <c r="DD74" s="357"/>
      <c r="DE74" s="357"/>
      <c r="DF74" s="357"/>
      <c r="DG74" s="357"/>
      <c r="DH74" s="357"/>
      <c r="DI74" s="357"/>
      <c r="DJ74" s="357"/>
      <c r="DK74" s="357"/>
      <c r="DL74" s="357"/>
      <c r="DM74" s="357"/>
      <c r="DN74" s="357"/>
      <c r="DO74" s="357"/>
      <c r="DP74" s="357"/>
      <c r="DQ74" s="357"/>
      <c r="DR74" s="357"/>
      <c r="DS74" s="357"/>
      <c r="DT74" s="357"/>
      <c r="DU74" s="357"/>
      <c r="DV74" s="357"/>
      <c r="DW74" s="357"/>
      <c r="DX74" s="357"/>
      <c r="EO74" s="357"/>
      <c r="EP74" s="357"/>
      <c r="EQ74" s="357"/>
      <c r="ER74" s="357"/>
      <c r="ES74" s="357"/>
      <c r="ET74" s="357"/>
      <c r="EU74" s="357"/>
      <c r="EV74" s="357"/>
      <c r="EW74" s="357"/>
      <c r="EX74" s="357"/>
      <c r="EY74" s="357"/>
      <c r="EZ74" s="357"/>
      <c r="FA74" s="357"/>
      <c r="FB74" s="357"/>
      <c r="FC74" s="357"/>
      <c r="HQ74" s="357"/>
      <c r="HR74" s="357"/>
      <c r="HS74" s="357"/>
      <c r="HT74" s="357"/>
      <c r="HU74" s="357"/>
      <c r="HV74" s="357"/>
      <c r="HW74" s="357"/>
      <c r="HX74" s="357"/>
      <c r="IG74" s="357"/>
      <c r="IH74" s="357"/>
      <c r="II74" s="357"/>
      <c r="IJ74" s="357"/>
      <c r="IK74" s="357"/>
      <c r="IL74" s="357"/>
      <c r="IM74" s="357"/>
      <c r="IN74" s="357"/>
      <c r="IO74" s="357"/>
      <c r="IP74" s="357"/>
      <c r="IQ74" s="357"/>
      <c r="IR74" s="357"/>
      <c r="IS74" s="357"/>
      <c r="MR74" s="287"/>
      <c r="MS74" s="287"/>
      <c r="MT74" s="287"/>
      <c r="MU74" s="287"/>
      <c r="MV74" s="287"/>
      <c r="MW74" s="287"/>
      <c r="MX74" s="287"/>
      <c r="MY74" s="287"/>
      <c r="MZ74" s="287"/>
      <c r="NA74" s="287"/>
      <c r="NB74" s="287"/>
      <c r="NC74" s="287"/>
      <c r="ND74" s="287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PA74" s="357"/>
      <c r="PB74" s="357"/>
      <c r="PC74" s="357"/>
      <c r="PD74" s="357"/>
      <c r="PE74" s="357"/>
      <c r="PF74" s="357"/>
      <c r="PG74" s="357"/>
      <c r="PH74" s="357"/>
      <c r="PI74" s="357"/>
      <c r="PJ74" s="357"/>
      <c r="PK74" s="357"/>
      <c r="PL74" s="357"/>
      <c r="PM74" s="357"/>
      <c r="PN74" s="357"/>
      <c r="PO74" s="357"/>
      <c r="PP74" s="357"/>
      <c r="PQ74" s="357"/>
      <c r="PR74" s="357"/>
      <c r="PS74" s="357"/>
      <c r="PT74" s="357"/>
      <c r="PU74" s="357"/>
      <c r="PV74" s="357"/>
      <c r="PW74" s="357"/>
      <c r="PX74" s="357"/>
      <c r="PY74" s="357"/>
      <c r="PZ74" s="357"/>
      <c r="QA74" s="357"/>
      <c r="QB74" s="357"/>
      <c r="QC74" s="357"/>
      <c r="QD74" s="357"/>
      <c r="QE74" s="357"/>
      <c r="QF74" s="357"/>
      <c r="QG74" s="357"/>
      <c r="QH74" s="357"/>
      <c r="QI74" s="357"/>
      <c r="QJ74" s="357"/>
      <c r="QK74" s="357"/>
      <c r="QL74" s="357"/>
      <c r="QM74" s="357"/>
      <c r="QN74" s="357"/>
      <c r="QO74" s="357"/>
      <c r="QP74" s="357"/>
      <c r="QQ74" s="357"/>
      <c r="QR74" s="357"/>
      <c r="QS74" s="357"/>
      <c r="QT74" s="357"/>
      <c r="QU74" s="357"/>
      <c r="QV74" s="357"/>
      <c r="QW74" s="357"/>
      <c r="QX74" s="357"/>
      <c r="QY74" s="357"/>
      <c r="QZ74" s="357"/>
      <c r="RA74" s="357"/>
      <c r="RM74" s="367">
        <f>ROW()</f>
        <v>74</v>
      </c>
      <c r="RN74" s="287" t="s">
        <v>258</v>
      </c>
      <c r="RO74" s="445"/>
      <c r="RP74" s="446"/>
      <c r="RQ74" s="446"/>
      <c r="RR74" s="446"/>
      <c r="RS74" s="446">
        <f t="shared" ref="RS74:SB74" si="241">SUM(RS70:RS73)</f>
        <v>1337856.4220799999</v>
      </c>
      <c r="RT74" s="446">
        <f t="shared" si="241"/>
        <v>1337856.4220799999</v>
      </c>
      <c r="RU74" s="446">
        <f t="shared" si="241"/>
        <v>10715751.908617999</v>
      </c>
      <c r="RV74" s="446">
        <f t="shared" si="241"/>
        <v>12053608.330698</v>
      </c>
      <c r="RW74" s="446">
        <f t="shared" si="241"/>
        <v>12933257.709195998</v>
      </c>
      <c r="RX74" s="446">
        <f t="shared" si="241"/>
        <v>24986866.039894</v>
      </c>
      <c r="RY74" s="446">
        <f t="shared" si="241"/>
        <v>17263594.006602</v>
      </c>
      <c r="RZ74" s="446">
        <f t="shared" si="241"/>
        <v>42250460.046496004</v>
      </c>
      <c r="SA74" s="446">
        <f t="shared" si="241"/>
        <v>9006559.6937739998</v>
      </c>
      <c r="SB74" s="446">
        <f t="shared" si="241"/>
        <v>51257019.740270004</v>
      </c>
    </row>
    <row r="75" spans="1:496" ht="15.75" thickBot="1" x14ac:dyDescent="0.3">
      <c r="B75" s="382"/>
      <c r="C75" s="382"/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77">
        <f>ROW()</f>
        <v>75</v>
      </c>
      <c r="R75" s="1" t="s">
        <v>106</v>
      </c>
      <c r="T75" s="276">
        <f>SUM(T66:T74)</f>
        <v>207167041.29337341</v>
      </c>
      <c r="U75" s="276">
        <f t="shared" ref="U75:AF75" si="242">SUM(U66:U74)</f>
        <v>-207167041.29337341</v>
      </c>
      <c r="V75" s="276">
        <f t="shared" si="242"/>
        <v>0</v>
      </c>
      <c r="W75" s="276">
        <f t="shared" si="242"/>
        <v>0</v>
      </c>
      <c r="X75" s="276">
        <f t="shared" si="242"/>
        <v>0</v>
      </c>
      <c r="Y75" s="276">
        <f t="shared" si="242"/>
        <v>0</v>
      </c>
      <c r="Z75" s="276">
        <f t="shared" si="242"/>
        <v>0</v>
      </c>
      <c r="AA75" s="276">
        <f t="shared" si="242"/>
        <v>0</v>
      </c>
      <c r="AB75" s="276">
        <f t="shared" si="242"/>
        <v>0</v>
      </c>
      <c r="AC75" s="276">
        <f t="shared" si="242"/>
        <v>0</v>
      </c>
      <c r="AD75" s="276">
        <f t="shared" si="242"/>
        <v>0</v>
      </c>
      <c r="AE75" s="276">
        <f t="shared" si="242"/>
        <v>0</v>
      </c>
      <c r="AF75" s="276">
        <f t="shared" si="242"/>
        <v>0</v>
      </c>
      <c r="AH75" s="382"/>
      <c r="AI75" s="382"/>
      <c r="AJ75" s="382"/>
      <c r="AK75" s="382"/>
      <c r="AL75" s="382"/>
      <c r="AM75" s="382"/>
      <c r="AN75" s="382"/>
      <c r="AO75" s="382"/>
      <c r="AP75" s="382"/>
      <c r="AQ75" s="382"/>
      <c r="AR75" s="382"/>
      <c r="AS75" s="382"/>
      <c r="AT75" s="382"/>
      <c r="AU75" s="382"/>
      <c r="AV75" s="382"/>
      <c r="BU75" s="357"/>
      <c r="BV75" s="357"/>
      <c r="BW75" s="357"/>
      <c r="BX75" s="357"/>
      <c r="BY75" s="357"/>
      <c r="BZ75" s="357"/>
      <c r="CA75" s="357"/>
      <c r="CB75" s="357"/>
      <c r="CC75" s="357"/>
      <c r="CD75" s="357"/>
      <c r="CE75" s="357"/>
      <c r="CF75" s="357"/>
      <c r="CG75" s="357"/>
      <c r="CH75" s="357"/>
      <c r="CI75" s="357"/>
      <c r="CJ75" s="357"/>
      <c r="CK75" s="357"/>
      <c r="CL75" s="357"/>
      <c r="CM75" s="357"/>
      <c r="CN75" s="357"/>
      <c r="CO75" s="357"/>
      <c r="CP75" s="357"/>
      <c r="CQ75" s="357"/>
      <c r="CR75" s="357"/>
      <c r="CS75" s="357"/>
      <c r="CT75" s="357"/>
      <c r="CU75" s="357"/>
      <c r="CV75" s="357"/>
      <c r="CW75" s="357"/>
      <c r="CX75" s="357"/>
      <c r="CY75" s="357"/>
      <c r="CZ75" s="357"/>
      <c r="DA75" s="357"/>
      <c r="DB75" s="357"/>
      <c r="DC75" s="357"/>
      <c r="DD75" s="357"/>
      <c r="DE75" s="357"/>
      <c r="DF75" s="357"/>
      <c r="DG75" s="357"/>
      <c r="DH75" s="357"/>
      <c r="DI75" s="357"/>
      <c r="DJ75" s="357"/>
      <c r="DK75" s="357"/>
      <c r="DL75" s="357"/>
      <c r="DM75" s="357"/>
      <c r="DN75" s="357"/>
      <c r="DO75" s="357"/>
      <c r="DP75" s="357"/>
      <c r="DQ75" s="357"/>
      <c r="DR75" s="357"/>
      <c r="DS75" s="357"/>
      <c r="DT75" s="357"/>
      <c r="DU75" s="357"/>
      <c r="DV75" s="357"/>
      <c r="DW75" s="357"/>
      <c r="DX75" s="357"/>
      <c r="DY75" s="357"/>
      <c r="DZ75" s="357"/>
      <c r="EA75" s="357"/>
      <c r="EB75" s="357"/>
      <c r="EC75" s="357"/>
      <c r="ED75" s="357"/>
      <c r="EE75" s="357"/>
      <c r="EF75" s="357"/>
      <c r="EG75" s="357"/>
      <c r="EH75" s="357"/>
      <c r="EI75" s="357"/>
      <c r="EJ75" s="357"/>
      <c r="EK75" s="357"/>
      <c r="EL75" s="357"/>
      <c r="EM75" s="357"/>
      <c r="EN75" s="357"/>
      <c r="EO75" s="357"/>
      <c r="EP75" s="357"/>
      <c r="EQ75" s="357"/>
      <c r="ER75" s="357"/>
      <c r="ES75" s="357"/>
      <c r="ET75" s="357"/>
      <c r="EU75" s="357"/>
      <c r="EV75" s="357"/>
      <c r="EW75" s="357"/>
      <c r="EX75" s="357"/>
      <c r="EY75" s="357"/>
      <c r="EZ75" s="357"/>
      <c r="FA75" s="357"/>
      <c r="FB75" s="357"/>
      <c r="FC75" s="357"/>
      <c r="HQ75" s="357"/>
      <c r="HR75" s="357"/>
      <c r="HS75" s="357"/>
      <c r="HT75" s="357"/>
      <c r="HU75" s="357"/>
      <c r="HV75" s="357"/>
      <c r="HW75" s="357"/>
      <c r="HX75" s="357"/>
      <c r="IG75" s="357"/>
      <c r="IH75" s="357"/>
      <c r="II75" s="357"/>
      <c r="IJ75" s="357"/>
      <c r="IK75" s="357"/>
      <c r="IL75" s="357"/>
      <c r="IM75" s="357"/>
      <c r="IN75" s="357"/>
      <c r="IO75" s="357"/>
      <c r="IP75" s="357"/>
      <c r="IQ75" s="357"/>
      <c r="IR75" s="357"/>
      <c r="IS75" s="357"/>
      <c r="MR75" s="287"/>
      <c r="MS75" s="287"/>
      <c r="MT75" s="287"/>
      <c r="MU75" s="287"/>
      <c r="MV75" s="287"/>
      <c r="MW75" s="287"/>
      <c r="MX75" s="287"/>
      <c r="MY75" s="287"/>
      <c r="MZ75" s="287"/>
      <c r="NA75" s="287"/>
      <c r="NB75" s="287"/>
      <c r="NC75" s="287"/>
      <c r="ND75" s="287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PA75" s="357"/>
      <c r="PB75" s="357"/>
      <c r="PC75" s="357"/>
      <c r="PD75" s="357"/>
      <c r="PE75" s="357"/>
      <c r="PF75" s="357"/>
      <c r="PG75" s="357"/>
      <c r="PH75" s="357"/>
      <c r="PI75" s="357"/>
      <c r="PJ75" s="357"/>
      <c r="PK75" s="357"/>
      <c r="PL75" s="357"/>
      <c r="PM75" s="357"/>
      <c r="PN75" s="357"/>
      <c r="PO75" s="357"/>
      <c r="PP75" s="357"/>
      <c r="PQ75" s="357"/>
      <c r="PR75" s="357"/>
      <c r="PS75" s="357"/>
      <c r="PT75" s="357"/>
      <c r="PU75" s="357"/>
      <c r="PV75" s="357"/>
      <c r="PW75" s="357"/>
      <c r="PX75" s="357"/>
      <c r="PY75" s="357"/>
      <c r="PZ75" s="357"/>
      <c r="QA75" s="357"/>
      <c r="QB75" s="357"/>
      <c r="QC75" s="357"/>
      <c r="QD75" s="357"/>
      <c r="QE75" s="357"/>
      <c r="QF75" s="357"/>
      <c r="QG75" s="357"/>
      <c r="QH75" s="357"/>
      <c r="QI75" s="357"/>
      <c r="QJ75" s="357"/>
      <c r="QK75" s="357"/>
      <c r="QL75" s="357"/>
      <c r="QM75" s="357"/>
      <c r="QN75" s="357"/>
      <c r="QO75" s="357"/>
      <c r="QP75" s="357"/>
      <c r="QQ75" s="357"/>
      <c r="QR75" s="357"/>
      <c r="QS75" s="357"/>
      <c r="QT75" s="357"/>
      <c r="QU75" s="357"/>
      <c r="QV75" s="357"/>
      <c r="QW75" s="357"/>
      <c r="QX75" s="357"/>
      <c r="QY75" s="357"/>
      <c r="QZ75" s="357"/>
      <c r="RA75" s="357"/>
      <c r="RM75" s="367">
        <f>ROW()</f>
        <v>75</v>
      </c>
      <c r="RN75" s="287"/>
      <c r="RO75" s="445"/>
      <c r="RP75" s="446"/>
      <c r="RQ75" s="446"/>
      <c r="RR75" s="446"/>
      <c r="RS75" s="446"/>
      <c r="RT75" s="446"/>
      <c r="RU75" s="446"/>
      <c r="RV75" s="446"/>
      <c r="RW75" s="446"/>
      <c r="RX75" s="446"/>
      <c r="RY75" s="446"/>
      <c r="RZ75" s="446"/>
      <c r="SA75" s="446"/>
      <c r="SB75" s="446"/>
    </row>
    <row r="76" spans="1:496" ht="15.75" thickTop="1" x14ac:dyDescent="0.25">
      <c r="B76" s="382"/>
      <c r="C76" s="382"/>
      <c r="D76" s="382"/>
      <c r="E76" s="382"/>
      <c r="F76" s="382"/>
      <c r="G76" s="382"/>
      <c r="H76" s="382"/>
      <c r="I76" s="382"/>
      <c r="J76" s="382"/>
      <c r="K76" s="382"/>
      <c r="L76" s="382"/>
      <c r="M76" s="382"/>
      <c r="N76" s="382"/>
      <c r="O76" s="382"/>
      <c r="P76" s="382"/>
      <c r="T76" s="660"/>
      <c r="U76" s="660"/>
      <c r="V76" s="660"/>
      <c r="W76" s="660"/>
      <c r="X76" s="660"/>
      <c r="Y76" s="660"/>
      <c r="Z76" s="660"/>
      <c r="AA76" s="660"/>
      <c r="AB76" s="660"/>
      <c r="AC76" s="660"/>
      <c r="AD76" s="660"/>
      <c r="AE76" s="660"/>
      <c r="AF76" s="660"/>
      <c r="AH76" s="382"/>
      <c r="AI76" s="382"/>
      <c r="AJ76" s="382"/>
      <c r="AK76" s="382"/>
      <c r="AL76" s="382"/>
      <c r="AM76" s="382"/>
      <c r="AN76" s="382"/>
      <c r="AO76" s="382"/>
      <c r="AP76" s="382"/>
      <c r="AQ76" s="382"/>
      <c r="AR76" s="382"/>
      <c r="AS76" s="382"/>
      <c r="AT76" s="382"/>
      <c r="AU76" s="382"/>
      <c r="AV76" s="382"/>
      <c r="BU76" s="357"/>
      <c r="BV76" s="357"/>
      <c r="BW76" s="357"/>
      <c r="BX76" s="357"/>
      <c r="BY76" s="357"/>
      <c r="BZ76" s="357"/>
      <c r="CA76" s="357"/>
      <c r="CB76" s="357"/>
      <c r="CC76" s="357"/>
      <c r="CD76" s="357"/>
      <c r="CE76" s="357"/>
      <c r="CF76" s="357"/>
      <c r="CG76" s="357"/>
      <c r="CH76" s="357"/>
      <c r="CI76" s="357"/>
      <c r="CJ76" s="357"/>
      <c r="CK76" s="357"/>
      <c r="CL76" s="357"/>
      <c r="CM76" s="357"/>
      <c r="CN76" s="357"/>
      <c r="CO76" s="357"/>
      <c r="CP76" s="357"/>
      <c r="CQ76" s="357"/>
      <c r="CR76" s="357"/>
      <c r="CS76" s="357"/>
      <c r="CT76" s="357"/>
      <c r="CU76" s="357"/>
      <c r="CV76" s="357"/>
      <c r="CW76" s="357"/>
      <c r="CX76" s="357"/>
      <c r="CY76" s="357"/>
      <c r="CZ76" s="357"/>
      <c r="DA76" s="357"/>
      <c r="DB76" s="357"/>
      <c r="DC76" s="357"/>
      <c r="DD76" s="357"/>
      <c r="DE76" s="357"/>
      <c r="DF76" s="357"/>
      <c r="DG76" s="357"/>
      <c r="DH76" s="357"/>
      <c r="DI76" s="357"/>
      <c r="DJ76" s="357"/>
      <c r="DK76" s="357"/>
      <c r="DL76" s="357"/>
      <c r="DM76" s="357"/>
      <c r="DN76" s="357"/>
      <c r="DO76" s="357"/>
      <c r="DP76" s="357"/>
      <c r="DQ76" s="357"/>
      <c r="DR76" s="357"/>
      <c r="DS76" s="357"/>
      <c r="DT76" s="357"/>
      <c r="DU76" s="357"/>
      <c r="DV76" s="357"/>
      <c r="DW76" s="357"/>
      <c r="DX76" s="357"/>
      <c r="DY76" s="357"/>
      <c r="DZ76" s="357"/>
      <c r="EA76" s="357"/>
      <c r="EB76" s="357"/>
      <c r="EC76" s="357"/>
      <c r="ED76" s="357"/>
      <c r="EE76" s="357"/>
      <c r="EF76" s="357"/>
      <c r="EG76" s="357"/>
      <c r="EH76" s="357"/>
      <c r="EI76" s="357"/>
      <c r="EJ76" s="357"/>
      <c r="EK76" s="357"/>
      <c r="EL76" s="357"/>
      <c r="EM76" s="357"/>
      <c r="EN76" s="357"/>
      <c r="EO76" s="357"/>
      <c r="EP76" s="357"/>
      <c r="EQ76" s="357"/>
      <c r="ER76" s="357"/>
      <c r="ES76" s="357"/>
      <c r="ET76" s="357"/>
      <c r="EU76" s="357"/>
      <c r="EV76" s="357"/>
      <c r="EW76" s="357"/>
      <c r="EX76" s="357"/>
      <c r="EY76" s="357"/>
      <c r="EZ76" s="357"/>
      <c r="FA76" s="357"/>
      <c r="FB76" s="357"/>
      <c r="FC76" s="357"/>
      <c r="HQ76" s="357"/>
      <c r="HR76" s="357"/>
      <c r="HS76" s="357"/>
      <c r="HT76" s="357"/>
      <c r="HU76" s="357"/>
      <c r="HV76" s="357"/>
      <c r="HW76" s="357"/>
      <c r="HX76" s="357"/>
      <c r="IG76" s="357"/>
      <c r="IH76" s="357"/>
      <c r="II76" s="357"/>
      <c r="IJ76" s="357"/>
      <c r="IK76" s="357"/>
      <c r="IL76" s="357"/>
      <c r="IM76" s="357"/>
      <c r="IN76" s="357"/>
      <c r="IO76" s="357"/>
      <c r="IP76" s="357"/>
      <c r="IQ76" s="357"/>
      <c r="IR76" s="357"/>
      <c r="IS76" s="357"/>
      <c r="MR76" s="287"/>
      <c r="MS76" s="287"/>
      <c r="MT76" s="287"/>
      <c r="MU76" s="287"/>
      <c r="MV76" s="287"/>
      <c r="MW76" s="287"/>
      <c r="MX76" s="287"/>
      <c r="MY76" s="287"/>
      <c r="MZ76" s="287"/>
      <c r="NA76" s="287"/>
      <c r="NB76" s="287"/>
      <c r="NC76" s="287"/>
      <c r="ND76" s="287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PA76" s="357"/>
      <c r="PB76" s="357"/>
      <c r="PC76" s="357"/>
      <c r="PD76" s="357"/>
      <c r="PE76" s="357"/>
      <c r="PF76" s="357"/>
      <c r="PG76" s="357"/>
      <c r="PH76" s="357"/>
      <c r="PI76" s="357"/>
      <c r="PJ76" s="357"/>
      <c r="PK76" s="357"/>
      <c r="PL76" s="357"/>
      <c r="PM76" s="357"/>
      <c r="PN76" s="357"/>
      <c r="PO76" s="357"/>
      <c r="PP76" s="357"/>
      <c r="PQ76" s="357"/>
      <c r="PR76" s="357"/>
      <c r="PS76" s="357"/>
      <c r="PT76" s="357"/>
      <c r="PU76" s="357"/>
      <c r="PV76" s="357"/>
      <c r="PW76" s="357"/>
      <c r="PX76" s="357"/>
      <c r="PY76" s="357"/>
      <c r="PZ76" s="357"/>
      <c r="QA76" s="357"/>
      <c r="QB76" s="357"/>
      <c r="QC76" s="357"/>
      <c r="QD76" s="357"/>
      <c r="QE76" s="357"/>
      <c r="QF76" s="357"/>
      <c r="QG76" s="357"/>
      <c r="QH76" s="357"/>
      <c r="QI76" s="357"/>
      <c r="QJ76" s="357"/>
      <c r="QK76" s="357"/>
      <c r="QL76" s="357"/>
      <c r="QM76" s="357"/>
      <c r="QN76" s="357"/>
      <c r="QO76" s="357"/>
      <c r="QP76" s="357"/>
      <c r="QQ76" s="357"/>
      <c r="QR76" s="357"/>
      <c r="QS76" s="357"/>
      <c r="QT76" s="357"/>
      <c r="QU76" s="357"/>
      <c r="QV76" s="357"/>
      <c r="QW76" s="357"/>
      <c r="QX76" s="357"/>
      <c r="QY76" s="357"/>
      <c r="QZ76" s="357"/>
      <c r="RA76" s="357"/>
      <c r="RM76" s="367">
        <f>ROW()</f>
        <v>76</v>
      </c>
      <c r="RN76" s="287" t="s">
        <v>282</v>
      </c>
      <c r="RO76" s="445"/>
      <c r="RP76" s="446"/>
      <c r="RQ76" s="446"/>
      <c r="RR76" s="446"/>
      <c r="RS76" s="446">
        <f t="shared" ref="RS76:SB76" si="243">RS74</f>
        <v>1337856.4220799999</v>
      </c>
      <c r="RT76" s="446">
        <f t="shared" si="243"/>
        <v>1337856.4220799999</v>
      </c>
      <c r="RU76" s="446">
        <f t="shared" si="243"/>
        <v>10715751.908617999</v>
      </c>
      <c r="RV76" s="446">
        <f t="shared" si="243"/>
        <v>12053608.330698</v>
      </c>
      <c r="RW76" s="446">
        <f t="shared" si="243"/>
        <v>12933257.709195998</v>
      </c>
      <c r="RX76" s="446">
        <f t="shared" si="243"/>
        <v>24986866.039894</v>
      </c>
      <c r="RY76" s="446">
        <f t="shared" si="243"/>
        <v>17263594.006602</v>
      </c>
      <c r="RZ76" s="446">
        <f t="shared" si="243"/>
        <v>42250460.046496004</v>
      </c>
      <c r="SA76" s="446">
        <f t="shared" si="243"/>
        <v>9006559.6937739998</v>
      </c>
      <c r="SB76" s="446">
        <f t="shared" si="243"/>
        <v>51257019.740270004</v>
      </c>
    </row>
    <row r="77" spans="1:496" x14ac:dyDescent="0.25">
      <c r="B77" s="382"/>
      <c r="C77" s="382"/>
      <c r="D77" s="382"/>
      <c r="E77" s="382"/>
      <c r="F77" s="382"/>
      <c r="G77" s="382"/>
      <c r="H77" s="382"/>
      <c r="I77" s="382"/>
      <c r="J77" s="382"/>
      <c r="K77" s="382"/>
      <c r="L77" s="382"/>
      <c r="M77" s="382"/>
      <c r="N77" s="382"/>
      <c r="O77" s="382"/>
      <c r="P77" s="382"/>
      <c r="U77" s="660"/>
      <c r="Y77" s="382"/>
      <c r="Z77" s="382"/>
      <c r="AA77" s="382"/>
      <c r="AB77" s="382"/>
      <c r="AC77" s="382"/>
      <c r="AD77" s="382"/>
      <c r="AE77" s="382"/>
      <c r="AF77" s="382"/>
      <c r="AH77" s="382"/>
      <c r="AI77" s="382"/>
      <c r="AJ77" s="382"/>
      <c r="AK77" s="382"/>
      <c r="AL77" s="382"/>
      <c r="AM77" s="382"/>
      <c r="AN77" s="382"/>
      <c r="AO77" s="382"/>
      <c r="AP77" s="382"/>
      <c r="AQ77" s="382"/>
      <c r="AR77" s="382"/>
      <c r="AS77" s="382"/>
      <c r="AT77" s="382"/>
      <c r="AU77" s="382"/>
      <c r="AV77" s="382"/>
      <c r="BU77" s="357"/>
      <c r="BV77" s="357"/>
      <c r="BW77" s="357"/>
      <c r="BX77" s="357"/>
      <c r="BY77" s="357"/>
      <c r="BZ77" s="357"/>
      <c r="CA77" s="357"/>
      <c r="CB77" s="357"/>
      <c r="CC77" s="357"/>
      <c r="CD77" s="357"/>
      <c r="CE77" s="357"/>
      <c r="CF77" s="357"/>
      <c r="CG77" s="357"/>
      <c r="CH77" s="357"/>
      <c r="CI77" s="357"/>
      <c r="CJ77" s="357"/>
      <c r="CK77" s="357"/>
      <c r="CL77" s="357"/>
      <c r="CM77" s="357"/>
      <c r="CN77" s="357"/>
      <c r="CO77" s="357"/>
      <c r="CP77" s="357"/>
      <c r="CQ77" s="357"/>
      <c r="CR77" s="357"/>
      <c r="CS77" s="357"/>
      <c r="CT77" s="357"/>
      <c r="CU77" s="357"/>
      <c r="CV77" s="357"/>
      <c r="CW77" s="357"/>
      <c r="CX77" s="357"/>
      <c r="CY77" s="357"/>
      <c r="CZ77" s="357"/>
      <c r="DA77" s="357"/>
      <c r="DB77" s="357"/>
      <c r="DC77" s="357"/>
      <c r="DD77" s="357"/>
      <c r="DE77" s="357"/>
      <c r="DF77" s="357"/>
      <c r="DG77" s="357"/>
      <c r="DH77" s="357"/>
      <c r="DI77" s="357"/>
      <c r="DJ77" s="357"/>
      <c r="DK77" s="357"/>
      <c r="DL77" s="357"/>
      <c r="DM77" s="357"/>
      <c r="DN77" s="357"/>
      <c r="DO77" s="357"/>
      <c r="DP77" s="357"/>
      <c r="DQ77" s="357"/>
      <c r="DR77" s="357"/>
      <c r="DS77" s="357"/>
      <c r="DT77" s="357"/>
      <c r="DU77" s="357"/>
      <c r="DV77" s="357"/>
      <c r="DW77" s="357"/>
      <c r="DX77" s="357"/>
      <c r="DY77" s="357"/>
      <c r="DZ77" s="357"/>
      <c r="EA77" s="357"/>
      <c r="EB77" s="357"/>
      <c r="EC77" s="357"/>
      <c r="ED77" s="357"/>
      <c r="EE77" s="357"/>
      <c r="EF77" s="357"/>
      <c r="EG77" s="357"/>
      <c r="EH77" s="357"/>
      <c r="EI77" s="357"/>
      <c r="EJ77" s="357"/>
      <c r="EK77" s="357"/>
      <c r="EL77" s="357"/>
      <c r="EM77" s="357"/>
      <c r="EN77" s="357"/>
      <c r="EO77" s="357"/>
      <c r="EP77" s="357"/>
      <c r="EQ77" s="357"/>
      <c r="ER77" s="357"/>
      <c r="ES77" s="357"/>
      <c r="ET77" s="357"/>
      <c r="EU77" s="357"/>
      <c r="EV77" s="357"/>
      <c r="EW77" s="357"/>
      <c r="EX77" s="357"/>
      <c r="EY77" s="357"/>
      <c r="EZ77" s="357"/>
      <c r="FA77" s="357"/>
      <c r="FB77" s="357"/>
      <c r="FC77" s="357"/>
      <c r="HQ77" s="357"/>
      <c r="HR77" s="357"/>
      <c r="HS77" s="357"/>
      <c r="HT77" s="357"/>
      <c r="HU77" s="357"/>
      <c r="HV77" s="357"/>
      <c r="HW77" s="357"/>
      <c r="HX77" s="357"/>
      <c r="IG77" s="357"/>
      <c r="IH77" s="357"/>
      <c r="II77" s="357"/>
      <c r="IJ77" s="357"/>
      <c r="IK77" s="357"/>
      <c r="IL77" s="357"/>
      <c r="IM77" s="357"/>
      <c r="IN77" s="357"/>
      <c r="IO77" s="357"/>
      <c r="IP77" s="357"/>
      <c r="IQ77" s="357"/>
      <c r="IR77" s="357"/>
      <c r="IS77" s="357"/>
      <c r="MR77" s="287"/>
      <c r="MS77" s="287"/>
      <c r="MT77" s="287"/>
      <c r="MU77" s="287"/>
      <c r="MV77" s="287"/>
      <c r="MW77" s="287"/>
      <c r="MX77" s="287"/>
      <c r="MY77" s="287"/>
      <c r="MZ77" s="287"/>
      <c r="NA77" s="287"/>
      <c r="NB77" s="287"/>
      <c r="NC77" s="287"/>
      <c r="ND77" s="28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PA77" s="357"/>
      <c r="PB77" s="357"/>
      <c r="PC77" s="357"/>
      <c r="PD77" s="357"/>
      <c r="PE77" s="357"/>
      <c r="PF77" s="357"/>
      <c r="PG77" s="357"/>
      <c r="PH77" s="357"/>
      <c r="PI77" s="357"/>
      <c r="PJ77" s="357"/>
      <c r="PK77" s="357"/>
      <c r="PL77" s="357"/>
      <c r="PM77" s="357"/>
      <c r="PN77" s="357"/>
      <c r="PO77" s="357"/>
      <c r="PP77" s="357"/>
      <c r="PQ77" s="357"/>
      <c r="PR77" s="357"/>
      <c r="PS77" s="357"/>
      <c r="PT77" s="357"/>
      <c r="PU77" s="357"/>
      <c r="PV77" s="357"/>
      <c r="PW77" s="357"/>
      <c r="PX77" s="357"/>
      <c r="PY77" s="357"/>
      <c r="PZ77" s="357"/>
      <c r="QA77" s="357"/>
      <c r="QB77" s="357"/>
      <c r="QC77" s="357"/>
      <c r="QD77" s="357"/>
      <c r="QE77" s="357"/>
      <c r="QF77" s="357"/>
      <c r="QG77" s="357"/>
      <c r="QH77" s="357"/>
      <c r="QI77" s="357"/>
      <c r="QJ77" s="357"/>
      <c r="QK77" s="357"/>
      <c r="QL77" s="357"/>
      <c r="QM77" s="357"/>
      <c r="QN77" s="357"/>
      <c r="QO77" s="357"/>
      <c r="QP77" s="357"/>
      <c r="QQ77" s="357"/>
      <c r="QR77" s="357"/>
      <c r="QS77" s="357"/>
      <c r="QT77" s="357"/>
      <c r="QU77" s="357"/>
      <c r="QV77" s="357"/>
      <c r="QW77" s="357"/>
      <c r="QX77" s="357"/>
      <c r="QY77" s="357"/>
      <c r="QZ77" s="357"/>
      <c r="RA77" s="357"/>
      <c r="RM77" s="367">
        <f>ROW()</f>
        <v>77</v>
      </c>
      <c r="RN77" s="287"/>
      <c r="RO77" s="445"/>
      <c r="RP77" s="409"/>
      <c r="RQ77" s="409"/>
      <c r="RR77" s="409"/>
      <c r="RS77" s="409"/>
      <c r="RT77" s="409"/>
      <c r="RU77" s="409"/>
      <c r="RV77" s="409"/>
      <c r="RW77" s="409"/>
      <c r="RX77" s="409"/>
      <c r="RY77" s="409"/>
      <c r="RZ77" s="409"/>
      <c r="SA77" s="409"/>
      <c r="SB77" s="409"/>
    </row>
    <row r="78" spans="1:496" x14ac:dyDescent="0.25"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382"/>
      <c r="Y78" s="382"/>
      <c r="Z78" s="382"/>
      <c r="AA78" s="382"/>
      <c r="AB78" s="382"/>
      <c r="AC78" s="382"/>
      <c r="AD78" s="382"/>
      <c r="AE78" s="382"/>
      <c r="AF78" s="382"/>
      <c r="AH78" s="382"/>
      <c r="AI78" s="382"/>
      <c r="AJ78" s="382"/>
      <c r="AK78" s="382"/>
      <c r="AL78" s="382"/>
      <c r="AM78" s="382"/>
      <c r="AN78" s="382"/>
      <c r="AO78" s="382"/>
      <c r="AP78" s="382"/>
      <c r="AQ78" s="382"/>
      <c r="AR78" s="382"/>
      <c r="AS78" s="382"/>
      <c r="AT78" s="382"/>
      <c r="AU78" s="382"/>
      <c r="AV78" s="382"/>
      <c r="BU78" s="357"/>
      <c r="BV78" s="357"/>
      <c r="BW78" s="357"/>
      <c r="BX78" s="357"/>
      <c r="BY78" s="357"/>
      <c r="BZ78" s="357"/>
      <c r="CA78" s="357"/>
      <c r="CB78" s="357"/>
      <c r="CC78" s="357"/>
      <c r="CD78" s="357"/>
      <c r="CE78" s="357"/>
      <c r="CF78" s="357"/>
      <c r="CG78" s="357"/>
      <c r="CH78" s="357"/>
      <c r="CI78" s="357"/>
      <c r="CJ78" s="357"/>
      <c r="CK78" s="357"/>
      <c r="CL78" s="357"/>
      <c r="CM78" s="357"/>
      <c r="CN78" s="357"/>
      <c r="CO78" s="357"/>
      <c r="CP78" s="357"/>
      <c r="CQ78" s="357"/>
      <c r="CR78" s="357"/>
      <c r="CS78" s="357"/>
      <c r="CT78" s="357"/>
      <c r="CU78" s="357"/>
      <c r="CV78" s="357"/>
      <c r="CW78" s="357"/>
      <c r="CX78" s="357"/>
      <c r="CY78" s="357"/>
      <c r="CZ78" s="357"/>
      <c r="DA78" s="357"/>
      <c r="DB78" s="357"/>
      <c r="DC78" s="357"/>
      <c r="DD78" s="357"/>
      <c r="DE78" s="357"/>
      <c r="DF78" s="357"/>
      <c r="DG78" s="357"/>
      <c r="DH78" s="357"/>
      <c r="DI78" s="357"/>
      <c r="DJ78" s="357"/>
      <c r="DK78" s="357"/>
      <c r="DL78" s="357"/>
      <c r="DM78" s="357"/>
      <c r="DN78" s="357"/>
      <c r="DO78" s="357"/>
      <c r="DP78" s="357"/>
      <c r="DQ78" s="357"/>
      <c r="DR78" s="357"/>
      <c r="DS78" s="357"/>
      <c r="DT78" s="357"/>
      <c r="DU78" s="357"/>
      <c r="DV78" s="357"/>
      <c r="DW78" s="357"/>
      <c r="DX78" s="357"/>
      <c r="DY78" s="357"/>
      <c r="DZ78" s="357"/>
      <c r="EA78" s="357"/>
      <c r="EB78" s="357"/>
      <c r="EC78" s="357"/>
      <c r="ED78" s="357"/>
      <c r="EE78" s="357"/>
      <c r="EF78" s="357"/>
      <c r="EG78" s="357"/>
      <c r="EH78" s="357"/>
      <c r="EI78" s="357"/>
      <c r="EJ78" s="357"/>
      <c r="EK78" s="357"/>
      <c r="EL78" s="357"/>
      <c r="EM78" s="357"/>
      <c r="EN78" s="357"/>
      <c r="EO78" s="357"/>
      <c r="EP78" s="357"/>
      <c r="EQ78" s="357"/>
      <c r="ER78" s="357"/>
      <c r="ES78" s="357"/>
      <c r="ET78" s="357"/>
      <c r="EU78" s="357"/>
      <c r="EV78" s="357"/>
      <c r="EW78" s="357"/>
      <c r="EX78" s="357"/>
      <c r="EY78" s="357"/>
      <c r="EZ78" s="357"/>
      <c r="FA78" s="357"/>
      <c r="FB78" s="357"/>
      <c r="FC78" s="357"/>
      <c r="HQ78" s="357"/>
      <c r="HR78" s="357"/>
      <c r="HS78" s="357"/>
      <c r="HT78" s="357"/>
      <c r="HU78" s="357"/>
      <c r="HV78" s="357"/>
      <c r="HW78" s="357"/>
      <c r="HX78" s="357"/>
      <c r="IG78" s="357"/>
      <c r="IH78" s="357"/>
      <c r="II78" s="357"/>
      <c r="IJ78" s="357"/>
      <c r="IK78" s="357"/>
      <c r="IL78" s="357"/>
      <c r="IM78" s="357"/>
      <c r="IN78" s="357"/>
      <c r="IO78" s="357"/>
      <c r="IP78" s="357"/>
      <c r="IQ78" s="357"/>
      <c r="IR78" s="357"/>
      <c r="IS78" s="357"/>
      <c r="MR78" s="287"/>
      <c r="MS78" s="287"/>
      <c r="MT78" s="287"/>
      <c r="MU78" s="287"/>
      <c r="MV78" s="287"/>
      <c r="MW78" s="287"/>
      <c r="MX78" s="287"/>
      <c r="MY78" s="287"/>
      <c r="MZ78" s="287"/>
      <c r="NA78" s="287"/>
      <c r="NB78" s="287"/>
      <c r="NC78" s="287"/>
      <c r="ND78" s="287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PA78" s="357"/>
      <c r="PB78" s="357"/>
      <c r="PC78" s="357"/>
      <c r="PD78" s="357"/>
      <c r="PE78" s="357"/>
      <c r="PF78" s="357"/>
      <c r="PG78" s="357"/>
      <c r="PH78" s="357"/>
      <c r="PI78" s="357"/>
      <c r="PJ78" s="357"/>
      <c r="PK78" s="357"/>
      <c r="PL78" s="357"/>
      <c r="PM78" s="357"/>
      <c r="PN78" s="357"/>
      <c r="PO78" s="357"/>
      <c r="PP78" s="357"/>
      <c r="PQ78" s="357"/>
      <c r="PR78" s="357"/>
      <c r="PS78" s="357"/>
      <c r="PT78" s="357"/>
      <c r="PU78" s="357"/>
      <c r="PV78" s="357"/>
      <c r="PW78" s="357"/>
      <c r="PX78" s="357"/>
      <c r="PY78" s="357"/>
      <c r="PZ78" s="357"/>
      <c r="QA78" s="357"/>
      <c r="QB78" s="357"/>
      <c r="QC78" s="357"/>
      <c r="QD78" s="357"/>
      <c r="QE78" s="357"/>
      <c r="QF78" s="357"/>
      <c r="QG78" s="357"/>
      <c r="QH78" s="357"/>
      <c r="QI78" s="357"/>
      <c r="QJ78" s="357"/>
      <c r="QK78" s="357"/>
      <c r="QL78" s="357"/>
      <c r="QM78" s="357"/>
      <c r="QN78" s="357"/>
      <c r="QO78" s="357"/>
      <c r="QP78" s="357"/>
      <c r="QQ78" s="357"/>
      <c r="QR78" s="357"/>
      <c r="QS78" s="357"/>
      <c r="QT78" s="357"/>
      <c r="QU78" s="357"/>
      <c r="QV78" s="357"/>
      <c r="QW78" s="357"/>
      <c r="QX78" s="357"/>
      <c r="QY78" s="357"/>
      <c r="QZ78" s="357"/>
      <c r="RA78" s="357"/>
      <c r="RM78" s="367">
        <f>ROW()</f>
        <v>78</v>
      </c>
      <c r="RN78" s="287" t="s">
        <v>234</v>
      </c>
      <c r="RO78" s="445">
        <v>0.21</v>
      </c>
      <c r="RP78" s="485"/>
      <c r="RQ78" s="485"/>
      <c r="RR78" s="485"/>
      <c r="RS78" s="485">
        <f>RS76*-$RO$78</f>
        <v>-280949.84863679996</v>
      </c>
      <c r="RT78" s="485">
        <f t="shared" ref="RT78:SB78" si="244">RT76*-$RO$78</f>
        <v>-280949.84863679996</v>
      </c>
      <c r="RU78" s="485">
        <f t="shared" si="244"/>
        <v>-2250307.9008097798</v>
      </c>
      <c r="RV78" s="485">
        <f t="shared" si="244"/>
        <v>-2531257.7494465802</v>
      </c>
      <c r="RW78" s="485">
        <f t="shared" si="244"/>
        <v>-2715984.1189311594</v>
      </c>
      <c r="RX78" s="485">
        <f t="shared" si="244"/>
        <v>-5247241.8683777396</v>
      </c>
      <c r="RY78" s="485">
        <f t="shared" si="244"/>
        <v>-3625354.7413864201</v>
      </c>
      <c r="RZ78" s="485">
        <f t="shared" si="244"/>
        <v>-8872596.6097641606</v>
      </c>
      <c r="SA78" s="485">
        <f t="shared" si="244"/>
        <v>-1891377.53569254</v>
      </c>
      <c r="SB78" s="485">
        <f t="shared" si="244"/>
        <v>-10763974.1454567</v>
      </c>
    </row>
    <row r="79" spans="1:496" x14ac:dyDescent="0.25">
      <c r="B79" s="382"/>
      <c r="C79" s="382"/>
      <c r="D79" s="382"/>
      <c r="E79" s="382"/>
      <c r="F79" s="382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Y79" s="382"/>
      <c r="Z79" s="382"/>
      <c r="AA79" s="382"/>
      <c r="AB79" s="382"/>
      <c r="AC79" s="382"/>
      <c r="AD79" s="382"/>
      <c r="AE79" s="382"/>
      <c r="AF79" s="382"/>
      <c r="AH79" s="382"/>
      <c r="AI79" s="382"/>
      <c r="AJ79" s="382"/>
      <c r="AK79" s="382"/>
      <c r="AL79" s="382"/>
      <c r="AM79" s="382"/>
      <c r="AN79" s="382"/>
      <c r="AO79" s="382"/>
      <c r="AP79" s="382"/>
      <c r="AQ79" s="382"/>
      <c r="AR79" s="382"/>
      <c r="AS79" s="382"/>
      <c r="AT79" s="382"/>
      <c r="AU79" s="382"/>
      <c r="AV79" s="382"/>
      <c r="BU79" s="357"/>
      <c r="BV79" s="357"/>
      <c r="BW79" s="357"/>
      <c r="BX79" s="357"/>
      <c r="BY79" s="357"/>
      <c r="BZ79" s="357"/>
      <c r="CA79" s="357"/>
      <c r="CB79" s="357"/>
      <c r="CC79" s="357"/>
      <c r="CD79" s="357"/>
      <c r="CE79" s="357"/>
      <c r="CF79" s="357"/>
      <c r="CG79" s="357"/>
      <c r="CH79" s="357"/>
      <c r="CI79" s="357"/>
      <c r="CJ79" s="357"/>
      <c r="CK79" s="357"/>
      <c r="CL79" s="357"/>
      <c r="CM79" s="357"/>
      <c r="CN79" s="357"/>
      <c r="CO79" s="357"/>
      <c r="CP79" s="357"/>
      <c r="CQ79" s="357"/>
      <c r="CR79" s="357"/>
      <c r="CS79" s="357"/>
      <c r="CT79" s="357"/>
      <c r="CU79" s="357"/>
      <c r="CV79" s="357"/>
      <c r="CW79" s="357"/>
      <c r="CX79" s="357"/>
      <c r="CY79" s="357"/>
      <c r="CZ79" s="357"/>
      <c r="DA79" s="357"/>
      <c r="DB79" s="357"/>
      <c r="DC79" s="357"/>
      <c r="DD79" s="357"/>
      <c r="DE79" s="357"/>
      <c r="DF79" s="357"/>
      <c r="DG79" s="357"/>
      <c r="DH79" s="357"/>
      <c r="DI79" s="357"/>
      <c r="DJ79" s="357"/>
      <c r="DK79" s="357"/>
      <c r="DL79" s="357"/>
      <c r="DM79" s="357"/>
      <c r="DN79" s="357"/>
      <c r="DO79" s="357"/>
      <c r="DP79" s="357"/>
      <c r="DQ79" s="357"/>
      <c r="DR79" s="357"/>
      <c r="DS79" s="357"/>
      <c r="DT79" s="357"/>
      <c r="DU79" s="357"/>
      <c r="DV79" s="357"/>
      <c r="DW79" s="357"/>
      <c r="DX79" s="357"/>
      <c r="DY79" s="357"/>
      <c r="DZ79" s="357"/>
      <c r="EA79" s="357"/>
      <c r="EB79" s="357"/>
      <c r="EC79" s="357"/>
      <c r="ED79" s="357"/>
      <c r="EE79" s="357"/>
      <c r="EF79" s="357"/>
      <c r="EG79" s="357"/>
      <c r="EH79" s="357"/>
      <c r="EI79" s="357"/>
      <c r="EJ79" s="357"/>
      <c r="EK79" s="357"/>
      <c r="EL79" s="357"/>
      <c r="EM79" s="357"/>
      <c r="EN79" s="357"/>
      <c r="EO79" s="357"/>
      <c r="EP79" s="357"/>
      <c r="EQ79" s="357"/>
      <c r="ER79" s="357"/>
      <c r="ES79" s="357"/>
      <c r="ET79" s="357"/>
      <c r="EU79" s="357"/>
      <c r="EV79" s="357"/>
      <c r="EW79" s="357"/>
      <c r="EX79" s="357"/>
      <c r="EY79" s="357"/>
      <c r="EZ79" s="357"/>
      <c r="FA79" s="357"/>
      <c r="FB79" s="357"/>
      <c r="FC79" s="357"/>
      <c r="HQ79" s="357"/>
      <c r="HR79" s="357"/>
      <c r="HS79" s="357"/>
      <c r="HT79" s="357"/>
      <c r="HU79" s="357"/>
      <c r="HV79" s="357"/>
      <c r="HW79" s="357"/>
      <c r="HX79" s="357"/>
      <c r="IG79" s="357"/>
      <c r="IH79" s="357"/>
      <c r="II79" s="357"/>
      <c r="IJ79" s="357"/>
      <c r="IK79" s="357"/>
      <c r="IL79" s="357"/>
      <c r="IM79" s="357"/>
      <c r="IN79" s="357"/>
      <c r="IO79" s="357"/>
      <c r="IP79" s="357"/>
      <c r="IQ79" s="357"/>
      <c r="IR79" s="357"/>
      <c r="IS79" s="357"/>
      <c r="MR79" s="287"/>
      <c r="MS79" s="287"/>
      <c r="MT79" s="287"/>
      <c r="MU79" s="287"/>
      <c r="MV79" s="287"/>
      <c r="MW79" s="287"/>
      <c r="MX79" s="287"/>
      <c r="MY79" s="287"/>
      <c r="MZ79" s="287"/>
      <c r="NA79" s="287"/>
      <c r="NB79" s="287"/>
      <c r="NC79" s="287"/>
      <c r="ND79" s="287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PA79" s="357"/>
      <c r="PB79" s="357"/>
      <c r="PC79" s="357"/>
      <c r="PD79" s="357"/>
      <c r="PE79" s="357"/>
      <c r="PF79" s="357"/>
      <c r="PG79" s="357"/>
      <c r="PH79" s="357"/>
      <c r="PI79" s="357"/>
      <c r="PJ79" s="357"/>
      <c r="PK79" s="357"/>
      <c r="PL79" s="357"/>
      <c r="PM79" s="357"/>
      <c r="PN79" s="357"/>
      <c r="PO79" s="357"/>
      <c r="PP79" s="357"/>
      <c r="PQ79" s="357"/>
      <c r="PR79" s="357"/>
      <c r="PS79" s="357"/>
      <c r="PT79" s="357"/>
      <c r="PU79" s="357"/>
      <c r="PV79" s="357"/>
      <c r="PW79" s="357"/>
      <c r="PX79" s="357"/>
      <c r="PY79" s="357"/>
      <c r="PZ79" s="357"/>
      <c r="QA79" s="357"/>
      <c r="QB79" s="357"/>
      <c r="QC79" s="357"/>
      <c r="QD79" s="357"/>
      <c r="QE79" s="357"/>
      <c r="QF79" s="357"/>
      <c r="QG79" s="357"/>
      <c r="QH79" s="357"/>
      <c r="QI79" s="357"/>
      <c r="QJ79" s="357"/>
      <c r="QK79" s="357"/>
      <c r="QL79" s="357"/>
      <c r="QM79" s="357"/>
      <c r="QN79" s="357"/>
      <c r="QO79" s="357"/>
      <c r="QP79" s="357"/>
      <c r="QQ79" s="357"/>
      <c r="QR79" s="357"/>
      <c r="QS79" s="357"/>
      <c r="QT79" s="357"/>
      <c r="QU79" s="357"/>
      <c r="QV79" s="357"/>
      <c r="QW79" s="357"/>
      <c r="QX79" s="357"/>
      <c r="QY79" s="357"/>
      <c r="QZ79" s="357"/>
      <c r="RA79" s="357"/>
      <c r="RM79" s="367">
        <f>ROW()</f>
        <v>79</v>
      </c>
      <c r="RN79" s="287"/>
      <c r="RO79" s="445"/>
      <c r="RP79" s="555"/>
      <c r="RQ79" s="555"/>
      <c r="RR79" s="555"/>
      <c r="RS79" s="555"/>
      <c r="RT79" s="555"/>
      <c r="RU79" s="555"/>
      <c r="RV79" s="555"/>
      <c r="RW79" s="555"/>
      <c r="RX79" s="555"/>
      <c r="RY79" s="555"/>
      <c r="RZ79" s="555"/>
      <c r="SA79" s="555"/>
      <c r="SB79" s="555"/>
    </row>
    <row r="80" spans="1:496" ht="15.75" thickBot="1" x14ac:dyDescent="0.3">
      <c r="B80" s="382"/>
      <c r="C80" s="382"/>
      <c r="D80" s="382"/>
      <c r="E80" s="382"/>
      <c r="F80" s="382"/>
      <c r="G80" s="382"/>
      <c r="H80" s="382"/>
      <c r="I80" s="382"/>
      <c r="J80" s="382"/>
      <c r="K80" s="382"/>
      <c r="L80" s="382"/>
      <c r="M80" s="382"/>
      <c r="N80" s="382"/>
      <c r="O80" s="382"/>
      <c r="P80" s="382"/>
      <c r="Y80" s="382"/>
      <c r="Z80" s="382"/>
      <c r="AA80" s="382"/>
      <c r="AB80" s="382"/>
      <c r="AC80" s="382"/>
      <c r="AD80" s="382"/>
      <c r="AE80" s="382"/>
      <c r="AF80" s="382"/>
      <c r="AH80" s="382"/>
      <c r="AI80" s="382"/>
      <c r="AJ80" s="382"/>
      <c r="AK80" s="382"/>
      <c r="AL80" s="382"/>
      <c r="AM80" s="382"/>
      <c r="AN80" s="382"/>
      <c r="AO80" s="382"/>
      <c r="AP80" s="382"/>
      <c r="AQ80" s="382"/>
      <c r="AR80" s="382"/>
      <c r="AS80" s="382"/>
      <c r="AT80" s="382"/>
      <c r="AU80" s="382"/>
      <c r="AV80" s="382"/>
      <c r="BU80" s="357"/>
      <c r="BV80" s="357"/>
      <c r="BW80" s="357"/>
      <c r="BX80" s="357"/>
      <c r="BY80" s="357"/>
      <c r="BZ80" s="357"/>
      <c r="CA80" s="357"/>
      <c r="CB80" s="357"/>
      <c r="CC80" s="357"/>
      <c r="CD80" s="357"/>
      <c r="CE80" s="357"/>
      <c r="CF80" s="357"/>
      <c r="CG80" s="357"/>
      <c r="CH80" s="357"/>
      <c r="CI80" s="357"/>
      <c r="CJ80" s="357"/>
      <c r="CK80" s="357"/>
      <c r="CL80" s="357"/>
      <c r="CM80" s="357"/>
      <c r="CN80" s="357"/>
      <c r="CO80" s="357"/>
      <c r="CP80" s="357"/>
      <c r="CQ80" s="357"/>
      <c r="CR80" s="357"/>
      <c r="CS80" s="357"/>
      <c r="CT80" s="357"/>
      <c r="CU80" s="357"/>
      <c r="CV80" s="357"/>
      <c r="CW80" s="357"/>
      <c r="CX80" s="357"/>
      <c r="CY80" s="357"/>
      <c r="CZ80" s="357"/>
      <c r="DA80" s="357"/>
      <c r="DB80" s="357"/>
      <c r="DC80" s="357"/>
      <c r="DD80" s="357"/>
      <c r="DE80" s="357"/>
      <c r="DF80" s="357"/>
      <c r="DG80" s="357"/>
      <c r="DH80" s="357"/>
      <c r="DI80" s="357"/>
      <c r="DJ80" s="357"/>
      <c r="DK80" s="357"/>
      <c r="DL80" s="357"/>
      <c r="DM80" s="357"/>
      <c r="DN80" s="357"/>
      <c r="DO80" s="357"/>
      <c r="DP80" s="357"/>
      <c r="DQ80" s="357"/>
      <c r="DR80" s="357"/>
      <c r="DS80" s="357"/>
      <c r="DT80" s="357"/>
      <c r="DU80" s="357"/>
      <c r="DV80" s="357"/>
      <c r="DW80" s="357"/>
      <c r="DX80" s="357"/>
      <c r="DY80" s="357"/>
      <c r="DZ80" s="357"/>
      <c r="EA80" s="357"/>
      <c r="EB80" s="357"/>
      <c r="EC80" s="357"/>
      <c r="ED80" s="357"/>
      <c r="EE80" s="357"/>
      <c r="EF80" s="357"/>
      <c r="EG80" s="357"/>
      <c r="EH80" s="357"/>
      <c r="EI80" s="357"/>
      <c r="EJ80" s="357"/>
      <c r="EK80" s="357"/>
      <c r="EL80" s="357"/>
      <c r="EM80" s="357"/>
      <c r="EN80" s="357"/>
      <c r="EO80" s="357"/>
      <c r="EP80" s="357"/>
      <c r="EQ80" s="357"/>
      <c r="ER80" s="357"/>
      <c r="ES80" s="357"/>
      <c r="ET80" s="357"/>
      <c r="EU80" s="357"/>
      <c r="EV80" s="357"/>
      <c r="EW80" s="357"/>
      <c r="EX80" s="357"/>
      <c r="EY80" s="357"/>
      <c r="EZ80" s="357"/>
      <c r="FA80" s="357"/>
      <c r="FB80" s="357"/>
      <c r="FC80" s="357"/>
      <c r="HQ80" s="357"/>
      <c r="HR80" s="357"/>
      <c r="HS80" s="357"/>
      <c r="HT80" s="357"/>
      <c r="HU80" s="357"/>
      <c r="HV80" s="357"/>
      <c r="HW80" s="357"/>
      <c r="HX80" s="357"/>
      <c r="IG80" s="357"/>
      <c r="IH80" s="357"/>
      <c r="II80" s="357"/>
      <c r="IJ80" s="357"/>
      <c r="IK80" s="357"/>
      <c r="IL80" s="357"/>
      <c r="IM80" s="357"/>
      <c r="IN80" s="357"/>
      <c r="IO80" s="357"/>
      <c r="IP80" s="357"/>
      <c r="IQ80" s="357"/>
      <c r="IR80" s="357"/>
      <c r="IS80" s="357"/>
      <c r="MR80" s="287"/>
      <c r="MS80" s="287"/>
      <c r="MT80" s="287"/>
      <c r="MU80" s="287"/>
      <c r="MV80" s="287"/>
      <c r="MW80" s="287"/>
      <c r="MX80" s="287"/>
      <c r="MY80" s="287"/>
      <c r="MZ80" s="287"/>
      <c r="NA80" s="287"/>
      <c r="NB80" s="287"/>
      <c r="NC80" s="287"/>
      <c r="ND80" s="287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PA80" s="357"/>
      <c r="PB80" s="357"/>
      <c r="PC80" s="357"/>
      <c r="PD80" s="357"/>
      <c r="PE80" s="357"/>
      <c r="PF80" s="357"/>
      <c r="PG80" s="357"/>
      <c r="PH80" s="357"/>
      <c r="PI80" s="357"/>
      <c r="PJ80" s="357"/>
      <c r="PK80" s="357"/>
      <c r="PL80" s="357"/>
      <c r="PM80" s="357"/>
      <c r="PN80" s="357"/>
      <c r="PO80" s="357"/>
      <c r="PP80" s="357"/>
      <c r="PQ80" s="357"/>
      <c r="PR80" s="357"/>
      <c r="PS80" s="357"/>
      <c r="PT80" s="357"/>
      <c r="PU80" s="357"/>
      <c r="PV80" s="357"/>
      <c r="PW80" s="357"/>
      <c r="PX80" s="357"/>
      <c r="PY80" s="357"/>
      <c r="PZ80" s="357"/>
      <c r="QA80" s="357"/>
      <c r="QB80" s="357"/>
      <c r="QC80" s="357"/>
      <c r="QD80" s="357"/>
      <c r="QE80" s="357"/>
      <c r="QF80" s="357"/>
      <c r="QG80" s="357"/>
      <c r="QH80" s="357"/>
      <c r="QI80" s="357"/>
      <c r="QJ80" s="357"/>
      <c r="QK80" s="357"/>
      <c r="QL80" s="357"/>
      <c r="QM80" s="357"/>
      <c r="QN80" s="357"/>
      <c r="QO80" s="357"/>
      <c r="QP80" s="357"/>
      <c r="QQ80" s="357"/>
      <c r="QR80" s="357"/>
      <c r="QS80" s="357"/>
      <c r="QT80" s="357"/>
      <c r="QU80" s="357"/>
      <c r="QV80" s="357"/>
      <c r="QW80" s="357"/>
      <c r="QX80" s="357"/>
      <c r="QY80" s="357"/>
      <c r="QZ80" s="357"/>
      <c r="RA80" s="357"/>
      <c r="RM80" s="367">
        <f>ROW()</f>
        <v>80</v>
      </c>
      <c r="RN80" s="287" t="s">
        <v>216</v>
      </c>
      <c r="RO80" s="445"/>
      <c r="RP80" s="561"/>
      <c r="RQ80" s="561"/>
      <c r="RR80" s="561"/>
      <c r="RS80" s="561">
        <f>-RS76-RS78</f>
        <v>-1056906.5734432</v>
      </c>
      <c r="RT80" s="561">
        <f t="shared" ref="RT80:SB80" si="245">-RT76-RT78</f>
        <v>-1056906.5734432</v>
      </c>
      <c r="RU80" s="561">
        <f t="shared" si="245"/>
        <v>-8465444.0078082196</v>
      </c>
      <c r="RV80" s="561">
        <f t="shared" si="245"/>
        <v>-9522350.5812514201</v>
      </c>
      <c r="RW80" s="561">
        <f t="shared" si="245"/>
        <v>-10217273.590264838</v>
      </c>
      <c r="RX80" s="561">
        <f t="shared" si="245"/>
        <v>-19739624.171516262</v>
      </c>
      <c r="RY80" s="561">
        <f t="shared" si="245"/>
        <v>-13638239.265215579</v>
      </c>
      <c r="RZ80" s="561">
        <f t="shared" si="245"/>
        <v>-33377863.436731845</v>
      </c>
      <c r="SA80" s="561">
        <f t="shared" si="245"/>
        <v>-7115182.1580814598</v>
      </c>
      <c r="SB80" s="561">
        <f t="shared" si="245"/>
        <v>-40493045.594813302</v>
      </c>
    </row>
    <row r="81" spans="2:496" ht="15.75" thickTop="1" x14ac:dyDescent="0.25">
      <c r="B81" s="382"/>
      <c r="C81" s="382"/>
      <c r="D81" s="382"/>
      <c r="E81" s="382"/>
      <c r="F81" s="382"/>
      <c r="G81" s="382"/>
      <c r="H81" s="382"/>
      <c r="I81" s="382"/>
      <c r="J81" s="382"/>
      <c r="K81" s="382"/>
      <c r="L81" s="382"/>
      <c r="M81" s="382"/>
      <c r="N81" s="382"/>
      <c r="O81" s="382"/>
      <c r="P81" s="382"/>
      <c r="Y81"/>
      <c r="Z81"/>
      <c r="AA81"/>
      <c r="AB81"/>
      <c r="AC81"/>
      <c r="AD81" s="382"/>
      <c r="AE81" s="382"/>
      <c r="AF81" s="382"/>
      <c r="AH81" s="382"/>
      <c r="AI81" s="382"/>
      <c r="AJ81" s="382"/>
      <c r="AK81" s="382"/>
      <c r="AL81" s="382"/>
      <c r="AM81" s="382"/>
      <c r="AN81" s="382"/>
      <c r="AO81" s="382"/>
      <c r="AP81" s="382"/>
      <c r="AQ81" s="382"/>
      <c r="AR81" s="382"/>
      <c r="AS81" s="382"/>
      <c r="AT81" s="382"/>
      <c r="AU81" s="382"/>
      <c r="AV81" s="382"/>
      <c r="BU81" s="357"/>
      <c r="BV81" s="357"/>
      <c r="BW81" s="357"/>
      <c r="BX81" s="357"/>
      <c r="BY81" s="357"/>
      <c r="BZ81" s="357"/>
      <c r="CA81" s="357"/>
      <c r="CB81" s="357"/>
      <c r="CC81" s="357"/>
      <c r="CD81" s="357"/>
      <c r="CE81" s="357"/>
      <c r="CF81" s="357"/>
      <c r="CG81" s="357"/>
      <c r="CH81" s="357"/>
      <c r="CI81" s="357"/>
      <c r="CJ81" s="357"/>
      <c r="CK81" s="357"/>
      <c r="CL81" s="357"/>
      <c r="CM81" s="357"/>
      <c r="CN81" s="357"/>
      <c r="CO81" s="357"/>
      <c r="CP81" s="357"/>
      <c r="CQ81" s="357"/>
      <c r="CR81" s="357"/>
      <c r="CS81" s="357"/>
      <c r="CT81" s="357"/>
      <c r="CU81" s="357"/>
      <c r="CV81" s="357"/>
      <c r="CW81" s="357"/>
      <c r="CX81" s="357"/>
      <c r="CY81" s="357"/>
      <c r="CZ81" s="357"/>
      <c r="DA81" s="357"/>
      <c r="DB81" s="357"/>
      <c r="DC81" s="357"/>
      <c r="DD81" s="357"/>
      <c r="DE81" s="357"/>
      <c r="DF81" s="357"/>
      <c r="DG81" s="357"/>
      <c r="DH81" s="357"/>
      <c r="DI81" s="357"/>
      <c r="DJ81" s="357"/>
      <c r="DK81" s="357"/>
      <c r="DL81" s="357"/>
      <c r="DM81" s="357"/>
      <c r="DN81" s="357"/>
      <c r="DO81" s="357"/>
      <c r="DP81" s="357"/>
      <c r="DQ81" s="357"/>
      <c r="DR81" s="357"/>
      <c r="DS81" s="357"/>
      <c r="DT81" s="357"/>
      <c r="DU81" s="357"/>
      <c r="DV81" s="357"/>
      <c r="DW81" s="357"/>
      <c r="DX81" s="357"/>
      <c r="DY81" s="357"/>
      <c r="DZ81" s="357"/>
      <c r="EA81" s="357"/>
      <c r="EB81" s="357"/>
      <c r="EC81" s="357"/>
      <c r="ED81" s="357"/>
      <c r="EE81" s="357"/>
      <c r="EF81" s="357"/>
      <c r="EG81" s="357"/>
      <c r="EH81" s="357"/>
      <c r="EI81" s="357"/>
      <c r="EJ81" s="357"/>
      <c r="EK81" s="357"/>
      <c r="EL81" s="357"/>
      <c r="EM81" s="357"/>
      <c r="EN81" s="357"/>
      <c r="EO81" s="357"/>
      <c r="EP81" s="357"/>
      <c r="EQ81" s="357"/>
      <c r="ER81" s="357"/>
      <c r="ES81" s="357"/>
      <c r="ET81" s="357"/>
      <c r="EU81" s="357"/>
      <c r="EV81" s="357"/>
      <c r="EW81" s="357"/>
      <c r="EX81" s="357"/>
      <c r="EY81" s="357"/>
      <c r="EZ81" s="357"/>
      <c r="FA81" s="357"/>
      <c r="FB81" s="357"/>
      <c r="FC81" s="357"/>
      <c r="HQ81" s="357"/>
      <c r="HR81" s="357"/>
      <c r="HS81" s="357"/>
      <c r="HT81" s="357"/>
      <c r="HU81" s="357"/>
      <c r="HV81" s="357"/>
      <c r="HW81" s="357"/>
      <c r="HX81" s="357"/>
      <c r="IG81" s="357"/>
      <c r="IH81" s="357"/>
      <c r="II81" s="357"/>
      <c r="IJ81" s="357"/>
      <c r="IK81" s="357"/>
      <c r="IL81" s="357"/>
      <c r="IM81" s="357"/>
      <c r="IN81" s="357"/>
      <c r="IO81" s="357"/>
      <c r="IP81" s="357"/>
      <c r="IQ81" s="357"/>
      <c r="IR81" s="357"/>
      <c r="IS81" s="357"/>
      <c r="MR81" s="287"/>
      <c r="MS81" s="287"/>
      <c r="MT81" s="287"/>
      <c r="MU81" s="287"/>
      <c r="MV81" s="287"/>
      <c r="MW81" s="287"/>
      <c r="MX81" s="287"/>
      <c r="MY81" s="287"/>
      <c r="MZ81" s="287"/>
      <c r="NA81" s="287"/>
      <c r="NB81" s="287"/>
      <c r="NC81" s="287"/>
      <c r="ND81" s="287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PA81" s="357"/>
      <c r="PB81" s="357"/>
      <c r="PC81" s="357"/>
      <c r="PD81" s="357"/>
      <c r="PE81" s="357"/>
      <c r="PF81" s="357"/>
      <c r="PG81" s="357"/>
      <c r="PH81" s="357"/>
      <c r="PI81" s="357"/>
      <c r="PJ81" s="357"/>
      <c r="PK81" s="357"/>
      <c r="PL81" s="357"/>
      <c r="PM81" s="357"/>
      <c r="PN81" s="357"/>
      <c r="PO81" s="357"/>
      <c r="PP81" s="357"/>
      <c r="PQ81" s="357"/>
      <c r="PR81" s="357"/>
      <c r="PS81" s="357"/>
      <c r="PT81" s="357"/>
      <c r="PU81" s="357"/>
      <c r="PV81" s="357"/>
      <c r="PW81" s="357"/>
      <c r="PX81" s="357"/>
      <c r="PY81" s="357"/>
      <c r="PZ81" s="357"/>
      <c r="QA81" s="357"/>
      <c r="QB81" s="357"/>
      <c r="QC81" s="357"/>
      <c r="QD81" s="357"/>
      <c r="QE81" s="357"/>
      <c r="QF81" s="357"/>
      <c r="QG81" s="357"/>
      <c r="QH81" s="357"/>
      <c r="QI81" s="357"/>
      <c r="QJ81" s="357"/>
      <c r="QK81" s="357"/>
      <c r="QL81" s="357"/>
      <c r="QM81" s="357"/>
      <c r="QN81" s="357"/>
      <c r="QO81" s="357"/>
      <c r="QP81" s="357"/>
      <c r="QQ81" s="357"/>
      <c r="QR81" s="357"/>
      <c r="QS81" s="357"/>
      <c r="QT81" s="357"/>
      <c r="QU81" s="357"/>
      <c r="QV81" s="357"/>
      <c r="QW81" s="357"/>
      <c r="QX81" s="357"/>
      <c r="QY81" s="357"/>
      <c r="QZ81" s="357"/>
      <c r="RA81" s="357"/>
      <c r="RM81" s="367">
        <f>ROW()</f>
        <v>81</v>
      </c>
      <c r="RN81" s="287"/>
      <c r="RO81" s="445"/>
      <c r="RP81" s="366"/>
      <c r="RQ81" s="366"/>
      <c r="RR81" s="366"/>
      <c r="RS81" s="366"/>
      <c r="RT81" s="366"/>
      <c r="RU81" s="366"/>
      <c r="RV81" s="366"/>
      <c r="RW81" s="366"/>
      <c r="RX81" s="366"/>
      <c r="RY81" s="366"/>
      <c r="RZ81" s="366"/>
      <c r="SA81" s="366"/>
      <c r="SB81" s="366"/>
    </row>
    <row r="82" spans="2:496" x14ac:dyDescent="0.25">
      <c r="B82" s="382"/>
      <c r="C82" s="382"/>
      <c r="D82" s="382"/>
      <c r="E82" s="382"/>
      <c r="F82" s="382"/>
      <c r="G82" s="382"/>
      <c r="H82" s="382"/>
      <c r="I82" s="382"/>
      <c r="J82" s="382"/>
      <c r="K82" s="382"/>
      <c r="L82" s="382"/>
      <c r="M82" s="382"/>
      <c r="N82" s="382"/>
      <c r="O82" s="382"/>
      <c r="P82" s="382"/>
      <c r="Y82"/>
      <c r="Z82"/>
      <c r="AA82"/>
      <c r="AB82"/>
      <c r="AC82"/>
      <c r="AD82" s="382"/>
      <c r="AE82" s="382"/>
      <c r="AF82" s="382"/>
      <c r="AH82" s="382"/>
      <c r="AI82" s="382"/>
      <c r="AJ82" s="382"/>
      <c r="AK82" s="382"/>
      <c r="AL82" s="382"/>
      <c r="AM82" s="382"/>
      <c r="AN82" s="382"/>
      <c r="AO82" s="382"/>
      <c r="AP82" s="382"/>
      <c r="AQ82" s="382"/>
      <c r="AR82" s="382"/>
      <c r="AS82" s="382"/>
      <c r="AT82" s="382"/>
      <c r="AU82" s="382"/>
      <c r="AV82" s="382"/>
      <c r="BU82" s="357"/>
      <c r="BV82" s="357"/>
      <c r="BW82" s="357"/>
      <c r="BX82" s="357"/>
      <c r="BY82" s="357"/>
      <c r="BZ82" s="357"/>
      <c r="CA82" s="357"/>
      <c r="CB82" s="357"/>
      <c r="CC82" s="357"/>
      <c r="CD82" s="357"/>
      <c r="CE82" s="357"/>
      <c r="CF82" s="357"/>
      <c r="CG82" s="357"/>
      <c r="CH82" s="357"/>
      <c r="CI82" s="357"/>
      <c r="CJ82" s="357"/>
      <c r="CK82" s="357"/>
      <c r="CL82" s="357"/>
      <c r="CM82" s="357"/>
      <c r="CN82" s="357"/>
      <c r="CO82" s="357"/>
      <c r="CP82" s="357"/>
      <c r="CQ82" s="357"/>
      <c r="CR82" s="357"/>
      <c r="CS82" s="357"/>
      <c r="CT82" s="357"/>
      <c r="CU82" s="357"/>
      <c r="CV82" s="357"/>
      <c r="CW82" s="357"/>
      <c r="CX82" s="357"/>
      <c r="CY82" s="357"/>
      <c r="CZ82" s="357"/>
      <c r="DA82" s="357"/>
      <c r="DB82" s="357"/>
      <c r="DC82" s="357"/>
      <c r="DD82" s="357"/>
      <c r="DE82" s="357"/>
      <c r="DF82" s="357"/>
      <c r="DG82" s="357"/>
      <c r="DH82" s="357"/>
      <c r="DI82" s="357"/>
      <c r="DJ82" s="357"/>
      <c r="DK82" s="357"/>
      <c r="DL82" s="357"/>
      <c r="DM82" s="357"/>
      <c r="DN82" s="357"/>
      <c r="DO82" s="357"/>
      <c r="DP82" s="357"/>
      <c r="DQ82" s="357"/>
      <c r="DR82" s="357"/>
      <c r="DS82" s="357"/>
      <c r="DT82" s="357"/>
      <c r="DU82" s="357"/>
      <c r="DV82" s="357"/>
      <c r="DW82" s="357"/>
      <c r="DX82" s="357"/>
      <c r="DY82" s="357"/>
      <c r="DZ82" s="357"/>
      <c r="EA82" s="357"/>
      <c r="EB82" s="357"/>
      <c r="EC82" s="357"/>
      <c r="ED82" s="357"/>
      <c r="EE82" s="357"/>
      <c r="EF82" s="357"/>
      <c r="EG82" s="357"/>
      <c r="EH82" s="357"/>
      <c r="EI82" s="357"/>
      <c r="EJ82" s="357"/>
      <c r="EK82" s="357"/>
      <c r="EL82" s="357"/>
      <c r="EM82" s="357"/>
      <c r="EN82" s="357"/>
      <c r="EO82" s="357"/>
      <c r="EP82" s="357"/>
      <c r="EQ82" s="357"/>
      <c r="ER82" s="357"/>
      <c r="ES82" s="357"/>
      <c r="ET82" s="357"/>
      <c r="EU82" s="357"/>
      <c r="EV82" s="357"/>
      <c r="EW82" s="357"/>
      <c r="EX82" s="357"/>
      <c r="EY82" s="357"/>
      <c r="EZ82" s="357"/>
      <c r="FA82" s="357"/>
      <c r="FB82" s="357"/>
      <c r="FC82" s="357"/>
      <c r="HQ82" s="357"/>
      <c r="HR82" s="357"/>
      <c r="HS82" s="357"/>
      <c r="HT82" s="357"/>
      <c r="HU82" s="357"/>
      <c r="HV82" s="357"/>
      <c r="HW82" s="357"/>
      <c r="HX82" s="357"/>
      <c r="IG82" s="357"/>
      <c r="IH82" s="357"/>
      <c r="II82" s="357"/>
      <c r="IJ82" s="357"/>
      <c r="IK82" s="357"/>
      <c r="IL82" s="357"/>
      <c r="IM82" s="357"/>
      <c r="IN82" s="357"/>
      <c r="IO82" s="357"/>
      <c r="IP82" s="357"/>
      <c r="IQ82" s="357"/>
      <c r="IR82" s="357"/>
      <c r="IS82" s="357"/>
      <c r="MR82" s="287"/>
      <c r="MS82" s="287"/>
      <c r="MT82" s="287"/>
      <c r="MU82" s="287"/>
      <c r="MV82" s="287"/>
      <c r="MW82" s="287"/>
      <c r="MX82" s="287"/>
      <c r="MY82" s="287"/>
      <c r="MZ82" s="287"/>
      <c r="NA82" s="287"/>
      <c r="NB82" s="287"/>
      <c r="NC82" s="287"/>
      <c r="ND82" s="287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PA82" s="357"/>
      <c r="PB82" s="357"/>
      <c r="PC82" s="357"/>
      <c r="PD82" s="357"/>
      <c r="PE82" s="357"/>
      <c r="PF82" s="357"/>
      <c r="PG82" s="357"/>
      <c r="PH82" s="357"/>
      <c r="PI82" s="357"/>
      <c r="PJ82" s="357"/>
      <c r="PK82" s="357"/>
      <c r="PL82" s="357"/>
      <c r="PM82" s="357"/>
      <c r="PN82" s="357"/>
      <c r="PO82" s="357"/>
      <c r="PP82" s="357"/>
      <c r="PQ82" s="357"/>
      <c r="PR82" s="357"/>
      <c r="PS82" s="357"/>
      <c r="PT82" s="357"/>
      <c r="PU82" s="357"/>
      <c r="PV82" s="357"/>
      <c r="PW82" s="357"/>
      <c r="PX82" s="357"/>
      <c r="PY82" s="357"/>
      <c r="PZ82" s="357"/>
      <c r="QA82" s="357"/>
      <c r="QB82" s="357"/>
      <c r="QC82" s="357"/>
      <c r="QD82" s="357"/>
      <c r="QE82" s="357"/>
      <c r="QF82" s="357"/>
      <c r="QG82" s="357"/>
      <c r="QH82" s="357"/>
      <c r="QI82" s="357"/>
      <c r="QJ82" s="357"/>
      <c r="QK82" s="357"/>
      <c r="QL82" s="357"/>
      <c r="QM82" s="357"/>
      <c r="QN82" s="357"/>
      <c r="QO82" s="357"/>
      <c r="QP82" s="357"/>
      <c r="QQ82" s="357"/>
      <c r="QR82" s="357"/>
      <c r="QS82" s="357"/>
      <c r="QT82" s="357"/>
      <c r="QU82" s="357"/>
      <c r="QV82" s="357"/>
      <c r="QW82" s="357"/>
      <c r="QX82" s="357"/>
      <c r="QY82" s="357"/>
      <c r="QZ82" s="357"/>
      <c r="RA82" s="357"/>
      <c r="RM82" s="367">
        <f>ROW()</f>
        <v>82</v>
      </c>
      <c r="RN82" s="287" t="s">
        <v>340</v>
      </c>
      <c r="RO82" s="445"/>
      <c r="RP82" s="413"/>
      <c r="RQ82" s="413"/>
      <c r="RR82" s="413"/>
      <c r="RS82" s="413">
        <v>85733349.788745955</v>
      </c>
      <c r="RT82" s="413">
        <v>85733349.788745955</v>
      </c>
      <c r="RU82" s="413">
        <v>119436500.32754801</v>
      </c>
      <c r="RV82" s="413">
        <v>205169850.11629397</v>
      </c>
      <c r="RW82" s="413">
        <v>68833757.894389868</v>
      </c>
      <c r="RX82" s="413">
        <v>274003608.01068383</v>
      </c>
      <c r="RY82" s="413">
        <v>162975760.90361816</v>
      </c>
      <c r="RZ82" s="413">
        <v>436979368.91430199</v>
      </c>
      <c r="SA82" s="413">
        <v>124054620.51282012</v>
      </c>
      <c r="SB82" s="413">
        <v>561033989.42712212</v>
      </c>
    </row>
    <row r="83" spans="2:496" x14ac:dyDescent="0.25">
      <c r="B83" s="382"/>
      <c r="C83" s="382"/>
      <c r="D83" s="382"/>
      <c r="E83" s="382"/>
      <c r="F83" s="382"/>
      <c r="G83" s="382"/>
      <c r="H83" s="382"/>
      <c r="I83" s="382"/>
      <c r="J83" s="382"/>
      <c r="K83" s="382"/>
      <c r="L83" s="382"/>
      <c r="M83" s="382"/>
      <c r="N83" s="382"/>
      <c r="O83" s="382"/>
      <c r="P83" s="382"/>
      <c r="Y83"/>
      <c r="Z83"/>
      <c r="AA83"/>
      <c r="AB83"/>
      <c r="AC83"/>
      <c r="AD83" s="382"/>
      <c r="AE83" s="382"/>
      <c r="AF83" s="382"/>
      <c r="AH83" s="382"/>
      <c r="AI83" s="382"/>
      <c r="AJ83" s="382"/>
      <c r="AK83" s="382"/>
      <c r="AL83" s="382"/>
      <c r="AM83" s="382"/>
      <c r="AN83" s="382"/>
      <c r="AO83" s="382"/>
      <c r="AP83" s="382"/>
      <c r="AQ83" s="382"/>
      <c r="AR83" s="382"/>
      <c r="AS83" s="382"/>
      <c r="AT83" s="382"/>
      <c r="AU83" s="382"/>
      <c r="AV83" s="382"/>
      <c r="BU83" s="357"/>
      <c r="BV83" s="357"/>
      <c r="BW83" s="357"/>
      <c r="BX83" s="357"/>
      <c r="BY83" s="357"/>
      <c r="BZ83" s="357"/>
      <c r="CA83" s="357"/>
      <c r="CB83" s="357"/>
      <c r="CC83" s="357"/>
      <c r="CD83" s="357"/>
      <c r="CE83" s="357"/>
      <c r="CF83" s="357"/>
      <c r="CG83" s="357"/>
      <c r="CH83" s="357"/>
      <c r="CI83" s="357"/>
      <c r="CJ83" s="357"/>
      <c r="CK83" s="357"/>
      <c r="CL83" s="357"/>
      <c r="CM83" s="357"/>
      <c r="CN83" s="357"/>
      <c r="CO83" s="357"/>
      <c r="CP83" s="357"/>
      <c r="CQ83" s="357"/>
      <c r="CR83" s="357"/>
      <c r="CS83" s="357"/>
      <c r="CT83" s="357"/>
      <c r="CU83" s="357"/>
      <c r="CV83" s="357"/>
      <c r="CW83" s="357"/>
      <c r="CX83" s="357"/>
      <c r="CY83" s="357"/>
      <c r="CZ83" s="357"/>
      <c r="DA83" s="357"/>
      <c r="DB83" s="357"/>
      <c r="DC83" s="357"/>
      <c r="DD83" s="357"/>
      <c r="DE83" s="357"/>
      <c r="DF83" s="357"/>
      <c r="DG83" s="357"/>
      <c r="DH83" s="357"/>
      <c r="DI83" s="357"/>
      <c r="DJ83" s="357"/>
      <c r="DK83" s="357"/>
      <c r="DL83" s="357"/>
      <c r="DM83" s="357"/>
      <c r="DN83" s="357"/>
      <c r="DO83" s="357"/>
      <c r="DP83" s="357"/>
      <c r="DQ83" s="357"/>
      <c r="DR83" s="357"/>
      <c r="DS83" s="357"/>
      <c r="DT83" s="357"/>
      <c r="DU83" s="357"/>
      <c r="DV83" s="357"/>
      <c r="DW83" s="357"/>
      <c r="DX83" s="357"/>
      <c r="DY83" s="357"/>
      <c r="DZ83" s="357"/>
      <c r="EA83" s="357"/>
      <c r="EB83" s="357"/>
      <c r="EC83" s="357"/>
      <c r="ED83" s="357"/>
      <c r="EE83" s="357"/>
      <c r="EF83" s="357"/>
      <c r="EG83" s="357"/>
      <c r="EH83" s="357"/>
      <c r="EI83" s="357"/>
      <c r="EJ83" s="357"/>
      <c r="EK83" s="357"/>
      <c r="EL83" s="357"/>
      <c r="EM83" s="357"/>
      <c r="EN83" s="357"/>
      <c r="EO83" s="357"/>
      <c r="EP83" s="357"/>
      <c r="EQ83" s="357"/>
      <c r="ER83" s="357"/>
      <c r="ES83" s="357"/>
      <c r="ET83" s="357"/>
      <c r="EU83" s="357"/>
      <c r="EV83" s="357"/>
      <c r="EW83" s="357"/>
      <c r="EX83" s="357"/>
      <c r="EY83" s="357"/>
      <c r="EZ83" s="357"/>
      <c r="FA83" s="357"/>
      <c r="FB83" s="357"/>
      <c r="FC83" s="357"/>
      <c r="HQ83" s="357"/>
      <c r="HR83" s="357"/>
      <c r="HS83" s="357"/>
      <c r="HT83" s="357"/>
      <c r="HU83" s="357"/>
      <c r="HV83" s="357"/>
      <c r="HW83" s="357"/>
      <c r="HX83" s="357"/>
      <c r="IG83" s="357"/>
      <c r="IH83" s="357"/>
      <c r="II83" s="357"/>
      <c r="IJ83" s="357"/>
      <c r="IK83" s="357"/>
      <c r="IL83" s="357"/>
      <c r="IM83" s="357"/>
      <c r="IN83" s="357"/>
      <c r="IO83" s="357"/>
      <c r="IP83" s="357"/>
      <c r="IQ83" s="357"/>
      <c r="IR83" s="357"/>
      <c r="IS83" s="357"/>
      <c r="MR83" s="287"/>
      <c r="MS83" s="287"/>
      <c r="MT83" s="287"/>
      <c r="MU83" s="287"/>
      <c r="MV83" s="287"/>
      <c r="MW83" s="287"/>
      <c r="MX83" s="287"/>
      <c r="MY83" s="287"/>
      <c r="MZ83" s="287"/>
      <c r="NA83" s="287"/>
      <c r="NB83" s="287"/>
      <c r="NC83" s="287"/>
      <c r="ND83" s="287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PA83" s="357"/>
      <c r="PB83" s="357"/>
      <c r="PC83" s="357"/>
      <c r="PD83" s="357"/>
      <c r="PE83" s="357"/>
      <c r="PF83" s="357"/>
      <c r="PG83" s="357"/>
      <c r="PH83" s="357"/>
      <c r="PI83" s="357"/>
      <c r="PJ83" s="357"/>
      <c r="PK83" s="357"/>
      <c r="PL83" s="357"/>
      <c r="PM83" s="357"/>
      <c r="PN83" s="357"/>
      <c r="PO83" s="357"/>
      <c r="PP83" s="357"/>
      <c r="PQ83" s="357"/>
      <c r="PR83" s="357"/>
      <c r="PS83" s="357"/>
      <c r="PT83" s="357"/>
      <c r="PU83" s="357"/>
      <c r="PV83" s="357"/>
      <c r="PW83" s="357"/>
      <c r="PX83" s="357"/>
      <c r="PY83" s="357"/>
      <c r="PZ83" s="357"/>
      <c r="QA83" s="357"/>
      <c r="QB83" s="357"/>
      <c r="QC83" s="357"/>
      <c r="QD83" s="357"/>
      <c r="QE83" s="357"/>
      <c r="QF83" s="357"/>
      <c r="QG83" s="357"/>
      <c r="QH83" s="357"/>
      <c r="QI83" s="357"/>
      <c r="QJ83" s="357"/>
      <c r="QK83" s="357"/>
      <c r="QL83" s="357"/>
      <c r="QM83" s="357"/>
      <c r="QN83" s="357"/>
      <c r="QO83" s="357"/>
      <c r="QP83" s="357"/>
      <c r="QQ83" s="357"/>
      <c r="QR83" s="357"/>
      <c r="QS83" s="357"/>
      <c r="QT83" s="357"/>
      <c r="QU83" s="357"/>
      <c r="QV83" s="357"/>
      <c r="QW83" s="357"/>
      <c r="QX83" s="357"/>
      <c r="QY83" s="357"/>
      <c r="QZ83" s="357"/>
      <c r="RA83" s="357"/>
      <c r="RM83" s="367">
        <f>ROW()</f>
        <v>83</v>
      </c>
      <c r="RN83" s="287" t="s">
        <v>347</v>
      </c>
      <c r="RO83" s="445"/>
      <c r="RP83" s="446"/>
      <c r="RQ83" s="446"/>
      <c r="RR83" s="446"/>
      <c r="RS83" s="446">
        <v>-1337856.4220799999</v>
      </c>
      <c r="RT83" s="446">
        <v>-1337856.4220799999</v>
      </c>
      <c r="RU83" s="446">
        <v>-12053608.330697998</v>
      </c>
      <c r="RV83" s="446">
        <v>-13391464.752777999</v>
      </c>
      <c r="RW83" s="446">
        <v>-11350087.289713996</v>
      </c>
      <c r="RX83" s="446">
        <v>-24741552.042491995</v>
      </c>
      <c r="RY83" s="446">
        <v>-33968841.746707991</v>
      </c>
      <c r="RZ83" s="446">
        <v>-58710393.789199986</v>
      </c>
      <c r="SA83" s="446">
        <v>-46930146.796448015</v>
      </c>
      <c r="SB83" s="446">
        <v>-105640540.585648</v>
      </c>
    </row>
    <row r="84" spans="2:496" x14ac:dyDescent="0.25">
      <c r="B84" s="382"/>
      <c r="C84" s="382"/>
      <c r="D84" s="382"/>
      <c r="E84" s="382"/>
      <c r="F84" s="382"/>
      <c r="G84" s="382"/>
      <c r="H84" s="382"/>
      <c r="I84" s="382"/>
      <c r="J84" s="382"/>
      <c r="K84" s="382"/>
      <c r="L84" s="382"/>
      <c r="M84" s="382"/>
      <c r="N84" s="382"/>
      <c r="O84" s="382"/>
      <c r="P84" s="382"/>
      <c r="Y84"/>
      <c r="Z84"/>
      <c r="AA84"/>
      <c r="AB84"/>
      <c r="AC84"/>
      <c r="AD84" s="382"/>
      <c r="AE84" s="382"/>
      <c r="AF84" s="382"/>
      <c r="AH84" s="382"/>
      <c r="AI84" s="382"/>
      <c r="AJ84" s="382"/>
      <c r="AK84" s="382"/>
      <c r="AL84" s="382"/>
      <c r="AM84" s="382"/>
      <c r="AN84" s="382"/>
      <c r="AO84" s="382"/>
      <c r="AP84" s="382"/>
      <c r="AQ84" s="382"/>
      <c r="AR84" s="382"/>
      <c r="AS84" s="382"/>
      <c r="AT84" s="382"/>
      <c r="AU84" s="382"/>
      <c r="AV84" s="382"/>
      <c r="BU84" s="357"/>
      <c r="BV84" s="357"/>
      <c r="BW84" s="357"/>
      <c r="BX84" s="357"/>
      <c r="BY84" s="357"/>
      <c r="BZ84" s="357"/>
      <c r="CA84" s="357"/>
      <c r="CB84" s="357"/>
      <c r="CC84" s="357"/>
      <c r="CD84" s="357"/>
      <c r="CE84" s="357"/>
      <c r="CF84" s="357"/>
      <c r="CG84" s="357"/>
      <c r="CH84" s="357"/>
      <c r="CI84" s="357"/>
      <c r="CJ84" s="357"/>
      <c r="CK84" s="357"/>
      <c r="CL84" s="357"/>
      <c r="CM84" s="357"/>
      <c r="CN84" s="357"/>
      <c r="CO84" s="357"/>
      <c r="CP84" s="357"/>
      <c r="CQ84" s="357"/>
      <c r="CR84" s="357"/>
      <c r="CS84" s="357"/>
      <c r="CT84" s="357"/>
      <c r="CU84" s="357"/>
      <c r="CV84" s="357"/>
      <c r="CW84" s="357"/>
      <c r="CX84" s="357"/>
      <c r="CY84" s="357"/>
      <c r="CZ84" s="357"/>
      <c r="DA84" s="357"/>
      <c r="DB84" s="357"/>
      <c r="DC84" s="357"/>
      <c r="DD84" s="357"/>
      <c r="DE84" s="357"/>
      <c r="DF84" s="357"/>
      <c r="DG84" s="357"/>
      <c r="DH84" s="357"/>
      <c r="DI84" s="357"/>
      <c r="DJ84" s="357"/>
      <c r="DK84" s="357"/>
      <c r="DL84" s="357"/>
      <c r="DM84" s="357"/>
      <c r="DN84" s="357"/>
      <c r="DO84" s="357"/>
      <c r="DP84" s="357"/>
      <c r="DQ84" s="357"/>
      <c r="DR84" s="357"/>
      <c r="DS84" s="357"/>
      <c r="DT84" s="357"/>
      <c r="DU84" s="357"/>
      <c r="DV84" s="357"/>
      <c r="DW84" s="357"/>
      <c r="DX84" s="357"/>
      <c r="DY84" s="357"/>
      <c r="DZ84" s="357"/>
      <c r="EA84" s="357"/>
      <c r="EB84" s="357"/>
      <c r="EC84" s="357"/>
      <c r="ED84" s="357"/>
      <c r="EE84" s="357"/>
      <c r="EF84" s="357"/>
      <c r="EG84" s="357"/>
      <c r="EH84" s="357"/>
      <c r="EI84" s="357"/>
      <c r="EJ84" s="357"/>
      <c r="EK84" s="357"/>
      <c r="EL84" s="357"/>
      <c r="EM84" s="357"/>
      <c r="EN84" s="357"/>
      <c r="EO84" s="357"/>
      <c r="EP84" s="357"/>
      <c r="EQ84" s="357"/>
      <c r="ER84" s="357"/>
      <c r="ES84" s="357"/>
      <c r="ET84" s="357"/>
      <c r="EU84" s="357"/>
      <c r="EV84" s="357"/>
      <c r="EW84" s="357"/>
      <c r="EX84" s="357"/>
      <c r="EY84" s="357"/>
      <c r="EZ84" s="357"/>
      <c r="FA84" s="357"/>
      <c r="FB84" s="357"/>
      <c r="FC84" s="357"/>
      <c r="HQ84" s="357"/>
      <c r="HR84" s="357"/>
      <c r="HS84" s="357"/>
      <c r="HT84" s="357"/>
      <c r="HU84" s="357"/>
      <c r="HV84" s="357"/>
      <c r="HW84" s="357"/>
      <c r="HX84" s="357"/>
      <c r="IG84" s="357"/>
      <c r="IH84" s="357"/>
      <c r="II84" s="357"/>
      <c r="IJ84" s="357"/>
      <c r="IK84" s="357"/>
      <c r="IL84" s="357"/>
      <c r="IM84" s="357"/>
      <c r="IN84" s="357"/>
      <c r="IO84" s="357"/>
      <c r="IP84" s="357"/>
      <c r="IQ84" s="357"/>
      <c r="IR84" s="357"/>
      <c r="IS84" s="357"/>
      <c r="MR84" s="287"/>
      <c r="MS84" s="287"/>
      <c r="MT84" s="287"/>
      <c r="MU84" s="287"/>
      <c r="MV84" s="287"/>
      <c r="MW84" s="287"/>
      <c r="MX84" s="287"/>
      <c r="MY84" s="287"/>
      <c r="MZ84" s="287"/>
      <c r="NA84" s="287"/>
      <c r="NB84" s="287"/>
      <c r="NC84" s="287"/>
      <c r="ND84" s="287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PA84" s="357"/>
      <c r="PB84" s="357"/>
      <c r="PC84" s="357"/>
      <c r="PD84" s="357"/>
      <c r="PE84" s="357"/>
      <c r="PF84" s="357"/>
      <c r="PG84" s="357"/>
      <c r="PH84" s="357"/>
      <c r="PI84" s="357"/>
      <c r="PJ84" s="357"/>
      <c r="PK84" s="357"/>
      <c r="PL84" s="357"/>
      <c r="PM84" s="357"/>
      <c r="PN84" s="357"/>
      <c r="PO84" s="357"/>
      <c r="PP84" s="357"/>
      <c r="PQ84" s="357"/>
      <c r="PR84" s="357"/>
      <c r="PS84" s="357"/>
      <c r="PT84" s="357"/>
      <c r="PU84" s="357"/>
      <c r="PV84" s="357"/>
      <c r="PW84" s="357"/>
      <c r="PX84" s="357"/>
      <c r="PY84" s="357"/>
      <c r="PZ84" s="357"/>
      <c r="QA84" s="357"/>
      <c r="QB84" s="357"/>
      <c r="QC84" s="357"/>
      <c r="QD84" s="357"/>
      <c r="QE84" s="357"/>
      <c r="QF84" s="357"/>
      <c r="QG84" s="357"/>
      <c r="QH84" s="357"/>
      <c r="QI84" s="357"/>
      <c r="QJ84" s="357"/>
      <c r="QK84" s="357"/>
      <c r="QL84" s="357"/>
      <c r="QM84" s="357"/>
      <c r="QN84" s="357"/>
      <c r="QO84" s="357"/>
      <c r="QP84" s="357"/>
      <c r="QQ84" s="357"/>
      <c r="QR84" s="357"/>
      <c r="QS84" s="357"/>
      <c r="QT84" s="357"/>
      <c r="QU84" s="357"/>
      <c r="QV84" s="357"/>
      <c r="QW84" s="357"/>
      <c r="QX84" s="357"/>
      <c r="QY84" s="357"/>
      <c r="QZ84" s="357"/>
      <c r="RA84" s="357"/>
      <c r="RM84" s="367">
        <f>ROW()</f>
        <v>84</v>
      </c>
      <c r="RN84" s="287" t="s">
        <v>352</v>
      </c>
      <c r="RO84" s="445"/>
      <c r="RP84" s="485"/>
      <c r="RQ84" s="485"/>
      <c r="RR84" s="485"/>
      <c r="RS84" s="485">
        <v>-976611.77493000019</v>
      </c>
      <c r="RT84" s="485">
        <v>-976611.77493000019</v>
      </c>
      <c r="RU84" s="485">
        <v>-2926370.2810999993</v>
      </c>
      <c r="RV84" s="485">
        <v>-3902982.0560299996</v>
      </c>
      <c r="RW84" s="485">
        <v>-2677031.5883480022</v>
      </c>
      <c r="RX84" s="485">
        <v>-6580013.6443780018</v>
      </c>
      <c r="RY84" s="485">
        <v>-6381618.9012659928</v>
      </c>
      <c r="RZ84" s="485">
        <v>-12961632.545643995</v>
      </c>
      <c r="SA84" s="485">
        <v>-7974873.9419260155</v>
      </c>
      <c r="SB84" s="485">
        <v>-20936506.48757001</v>
      </c>
    </row>
    <row r="85" spans="2:496" ht="15.75" thickBot="1" x14ac:dyDescent="0.3">
      <c r="B85" s="382"/>
      <c r="C85" s="382"/>
      <c r="D85" s="382"/>
      <c r="E85" s="382"/>
      <c r="F85" s="382"/>
      <c r="G85" s="382"/>
      <c r="H85" s="382"/>
      <c r="I85" s="382"/>
      <c r="J85" s="382"/>
      <c r="K85" s="382"/>
      <c r="L85" s="382"/>
      <c r="M85" s="382"/>
      <c r="N85" s="382"/>
      <c r="O85" s="382"/>
      <c r="P85" s="382"/>
      <c r="Y85"/>
      <c r="Z85"/>
      <c r="AA85"/>
      <c r="AB85"/>
      <c r="AC85"/>
      <c r="AD85" s="382"/>
      <c r="AE85" s="382"/>
      <c r="AF85" s="382"/>
      <c r="AH85" s="382"/>
      <c r="AI85" s="382"/>
      <c r="AJ85" s="382"/>
      <c r="AK85" s="382"/>
      <c r="AL85" s="382"/>
      <c r="AM85" s="382"/>
      <c r="AN85" s="382"/>
      <c r="AO85" s="382"/>
      <c r="AP85" s="382"/>
      <c r="AQ85" s="382"/>
      <c r="AR85" s="382"/>
      <c r="AS85" s="382"/>
      <c r="AT85" s="382"/>
      <c r="AU85" s="382"/>
      <c r="AV85" s="382"/>
      <c r="BU85" s="357"/>
      <c r="BV85" s="357"/>
      <c r="BW85" s="357"/>
      <c r="BX85" s="357"/>
      <c r="BY85" s="357"/>
      <c r="BZ85" s="357"/>
      <c r="CA85" s="357"/>
      <c r="CB85" s="357"/>
      <c r="CC85" s="357"/>
      <c r="CD85" s="357"/>
      <c r="CE85" s="357"/>
      <c r="CF85" s="357"/>
      <c r="CG85" s="357"/>
      <c r="CH85" s="357"/>
      <c r="CI85" s="357"/>
      <c r="CJ85" s="357"/>
      <c r="CK85" s="357"/>
      <c r="CL85" s="357"/>
      <c r="CM85" s="357"/>
      <c r="CN85" s="357"/>
      <c r="CO85" s="357"/>
      <c r="CP85" s="357"/>
      <c r="CQ85" s="357"/>
      <c r="CR85" s="357"/>
      <c r="CS85" s="357"/>
      <c r="CT85" s="357"/>
      <c r="CU85" s="357"/>
      <c r="CV85" s="357"/>
      <c r="CW85" s="357"/>
      <c r="CX85" s="357"/>
      <c r="CY85" s="357"/>
      <c r="CZ85" s="357"/>
      <c r="DA85" s="357"/>
      <c r="DB85" s="357"/>
      <c r="DC85" s="357"/>
      <c r="DD85" s="357"/>
      <c r="DE85" s="357"/>
      <c r="DF85" s="357"/>
      <c r="DG85" s="357"/>
      <c r="DH85" s="357"/>
      <c r="DI85" s="357"/>
      <c r="DJ85" s="357"/>
      <c r="DK85" s="357"/>
      <c r="DL85" s="357"/>
      <c r="DM85" s="357"/>
      <c r="DN85" s="357"/>
      <c r="DO85" s="357"/>
      <c r="DP85" s="357"/>
      <c r="DQ85" s="357"/>
      <c r="DR85" s="357"/>
      <c r="DS85" s="357"/>
      <c r="DT85" s="357"/>
      <c r="DU85" s="357"/>
      <c r="DV85" s="357"/>
      <c r="DW85" s="357"/>
      <c r="DX85" s="357"/>
      <c r="DY85" s="357"/>
      <c r="DZ85" s="357"/>
      <c r="EA85" s="357"/>
      <c r="EB85" s="357"/>
      <c r="EC85" s="357"/>
      <c r="ED85" s="357"/>
      <c r="EE85" s="357"/>
      <c r="EF85" s="357"/>
      <c r="EG85" s="357"/>
      <c r="EH85" s="357"/>
      <c r="EI85" s="357"/>
      <c r="EJ85" s="357"/>
      <c r="EK85" s="357"/>
      <c r="EL85" s="357"/>
      <c r="EM85" s="357"/>
      <c r="EN85" s="357"/>
      <c r="EO85" s="357"/>
      <c r="EP85" s="357"/>
      <c r="EQ85" s="357"/>
      <c r="ER85" s="357"/>
      <c r="ES85" s="357"/>
      <c r="ET85" s="357"/>
      <c r="EU85" s="357"/>
      <c r="EV85" s="357"/>
      <c r="EW85" s="357"/>
      <c r="EX85" s="357"/>
      <c r="EY85" s="357"/>
      <c r="EZ85" s="357"/>
      <c r="FA85" s="357"/>
      <c r="FB85" s="357"/>
      <c r="FC85" s="357"/>
      <c r="HQ85" s="357"/>
      <c r="HR85" s="357"/>
      <c r="HS85" s="357"/>
      <c r="HT85" s="357"/>
      <c r="HU85" s="357"/>
      <c r="HV85" s="357"/>
      <c r="HW85" s="357"/>
      <c r="HX85" s="357"/>
      <c r="IG85" s="357"/>
      <c r="IH85" s="357"/>
      <c r="II85" s="357"/>
      <c r="IJ85" s="357"/>
      <c r="IK85" s="357"/>
      <c r="IL85" s="357"/>
      <c r="IM85" s="357"/>
      <c r="IN85" s="357"/>
      <c r="IO85" s="357"/>
      <c r="IP85" s="357"/>
      <c r="IQ85" s="357"/>
      <c r="IR85" s="357"/>
      <c r="IS85" s="357"/>
      <c r="MR85" s="287"/>
      <c r="MS85" s="287"/>
      <c r="MT85" s="287"/>
      <c r="MU85" s="287"/>
      <c r="MV85" s="287"/>
      <c r="MW85" s="287"/>
      <c r="MX85" s="287"/>
      <c r="MY85" s="287"/>
      <c r="MZ85" s="287"/>
      <c r="NA85" s="287"/>
      <c r="NB85" s="287"/>
      <c r="NC85" s="287"/>
      <c r="ND85" s="287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PA85" s="357"/>
      <c r="PB85" s="357"/>
      <c r="PC85" s="357"/>
      <c r="PD85" s="357"/>
      <c r="PE85" s="357"/>
      <c r="PF85" s="357"/>
      <c r="PG85" s="357"/>
      <c r="PH85" s="357"/>
      <c r="PI85" s="357"/>
      <c r="PJ85" s="357"/>
      <c r="PK85" s="357"/>
      <c r="PL85" s="357"/>
      <c r="PM85" s="357"/>
      <c r="PN85" s="357"/>
      <c r="PO85" s="357"/>
      <c r="PP85" s="357"/>
      <c r="PQ85" s="357"/>
      <c r="PR85" s="357"/>
      <c r="PS85" s="357"/>
      <c r="PT85" s="357"/>
      <c r="PU85" s="357"/>
      <c r="PV85" s="357"/>
      <c r="PW85" s="357"/>
      <c r="PX85" s="357"/>
      <c r="PY85" s="357"/>
      <c r="PZ85" s="357"/>
      <c r="QA85" s="357"/>
      <c r="QB85" s="357"/>
      <c r="QC85" s="357"/>
      <c r="QD85" s="357"/>
      <c r="QE85" s="357"/>
      <c r="QF85" s="357"/>
      <c r="QG85" s="357"/>
      <c r="QH85" s="357"/>
      <c r="QI85" s="357"/>
      <c r="QJ85" s="357"/>
      <c r="QK85" s="357"/>
      <c r="QL85" s="357"/>
      <c r="QM85" s="357"/>
      <c r="QN85" s="357"/>
      <c r="QO85" s="357"/>
      <c r="QP85" s="357"/>
      <c r="QQ85" s="357"/>
      <c r="QR85" s="357"/>
      <c r="QS85" s="357"/>
      <c r="QT85" s="357"/>
      <c r="QU85" s="357"/>
      <c r="QV85" s="357"/>
      <c r="QW85" s="357"/>
      <c r="QX85" s="357"/>
      <c r="QY85" s="357"/>
      <c r="QZ85" s="357"/>
      <c r="RA85" s="357"/>
      <c r="RM85" s="367">
        <f>ROW()</f>
        <v>85</v>
      </c>
      <c r="RN85" s="287" t="s">
        <v>357</v>
      </c>
      <c r="RO85" s="445"/>
      <c r="RP85" s="600"/>
      <c r="RQ85" s="600"/>
      <c r="RR85" s="600"/>
      <c r="RS85" s="600">
        <f>SUM(RS82:RS84)</f>
        <v>83418881.591735959</v>
      </c>
      <c r="RT85" s="600">
        <f t="shared" ref="RT85:SB85" si="246">SUM(RT82:RT84)</f>
        <v>83418881.591735959</v>
      </c>
      <c r="RU85" s="600">
        <f t="shared" si="246"/>
        <v>104456521.71575001</v>
      </c>
      <c r="RV85" s="600">
        <f t="shared" si="246"/>
        <v>187875403.30748597</v>
      </c>
      <c r="RW85" s="600">
        <f t="shared" si="246"/>
        <v>54806639.016327873</v>
      </c>
      <c r="RX85" s="600">
        <f t="shared" si="246"/>
        <v>242682042.32381383</v>
      </c>
      <c r="RY85" s="600">
        <f t="shared" si="246"/>
        <v>122625300.25564417</v>
      </c>
      <c r="RZ85" s="600">
        <f t="shared" si="246"/>
        <v>365307342.579458</v>
      </c>
      <c r="SA85" s="600">
        <f t="shared" si="246"/>
        <v>69149599.774446085</v>
      </c>
      <c r="SB85" s="600">
        <f t="shared" si="246"/>
        <v>434456942.35390413</v>
      </c>
    </row>
    <row r="86" spans="2:496" ht="15.75" thickTop="1" x14ac:dyDescent="0.25">
      <c r="B86" s="382"/>
      <c r="C86" s="382"/>
      <c r="D86" s="382"/>
      <c r="E86" s="382"/>
      <c r="F86" s="382"/>
      <c r="G86" s="382"/>
      <c r="H86" s="382"/>
      <c r="I86" s="382"/>
      <c r="J86" s="382"/>
      <c r="K86" s="382"/>
      <c r="L86" s="382"/>
      <c r="M86" s="382"/>
      <c r="N86" s="382"/>
      <c r="O86" s="382"/>
      <c r="P86" s="382"/>
      <c r="Y86"/>
      <c r="Z86"/>
      <c r="AA86"/>
      <c r="AB86"/>
      <c r="AC86"/>
      <c r="AD86" s="382"/>
      <c r="AE86" s="382"/>
      <c r="AF86" s="382"/>
      <c r="AH86" s="382"/>
      <c r="AI86" s="382"/>
      <c r="AJ86" s="382"/>
      <c r="AK86" s="382"/>
      <c r="AL86" s="382"/>
      <c r="AM86" s="382"/>
      <c r="AN86" s="382"/>
      <c r="AO86" s="382"/>
      <c r="AP86" s="382"/>
      <c r="AQ86" s="382"/>
      <c r="AR86" s="382"/>
      <c r="AS86" s="382"/>
      <c r="AT86" s="382"/>
      <c r="AU86" s="382"/>
      <c r="AV86" s="382"/>
      <c r="BU86" s="357"/>
      <c r="BV86" s="357"/>
      <c r="BW86" s="357"/>
      <c r="BX86" s="357"/>
      <c r="BY86" s="357"/>
      <c r="BZ86" s="357"/>
      <c r="CA86" s="357"/>
      <c r="CB86" s="357"/>
      <c r="CC86" s="357"/>
      <c r="CD86" s="357"/>
      <c r="CE86" s="357"/>
      <c r="CF86" s="357"/>
      <c r="CG86" s="357"/>
      <c r="CH86" s="357"/>
      <c r="CI86" s="357"/>
      <c r="CJ86" s="357"/>
      <c r="CK86" s="357"/>
      <c r="CL86" s="357"/>
      <c r="CM86" s="357"/>
      <c r="CN86" s="357"/>
      <c r="CO86" s="357"/>
      <c r="CP86" s="357"/>
      <c r="CQ86" s="357"/>
      <c r="CR86" s="357"/>
      <c r="CS86" s="357"/>
      <c r="CT86" s="357"/>
      <c r="CU86" s="357"/>
      <c r="CV86" s="357"/>
      <c r="CW86" s="357"/>
      <c r="CX86" s="357"/>
      <c r="CY86" s="357"/>
      <c r="CZ86" s="357"/>
      <c r="DA86" s="357"/>
      <c r="DB86" s="357"/>
      <c r="DC86" s="357"/>
      <c r="DD86" s="357"/>
      <c r="DE86" s="357"/>
      <c r="DF86" s="357"/>
      <c r="DG86" s="357"/>
      <c r="DH86" s="357"/>
      <c r="DI86" s="357"/>
      <c r="DJ86" s="357"/>
      <c r="DK86" s="357"/>
      <c r="DL86" s="357"/>
      <c r="DM86" s="357"/>
      <c r="DN86" s="357"/>
      <c r="DO86" s="357"/>
      <c r="DP86" s="357"/>
      <c r="DQ86" s="357"/>
      <c r="DR86" s="357"/>
      <c r="DS86" s="357"/>
      <c r="DT86" s="357"/>
      <c r="DU86" s="357"/>
      <c r="DV86" s="357"/>
      <c r="DW86" s="357"/>
      <c r="DX86" s="357"/>
      <c r="DY86" s="357"/>
      <c r="DZ86" s="357"/>
      <c r="EA86" s="357"/>
      <c r="EB86" s="357"/>
      <c r="EC86" s="357"/>
      <c r="ED86" s="357"/>
      <c r="EE86" s="357"/>
      <c r="EF86" s="357"/>
      <c r="EG86" s="357"/>
      <c r="EH86" s="357"/>
      <c r="EI86" s="357"/>
      <c r="EJ86" s="357"/>
      <c r="EK86" s="357"/>
      <c r="EL86" s="357"/>
      <c r="EM86" s="357"/>
      <c r="EN86" s="357"/>
      <c r="EO86" s="357"/>
      <c r="EP86" s="357"/>
      <c r="EQ86" s="357"/>
      <c r="ER86" s="357"/>
      <c r="ES86" s="357"/>
      <c r="ET86" s="357"/>
      <c r="EU86" s="357"/>
      <c r="EV86" s="357"/>
      <c r="EW86" s="357"/>
      <c r="EX86" s="357"/>
      <c r="EY86" s="357"/>
      <c r="EZ86" s="357"/>
      <c r="FA86" s="357"/>
      <c r="FB86" s="357"/>
      <c r="FC86" s="357"/>
      <c r="HQ86" s="357"/>
      <c r="HR86" s="357"/>
      <c r="HS86" s="357"/>
      <c r="HT86" s="357"/>
      <c r="HU86" s="357"/>
      <c r="HV86" s="357"/>
      <c r="HW86" s="357"/>
      <c r="HX86" s="357"/>
      <c r="IG86" s="357"/>
      <c r="IH86" s="357"/>
      <c r="II86" s="357"/>
      <c r="IJ86" s="357"/>
      <c r="IK86" s="357"/>
      <c r="IL86" s="357"/>
      <c r="IM86" s="357"/>
      <c r="IN86" s="357"/>
      <c r="IO86" s="357"/>
      <c r="IP86" s="357"/>
      <c r="IQ86" s="357"/>
      <c r="IR86" s="357"/>
      <c r="IS86" s="357"/>
      <c r="MR86" s="287"/>
      <c r="MS86" s="287"/>
      <c r="MT86" s="287"/>
      <c r="MU86" s="287"/>
      <c r="MV86" s="287"/>
      <c r="MW86" s="287"/>
      <c r="MX86" s="287"/>
      <c r="MY86" s="287"/>
      <c r="MZ86" s="287"/>
      <c r="NA86" s="287"/>
      <c r="NB86" s="287"/>
      <c r="NC86" s="287"/>
      <c r="ND86" s="287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PA86" s="357"/>
      <c r="PB86" s="357"/>
      <c r="PC86" s="357"/>
      <c r="PD86" s="357"/>
      <c r="PE86" s="357"/>
      <c r="PF86" s="357"/>
      <c r="PG86" s="357"/>
      <c r="PH86" s="357"/>
      <c r="PI86" s="357"/>
      <c r="PJ86" s="357"/>
      <c r="PK86" s="357"/>
      <c r="PL86" s="357"/>
      <c r="PM86" s="357"/>
      <c r="PN86" s="357"/>
      <c r="PO86" s="357"/>
      <c r="PP86" s="357"/>
      <c r="PQ86" s="357"/>
      <c r="PR86" s="357"/>
      <c r="PS86" s="357"/>
      <c r="PT86" s="357"/>
      <c r="PU86" s="357"/>
      <c r="PV86" s="357"/>
      <c r="PW86" s="357"/>
      <c r="PX86" s="357"/>
      <c r="PY86" s="357"/>
      <c r="PZ86" s="357"/>
      <c r="QA86" s="357"/>
      <c r="QB86" s="357"/>
      <c r="QC86" s="357"/>
      <c r="QD86" s="357"/>
      <c r="QE86" s="357"/>
      <c r="QF86" s="357"/>
      <c r="QG86" s="357"/>
      <c r="QH86" s="357"/>
      <c r="QI86" s="357"/>
      <c r="QJ86" s="357"/>
      <c r="QK86" s="357"/>
      <c r="QL86" s="357"/>
      <c r="QM86" s="357"/>
      <c r="QN86" s="357"/>
      <c r="QO86" s="357"/>
      <c r="QP86" s="357"/>
      <c r="QQ86" s="357"/>
      <c r="QR86" s="357"/>
      <c r="QS86" s="357"/>
      <c r="QT86" s="357"/>
      <c r="QU86" s="357"/>
      <c r="QV86" s="357"/>
      <c r="QW86" s="357"/>
      <c r="QX86" s="357"/>
      <c r="QY86" s="357"/>
      <c r="QZ86" s="357"/>
      <c r="RA86" s="357"/>
      <c r="RM86" s="367">
        <f>ROW()</f>
        <v>86</v>
      </c>
      <c r="RN86" s="287"/>
      <c r="RO86" s="445"/>
      <c r="RP86" s="366"/>
      <c r="RQ86" s="366"/>
      <c r="RR86" s="366"/>
      <c r="RS86" s="366"/>
      <c r="RT86" s="366"/>
      <c r="RU86" s="366"/>
      <c r="RV86" s="366"/>
      <c r="RW86" s="366"/>
      <c r="RX86" s="366"/>
      <c r="RY86" s="366"/>
      <c r="RZ86" s="366"/>
      <c r="SA86" s="366"/>
      <c r="SB86" s="366"/>
    </row>
    <row r="87" spans="2:496" x14ac:dyDescent="0.25">
      <c r="B87" s="382"/>
      <c r="C87" s="382"/>
      <c r="D87" s="382"/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  <c r="P87" s="382"/>
      <c r="Y87"/>
      <c r="Z87"/>
      <c r="AA87"/>
      <c r="AB87"/>
      <c r="AC87"/>
      <c r="AD87" s="382"/>
      <c r="AE87" s="382"/>
      <c r="AF87" s="382"/>
      <c r="AH87" s="382"/>
      <c r="AI87" s="382"/>
      <c r="AJ87" s="382"/>
      <c r="AK87" s="382"/>
      <c r="AL87" s="382"/>
      <c r="AM87" s="382"/>
      <c r="AN87" s="382"/>
      <c r="AO87" s="382"/>
      <c r="AP87" s="382"/>
      <c r="AQ87" s="382"/>
      <c r="AR87" s="382"/>
      <c r="AS87" s="382"/>
      <c r="AT87" s="382"/>
      <c r="AU87" s="382"/>
      <c r="AV87" s="382"/>
      <c r="BU87" s="357"/>
      <c r="BV87" s="357"/>
      <c r="BW87" s="357"/>
      <c r="BX87" s="357"/>
      <c r="BY87" s="357"/>
      <c r="BZ87" s="357"/>
      <c r="CA87" s="357"/>
      <c r="CB87" s="357"/>
      <c r="CC87" s="357"/>
      <c r="CD87" s="357"/>
      <c r="CE87" s="357"/>
      <c r="CF87" s="357"/>
      <c r="CG87" s="357"/>
      <c r="CH87" s="357"/>
      <c r="CI87" s="357"/>
      <c r="CJ87" s="357"/>
      <c r="CK87" s="357"/>
      <c r="CL87" s="357"/>
      <c r="CM87" s="357"/>
      <c r="CN87" s="357"/>
      <c r="CO87" s="357"/>
      <c r="CP87" s="357"/>
      <c r="CQ87" s="357"/>
      <c r="CR87" s="357"/>
      <c r="CS87" s="357"/>
      <c r="CT87" s="357"/>
      <c r="CU87" s="357"/>
      <c r="CV87" s="357"/>
      <c r="CW87" s="357"/>
      <c r="CX87" s="357"/>
      <c r="CY87" s="357"/>
      <c r="CZ87" s="357"/>
      <c r="DA87" s="357"/>
      <c r="DB87" s="357"/>
      <c r="DC87" s="357"/>
      <c r="DD87" s="357"/>
      <c r="DE87" s="357"/>
      <c r="DF87" s="357"/>
      <c r="DG87" s="357"/>
      <c r="DH87" s="357"/>
      <c r="DI87" s="357"/>
      <c r="DJ87" s="357"/>
      <c r="DK87" s="357"/>
      <c r="DL87" s="357"/>
      <c r="DM87" s="357"/>
      <c r="DN87" s="357"/>
      <c r="DO87" s="357"/>
      <c r="DP87" s="357"/>
      <c r="DQ87" s="357"/>
      <c r="DR87" s="357"/>
      <c r="DS87" s="357"/>
      <c r="DT87" s="357"/>
      <c r="DU87" s="357"/>
      <c r="DV87" s="357"/>
      <c r="DW87" s="357"/>
      <c r="DX87" s="357"/>
      <c r="DY87" s="357"/>
      <c r="DZ87" s="357"/>
      <c r="EA87" s="357"/>
      <c r="EB87" s="357"/>
      <c r="EC87" s="357"/>
      <c r="ED87" s="357"/>
      <c r="EE87" s="357"/>
      <c r="EF87" s="357"/>
      <c r="EG87" s="357"/>
      <c r="EH87" s="357"/>
      <c r="EI87" s="357"/>
      <c r="EJ87" s="357"/>
      <c r="EK87" s="357"/>
      <c r="EL87" s="357"/>
      <c r="EM87" s="357"/>
      <c r="EN87" s="357"/>
      <c r="EO87" s="357"/>
      <c r="EP87" s="357"/>
      <c r="EQ87" s="357"/>
      <c r="ER87" s="357"/>
      <c r="ES87" s="357"/>
      <c r="ET87" s="357"/>
      <c r="EU87" s="357"/>
      <c r="EV87" s="357"/>
      <c r="EW87" s="357"/>
      <c r="EX87" s="357"/>
      <c r="EY87" s="357"/>
      <c r="EZ87" s="357"/>
      <c r="FA87" s="357"/>
      <c r="FB87" s="357"/>
      <c r="FC87" s="357"/>
      <c r="HQ87" s="357"/>
      <c r="HR87" s="357"/>
      <c r="HS87" s="357"/>
      <c r="HT87" s="357"/>
      <c r="HU87" s="357"/>
      <c r="HV87" s="357"/>
      <c r="HW87" s="357"/>
      <c r="HX87" s="357"/>
      <c r="IG87" s="357"/>
      <c r="IH87" s="357"/>
      <c r="II87" s="357"/>
      <c r="IJ87" s="357"/>
      <c r="IK87" s="357"/>
      <c r="IL87" s="357"/>
      <c r="IM87" s="357"/>
      <c r="IN87" s="357"/>
      <c r="IO87" s="357"/>
      <c r="IP87" s="357"/>
      <c r="IQ87" s="357"/>
      <c r="IR87" s="357"/>
      <c r="IS87" s="357"/>
      <c r="MR87" s="287"/>
      <c r="MS87" s="287"/>
      <c r="MT87" s="287"/>
      <c r="MU87" s="287"/>
      <c r="MV87" s="287"/>
      <c r="MW87" s="287"/>
      <c r="MX87" s="287"/>
      <c r="MY87" s="287"/>
      <c r="MZ87" s="287"/>
      <c r="NA87" s="287"/>
      <c r="NB87" s="287"/>
      <c r="NC87" s="287"/>
      <c r="ND87" s="2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PA87" s="357"/>
      <c r="PB87" s="357"/>
      <c r="PC87" s="357"/>
      <c r="PD87" s="357"/>
      <c r="PE87" s="357"/>
      <c r="PF87" s="357"/>
      <c r="PG87" s="357"/>
      <c r="PH87" s="357"/>
      <c r="PI87" s="357"/>
      <c r="PJ87" s="357"/>
      <c r="PK87" s="357"/>
      <c r="PL87" s="357"/>
      <c r="PM87" s="357"/>
      <c r="PN87" s="357"/>
      <c r="PO87" s="357"/>
      <c r="PP87" s="357"/>
      <c r="PQ87" s="357"/>
      <c r="PR87" s="357"/>
      <c r="PS87" s="357"/>
      <c r="PT87" s="357"/>
      <c r="PU87" s="357"/>
      <c r="PV87" s="357"/>
      <c r="PW87" s="357"/>
      <c r="PX87" s="357"/>
      <c r="PY87" s="357"/>
      <c r="PZ87" s="357"/>
      <c r="QA87" s="357"/>
      <c r="QB87" s="357"/>
      <c r="QC87" s="357"/>
      <c r="QD87" s="357"/>
      <c r="QE87" s="357"/>
      <c r="QF87" s="357"/>
      <c r="QG87" s="357"/>
      <c r="QH87" s="357"/>
      <c r="QI87" s="357"/>
      <c r="QJ87" s="357"/>
      <c r="QK87" s="357"/>
      <c r="QL87" s="357"/>
      <c r="QM87" s="357"/>
      <c r="QN87" s="357"/>
      <c r="QO87" s="357"/>
      <c r="QP87" s="357"/>
      <c r="QQ87" s="357"/>
      <c r="QR87" s="357"/>
      <c r="QS87" s="357"/>
      <c r="QT87" s="357"/>
      <c r="QU87" s="357"/>
      <c r="QV87" s="357"/>
      <c r="QW87" s="357"/>
      <c r="QX87" s="357"/>
      <c r="QY87" s="357"/>
      <c r="QZ87" s="357"/>
      <c r="RA87" s="357"/>
      <c r="RM87" s="367">
        <f>ROW()</f>
        <v>87</v>
      </c>
      <c r="RN87" s="611" t="s">
        <v>419</v>
      </c>
      <c r="RO87" s="445"/>
      <c r="RP87" s="366"/>
      <c r="RQ87" s="366"/>
      <c r="RR87" s="366"/>
      <c r="RS87" s="366"/>
      <c r="RT87" s="366"/>
      <c r="RU87" s="366"/>
      <c r="RV87" s="366"/>
      <c r="RW87" s="366"/>
      <c r="RX87" s="366"/>
      <c r="RY87" s="366"/>
      <c r="RZ87" s="366"/>
      <c r="SA87" s="366"/>
      <c r="SB87" s="366"/>
    </row>
    <row r="88" spans="2:496" x14ac:dyDescent="0.25">
      <c r="B88" s="382"/>
      <c r="C88" s="382"/>
      <c r="D88" s="382"/>
      <c r="E88" s="382"/>
      <c r="F88" s="382"/>
      <c r="G88" s="382"/>
      <c r="H88" s="382"/>
      <c r="I88" s="382"/>
      <c r="J88" s="382"/>
      <c r="K88" s="382"/>
      <c r="L88" s="382"/>
      <c r="M88" s="382"/>
      <c r="N88" s="382"/>
      <c r="O88" s="382"/>
      <c r="P88" s="382"/>
      <c r="Y88"/>
      <c r="Z88"/>
      <c r="AA88"/>
      <c r="AB88"/>
      <c r="AC88"/>
      <c r="AD88" s="382"/>
      <c r="AE88" s="382"/>
      <c r="AF88" s="382"/>
      <c r="AH88" s="382"/>
      <c r="AI88" s="382"/>
      <c r="AJ88" s="382"/>
      <c r="AK88" s="382"/>
      <c r="AL88" s="382"/>
      <c r="AM88" s="382"/>
      <c r="AN88" s="382"/>
      <c r="AO88" s="382"/>
      <c r="AP88" s="382"/>
      <c r="AQ88" s="382"/>
      <c r="AR88" s="382"/>
      <c r="AS88" s="382"/>
      <c r="AT88" s="382"/>
      <c r="AU88" s="382"/>
      <c r="AV88" s="382"/>
      <c r="BU88" s="357"/>
      <c r="BV88" s="357"/>
      <c r="BW88" s="357"/>
      <c r="BX88" s="357"/>
      <c r="BY88" s="357"/>
      <c r="BZ88" s="357"/>
      <c r="CA88" s="357"/>
      <c r="CB88" s="357"/>
      <c r="CC88" s="357"/>
      <c r="CD88" s="357"/>
      <c r="CE88" s="357"/>
      <c r="CF88" s="357"/>
      <c r="CG88" s="357"/>
      <c r="CH88" s="357"/>
      <c r="CI88" s="357"/>
      <c r="CJ88" s="357"/>
      <c r="CK88" s="357"/>
      <c r="CL88" s="357"/>
      <c r="CM88" s="357"/>
      <c r="CN88" s="357"/>
      <c r="CO88" s="357"/>
      <c r="CP88" s="357"/>
      <c r="CQ88" s="357"/>
      <c r="CR88" s="357"/>
      <c r="CS88" s="357"/>
      <c r="CT88" s="357"/>
      <c r="CU88" s="357"/>
      <c r="CV88" s="357"/>
      <c r="CW88" s="357"/>
      <c r="CX88" s="357"/>
      <c r="CY88" s="357"/>
      <c r="CZ88" s="357"/>
      <c r="DA88" s="357"/>
      <c r="DB88" s="357"/>
      <c r="DC88" s="357"/>
      <c r="DD88" s="357"/>
      <c r="DE88" s="357"/>
      <c r="DF88" s="357"/>
      <c r="DG88" s="357"/>
      <c r="DH88" s="357"/>
      <c r="DI88" s="357"/>
      <c r="DJ88" s="357"/>
      <c r="DK88" s="357"/>
      <c r="DL88" s="357"/>
      <c r="DM88" s="357"/>
      <c r="DN88" s="357"/>
      <c r="DO88" s="357"/>
      <c r="DP88" s="357"/>
      <c r="DQ88" s="357"/>
      <c r="DR88" s="357"/>
      <c r="DS88" s="357"/>
      <c r="DT88" s="357"/>
      <c r="DU88" s="357"/>
      <c r="DV88" s="357"/>
      <c r="DW88" s="357"/>
      <c r="DX88" s="357"/>
      <c r="DY88" s="357"/>
      <c r="DZ88" s="357"/>
      <c r="EA88" s="357"/>
      <c r="EB88" s="357"/>
      <c r="EC88" s="357"/>
      <c r="ED88" s="357"/>
      <c r="EE88" s="357"/>
      <c r="EF88" s="357"/>
      <c r="EG88" s="357"/>
      <c r="EH88" s="357"/>
      <c r="EI88" s="357"/>
      <c r="EJ88" s="357"/>
      <c r="EK88" s="357"/>
      <c r="EL88" s="357"/>
      <c r="EM88" s="357"/>
      <c r="EN88" s="357"/>
      <c r="EO88" s="357"/>
      <c r="EP88" s="357"/>
      <c r="EQ88" s="357"/>
      <c r="ER88" s="357"/>
      <c r="ES88" s="357"/>
      <c r="ET88" s="357"/>
      <c r="EU88" s="357"/>
      <c r="EV88" s="357"/>
      <c r="EW88" s="357"/>
      <c r="EX88" s="357"/>
      <c r="EY88" s="357"/>
      <c r="EZ88" s="357"/>
      <c r="FA88" s="357"/>
      <c r="FB88" s="357"/>
      <c r="FC88" s="357"/>
      <c r="HQ88" s="357"/>
      <c r="HR88" s="357"/>
      <c r="HS88" s="357"/>
      <c r="HT88" s="357"/>
      <c r="HU88" s="357"/>
      <c r="HV88" s="357"/>
      <c r="HW88" s="357"/>
      <c r="HX88" s="357"/>
      <c r="IG88" s="357"/>
      <c r="IH88" s="357"/>
      <c r="II88" s="357"/>
      <c r="IJ88" s="357"/>
      <c r="IK88" s="357"/>
      <c r="IL88" s="357"/>
      <c r="IM88" s="357"/>
      <c r="IN88" s="357"/>
      <c r="IO88" s="357"/>
      <c r="IP88" s="357"/>
      <c r="IQ88" s="357"/>
      <c r="IR88" s="357"/>
      <c r="IS88" s="357"/>
      <c r="MR88" s="287"/>
      <c r="MS88" s="287"/>
      <c r="MT88" s="287"/>
      <c r="MU88" s="287"/>
      <c r="MV88" s="287"/>
      <c r="MW88" s="287"/>
      <c r="MX88" s="287"/>
      <c r="MY88" s="287"/>
      <c r="MZ88" s="287"/>
      <c r="NA88" s="287"/>
      <c r="NB88" s="287"/>
      <c r="NC88" s="287"/>
      <c r="ND88" s="287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PA88" s="357"/>
      <c r="PB88" s="357"/>
      <c r="PC88" s="357"/>
      <c r="PD88" s="357"/>
      <c r="PE88" s="357"/>
      <c r="PF88" s="357"/>
      <c r="PG88" s="357"/>
      <c r="PH88" s="357"/>
      <c r="PI88" s="357"/>
      <c r="PJ88" s="357"/>
      <c r="PK88" s="357"/>
      <c r="PL88" s="357"/>
      <c r="PM88" s="357"/>
      <c r="PN88" s="357"/>
      <c r="PO88" s="357"/>
      <c r="PP88" s="357"/>
      <c r="PQ88" s="357"/>
      <c r="PR88" s="357"/>
      <c r="PS88" s="357"/>
      <c r="PT88" s="357"/>
      <c r="PU88" s="357"/>
      <c r="PV88" s="357"/>
      <c r="PW88" s="357"/>
      <c r="PX88" s="357"/>
      <c r="PY88" s="357"/>
      <c r="PZ88" s="357"/>
      <c r="QA88" s="357"/>
      <c r="QB88" s="357"/>
      <c r="QC88" s="357"/>
      <c r="QD88" s="357"/>
      <c r="QE88" s="357"/>
      <c r="QF88" s="357"/>
      <c r="QG88" s="357"/>
      <c r="QH88" s="357"/>
      <c r="QI88" s="357"/>
      <c r="QJ88" s="357"/>
      <c r="QK88" s="357"/>
      <c r="QL88" s="357"/>
      <c r="QM88" s="357"/>
      <c r="QN88" s="357"/>
      <c r="QO88" s="357"/>
      <c r="QP88" s="357"/>
      <c r="QQ88" s="357"/>
      <c r="QR88" s="357"/>
      <c r="QS88" s="357"/>
      <c r="QT88" s="357"/>
      <c r="QU88" s="357"/>
      <c r="QV88" s="357"/>
      <c r="QW88" s="357"/>
      <c r="QX88" s="357"/>
      <c r="QY88" s="357"/>
      <c r="QZ88" s="357"/>
      <c r="RA88" s="357"/>
      <c r="RM88" s="367">
        <f>ROW()</f>
        <v>88</v>
      </c>
      <c r="RN88" s="287" t="s">
        <v>180</v>
      </c>
      <c r="RO88" s="445"/>
      <c r="RP88" s="412"/>
      <c r="RQ88" s="412"/>
      <c r="RR88" s="412"/>
      <c r="RS88" s="412">
        <f>RS70+RS52+RS34+RS16</f>
        <v>1340679.42</v>
      </c>
      <c r="RT88" s="413">
        <f>RS88</f>
        <v>1340679.42</v>
      </c>
      <c r="RU88" s="412">
        <f>RU70+RU52+RU34+RU16</f>
        <v>12090454.07</v>
      </c>
      <c r="RV88" s="413">
        <f>RU88+RT88</f>
        <v>13431133.49</v>
      </c>
      <c r="RW88" s="412">
        <f>RW70+RW52+RW34+RW16</f>
        <v>18459606.650000002</v>
      </c>
      <c r="RX88" s="413">
        <f>RW88+RV88</f>
        <v>31890740.140000001</v>
      </c>
      <c r="RY88" s="412">
        <f>RY70+RY52+RY34+RY16</f>
        <v>28288197.149999969</v>
      </c>
      <c r="RZ88" s="413">
        <f>RY88+RX88</f>
        <v>60178937.289999969</v>
      </c>
      <c r="SA88" s="412">
        <f>SA70+SA52+SA34+SA16</f>
        <v>29017574.249999955</v>
      </c>
      <c r="SB88" s="413">
        <f>SA88+RZ88</f>
        <v>89196511.539999932</v>
      </c>
    </row>
    <row r="89" spans="2:496" x14ac:dyDescent="0.25">
      <c r="B89" s="382"/>
      <c r="C89" s="382"/>
      <c r="D89" s="382"/>
      <c r="E89" s="382"/>
      <c r="F89" s="382"/>
      <c r="G89" s="382"/>
      <c r="H89" s="382"/>
      <c r="I89" s="382"/>
      <c r="J89" s="382"/>
      <c r="K89" s="382"/>
      <c r="L89" s="382"/>
      <c r="M89" s="382"/>
      <c r="N89" s="382"/>
      <c r="O89" s="382"/>
      <c r="P89" s="382"/>
      <c r="Y89"/>
      <c r="Z89"/>
      <c r="AA89"/>
      <c r="AB89"/>
      <c r="AC89"/>
      <c r="AD89" s="382"/>
      <c r="AE89" s="382"/>
      <c r="AF89" s="382"/>
      <c r="AH89" s="382"/>
      <c r="AI89" s="382"/>
      <c r="AJ89" s="382"/>
      <c r="AK89" s="382"/>
      <c r="AL89" s="382"/>
      <c r="AM89" s="382"/>
      <c r="AN89" s="382"/>
      <c r="AO89" s="382"/>
      <c r="AP89" s="382"/>
      <c r="AQ89" s="382"/>
      <c r="AR89" s="382"/>
      <c r="AS89" s="382"/>
      <c r="AT89" s="382"/>
      <c r="AU89" s="382"/>
      <c r="AV89" s="382"/>
      <c r="BU89" s="357"/>
      <c r="BV89" s="357"/>
      <c r="BW89" s="357"/>
      <c r="BX89" s="357"/>
      <c r="BY89" s="357"/>
      <c r="BZ89" s="357"/>
      <c r="CA89" s="357"/>
      <c r="CB89" s="357"/>
      <c r="CC89" s="357"/>
      <c r="CD89" s="357"/>
      <c r="CE89" s="357"/>
      <c r="CF89" s="357"/>
      <c r="CG89" s="357"/>
      <c r="CH89" s="357"/>
      <c r="CI89" s="357"/>
      <c r="CJ89" s="357"/>
      <c r="CK89" s="357"/>
      <c r="CL89" s="357"/>
      <c r="CM89" s="357"/>
      <c r="CN89" s="357"/>
      <c r="CO89" s="357"/>
      <c r="CP89" s="357"/>
      <c r="CQ89" s="357"/>
      <c r="CR89" s="357"/>
      <c r="CS89" s="357"/>
      <c r="CT89" s="357"/>
      <c r="CU89" s="357"/>
      <c r="CV89" s="357"/>
      <c r="CW89" s="357"/>
      <c r="CX89" s="357"/>
      <c r="CY89" s="357"/>
      <c r="CZ89" s="357"/>
      <c r="DA89" s="357"/>
      <c r="DB89" s="357"/>
      <c r="DC89" s="357"/>
      <c r="DD89" s="357"/>
      <c r="DE89" s="357"/>
      <c r="DF89" s="357"/>
      <c r="DG89" s="357"/>
      <c r="DH89" s="357"/>
      <c r="DI89" s="357"/>
      <c r="DJ89" s="357"/>
      <c r="DK89" s="357"/>
      <c r="DL89" s="357"/>
      <c r="DM89" s="357"/>
      <c r="DN89" s="357"/>
      <c r="DO89" s="357"/>
      <c r="DP89" s="357"/>
      <c r="DQ89" s="357"/>
      <c r="DR89" s="357"/>
      <c r="DS89" s="357"/>
      <c r="DT89" s="357"/>
      <c r="DU89" s="357"/>
      <c r="DV89" s="357"/>
      <c r="DW89" s="357"/>
      <c r="DX89" s="357"/>
      <c r="DY89" s="357"/>
      <c r="DZ89" s="357"/>
      <c r="EA89" s="357"/>
      <c r="EB89" s="357"/>
      <c r="EC89" s="357"/>
      <c r="ED89" s="357"/>
      <c r="EE89" s="357"/>
      <c r="EF89" s="357"/>
      <c r="EG89" s="357"/>
      <c r="EH89" s="357"/>
      <c r="EI89" s="357"/>
      <c r="EJ89" s="357"/>
      <c r="EK89" s="357"/>
      <c r="EL89" s="357"/>
      <c r="EM89" s="357"/>
      <c r="EN89" s="357"/>
      <c r="EO89" s="357"/>
      <c r="EP89" s="357"/>
      <c r="EQ89" s="357"/>
      <c r="ER89" s="357"/>
      <c r="ES89" s="357"/>
      <c r="ET89" s="357"/>
      <c r="EU89" s="357"/>
      <c r="EV89" s="357"/>
      <c r="EW89" s="357"/>
      <c r="EX89" s="357"/>
      <c r="EY89" s="357"/>
      <c r="EZ89" s="357"/>
      <c r="FA89" s="357"/>
      <c r="FB89" s="357"/>
      <c r="FC89" s="357"/>
      <c r="HQ89" s="357"/>
      <c r="HR89" s="357"/>
      <c r="HS89" s="357"/>
      <c r="HT89" s="357"/>
      <c r="HU89" s="357"/>
      <c r="HV89" s="357"/>
      <c r="HW89" s="357"/>
      <c r="HX89" s="357"/>
      <c r="IG89" s="357"/>
      <c r="IH89" s="357"/>
      <c r="II89" s="357"/>
      <c r="IJ89" s="357"/>
      <c r="IK89" s="357"/>
      <c r="IL89" s="357"/>
      <c r="IM89" s="357"/>
      <c r="IN89" s="357"/>
      <c r="IO89" s="357"/>
      <c r="IP89" s="357"/>
      <c r="IQ89" s="357"/>
      <c r="IR89" s="357"/>
      <c r="IS89" s="357"/>
      <c r="MR89" s="287"/>
      <c r="MS89" s="287"/>
      <c r="MT89" s="287"/>
      <c r="MU89" s="287"/>
      <c r="MV89" s="287"/>
      <c r="MW89" s="287"/>
      <c r="MX89" s="287"/>
      <c r="MY89" s="287"/>
      <c r="MZ89" s="287"/>
      <c r="NA89" s="287"/>
      <c r="NB89" s="287"/>
      <c r="NC89" s="287"/>
      <c r="ND89" s="287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PA89" s="357"/>
      <c r="PB89" s="357"/>
      <c r="PC89" s="357"/>
      <c r="PD89" s="357"/>
      <c r="PE89" s="357"/>
      <c r="PF89" s="357"/>
      <c r="PG89" s="357"/>
      <c r="PH89" s="357"/>
      <c r="PI89" s="357"/>
      <c r="PJ89" s="357"/>
      <c r="PK89" s="357"/>
      <c r="PL89" s="357"/>
      <c r="PM89" s="357"/>
      <c r="PN89" s="357"/>
      <c r="PO89" s="357"/>
      <c r="PP89" s="357"/>
      <c r="PQ89" s="357"/>
      <c r="PR89" s="357"/>
      <c r="PS89" s="357"/>
      <c r="PT89" s="357"/>
      <c r="PU89" s="357"/>
      <c r="PV89" s="357"/>
      <c r="PW89" s="357"/>
      <c r="PX89" s="357"/>
      <c r="PY89" s="357"/>
      <c r="PZ89" s="357"/>
      <c r="QA89" s="357"/>
      <c r="QB89" s="357"/>
      <c r="QC89" s="357"/>
      <c r="QD89" s="357"/>
      <c r="QE89" s="357"/>
      <c r="QF89" s="357"/>
      <c r="QG89" s="357"/>
      <c r="QH89" s="357"/>
      <c r="QI89" s="357"/>
      <c r="QJ89" s="357"/>
      <c r="QK89" s="357"/>
      <c r="QL89" s="357"/>
      <c r="QM89" s="357"/>
      <c r="QN89" s="357"/>
      <c r="QO89" s="357"/>
      <c r="QP89" s="357"/>
      <c r="QQ89" s="357"/>
      <c r="QR89" s="357"/>
      <c r="QS89" s="357"/>
      <c r="QT89" s="357"/>
      <c r="QU89" s="357"/>
      <c r="QV89" s="357"/>
      <c r="QW89" s="357"/>
      <c r="QX89" s="357"/>
      <c r="QY89" s="357"/>
      <c r="QZ89" s="357"/>
      <c r="RA89" s="357"/>
      <c r="RM89" s="367">
        <f>ROW()</f>
        <v>89</v>
      </c>
      <c r="RN89" s="287" t="s">
        <v>199</v>
      </c>
      <c r="RO89" s="445"/>
      <c r="RP89" s="444"/>
      <c r="RQ89" s="444"/>
      <c r="RR89" s="444"/>
      <c r="RS89" s="444">
        <f t="shared" ref="RS89:RS91" si="247">RS71+RS53+RS35+RS17</f>
        <v>337910.94770999998</v>
      </c>
      <c r="RT89" s="446">
        <f t="shared" ref="RT89:RT91" si="248">RS89</f>
        <v>337910.94770999998</v>
      </c>
      <c r="RU89" s="444">
        <f t="shared" ref="RU89:RU91" si="249">RU71+RU53+RU35+RU17</f>
        <v>2536646.4798359997</v>
      </c>
      <c r="RV89" s="446">
        <f t="shared" ref="RV89:RV91" si="250">RU89+RT89</f>
        <v>2874557.4275459996</v>
      </c>
      <c r="RW89" s="444">
        <f t="shared" ref="RW89:RW91" si="251">RW71+RW53+RW35+RW17</f>
        <v>866880.22978199972</v>
      </c>
      <c r="RX89" s="446">
        <f t="shared" ref="RX89:RX91" si="252">RW89+RV89</f>
        <v>3741437.6573279994</v>
      </c>
      <c r="RY89" s="444">
        <f t="shared" ref="RY89:RY91" si="253">RY71+RY53+RY35+RY17</f>
        <v>2886852.4153140001</v>
      </c>
      <c r="RZ89" s="446">
        <f t="shared" ref="RZ89:RZ91" si="254">RY89+RX89</f>
        <v>6628290.0726419995</v>
      </c>
      <c r="SA89" s="444">
        <f t="shared" ref="SA89:SA91" si="255">SA71+SA53+SA35+SA17</f>
        <v>945126.67792200018</v>
      </c>
      <c r="SB89" s="446">
        <f t="shared" ref="SB89:SB91" si="256">SA89+RZ89</f>
        <v>7573416.7505639996</v>
      </c>
    </row>
    <row r="90" spans="2:496" x14ac:dyDescent="0.25">
      <c r="B90" s="382"/>
      <c r="C90" s="382"/>
      <c r="D90" s="382"/>
      <c r="E90" s="382"/>
      <c r="F90" s="382"/>
      <c r="G90" s="382"/>
      <c r="H90" s="382"/>
      <c r="I90" s="382"/>
      <c r="J90" s="382"/>
      <c r="K90" s="382"/>
      <c r="L90" s="382"/>
      <c r="M90" s="382"/>
      <c r="N90" s="382"/>
      <c r="O90" s="382"/>
      <c r="P90" s="382"/>
      <c r="Y90"/>
      <c r="Z90"/>
      <c r="AA90"/>
      <c r="AB90"/>
      <c r="AC90"/>
      <c r="AD90" s="382"/>
      <c r="AE90" s="382"/>
      <c r="AF90" s="382"/>
      <c r="AH90" s="382"/>
      <c r="AI90" s="382"/>
      <c r="AJ90" s="382"/>
      <c r="AK90" s="382"/>
      <c r="AL90" s="382"/>
      <c r="AM90" s="382"/>
      <c r="AN90" s="382"/>
      <c r="AO90" s="382"/>
      <c r="AP90" s="382"/>
      <c r="AQ90" s="382"/>
      <c r="AR90" s="382"/>
      <c r="AS90" s="382"/>
      <c r="AT90" s="382"/>
      <c r="AU90" s="382"/>
      <c r="AV90" s="382"/>
      <c r="BU90" s="357"/>
      <c r="BV90" s="357"/>
      <c r="BW90" s="357"/>
      <c r="BX90" s="357"/>
      <c r="BY90" s="357"/>
      <c r="BZ90" s="357"/>
      <c r="CA90" s="357"/>
      <c r="CB90" s="357"/>
      <c r="CC90" s="357"/>
      <c r="CD90" s="357"/>
      <c r="CE90" s="357"/>
      <c r="CF90" s="357"/>
      <c r="CG90" s="357"/>
      <c r="CH90" s="357"/>
      <c r="CI90" s="357"/>
      <c r="CJ90" s="357"/>
      <c r="CK90" s="357"/>
      <c r="CL90" s="357"/>
      <c r="CM90" s="357"/>
      <c r="CN90" s="357"/>
      <c r="CO90" s="357"/>
      <c r="CP90" s="357"/>
      <c r="CQ90" s="357"/>
      <c r="CR90" s="357"/>
      <c r="CS90" s="357"/>
      <c r="CT90" s="357"/>
      <c r="CU90" s="357"/>
      <c r="CV90" s="357"/>
      <c r="CW90" s="357"/>
      <c r="CX90" s="357"/>
      <c r="CY90" s="357"/>
      <c r="CZ90" s="357"/>
      <c r="DA90" s="357"/>
      <c r="DB90" s="357"/>
      <c r="DC90" s="357"/>
      <c r="DD90" s="357"/>
      <c r="DE90" s="357"/>
      <c r="DF90" s="357"/>
      <c r="DG90" s="357"/>
      <c r="DH90" s="357"/>
      <c r="DI90" s="357"/>
      <c r="DJ90" s="357"/>
      <c r="DK90" s="357"/>
      <c r="DL90" s="357"/>
      <c r="DM90" s="357"/>
      <c r="DN90" s="357"/>
      <c r="DO90" s="357"/>
      <c r="DP90" s="357"/>
      <c r="DQ90" s="357"/>
      <c r="DR90" s="357"/>
      <c r="DS90" s="357"/>
      <c r="DT90" s="357"/>
      <c r="DU90" s="357"/>
      <c r="DV90" s="357"/>
      <c r="DW90" s="357"/>
      <c r="DX90" s="357"/>
      <c r="DY90" s="357"/>
      <c r="DZ90" s="357"/>
      <c r="EA90" s="357"/>
      <c r="EB90" s="357"/>
      <c r="EC90" s="357"/>
      <c r="ED90" s="357"/>
      <c r="EE90" s="357"/>
      <c r="EF90" s="357"/>
      <c r="EG90" s="357"/>
      <c r="EH90" s="357"/>
      <c r="EI90" s="357"/>
      <c r="EJ90" s="357"/>
      <c r="EK90" s="357"/>
      <c r="EL90" s="357"/>
      <c r="EM90" s="357"/>
      <c r="EN90" s="357"/>
      <c r="EO90" s="357"/>
      <c r="EP90" s="357"/>
      <c r="EQ90" s="357"/>
      <c r="ER90" s="357"/>
      <c r="ES90" s="357"/>
      <c r="ET90" s="357"/>
      <c r="EU90" s="357"/>
      <c r="EV90" s="357"/>
      <c r="EW90" s="357"/>
      <c r="EX90" s="357"/>
      <c r="EY90" s="357"/>
      <c r="EZ90" s="357"/>
      <c r="FA90" s="357"/>
      <c r="FB90" s="357"/>
      <c r="FC90" s="357"/>
      <c r="HQ90" s="357"/>
      <c r="HR90" s="357"/>
      <c r="HS90" s="357"/>
      <c r="HT90" s="357"/>
      <c r="HU90" s="357"/>
      <c r="HV90" s="357"/>
      <c r="HW90" s="357"/>
      <c r="HX90" s="357"/>
      <c r="IG90" s="357"/>
      <c r="IH90" s="357"/>
      <c r="II90" s="357"/>
      <c r="IJ90" s="357"/>
      <c r="IK90" s="357"/>
      <c r="IL90" s="357"/>
      <c r="IM90" s="357"/>
      <c r="IN90" s="357"/>
      <c r="IO90" s="357"/>
      <c r="IP90" s="357"/>
      <c r="IQ90" s="357"/>
      <c r="IR90" s="357"/>
      <c r="IS90" s="357"/>
      <c r="MR90" s="287"/>
      <c r="MS90" s="287"/>
      <c r="MT90" s="287"/>
      <c r="MU90" s="287"/>
      <c r="MV90" s="287"/>
      <c r="MW90" s="287"/>
      <c r="MX90" s="287"/>
      <c r="MY90" s="287"/>
      <c r="MZ90" s="287"/>
      <c r="NA90" s="287"/>
      <c r="NB90" s="287"/>
      <c r="NC90" s="287"/>
      <c r="ND90" s="287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PA90" s="357"/>
      <c r="PB90" s="357"/>
      <c r="PC90" s="357"/>
      <c r="PD90" s="357"/>
      <c r="PE90" s="357"/>
      <c r="PF90" s="357"/>
      <c r="PG90" s="357"/>
      <c r="PH90" s="357"/>
      <c r="PI90" s="357"/>
      <c r="PJ90" s="357"/>
      <c r="PK90" s="357"/>
      <c r="PL90" s="357"/>
      <c r="PM90" s="357"/>
      <c r="PN90" s="357"/>
      <c r="PO90" s="357"/>
      <c r="PP90" s="357"/>
      <c r="PQ90" s="357"/>
      <c r="PR90" s="357"/>
      <c r="PS90" s="357"/>
      <c r="PT90" s="357"/>
      <c r="PU90" s="357"/>
      <c r="PV90" s="357"/>
      <c r="PW90" s="357"/>
      <c r="PX90" s="357"/>
      <c r="PY90" s="357"/>
      <c r="PZ90" s="357"/>
      <c r="QA90" s="357"/>
      <c r="QB90" s="357"/>
      <c r="QC90" s="357"/>
      <c r="QD90" s="357"/>
      <c r="QE90" s="357"/>
      <c r="QF90" s="357"/>
      <c r="QG90" s="357"/>
      <c r="QH90" s="357"/>
      <c r="QI90" s="357"/>
      <c r="QJ90" s="357"/>
      <c r="QK90" s="357"/>
      <c r="QL90" s="357"/>
      <c r="QM90" s="357"/>
      <c r="QN90" s="357"/>
      <c r="QO90" s="357"/>
      <c r="QP90" s="357"/>
      <c r="QQ90" s="357"/>
      <c r="QR90" s="357"/>
      <c r="QS90" s="357"/>
      <c r="QT90" s="357"/>
      <c r="QU90" s="357"/>
      <c r="QV90" s="357"/>
      <c r="QW90" s="357"/>
      <c r="QX90" s="357"/>
      <c r="QY90" s="357"/>
      <c r="QZ90" s="357"/>
      <c r="RA90" s="357"/>
      <c r="RM90" s="367">
        <f>ROW()</f>
        <v>90</v>
      </c>
      <c r="RN90" s="287" t="s">
        <v>220</v>
      </c>
      <c r="RO90" s="445"/>
      <c r="RP90" s="444"/>
      <c r="RQ90" s="444"/>
      <c r="RR90" s="444"/>
      <c r="RS90" s="444">
        <f t="shared" si="247"/>
        <v>953508.75</v>
      </c>
      <c r="RT90" s="446">
        <f t="shared" si="248"/>
        <v>953508.75</v>
      </c>
      <c r="RU90" s="444">
        <f t="shared" si="249"/>
        <v>4965893.1099999994</v>
      </c>
      <c r="RV90" s="446">
        <f t="shared" si="250"/>
        <v>5919401.8599999994</v>
      </c>
      <c r="RW90" s="444">
        <f t="shared" si="251"/>
        <v>3267149.5099999993</v>
      </c>
      <c r="RX90" s="446">
        <f t="shared" si="252"/>
        <v>9186551.3699999992</v>
      </c>
      <c r="RY90" s="444">
        <f t="shared" si="253"/>
        <v>5748371.6500000013</v>
      </c>
      <c r="RZ90" s="446">
        <f t="shared" si="254"/>
        <v>14934923.02</v>
      </c>
      <c r="SA90" s="444">
        <f t="shared" si="255"/>
        <v>1549331.0599999982</v>
      </c>
      <c r="SB90" s="446">
        <f t="shared" si="256"/>
        <v>16484254.079999998</v>
      </c>
    </row>
    <row r="91" spans="2:496" x14ac:dyDescent="0.25">
      <c r="B91" s="382"/>
      <c r="C91" s="382"/>
      <c r="D91" s="382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Y91"/>
      <c r="Z91"/>
      <c r="AA91"/>
      <c r="AB91"/>
      <c r="AC91"/>
      <c r="AD91" s="382"/>
      <c r="AE91" s="382"/>
      <c r="AF91" s="382"/>
      <c r="AH91" s="382"/>
      <c r="AI91" s="382"/>
      <c r="AJ91" s="382"/>
      <c r="AK91" s="382"/>
      <c r="AL91" s="382"/>
      <c r="AM91" s="382"/>
      <c r="AN91" s="382"/>
      <c r="AO91" s="382"/>
      <c r="AP91" s="382"/>
      <c r="AQ91" s="382"/>
      <c r="AR91" s="382"/>
      <c r="AS91" s="382"/>
      <c r="AT91" s="382"/>
      <c r="AU91" s="382"/>
      <c r="AV91" s="382"/>
      <c r="BU91" s="357"/>
      <c r="BV91" s="357"/>
      <c r="BW91" s="357"/>
      <c r="BX91" s="357"/>
      <c r="BY91" s="357"/>
      <c r="BZ91" s="357"/>
      <c r="CA91" s="357"/>
      <c r="CB91" s="357"/>
      <c r="CC91" s="357"/>
      <c r="CD91" s="357"/>
      <c r="CE91" s="357"/>
      <c r="CF91" s="357"/>
      <c r="CG91" s="357"/>
      <c r="CH91" s="357"/>
      <c r="CI91" s="357"/>
      <c r="CJ91" s="357"/>
      <c r="CK91" s="357"/>
      <c r="CL91" s="357"/>
      <c r="CM91" s="357"/>
      <c r="CN91" s="357"/>
      <c r="CO91" s="357"/>
      <c r="CP91" s="357"/>
      <c r="CQ91" s="357"/>
      <c r="CR91" s="357"/>
      <c r="CS91" s="357"/>
      <c r="CT91" s="357"/>
      <c r="CU91" s="357"/>
      <c r="CV91" s="357"/>
      <c r="CW91" s="357"/>
      <c r="CX91" s="357"/>
      <c r="CY91" s="357"/>
      <c r="CZ91" s="357"/>
      <c r="DA91" s="357"/>
      <c r="DB91" s="357"/>
      <c r="DC91" s="357"/>
      <c r="DD91" s="357"/>
      <c r="DE91" s="357"/>
      <c r="DF91" s="357"/>
      <c r="DG91" s="357"/>
      <c r="DH91" s="357"/>
      <c r="DI91" s="357"/>
      <c r="DJ91" s="357"/>
      <c r="DK91" s="357"/>
      <c r="DL91" s="357"/>
      <c r="DM91" s="357"/>
      <c r="DN91" s="357"/>
      <c r="DO91" s="357"/>
      <c r="DP91" s="357"/>
      <c r="DQ91" s="357"/>
      <c r="DR91" s="357"/>
      <c r="DS91" s="357"/>
      <c r="DT91" s="357"/>
      <c r="DU91" s="357"/>
      <c r="DV91" s="357"/>
      <c r="DW91" s="357"/>
      <c r="DX91" s="357"/>
      <c r="DY91" s="357"/>
      <c r="DZ91" s="357"/>
      <c r="EA91" s="357"/>
      <c r="EB91" s="357"/>
      <c r="EC91" s="357"/>
      <c r="ED91" s="357"/>
      <c r="EE91" s="357"/>
      <c r="EF91" s="357"/>
      <c r="EG91" s="357"/>
      <c r="EH91" s="357"/>
      <c r="EI91" s="357"/>
      <c r="EJ91" s="357"/>
      <c r="EK91" s="357"/>
      <c r="EL91" s="357"/>
      <c r="EM91" s="357"/>
      <c r="EN91" s="357"/>
      <c r="EO91" s="357"/>
      <c r="EP91" s="357"/>
      <c r="EQ91" s="357"/>
      <c r="ER91" s="357"/>
      <c r="ES91" s="357"/>
      <c r="ET91" s="357"/>
      <c r="EU91" s="357"/>
      <c r="EV91" s="357"/>
      <c r="EW91" s="357"/>
      <c r="EX91" s="357"/>
      <c r="EY91" s="357"/>
      <c r="EZ91" s="357"/>
      <c r="FA91" s="357"/>
      <c r="FB91" s="357"/>
      <c r="FC91" s="357"/>
      <c r="HQ91" s="357"/>
      <c r="HR91" s="357"/>
      <c r="HS91" s="357"/>
      <c r="HT91" s="357"/>
      <c r="HU91" s="357"/>
      <c r="HV91" s="357"/>
      <c r="HW91" s="357"/>
      <c r="HX91" s="357"/>
      <c r="IG91" s="357"/>
      <c r="IH91" s="357"/>
      <c r="II91" s="357"/>
      <c r="IJ91" s="357"/>
      <c r="IK91" s="357"/>
      <c r="IL91" s="357"/>
      <c r="IM91" s="357"/>
      <c r="IN91" s="357"/>
      <c r="IO91" s="357"/>
      <c r="IP91" s="357"/>
      <c r="IQ91" s="357"/>
      <c r="IR91" s="357"/>
      <c r="IS91" s="357"/>
      <c r="MR91" s="287"/>
      <c r="MS91" s="287"/>
      <c r="MT91" s="287"/>
      <c r="MU91" s="287"/>
      <c r="MV91" s="287"/>
      <c r="MW91" s="287"/>
      <c r="MX91" s="287"/>
      <c r="MY91" s="287"/>
      <c r="MZ91" s="287"/>
      <c r="NA91" s="287"/>
      <c r="NB91" s="287"/>
      <c r="NC91" s="287"/>
      <c r="ND91" s="287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PA91" s="357"/>
      <c r="PB91" s="357"/>
      <c r="PC91" s="357"/>
      <c r="PD91" s="357"/>
      <c r="PE91" s="357"/>
      <c r="PF91" s="357"/>
      <c r="PG91" s="357"/>
      <c r="PH91" s="357"/>
      <c r="PI91" s="357"/>
      <c r="PJ91" s="357"/>
      <c r="PK91" s="357"/>
      <c r="PL91" s="357"/>
      <c r="PM91" s="357"/>
      <c r="PN91" s="357"/>
      <c r="PO91" s="357"/>
      <c r="PP91" s="357"/>
      <c r="PQ91" s="357"/>
      <c r="PR91" s="357"/>
      <c r="PS91" s="357"/>
      <c r="PT91" s="357"/>
      <c r="PU91" s="357"/>
      <c r="PV91" s="357"/>
      <c r="PW91" s="357"/>
      <c r="PX91" s="357"/>
      <c r="PY91" s="357"/>
      <c r="PZ91" s="357"/>
      <c r="QA91" s="357"/>
      <c r="QB91" s="357"/>
      <c r="QC91" s="357"/>
      <c r="QD91" s="357"/>
      <c r="QE91" s="357"/>
      <c r="QF91" s="357"/>
      <c r="QG91" s="357"/>
      <c r="QH91" s="357"/>
      <c r="QI91" s="357"/>
      <c r="QJ91" s="357"/>
      <c r="QK91" s="357"/>
      <c r="QL91" s="357"/>
      <c r="QM91" s="357"/>
      <c r="QN91" s="357"/>
      <c r="QO91" s="357"/>
      <c r="QP91" s="357"/>
      <c r="QQ91" s="357"/>
      <c r="QR91" s="357"/>
      <c r="QS91" s="357"/>
      <c r="QT91" s="357"/>
      <c r="QU91" s="357"/>
      <c r="QV91" s="357"/>
      <c r="QW91" s="357"/>
      <c r="QX91" s="357"/>
      <c r="QY91" s="357"/>
      <c r="QZ91" s="357"/>
      <c r="RA91" s="357"/>
      <c r="RM91" s="367">
        <f>ROW()</f>
        <v>91</v>
      </c>
      <c r="RN91" s="287" t="s">
        <v>235</v>
      </c>
      <c r="RO91" s="445"/>
      <c r="RP91" s="484"/>
      <c r="RQ91" s="484"/>
      <c r="RR91" s="484"/>
      <c r="RS91" s="484">
        <f t="shared" si="247"/>
        <v>769496.10775800003</v>
      </c>
      <c r="RT91" s="485">
        <f t="shared" si="248"/>
        <v>769496.10775800003</v>
      </c>
      <c r="RU91" s="484">
        <f t="shared" si="249"/>
        <v>8308728.8963279994</v>
      </c>
      <c r="RV91" s="485">
        <f t="shared" si="250"/>
        <v>9078225.004085999</v>
      </c>
      <c r="RW91" s="484">
        <f t="shared" si="251"/>
        <v>10350378.962363996</v>
      </c>
      <c r="RX91" s="485">
        <f t="shared" si="252"/>
        <v>19428603.966449995</v>
      </c>
      <c r="RY91" s="484">
        <f t="shared" si="253"/>
        <v>14525640.515274005</v>
      </c>
      <c r="RZ91" s="485">
        <f t="shared" si="254"/>
        <v>33954244.481724001</v>
      </c>
      <c r="SA91" s="484">
        <f t="shared" si="255"/>
        <v>11052777.368136005</v>
      </c>
      <c r="SB91" s="485">
        <f t="shared" si="256"/>
        <v>45007021.849860005</v>
      </c>
    </row>
    <row r="92" spans="2:496" x14ac:dyDescent="0.25">
      <c r="B92" s="382"/>
      <c r="C92" s="382"/>
      <c r="D92" s="382"/>
      <c r="E92" s="382"/>
      <c r="F92" s="382"/>
      <c r="G92" s="382"/>
      <c r="H92" s="382"/>
      <c r="I92" s="382"/>
      <c r="J92" s="382"/>
      <c r="K92" s="382"/>
      <c r="L92" s="382"/>
      <c r="M92" s="382"/>
      <c r="N92" s="382"/>
      <c r="O92" s="382"/>
      <c r="P92" s="382"/>
      <c r="Y92"/>
      <c r="Z92"/>
      <c r="AA92"/>
      <c r="AB92"/>
      <c r="AC92"/>
      <c r="AD92" s="382"/>
      <c r="AE92" s="382"/>
      <c r="AF92" s="382"/>
      <c r="AH92" s="382"/>
      <c r="AI92" s="382"/>
      <c r="AJ92" s="382"/>
      <c r="AK92" s="382"/>
      <c r="AL92" s="382"/>
      <c r="AM92" s="382"/>
      <c r="AN92" s="382"/>
      <c r="AO92" s="382"/>
      <c r="AP92" s="382"/>
      <c r="AQ92" s="382"/>
      <c r="AR92" s="382"/>
      <c r="AS92" s="382"/>
      <c r="AT92" s="382"/>
      <c r="AU92" s="382"/>
      <c r="AV92" s="382"/>
      <c r="BU92" s="357"/>
      <c r="BV92" s="357"/>
      <c r="BW92" s="357"/>
      <c r="BX92" s="357"/>
      <c r="BY92" s="357"/>
      <c r="BZ92" s="357"/>
      <c r="CA92" s="357"/>
      <c r="CB92" s="357"/>
      <c r="CC92" s="357"/>
      <c r="CD92" s="357"/>
      <c r="CE92" s="357"/>
      <c r="CF92" s="357"/>
      <c r="CG92" s="357"/>
      <c r="CH92" s="357"/>
      <c r="CI92" s="357"/>
      <c r="CJ92" s="357"/>
      <c r="CK92" s="357"/>
      <c r="CL92" s="357"/>
      <c r="CM92" s="357"/>
      <c r="CN92" s="357"/>
      <c r="CO92" s="357"/>
      <c r="CP92" s="357"/>
      <c r="CQ92" s="357"/>
      <c r="CR92" s="357"/>
      <c r="CS92" s="357"/>
      <c r="CT92" s="357"/>
      <c r="CU92" s="357"/>
      <c r="CV92" s="357"/>
      <c r="CW92" s="357"/>
      <c r="CX92" s="357"/>
      <c r="CY92" s="357"/>
      <c r="CZ92" s="357"/>
      <c r="DA92" s="357"/>
      <c r="DB92" s="357"/>
      <c r="DC92" s="357"/>
      <c r="DD92" s="357"/>
      <c r="DE92" s="357"/>
      <c r="DF92" s="357"/>
      <c r="DG92" s="357"/>
      <c r="DH92" s="357"/>
      <c r="DI92" s="357"/>
      <c r="DJ92" s="357"/>
      <c r="DK92" s="357"/>
      <c r="DL92" s="357"/>
      <c r="DM92" s="357"/>
      <c r="DN92" s="357"/>
      <c r="DO92" s="357"/>
      <c r="DP92" s="357"/>
      <c r="DQ92" s="357"/>
      <c r="DR92" s="357"/>
      <c r="DS92" s="357"/>
      <c r="DT92" s="357"/>
      <c r="DU92" s="357"/>
      <c r="DV92" s="357"/>
      <c r="DW92" s="357"/>
      <c r="DX92" s="357"/>
      <c r="DY92" s="357"/>
      <c r="DZ92" s="357"/>
      <c r="EA92" s="357"/>
      <c r="EB92" s="357"/>
      <c r="EC92" s="357"/>
      <c r="ED92" s="357"/>
      <c r="EE92" s="357"/>
      <c r="EF92" s="357"/>
      <c r="EG92" s="357"/>
      <c r="EH92" s="357"/>
      <c r="EI92" s="357"/>
      <c r="EJ92" s="357"/>
      <c r="EK92" s="357"/>
      <c r="EL92" s="357"/>
      <c r="EM92" s="357"/>
      <c r="EN92" s="357"/>
      <c r="EO92" s="357"/>
      <c r="EP92" s="357"/>
      <c r="EQ92" s="357"/>
      <c r="ER92" s="357"/>
      <c r="ES92" s="357"/>
      <c r="ET92" s="357"/>
      <c r="EU92" s="357"/>
      <c r="EV92" s="357"/>
      <c r="EW92" s="357"/>
      <c r="EX92" s="357"/>
      <c r="EY92" s="357"/>
      <c r="EZ92" s="357"/>
      <c r="FA92" s="357"/>
      <c r="FB92" s="357"/>
      <c r="FC92" s="357"/>
      <c r="HQ92" s="357"/>
      <c r="HR92" s="357"/>
      <c r="HS92" s="357"/>
      <c r="HT92" s="357"/>
      <c r="HU92" s="357"/>
      <c r="HV92" s="357"/>
      <c r="HW92" s="357"/>
      <c r="HX92" s="357"/>
      <c r="IG92" s="357"/>
      <c r="IH92" s="357"/>
      <c r="II92" s="357"/>
      <c r="IJ92" s="357"/>
      <c r="IK92" s="357"/>
      <c r="IL92" s="357"/>
      <c r="IM92" s="357"/>
      <c r="IN92" s="357"/>
      <c r="IO92" s="357"/>
      <c r="IP92" s="357"/>
      <c r="IQ92" s="357"/>
      <c r="IR92" s="357"/>
      <c r="IS92" s="357"/>
      <c r="MR92" s="287"/>
      <c r="MS92" s="287"/>
      <c r="MT92" s="287"/>
      <c r="MU92" s="287"/>
      <c r="MV92" s="287"/>
      <c r="MW92" s="287"/>
      <c r="MX92" s="287"/>
      <c r="MY92" s="287"/>
      <c r="MZ92" s="287"/>
      <c r="NA92" s="287"/>
      <c r="NB92" s="287"/>
      <c r="NC92" s="287"/>
      <c r="ND92" s="287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PA92" s="357"/>
      <c r="PB92" s="357"/>
      <c r="PC92" s="357"/>
      <c r="PD92" s="357"/>
      <c r="PE92" s="357"/>
      <c r="PF92" s="357"/>
      <c r="PG92" s="357"/>
      <c r="PH92" s="357"/>
      <c r="PI92" s="357"/>
      <c r="PJ92" s="357"/>
      <c r="PK92" s="357"/>
      <c r="PL92" s="357"/>
      <c r="PM92" s="357"/>
      <c r="PN92" s="357"/>
      <c r="PO92" s="357"/>
      <c r="PP92" s="357"/>
      <c r="PQ92" s="357"/>
      <c r="PR92" s="357"/>
      <c r="PS92" s="357"/>
      <c r="PT92" s="357"/>
      <c r="PU92" s="357"/>
      <c r="PV92" s="357"/>
      <c r="PW92" s="357"/>
      <c r="PX92" s="357"/>
      <c r="PY92" s="357"/>
      <c r="PZ92" s="357"/>
      <c r="QA92" s="357"/>
      <c r="QB92" s="357"/>
      <c r="QC92" s="357"/>
      <c r="QD92" s="357"/>
      <c r="QE92" s="357"/>
      <c r="QF92" s="357"/>
      <c r="QG92" s="357"/>
      <c r="QH92" s="357"/>
      <c r="QI92" s="357"/>
      <c r="QJ92" s="357"/>
      <c r="QK92" s="357"/>
      <c r="QL92" s="357"/>
      <c r="QM92" s="357"/>
      <c r="QN92" s="357"/>
      <c r="QO92" s="357"/>
      <c r="QP92" s="357"/>
      <c r="QQ92" s="357"/>
      <c r="QR92" s="357"/>
      <c r="QS92" s="357"/>
      <c r="QT92" s="357"/>
      <c r="QU92" s="357"/>
      <c r="QV92" s="357"/>
      <c r="QW92" s="357"/>
      <c r="QX92" s="357"/>
      <c r="QY92" s="357"/>
      <c r="QZ92" s="357"/>
      <c r="RA92" s="357"/>
      <c r="RM92" s="367">
        <f>ROW()</f>
        <v>92</v>
      </c>
      <c r="RN92" s="287" t="s">
        <v>258</v>
      </c>
      <c r="RO92" s="445"/>
      <c r="RP92" s="446"/>
      <c r="RQ92" s="446"/>
      <c r="RR92" s="446"/>
      <c r="RS92" s="446">
        <f t="shared" ref="RS92:SB92" si="257">SUM(RS88:RS91)</f>
        <v>3401595.2254679999</v>
      </c>
      <c r="RT92" s="446">
        <f t="shared" si="257"/>
        <v>3401595.2254679999</v>
      </c>
      <c r="RU92" s="446">
        <f t="shared" si="257"/>
        <v>27901722.556164</v>
      </c>
      <c r="RV92" s="446">
        <f t="shared" si="257"/>
        <v>31303317.781631999</v>
      </c>
      <c r="RW92" s="446">
        <f t="shared" si="257"/>
        <v>32944015.352145996</v>
      </c>
      <c r="RX92" s="446">
        <f t="shared" si="257"/>
        <v>64247333.133777991</v>
      </c>
      <c r="RY92" s="446">
        <f t="shared" si="257"/>
        <v>51449061.730587974</v>
      </c>
      <c r="RZ92" s="446">
        <f t="shared" si="257"/>
        <v>115696394.86436597</v>
      </c>
      <c r="SA92" s="446">
        <f t="shared" si="257"/>
        <v>42564809.356057957</v>
      </c>
      <c r="SB92" s="446">
        <f t="shared" si="257"/>
        <v>158261204.22042394</v>
      </c>
    </row>
    <row r="93" spans="2:496" x14ac:dyDescent="0.25">
      <c r="B93" s="382"/>
      <c r="C93" s="382"/>
      <c r="D93" s="382"/>
      <c r="E93" s="382"/>
      <c r="F93" s="382"/>
      <c r="G93" s="382"/>
      <c r="H93" s="382"/>
      <c r="I93" s="382"/>
      <c r="J93" s="382"/>
      <c r="K93" s="382"/>
      <c r="L93" s="382"/>
      <c r="M93" s="382"/>
      <c r="N93" s="382"/>
      <c r="O93" s="382"/>
      <c r="P93" s="382"/>
      <c r="Y93"/>
      <c r="Z93"/>
      <c r="AA93"/>
      <c r="AB93"/>
      <c r="AC93"/>
      <c r="AD93" s="382"/>
      <c r="AE93" s="382"/>
      <c r="AF93" s="382"/>
      <c r="AH93" s="382"/>
      <c r="AI93" s="382"/>
      <c r="AJ93" s="382"/>
      <c r="AK93" s="382"/>
      <c r="AL93" s="382"/>
      <c r="AM93" s="382"/>
      <c r="AN93" s="382"/>
      <c r="AO93" s="382"/>
      <c r="AP93" s="382"/>
      <c r="AQ93" s="382"/>
      <c r="AR93" s="382"/>
      <c r="AS93" s="382"/>
      <c r="AT93" s="382"/>
      <c r="AU93" s="382"/>
      <c r="AV93" s="382"/>
      <c r="BU93" s="357"/>
      <c r="BV93" s="357"/>
      <c r="BW93" s="357"/>
      <c r="BX93" s="357"/>
      <c r="BY93" s="357"/>
      <c r="BZ93" s="357"/>
      <c r="CA93" s="357"/>
      <c r="CB93" s="357"/>
      <c r="CC93" s="357"/>
      <c r="CD93" s="357"/>
      <c r="CE93" s="357"/>
      <c r="CF93" s="357"/>
      <c r="CG93" s="357"/>
      <c r="CH93" s="357"/>
      <c r="CI93" s="357"/>
      <c r="CJ93" s="357"/>
      <c r="CK93" s="357"/>
      <c r="CL93" s="357"/>
      <c r="CM93" s="357"/>
      <c r="CN93" s="357"/>
      <c r="CO93" s="357"/>
      <c r="CP93" s="357"/>
      <c r="CQ93" s="357"/>
      <c r="CR93" s="357"/>
      <c r="CS93" s="357"/>
      <c r="CT93" s="357"/>
      <c r="CU93" s="357"/>
      <c r="CV93" s="357"/>
      <c r="CW93" s="357"/>
      <c r="CX93" s="357"/>
      <c r="CY93" s="357"/>
      <c r="CZ93" s="357"/>
      <c r="DA93" s="357"/>
      <c r="DB93" s="357"/>
      <c r="DC93" s="357"/>
      <c r="DD93" s="357"/>
      <c r="DE93" s="357"/>
      <c r="DF93" s="357"/>
      <c r="DG93" s="357"/>
      <c r="DH93" s="357"/>
      <c r="DI93" s="357"/>
      <c r="DJ93" s="357"/>
      <c r="DK93" s="357"/>
      <c r="DL93" s="357"/>
      <c r="DM93" s="357"/>
      <c r="DN93" s="357"/>
      <c r="DO93" s="357"/>
      <c r="DP93" s="357"/>
      <c r="DQ93" s="357"/>
      <c r="DR93" s="357"/>
      <c r="DS93" s="357"/>
      <c r="DT93" s="357"/>
      <c r="DU93" s="357"/>
      <c r="DV93" s="357"/>
      <c r="DW93" s="357"/>
      <c r="DX93" s="357"/>
      <c r="DY93" s="357"/>
      <c r="DZ93" s="357"/>
      <c r="EA93" s="357"/>
      <c r="EB93" s="357"/>
      <c r="EC93" s="357"/>
      <c r="ED93" s="357"/>
      <c r="EE93" s="357"/>
      <c r="EF93" s="357"/>
      <c r="EG93" s="357"/>
      <c r="EH93" s="357"/>
      <c r="EI93" s="357"/>
      <c r="EJ93" s="357"/>
      <c r="EK93" s="357"/>
      <c r="EL93" s="357"/>
      <c r="EM93" s="357"/>
      <c r="EN93" s="357"/>
      <c r="EO93" s="357"/>
      <c r="EP93" s="357"/>
      <c r="EQ93" s="357"/>
      <c r="ER93" s="357"/>
      <c r="ES93" s="357"/>
      <c r="ET93" s="357"/>
      <c r="EU93" s="357"/>
      <c r="EV93" s="357"/>
      <c r="EW93" s="357"/>
      <c r="EX93" s="357"/>
      <c r="EY93" s="357"/>
      <c r="EZ93" s="357"/>
      <c r="FA93" s="357"/>
      <c r="FB93" s="357"/>
      <c r="FC93" s="357"/>
      <c r="HQ93" s="357"/>
      <c r="HR93" s="357"/>
      <c r="HS93" s="357"/>
      <c r="HT93" s="357"/>
      <c r="HU93" s="357"/>
      <c r="HV93" s="357"/>
      <c r="HW93" s="357"/>
      <c r="HX93" s="357"/>
      <c r="IG93" s="357"/>
      <c r="IH93" s="357"/>
      <c r="II93" s="357"/>
      <c r="IJ93" s="357"/>
      <c r="IK93" s="357"/>
      <c r="IL93" s="357"/>
      <c r="IM93" s="357"/>
      <c r="IN93" s="357"/>
      <c r="IO93" s="357"/>
      <c r="IP93" s="357"/>
      <c r="IQ93" s="357"/>
      <c r="IR93" s="357"/>
      <c r="IS93" s="357"/>
      <c r="MR93" s="287"/>
      <c r="MS93" s="287"/>
      <c r="MT93" s="287"/>
      <c r="MU93" s="287"/>
      <c r="MV93" s="287"/>
      <c r="MW93" s="287"/>
      <c r="MX93" s="287"/>
      <c r="MY93" s="287"/>
      <c r="MZ93" s="287"/>
      <c r="NA93" s="287"/>
      <c r="NB93" s="287"/>
      <c r="NC93" s="287"/>
      <c r="ND93" s="287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PA93" s="357"/>
      <c r="PB93" s="357"/>
      <c r="PC93" s="357"/>
      <c r="PD93" s="357"/>
      <c r="PE93" s="357"/>
      <c r="PF93" s="357"/>
      <c r="PG93" s="357"/>
      <c r="PH93" s="357"/>
      <c r="PI93" s="357"/>
      <c r="PJ93" s="357"/>
      <c r="PK93" s="357"/>
      <c r="PL93" s="357"/>
      <c r="PM93" s="357"/>
      <c r="PN93" s="357"/>
      <c r="PO93" s="357"/>
      <c r="PP93" s="357"/>
      <c r="PQ93" s="357"/>
      <c r="PR93" s="357"/>
      <c r="PS93" s="357"/>
      <c r="PT93" s="357"/>
      <c r="PU93" s="357"/>
      <c r="PV93" s="357"/>
      <c r="PW93" s="357"/>
      <c r="PX93" s="357"/>
      <c r="PY93" s="357"/>
      <c r="PZ93" s="357"/>
      <c r="QA93" s="357"/>
      <c r="QB93" s="357"/>
      <c r="QC93" s="357"/>
      <c r="QD93" s="357"/>
      <c r="QE93" s="357"/>
      <c r="QF93" s="357"/>
      <c r="QG93" s="357"/>
      <c r="QH93" s="357"/>
      <c r="QI93" s="357"/>
      <c r="QJ93" s="357"/>
      <c r="QK93" s="357"/>
      <c r="QL93" s="357"/>
      <c r="QM93" s="357"/>
      <c r="QN93" s="357"/>
      <c r="QO93" s="357"/>
      <c r="QP93" s="357"/>
      <c r="QQ93" s="357"/>
      <c r="QR93" s="357"/>
      <c r="QS93" s="357"/>
      <c r="QT93" s="357"/>
      <c r="QU93" s="357"/>
      <c r="QV93" s="357"/>
      <c r="QW93" s="357"/>
      <c r="QX93" s="357"/>
      <c r="QY93" s="357"/>
      <c r="QZ93" s="357"/>
      <c r="RA93" s="357"/>
      <c r="RM93" s="367">
        <f>ROW()</f>
        <v>93</v>
      </c>
      <c r="RN93" s="287"/>
      <c r="RO93" s="445"/>
      <c r="RP93" s="446"/>
      <c r="RQ93" s="446"/>
      <c r="RR93" s="446"/>
      <c r="RS93" s="446"/>
      <c r="RT93" s="446"/>
      <c r="RU93" s="446"/>
      <c r="RV93" s="446"/>
      <c r="RW93" s="446"/>
      <c r="RX93" s="446"/>
      <c r="RY93" s="446"/>
      <c r="RZ93" s="446"/>
      <c r="SA93" s="446"/>
      <c r="SB93" s="446"/>
    </row>
    <row r="94" spans="2:496" x14ac:dyDescent="0.25">
      <c r="B94" s="382"/>
      <c r="C94" s="382"/>
      <c r="D94" s="382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  <c r="Y94"/>
      <c r="Z94"/>
      <c r="AA94"/>
      <c r="AB94"/>
      <c r="AC94"/>
      <c r="AD94" s="382"/>
      <c r="AE94" s="382"/>
      <c r="AF94" s="382"/>
      <c r="AH94" s="382"/>
      <c r="AI94" s="382"/>
      <c r="AJ94" s="382"/>
      <c r="AK94" s="382"/>
      <c r="AL94" s="382"/>
      <c r="AM94" s="382"/>
      <c r="AN94" s="382"/>
      <c r="AO94" s="382"/>
      <c r="AP94" s="382"/>
      <c r="AQ94" s="382"/>
      <c r="AR94" s="382"/>
      <c r="AS94" s="382"/>
      <c r="AT94" s="382"/>
      <c r="AU94" s="382"/>
      <c r="AV94" s="382"/>
      <c r="BU94" s="357"/>
      <c r="BV94" s="357"/>
      <c r="BW94" s="357"/>
      <c r="BX94" s="357"/>
      <c r="BY94" s="357"/>
      <c r="BZ94" s="357"/>
      <c r="CA94" s="357"/>
      <c r="CB94" s="357"/>
      <c r="CC94" s="357"/>
      <c r="CD94" s="357"/>
      <c r="CE94" s="357"/>
      <c r="CF94" s="357"/>
      <c r="CG94" s="357"/>
      <c r="CH94" s="357"/>
      <c r="CI94" s="357"/>
      <c r="CJ94" s="357"/>
      <c r="CK94" s="357"/>
      <c r="CL94" s="357"/>
      <c r="CM94" s="357"/>
      <c r="CN94" s="357"/>
      <c r="CO94" s="357"/>
      <c r="CP94" s="357"/>
      <c r="CQ94" s="357"/>
      <c r="CR94" s="357"/>
      <c r="CS94" s="357"/>
      <c r="CT94" s="357"/>
      <c r="CU94" s="357"/>
      <c r="CV94" s="357"/>
      <c r="CW94" s="357"/>
      <c r="CX94" s="357"/>
      <c r="CY94" s="357"/>
      <c r="CZ94" s="357"/>
      <c r="DA94" s="357"/>
      <c r="DB94" s="357"/>
      <c r="DC94" s="357"/>
      <c r="DD94" s="357"/>
      <c r="DE94" s="357"/>
      <c r="DF94" s="357"/>
      <c r="DG94" s="357"/>
      <c r="DH94" s="357"/>
      <c r="DI94" s="357"/>
      <c r="DJ94" s="357"/>
      <c r="DK94" s="357"/>
      <c r="DL94" s="357"/>
      <c r="DM94" s="357"/>
      <c r="DN94" s="357"/>
      <c r="DO94" s="357"/>
      <c r="DP94" s="357"/>
      <c r="DQ94" s="357"/>
      <c r="DR94" s="357"/>
      <c r="DS94" s="357"/>
      <c r="DT94" s="357"/>
      <c r="DU94" s="357"/>
      <c r="DV94" s="357"/>
      <c r="DW94" s="357"/>
      <c r="DX94" s="357"/>
      <c r="DY94" s="357"/>
      <c r="DZ94" s="357"/>
      <c r="EA94" s="357"/>
      <c r="EB94" s="357"/>
      <c r="EC94" s="357"/>
      <c r="ED94" s="357"/>
      <c r="EE94" s="357"/>
      <c r="EF94" s="357"/>
      <c r="EG94" s="357"/>
      <c r="EH94" s="357"/>
      <c r="EI94" s="357"/>
      <c r="EJ94" s="357"/>
      <c r="EK94" s="357"/>
      <c r="EL94" s="357"/>
      <c r="EM94" s="357"/>
      <c r="EN94" s="357"/>
      <c r="EO94" s="357"/>
      <c r="EP94" s="357"/>
      <c r="EQ94" s="357"/>
      <c r="ER94" s="357"/>
      <c r="ES94" s="357"/>
      <c r="ET94" s="357"/>
      <c r="EU94" s="357"/>
      <c r="EV94" s="357"/>
      <c r="EW94" s="357"/>
      <c r="EX94" s="357"/>
      <c r="EY94" s="357"/>
      <c r="EZ94" s="357"/>
      <c r="FA94" s="357"/>
      <c r="FB94" s="357"/>
      <c r="FC94" s="357"/>
      <c r="HQ94" s="357"/>
      <c r="HR94" s="357"/>
      <c r="HS94" s="357"/>
      <c r="HT94" s="357"/>
      <c r="HU94" s="357"/>
      <c r="HV94" s="357"/>
      <c r="HW94" s="357"/>
      <c r="HX94" s="357"/>
      <c r="IG94" s="357"/>
      <c r="IH94" s="357"/>
      <c r="II94" s="357"/>
      <c r="IJ94" s="357"/>
      <c r="IK94" s="357"/>
      <c r="IL94" s="357"/>
      <c r="IM94" s="357"/>
      <c r="IN94" s="357"/>
      <c r="IO94" s="357"/>
      <c r="IP94" s="357"/>
      <c r="IQ94" s="357"/>
      <c r="IR94" s="357"/>
      <c r="IS94" s="357"/>
      <c r="MR94" s="287"/>
      <c r="MS94" s="287"/>
      <c r="MT94" s="287"/>
      <c r="MU94" s="287"/>
      <c r="MV94" s="287"/>
      <c r="MW94" s="287"/>
      <c r="MX94" s="287"/>
      <c r="MY94" s="287"/>
      <c r="MZ94" s="287"/>
      <c r="NA94" s="287"/>
      <c r="NB94" s="287"/>
      <c r="NC94" s="287"/>
      <c r="ND94" s="287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PA94" s="357"/>
      <c r="PB94" s="357"/>
      <c r="PC94" s="357"/>
      <c r="PD94" s="357"/>
      <c r="PE94" s="357"/>
      <c r="PF94" s="357"/>
      <c r="PG94" s="357"/>
      <c r="PH94" s="357"/>
      <c r="PI94" s="357"/>
      <c r="PJ94" s="357"/>
      <c r="PK94" s="357"/>
      <c r="PL94" s="357"/>
      <c r="PM94" s="357"/>
      <c r="PN94" s="357"/>
      <c r="PO94" s="357"/>
      <c r="PP94" s="357"/>
      <c r="PQ94" s="357"/>
      <c r="PR94" s="357"/>
      <c r="PS94" s="357"/>
      <c r="PT94" s="357"/>
      <c r="PU94" s="357"/>
      <c r="PV94" s="357"/>
      <c r="PW94" s="357"/>
      <c r="PX94" s="357"/>
      <c r="PY94" s="357"/>
      <c r="PZ94" s="357"/>
      <c r="QA94" s="357"/>
      <c r="QB94" s="357"/>
      <c r="QC94" s="357"/>
      <c r="QD94" s="357"/>
      <c r="QE94" s="357"/>
      <c r="QF94" s="357"/>
      <c r="QG94" s="357"/>
      <c r="QH94" s="357"/>
      <c r="QI94" s="357"/>
      <c r="QJ94" s="357"/>
      <c r="QK94" s="357"/>
      <c r="QL94" s="357"/>
      <c r="QM94" s="357"/>
      <c r="QN94" s="357"/>
      <c r="QO94" s="357"/>
      <c r="QP94" s="357"/>
      <c r="QQ94" s="357"/>
      <c r="QR94" s="357"/>
      <c r="QS94" s="357"/>
      <c r="QT94" s="357"/>
      <c r="QU94" s="357"/>
      <c r="QV94" s="357"/>
      <c r="QW94" s="357"/>
      <c r="QX94" s="357"/>
      <c r="QY94" s="357"/>
      <c r="QZ94" s="357"/>
      <c r="RA94" s="357"/>
      <c r="RM94" s="367">
        <f>ROW()</f>
        <v>94</v>
      </c>
      <c r="RN94" s="287" t="s">
        <v>282</v>
      </c>
      <c r="RO94" s="445"/>
      <c r="RP94" s="446"/>
      <c r="RQ94" s="446"/>
      <c r="RR94" s="446"/>
      <c r="RS94" s="446">
        <f t="shared" ref="RS94:SB94" si="258">RS92</f>
        <v>3401595.2254679999</v>
      </c>
      <c r="RT94" s="446">
        <f t="shared" si="258"/>
        <v>3401595.2254679999</v>
      </c>
      <c r="RU94" s="446">
        <f t="shared" si="258"/>
        <v>27901722.556164</v>
      </c>
      <c r="RV94" s="446">
        <f t="shared" si="258"/>
        <v>31303317.781631999</v>
      </c>
      <c r="RW94" s="446">
        <f t="shared" si="258"/>
        <v>32944015.352145996</v>
      </c>
      <c r="RX94" s="446">
        <f t="shared" si="258"/>
        <v>64247333.133777991</v>
      </c>
      <c r="RY94" s="446">
        <f t="shared" si="258"/>
        <v>51449061.730587974</v>
      </c>
      <c r="RZ94" s="446">
        <f t="shared" si="258"/>
        <v>115696394.86436597</v>
      </c>
      <c r="SA94" s="446">
        <f t="shared" si="258"/>
        <v>42564809.356057957</v>
      </c>
      <c r="SB94" s="446">
        <f t="shared" si="258"/>
        <v>158261204.22042394</v>
      </c>
    </row>
    <row r="95" spans="2:496" x14ac:dyDescent="0.25">
      <c r="B95" s="382"/>
      <c r="C95" s="382"/>
      <c r="D95" s="382"/>
      <c r="E95" s="382"/>
      <c r="F95" s="382"/>
      <c r="G95" s="382"/>
      <c r="H95" s="382"/>
      <c r="I95" s="382"/>
      <c r="J95" s="382"/>
      <c r="K95" s="382"/>
      <c r="L95" s="382"/>
      <c r="M95" s="382"/>
      <c r="N95" s="382"/>
      <c r="O95" s="382"/>
      <c r="P95" s="382"/>
      <c r="Y95"/>
      <c r="Z95"/>
      <c r="AA95"/>
      <c r="AB95"/>
      <c r="AC95"/>
      <c r="AD95" s="382"/>
      <c r="AE95" s="382"/>
      <c r="AF95" s="382"/>
      <c r="AH95" s="382"/>
      <c r="AI95" s="382"/>
      <c r="AJ95" s="382"/>
      <c r="AK95" s="382"/>
      <c r="AL95" s="382"/>
      <c r="AM95" s="382"/>
      <c r="AN95" s="382"/>
      <c r="AO95" s="382"/>
      <c r="AP95" s="382"/>
      <c r="AQ95" s="382"/>
      <c r="AR95" s="382"/>
      <c r="AS95" s="382"/>
      <c r="AT95" s="382"/>
      <c r="AU95" s="382"/>
      <c r="AV95" s="382"/>
      <c r="BU95" s="357"/>
      <c r="BV95" s="357"/>
      <c r="BW95" s="357"/>
      <c r="BX95" s="357"/>
      <c r="BY95" s="357"/>
      <c r="BZ95" s="357"/>
      <c r="CA95" s="357"/>
      <c r="CB95" s="357"/>
      <c r="CC95" s="357"/>
      <c r="CD95" s="357"/>
      <c r="CE95" s="357"/>
      <c r="CF95" s="357"/>
      <c r="CG95" s="357"/>
      <c r="CH95" s="357"/>
      <c r="CI95" s="357"/>
      <c r="CJ95" s="357"/>
      <c r="CK95" s="357"/>
      <c r="CL95" s="357"/>
      <c r="CM95" s="357"/>
      <c r="CN95" s="357"/>
      <c r="CO95" s="357"/>
      <c r="CP95" s="357"/>
      <c r="CQ95" s="357"/>
      <c r="CR95" s="357"/>
      <c r="CS95" s="357"/>
      <c r="CT95" s="357"/>
      <c r="CU95" s="357"/>
      <c r="CV95" s="357"/>
      <c r="CW95" s="357"/>
      <c r="CX95" s="357"/>
      <c r="CY95" s="357"/>
      <c r="CZ95" s="357"/>
      <c r="DA95" s="357"/>
      <c r="DB95" s="357"/>
      <c r="DC95" s="357"/>
      <c r="DD95" s="357"/>
      <c r="DE95" s="357"/>
      <c r="DF95" s="357"/>
      <c r="DG95" s="357"/>
      <c r="DH95" s="357"/>
      <c r="DI95" s="357"/>
      <c r="DJ95" s="357"/>
      <c r="DK95" s="357"/>
      <c r="DL95" s="357"/>
      <c r="DM95" s="357"/>
      <c r="DN95" s="357"/>
      <c r="DO95" s="357"/>
      <c r="DP95" s="357"/>
      <c r="DQ95" s="357"/>
      <c r="DR95" s="357"/>
      <c r="DS95" s="357"/>
      <c r="DT95" s="357"/>
      <c r="DU95" s="357"/>
      <c r="DV95" s="357"/>
      <c r="DW95" s="357"/>
      <c r="DX95" s="357"/>
      <c r="DY95" s="357"/>
      <c r="DZ95" s="357"/>
      <c r="EA95" s="357"/>
      <c r="EB95" s="357"/>
      <c r="EC95" s="357"/>
      <c r="ED95" s="357"/>
      <c r="EE95" s="357"/>
      <c r="EF95" s="357"/>
      <c r="EG95" s="357"/>
      <c r="EH95" s="357"/>
      <c r="EI95" s="357"/>
      <c r="EJ95" s="357"/>
      <c r="EK95" s="357"/>
      <c r="EL95" s="357"/>
      <c r="EM95" s="357"/>
      <c r="EN95" s="357"/>
      <c r="EO95" s="357"/>
      <c r="EP95" s="357"/>
      <c r="EQ95" s="357"/>
      <c r="ER95" s="357"/>
      <c r="ES95" s="357"/>
      <c r="ET95" s="357"/>
      <c r="EU95" s="357"/>
      <c r="EV95" s="357"/>
      <c r="EW95" s="357"/>
      <c r="EX95" s="357"/>
      <c r="EY95" s="357"/>
      <c r="EZ95" s="357"/>
      <c r="FA95" s="357"/>
      <c r="FB95" s="357"/>
      <c r="FC95" s="357"/>
      <c r="HQ95" s="357"/>
      <c r="HR95" s="357"/>
      <c r="HS95" s="357"/>
      <c r="HT95" s="357"/>
      <c r="HU95" s="357"/>
      <c r="HV95" s="357"/>
      <c r="HW95" s="357"/>
      <c r="HX95" s="357"/>
      <c r="IG95" s="357"/>
      <c r="IH95" s="357"/>
      <c r="II95" s="357"/>
      <c r="IJ95" s="357"/>
      <c r="IK95" s="357"/>
      <c r="IL95" s="357"/>
      <c r="IM95" s="357"/>
      <c r="IN95" s="357"/>
      <c r="IO95" s="357"/>
      <c r="IP95" s="357"/>
      <c r="IQ95" s="357"/>
      <c r="IR95" s="357"/>
      <c r="IS95" s="357"/>
      <c r="MR95" s="287"/>
      <c r="MS95" s="287"/>
      <c r="MT95" s="287"/>
      <c r="MU95" s="287"/>
      <c r="MV95" s="287"/>
      <c r="MW95" s="287"/>
      <c r="MX95" s="287"/>
      <c r="MY95" s="287"/>
      <c r="MZ95" s="287"/>
      <c r="NA95" s="287"/>
      <c r="NB95" s="287"/>
      <c r="NC95" s="287"/>
      <c r="ND95" s="287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PA95" s="357"/>
      <c r="PB95" s="357"/>
      <c r="PC95" s="357"/>
      <c r="PD95" s="357"/>
      <c r="PE95" s="357"/>
      <c r="PF95" s="357"/>
      <c r="PG95" s="357"/>
      <c r="PH95" s="357"/>
      <c r="PI95" s="357"/>
      <c r="PJ95" s="357"/>
      <c r="PK95" s="357"/>
      <c r="PL95" s="357"/>
      <c r="PM95" s="357"/>
      <c r="PN95" s="357"/>
      <c r="PO95" s="357"/>
      <c r="PP95" s="357"/>
      <c r="PQ95" s="357"/>
      <c r="PR95" s="357"/>
      <c r="PS95" s="357"/>
      <c r="PT95" s="357"/>
      <c r="PU95" s="357"/>
      <c r="PV95" s="357"/>
      <c r="PW95" s="357"/>
      <c r="PX95" s="357"/>
      <c r="PY95" s="357"/>
      <c r="PZ95" s="357"/>
      <c r="QA95" s="357"/>
      <c r="QB95" s="357"/>
      <c r="QC95" s="357"/>
      <c r="QD95" s="357"/>
      <c r="QE95" s="357"/>
      <c r="QF95" s="357"/>
      <c r="QG95" s="357"/>
      <c r="QH95" s="357"/>
      <c r="QI95" s="357"/>
      <c r="QJ95" s="357"/>
      <c r="QK95" s="357"/>
      <c r="QL95" s="357"/>
      <c r="QM95" s="357"/>
      <c r="QN95" s="357"/>
      <c r="QO95" s="357"/>
      <c r="QP95" s="357"/>
      <c r="QQ95" s="357"/>
      <c r="QR95" s="357"/>
      <c r="QS95" s="357"/>
      <c r="QT95" s="357"/>
      <c r="QU95" s="357"/>
      <c r="QV95" s="357"/>
      <c r="QW95" s="357"/>
      <c r="QX95" s="357"/>
      <c r="QY95" s="357"/>
      <c r="QZ95" s="357"/>
      <c r="RA95" s="357"/>
      <c r="RM95" s="367">
        <f>ROW()</f>
        <v>95</v>
      </c>
      <c r="RN95" s="287"/>
      <c r="RO95" s="445"/>
      <c r="RP95" s="409"/>
      <c r="RQ95" s="409"/>
      <c r="RR95" s="409"/>
      <c r="RS95" s="409"/>
      <c r="RT95" s="409"/>
      <c r="RU95" s="409"/>
      <c r="RV95" s="409"/>
      <c r="RW95" s="409"/>
      <c r="RX95" s="409"/>
      <c r="RY95" s="409"/>
      <c r="RZ95" s="409"/>
      <c r="SA95" s="409"/>
      <c r="SB95" s="409"/>
    </row>
    <row r="96" spans="2:496" x14ac:dyDescent="0.25">
      <c r="B96" s="382"/>
      <c r="C96" s="382"/>
      <c r="D96" s="382"/>
      <c r="E96" s="382"/>
      <c r="F96" s="382"/>
      <c r="G96" s="382"/>
      <c r="H96" s="382"/>
      <c r="I96" s="382"/>
      <c r="J96" s="382"/>
      <c r="K96" s="382"/>
      <c r="L96" s="382"/>
      <c r="M96" s="382"/>
      <c r="N96" s="382"/>
      <c r="O96" s="382"/>
      <c r="P96" s="382"/>
      <c r="Y96"/>
      <c r="Z96"/>
      <c r="AA96"/>
      <c r="AB96"/>
      <c r="AC96"/>
      <c r="AD96" s="382"/>
      <c r="AE96" s="382"/>
      <c r="AF96" s="382"/>
      <c r="AH96" s="382"/>
      <c r="AI96" s="382"/>
      <c r="AJ96" s="382"/>
      <c r="AK96" s="382"/>
      <c r="AL96" s="382"/>
      <c r="AM96" s="382"/>
      <c r="AN96" s="382"/>
      <c r="AO96" s="382"/>
      <c r="AP96" s="382"/>
      <c r="AQ96" s="382"/>
      <c r="AR96" s="382"/>
      <c r="AS96" s="382"/>
      <c r="AT96" s="382"/>
      <c r="AU96" s="382"/>
      <c r="AV96" s="382"/>
      <c r="BU96" s="357"/>
      <c r="BV96" s="357"/>
      <c r="BW96" s="357"/>
      <c r="BX96" s="357"/>
      <c r="BY96" s="357"/>
      <c r="BZ96" s="357"/>
      <c r="CA96" s="357"/>
      <c r="CB96" s="357"/>
      <c r="CC96" s="357"/>
      <c r="CD96" s="357"/>
      <c r="CE96" s="357"/>
      <c r="CF96" s="357"/>
      <c r="CG96" s="357"/>
      <c r="CH96" s="357"/>
      <c r="CI96" s="357"/>
      <c r="CJ96" s="357"/>
      <c r="CK96" s="357"/>
      <c r="CL96" s="357"/>
      <c r="CM96" s="357"/>
      <c r="CN96" s="357"/>
      <c r="CO96" s="357"/>
      <c r="CP96" s="357"/>
      <c r="CQ96" s="357"/>
      <c r="CR96" s="357"/>
      <c r="CS96" s="357"/>
      <c r="CT96" s="357"/>
      <c r="CU96" s="357"/>
      <c r="CV96" s="357"/>
      <c r="CW96" s="357"/>
      <c r="CX96" s="357"/>
      <c r="CY96" s="357"/>
      <c r="CZ96" s="357"/>
      <c r="DA96" s="357"/>
      <c r="DB96" s="357"/>
      <c r="DC96" s="357"/>
      <c r="DD96" s="357"/>
      <c r="DE96" s="357"/>
      <c r="DF96" s="357"/>
      <c r="DG96" s="357"/>
      <c r="DH96" s="357"/>
      <c r="DI96" s="357"/>
      <c r="DJ96" s="357"/>
      <c r="DK96" s="357"/>
      <c r="DL96" s="357"/>
      <c r="DM96" s="357"/>
      <c r="DN96" s="357"/>
      <c r="DO96" s="357"/>
      <c r="DP96" s="357"/>
      <c r="DQ96" s="357"/>
      <c r="DR96" s="357"/>
      <c r="DS96" s="357"/>
      <c r="DT96" s="357"/>
      <c r="DU96" s="357"/>
      <c r="DV96" s="357"/>
      <c r="DW96" s="357"/>
      <c r="DX96" s="357"/>
      <c r="DY96" s="357"/>
      <c r="DZ96" s="357"/>
      <c r="EA96" s="357"/>
      <c r="EB96" s="357"/>
      <c r="EC96" s="357"/>
      <c r="ED96" s="357"/>
      <c r="EE96" s="357"/>
      <c r="EF96" s="357"/>
      <c r="EG96" s="357"/>
      <c r="EH96" s="357"/>
      <c r="EI96" s="357"/>
      <c r="EJ96" s="357"/>
      <c r="EK96" s="357"/>
      <c r="EL96" s="357"/>
      <c r="EM96" s="357"/>
      <c r="EN96" s="357"/>
      <c r="EO96" s="357"/>
      <c r="EP96" s="357"/>
      <c r="EQ96" s="357"/>
      <c r="ER96" s="357"/>
      <c r="ES96" s="357"/>
      <c r="ET96" s="357"/>
      <c r="EU96" s="357"/>
      <c r="EV96" s="357"/>
      <c r="EW96" s="357"/>
      <c r="EX96" s="357"/>
      <c r="EY96" s="357"/>
      <c r="EZ96" s="357"/>
      <c r="FA96" s="357"/>
      <c r="FB96" s="357"/>
      <c r="FC96" s="357"/>
      <c r="HQ96" s="357"/>
      <c r="HR96" s="357"/>
      <c r="HS96" s="357"/>
      <c r="HT96" s="357"/>
      <c r="HU96" s="357"/>
      <c r="HV96" s="357"/>
      <c r="HW96" s="357"/>
      <c r="HX96" s="357"/>
      <c r="IG96" s="357"/>
      <c r="IH96" s="357"/>
      <c r="II96" s="357"/>
      <c r="IJ96" s="357"/>
      <c r="IK96" s="357"/>
      <c r="IL96" s="357"/>
      <c r="IM96" s="357"/>
      <c r="IN96" s="357"/>
      <c r="IO96" s="357"/>
      <c r="IP96" s="357"/>
      <c r="IQ96" s="357"/>
      <c r="IR96" s="357"/>
      <c r="IS96" s="357"/>
      <c r="MR96" s="287"/>
      <c r="MS96" s="287"/>
      <c r="MT96" s="287"/>
      <c r="MU96" s="287"/>
      <c r="MV96" s="287"/>
      <c r="MW96" s="287"/>
      <c r="MX96" s="287"/>
      <c r="MY96" s="287"/>
      <c r="MZ96" s="287"/>
      <c r="NA96" s="287"/>
      <c r="NB96" s="287"/>
      <c r="NC96" s="287"/>
      <c r="ND96" s="287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PA96" s="357"/>
      <c r="PB96" s="357"/>
      <c r="PC96" s="357"/>
      <c r="PD96" s="357"/>
      <c r="PE96" s="357"/>
      <c r="PF96" s="357"/>
      <c r="PG96" s="357"/>
      <c r="PH96" s="357"/>
      <c r="PI96" s="357"/>
      <c r="PJ96" s="357"/>
      <c r="PK96" s="357"/>
      <c r="PL96" s="357"/>
      <c r="PM96" s="357"/>
      <c r="PN96" s="357"/>
      <c r="PO96" s="357"/>
      <c r="PP96" s="357"/>
      <c r="PQ96" s="357"/>
      <c r="PR96" s="357"/>
      <c r="PS96" s="357"/>
      <c r="PT96" s="357"/>
      <c r="PU96" s="357"/>
      <c r="PV96" s="357"/>
      <c r="PW96" s="357"/>
      <c r="PX96" s="357"/>
      <c r="PY96" s="357"/>
      <c r="PZ96" s="357"/>
      <c r="QA96" s="357"/>
      <c r="QB96" s="357"/>
      <c r="QC96" s="357"/>
      <c r="QD96" s="357"/>
      <c r="QE96" s="357"/>
      <c r="QF96" s="357"/>
      <c r="QG96" s="357"/>
      <c r="QH96" s="357"/>
      <c r="QI96" s="357"/>
      <c r="QJ96" s="357"/>
      <c r="QK96" s="357"/>
      <c r="QL96" s="357"/>
      <c r="QM96" s="357"/>
      <c r="QN96" s="357"/>
      <c r="QO96" s="357"/>
      <c r="QP96" s="357"/>
      <c r="QQ96" s="357"/>
      <c r="QR96" s="357"/>
      <c r="QS96" s="357"/>
      <c r="QT96" s="357"/>
      <c r="QU96" s="357"/>
      <c r="QV96" s="357"/>
      <c r="QW96" s="357"/>
      <c r="QX96" s="357"/>
      <c r="QY96" s="357"/>
      <c r="QZ96" s="357"/>
      <c r="RA96" s="357"/>
      <c r="RM96" s="367">
        <f>ROW()</f>
        <v>96</v>
      </c>
      <c r="RN96" s="287" t="s">
        <v>234</v>
      </c>
      <c r="RO96" s="445">
        <v>0.21</v>
      </c>
      <c r="RP96" s="485"/>
      <c r="RQ96" s="485"/>
      <c r="RR96" s="485"/>
      <c r="RS96" s="485">
        <f>RS94*-$RO$96</f>
        <v>-714334.99734827993</v>
      </c>
      <c r="RT96" s="485">
        <f t="shared" ref="RT96:SB96" si="259">RT94*-$RO$96</f>
        <v>-714334.99734827993</v>
      </c>
      <c r="RU96" s="485">
        <f t="shared" si="259"/>
        <v>-5859361.7367944401</v>
      </c>
      <c r="RV96" s="485">
        <f t="shared" si="259"/>
        <v>-6573696.7341427198</v>
      </c>
      <c r="RW96" s="485">
        <f t="shared" si="259"/>
        <v>-6918243.2239506589</v>
      </c>
      <c r="RX96" s="485">
        <f t="shared" si="259"/>
        <v>-13491939.958093377</v>
      </c>
      <c r="RY96" s="485">
        <f t="shared" si="259"/>
        <v>-10804302.963423474</v>
      </c>
      <c r="RZ96" s="485">
        <f t="shared" si="259"/>
        <v>-24296242.921516851</v>
      </c>
      <c r="SA96" s="485">
        <f t="shared" si="259"/>
        <v>-8938609.9647721704</v>
      </c>
      <c r="SB96" s="485">
        <f t="shared" si="259"/>
        <v>-33234852.886289027</v>
      </c>
    </row>
    <row r="97" spans="1:496" x14ac:dyDescent="0.25">
      <c r="B97" s="382"/>
      <c r="C97" s="382"/>
      <c r="D97" s="382"/>
      <c r="E97" s="382"/>
      <c r="F97" s="382"/>
      <c r="G97" s="382"/>
      <c r="H97" s="382"/>
      <c r="I97" s="382"/>
      <c r="J97" s="382"/>
      <c r="K97" s="382"/>
      <c r="L97" s="382"/>
      <c r="M97" s="382"/>
      <c r="N97" s="382"/>
      <c r="O97" s="382"/>
      <c r="P97" s="382"/>
      <c r="Y97"/>
      <c r="Z97"/>
      <c r="AA97"/>
      <c r="AB97"/>
      <c r="AC97"/>
      <c r="AD97" s="382"/>
      <c r="AE97" s="382"/>
      <c r="AF97" s="382"/>
      <c r="AH97" s="382"/>
      <c r="AI97" s="382"/>
      <c r="AJ97" s="382"/>
      <c r="AK97" s="382"/>
      <c r="AL97" s="382"/>
      <c r="AM97" s="382"/>
      <c r="AN97" s="382"/>
      <c r="AO97" s="382"/>
      <c r="AP97" s="382"/>
      <c r="AQ97" s="382"/>
      <c r="AR97" s="382"/>
      <c r="AS97" s="382"/>
      <c r="AT97" s="382"/>
      <c r="AU97" s="382"/>
      <c r="AV97" s="382"/>
      <c r="BU97" s="357"/>
      <c r="BV97" s="357"/>
      <c r="BW97" s="357"/>
      <c r="BX97" s="357"/>
      <c r="BY97" s="357"/>
      <c r="BZ97" s="357"/>
      <c r="CA97" s="357"/>
      <c r="CB97" s="357"/>
      <c r="CC97" s="357"/>
      <c r="CD97" s="357"/>
      <c r="CE97" s="357"/>
      <c r="CF97" s="357"/>
      <c r="CG97" s="357"/>
      <c r="CH97" s="357"/>
      <c r="CI97" s="357"/>
      <c r="CJ97" s="357"/>
      <c r="CK97" s="357"/>
      <c r="CL97" s="357"/>
      <c r="CM97" s="357"/>
      <c r="CN97" s="357"/>
      <c r="CO97" s="357"/>
      <c r="CP97" s="357"/>
      <c r="CQ97" s="357"/>
      <c r="CR97" s="357"/>
      <c r="CS97" s="357"/>
      <c r="CT97" s="357"/>
      <c r="CU97" s="357"/>
      <c r="CV97" s="357"/>
      <c r="CW97" s="357"/>
      <c r="CX97" s="357"/>
      <c r="CY97" s="357"/>
      <c r="CZ97" s="357"/>
      <c r="DA97" s="357"/>
      <c r="DB97" s="357"/>
      <c r="DC97" s="357"/>
      <c r="DD97" s="357"/>
      <c r="DE97" s="357"/>
      <c r="DF97" s="357"/>
      <c r="DG97" s="357"/>
      <c r="DH97" s="357"/>
      <c r="DI97" s="357"/>
      <c r="DJ97" s="357"/>
      <c r="DK97" s="357"/>
      <c r="DL97" s="357"/>
      <c r="DM97" s="357"/>
      <c r="DN97" s="357"/>
      <c r="DO97" s="357"/>
      <c r="DP97" s="357"/>
      <c r="DQ97" s="357"/>
      <c r="DR97" s="357"/>
      <c r="DS97" s="357"/>
      <c r="DT97" s="357"/>
      <c r="DU97" s="357"/>
      <c r="DV97" s="357"/>
      <c r="DW97" s="357"/>
      <c r="DX97" s="357"/>
      <c r="DY97" s="357"/>
      <c r="DZ97" s="357"/>
      <c r="EA97" s="357"/>
      <c r="EB97" s="357"/>
      <c r="EC97" s="357"/>
      <c r="ED97" s="357"/>
      <c r="EE97" s="357"/>
      <c r="EF97" s="357"/>
      <c r="EG97" s="357"/>
      <c r="EH97" s="357"/>
      <c r="EI97" s="357"/>
      <c r="EJ97" s="357"/>
      <c r="EK97" s="357"/>
      <c r="EL97" s="357"/>
      <c r="EM97" s="357"/>
      <c r="EN97" s="357"/>
      <c r="EO97" s="357"/>
      <c r="EP97" s="357"/>
      <c r="EQ97" s="357"/>
      <c r="ER97" s="357"/>
      <c r="ES97" s="357"/>
      <c r="ET97" s="357"/>
      <c r="EU97" s="357"/>
      <c r="EV97" s="357"/>
      <c r="EW97" s="357"/>
      <c r="EX97" s="357"/>
      <c r="EY97" s="357"/>
      <c r="EZ97" s="357"/>
      <c r="FA97" s="357"/>
      <c r="FB97" s="357"/>
      <c r="FC97" s="357"/>
      <c r="HQ97" s="357"/>
      <c r="HR97" s="357"/>
      <c r="HS97" s="357"/>
      <c r="HT97" s="357"/>
      <c r="HU97" s="357"/>
      <c r="HV97" s="357"/>
      <c r="HW97" s="357"/>
      <c r="HX97" s="357"/>
      <c r="IG97" s="357"/>
      <c r="IH97" s="357"/>
      <c r="II97" s="357"/>
      <c r="IJ97" s="357"/>
      <c r="IK97" s="357"/>
      <c r="IL97" s="357"/>
      <c r="IM97" s="357"/>
      <c r="IN97" s="357"/>
      <c r="IO97" s="357"/>
      <c r="IP97" s="357"/>
      <c r="IQ97" s="357"/>
      <c r="IR97" s="357"/>
      <c r="IS97" s="357"/>
      <c r="MR97" s="287"/>
      <c r="MS97" s="287"/>
      <c r="MT97" s="287"/>
      <c r="MU97" s="287"/>
      <c r="MV97" s="287"/>
      <c r="MW97" s="287"/>
      <c r="MX97" s="287"/>
      <c r="MY97" s="287"/>
      <c r="MZ97" s="287"/>
      <c r="NA97" s="287"/>
      <c r="NB97" s="287"/>
      <c r="NC97" s="287"/>
      <c r="ND97" s="28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PA97" s="357"/>
      <c r="PB97" s="357"/>
      <c r="PC97" s="357"/>
      <c r="PD97" s="357"/>
      <c r="PE97" s="357"/>
      <c r="PF97" s="357"/>
      <c r="PG97" s="357"/>
      <c r="PH97" s="357"/>
      <c r="PI97" s="357"/>
      <c r="PJ97" s="357"/>
      <c r="PK97" s="357"/>
      <c r="PL97" s="357"/>
      <c r="PM97" s="357"/>
      <c r="PN97" s="357"/>
      <c r="PO97" s="357"/>
      <c r="PP97" s="357"/>
      <c r="PQ97" s="357"/>
      <c r="PR97" s="357"/>
      <c r="PS97" s="357"/>
      <c r="PT97" s="357"/>
      <c r="PU97" s="357"/>
      <c r="PV97" s="357"/>
      <c r="PW97" s="357"/>
      <c r="PX97" s="357"/>
      <c r="PY97" s="357"/>
      <c r="PZ97" s="357"/>
      <c r="QA97" s="357"/>
      <c r="QB97" s="357"/>
      <c r="QC97" s="357"/>
      <c r="QD97" s="357"/>
      <c r="QE97" s="357"/>
      <c r="QF97" s="357"/>
      <c r="QG97" s="357"/>
      <c r="QH97" s="357"/>
      <c r="QI97" s="357"/>
      <c r="QJ97" s="357"/>
      <c r="QK97" s="357"/>
      <c r="QL97" s="357"/>
      <c r="QM97" s="357"/>
      <c r="QN97" s="357"/>
      <c r="QO97" s="357"/>
      <c r="QP97" s="357"/>
      <c r="QQ97" s="357"/>
      <c r="QR97" s="357"/>
      <c r="QS97" s="357"/>
      <c r="QT97" s="357"/>
      <c r="QU97" s="357"/>
      <c r="QV97" s="357"/>
      <c r="QW97" s="357"/>
      <c r="QX97" s="357"/>
      <c r="QY97" s="357"/>
      <c r="QZ97" s="357"/>
      <c r="RA97" s="357"/>
      <c r="RM97" s="367">
        <f>ROW()</f>
        <v>97</v>
      </c>
      <c r="RN97" s="287"/>
      <c r="RO97" s="445"/>
      <c r="RP97" s="555"/>
      <c r="RQ97" s="555"/>
      <c r="RR97" s="555"/>
      <c r="RS97" s="555"/>
      <c r="RT97" s="555"/>
      <c r="RU97" s="555"/>
      <c r="RV97" s="555"/>
      <c r="RW97" s="555"/>
      <c r="RX97" s="555"/>
      <c r="RY97" s="555"/>
      <c r="RZ97" s="555"/>
      <c r="SA97" s="555"/>
      <c r="SB97" s="555"/>
    </row>
    <row r="98" spans="1:496" ht="15.75" thickBot="1" x14ac:dyDescent="0.3">
      <c r="B98" s="382"/>
      <c r="C98" s="382"/>
      <c r="D98" s="382"/>
      <c r="E98" s="382"/>
      <c r="F98" s="382"/>
      <c r="G98" s="382"/>
      <c r="H98" s="382"/>
      <c r="I98" s="382"/>
      <c r="J98" s="382"/>
      <c r="K98" s="382"/>
      <c r="L98" s="382"/>
      <c r="M98" s="382"/>
      <c r="N98" s="382"/>
      <c r="O98" s="382"/>
      <c r="P98" s="382"/>
      <c r="Y98"/>
      <c r="Z98"/>
      <c r="AA98"/>
      <c r="AB98"/>
      <c r="AC98"/>
      <c r="AD98" s="382"/>
      <c r="AE98" s="382"/>
      <c r="AF98" s="382"/>
      <c r="AH98" s="382"/>
      <c r="AI98" s="382"/>
      <c r="AJ98" s="382"/>
      <c r="AK98" s="382"/>
      <c r="AL98" s="382"/>
      <c r="AM98" s="382"/>
      <c r="AN98" s="382"/>
      <c r="AO98" s="382"/>
      <c r="AP98" s="382"/>
      <c r="AQ98" s="382"/>
      <c r="AR98" s="382"/>
      <c r="AS98" s="382"/>
      <c r="AT98" s="382"/>
      <c r="AU98" s="382"/>
      <c r="AV98" s="382"/>
      <c r="BU98" s="357"/>
      <c r="BV98" s="357"/>
      <c r="BW98" s="357"/>
      <c r="BX98" s="357"/>
      <c r="BY98" s="357"/>
      <c r="BZ98" s="357"/>
      <c r="CA98" s="357"/>
      <c r="CB98" s="357"/>
      <c r="CC98" s="357"/>
      <c r="CD98" s="357"/>
      <c r="CE98" s="357"/>
      <c r="CF98" s="357"/>
      <c r="CG98" s="357"/>
      <c r="CH98" s="357"/>
      <c r="CI98" s="357"/>
      <c r="CJ98" s="357"/>
      <c r="CK98" s="357"/>
      <c r="CL98" s="357"/>
      <c r="CM98" s="357"/>
      <c r="CN98" s="357"/>
      <c r="CO98" s="357"/>
      <c r="CP98" s="357"/>
      <c r="CQ98" s="357"/>
      <c r="CR98" s="357"/>
      <c r="CS98" s="357"/>
      <c r="CT98" s="357"/>
      <c r="CU98" s="357"/>
      <c r="CV98" s="357"/>
      <c r="CW98" s="357"/>
      <c r="CX98" s="357"/>
      <c r="CY98" s="357"/>
      <c r="CZ98" s="357"/>
      <c r="DA98" s="357"/>
      <c r="DB98" s="357"/>
      <c r="DC98" s="357"/>
      <c r="DD98" s="357"/>
      <c r="DE98" s="357"/>
      <c r="DF98" s="357"/>
      <c r="DG98" s="357"/>
      <c r="DH98" s="357"/>
      <c r="DI98" s="357"/>
      <c r="DJ98" s="357"/>
      <c r="DK98" s="357"/>
      <c r="DL98" s="357"/>
      <c r="DM98" s="357"/>
      <c r="DN98" s="357"/>
      <c r="DO98" s="357"/>
      <c r="DP98" s="357"/>
      <c r="DQ98" s="357"/>
      <c r="DR98" s="357"/>
      <c r="DS98" s="357"/>
      <c r="DT98" s="357"/>
      <c r="DU98" s="357"/>
      <c r="DV98" s="357"/>
      <c r="DW98" s="357"/>
      <c r="DX98" s="357"/>
      <c r="DY98" s="357"/>
      <c r="DZ98" s="357"/>
      <c r="EA98" s="357"/>
      <c r="EB98" s="357"/>
      <c r="EC98" s="357"/>
      <c r="ED98" s="357"/>
      <c r="EE98" s="357"/>
      <c r="EF98" s="357"/>
      <c r="EG98" s="357"/>
      <c r="EH98" s="357"/>
      <c r="EI98" s="357"/>
      <c r="EJ98" s="357"/>
      <c r="EK98" s="357"/>
      <c r="EL98" s="357"/>
      <c r="EM98" s="357"/>
      <c r="EN98" s="357"/>
      <c r="EO98" s="357"/>
      <c r="EP98" s="357"/>
      <c r="EQ98" s="357"/>
      <c r="ER98" s="357"/>
      <c r="ES98" s="357"/>
      <c r="ET98" s="357"/>
      <c r="EU98" s="357"/>
      <c r="EV98" s="357"/>
      <c r="EW98" s="357"/>
      <c r="EX98" s="357"/>
      <c r="EY98" s="357"/>
      <c r="EZ98" s="357"/>
      <c r="FA98" s="357"/>
      <c r="FB98" s="357"/>
      <c r="FC98" s="357"/>
      <c r="HQ98" s="357"/>
      <c r="HR98" s="357"/>
      <c r="HS98" s="357"/>
      <c r="HT98" s="357"/>
      <c r="HU98" s="357"/>
      <c r="HV98" s="357"/>
      <c r="HW98" s="357"/>
      <c r="HX98" s="357"/>
      <c r="IG98" s="357"/>
      <c r="IH98" s="357"/>
      <c r="II98" s="357"/>
      <c r="IJ98" s="357"/>
      <c r="IK98" s="357"/>
      <c r="IL98" s="357"/>
      <c r="IM98" s="357"/>
      <c r="IN98" s="357"/>
      <c r="IO98" s="357"/>
      <c r="IP98" s="357"/>
      <c r="IQ98" s="357"/>
      <c r="IR98" s="357"/>
      <c r="IS98" s="357"/>
      <c r="MR98" s="287"/>
      <c r="MS98" s="287"/>
      <c r="MT98" s="287"/>
      <c r="MU98" s="287"/>
      <c r="MV98" s="287"/>
      <c r="MW98" s="287"/>
      <c r="MX98" s="287"/>
      <c r="MY98" s="287"/>
      <c r="MZ98" s="287"/>
      <c r="NA98" s="287"/>
      <c r="NB98" s="287"/>
      <c r="NC98" s="287"/>
      <c r="ND98" s="287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PA98" s="357"/>
      <c r="PB98" s="357"/>
      <c r="PC98" s="357"/>
      <c r="PD98" s="357"/>
      <c r="PE98" s="357"/>
      <c r="PF98" s="357"/>
      <c r="PG98" s="357"/>
      <c r="PH98" s="357"/>
      <c r="PI98" s="357"/>
      <c r="PJ98" s="357"/>
      <c r="PK98" s="357"/>
      <c r="PL98" s="357"/>
      <c r="PM98" s="357"/>
      <c r="PN98" s="357"/>
      <c r="PO98" s="357"/>
      <c r="PP98" s="357"/>
      <c r="PQ98" s="357"/>
      <c r="PR98" s="357"/>
      <c r="PS98" s="357"/>
      <c r="PT98" s="357"/>
      <c r="PU98" s="357"/>
      <c r="PV98" s="357"/>
      <c r="PW98" s="357"/>
      <c r="PX98" s="357"/>
      <c r="PY98" s="357"/>
      <c r="PZ98" s="357"/>
      <c r="QA98" s="357"/>
      <c r="QB98" s="357"/>
      <c r="QC98" s="357"/>
      <c r="QD98" s="357"/>
      <c r="QE98" s="357"/>
      <c r="QF98" s="357"/>
      <c r="QG98" s="357"/>
      <c r="QH98" s="357"/>
      <c r="QI98" s="357"/>
      <c r="QJ98" s="357"/>
      <c r="QK98" s="357"/>
      <c r="QL98" s="357"/>
      <c r="QM98" s="357"/>
      <c r="QN98" s="357"/>
      <c r="QO98" s="357"/>
      <c r="QP98" s="357"/>
      <c r="QQ98" s="357"/>
      <c r="QR98" s="357"/>
      <c r="QS98" s="357"/>
      <c r="QT98" s="357"/>
      <c r="QU98" s="357"/>
      <c r="QV98" s="357"/>
      <c r="QW98" s="357"/>
      <c r="QX98" s="357"/>
      <c r="QY98" s="357"/>
      <c r="QZ98" s="357"/>
      <c r="RA98" s="357"/>
      <c r="RM98" s="367">
        <f>ROW()</f>
        <v>98</v>
      </c>
      <c r="RN98" s="287" t="s">
        <v>216</v>
      </c>
      <c r="RO98" s="445"/>
      <c r="RP98" s="561"/>
      <c r="RQ98" s="561"/>
      <c r="RR98" s="561"/>
      <c r="RS98" s="561">
        <f>-RS94-RS96</f>
        <v>-2687260.2281197198</v>
      </c>
      <c r="RT98" s="561">
        <f t="shared" ref="RT98:SB98" si="260">-RT94-RT96</f>
        <v>-2687260.2281197198</v>
      </c>
      <c r="RU98" s="561">
        <f t="shared" si="260"/>
        <v>-22042360.819369562</v>
      </c>
      <c r="RV98" s="561">
        <f t="shared" si="260"/>
        <v>-24729621.047489278</v>
      </c>
      <c r="RW98" s="561">
        <f t="shared" si="260"/>
        <v>-26025772.128195338</v>
      </c>
      <c r="RX98" s="561">
        <f t="shared" si="260"/>
        <v>-50755393.175684616</v>
      </c>
      <c r="RY98" s="561">
        <f t="shared" si="260"/>
        <v>-40644758.767164499</v>
      </c>
      <c r="RZ98" s="561">
        <f t="shared" si="260"/>
        <v>-91400151.942849115</v>
      </c>
      <c r="SA98" s="561">
        <f t="shared" si="260"/>
        <v>-33626199.391285785</v>
      </c>
      <c r="SB98" s="561">
        <f t="shared" si="260"/>
        <v>-125026351.33413491</v>
      </c>
    </row>
    <row r="99" spans="1:496" ht="15.75" thickTop="1" x14ac:dyDescent="0.25">
      <c r="B99" s="382"/>
      <c r="C99" s="382"/>
      <c r="D99" s="382"/>
      <c r="E99" s="382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Y99"/>
      <c r="Z99"/>
      <c r="AA99"/>
      <c r="AB99"/>
      <c r="AC99"/>
      <c r="AD99" s="382"/>
      <c r="AE99" s="382"/>
      <c r="AF99" s="382"/>
      <c r="AH99" s="382"/>
      <c r="AI99" s="382"/>
      <c r="AJ99" s="382"/>
      <c r="AK99" s="382"/>
      <c r="AL99" s="382"/>
      <c r="AM99" s="382"/>
      <c r="AN99" s="382"/>
      <c r="AO99" s="382"/>
      <c r="AP99" s="382"/>
      <c r="AQ99" s="382"/>
      <c r="AR99" s="382"/>
      <c r="AS99" s="382"/>
      <c r="AT99" s="382"/>
      <c r="AU99" s="382"/>
      <c r="AV99" s="382"/>
      <c r="BU99" s="357"/>
      <c r="BV99" s="357"/>
      <c r="BW99" s="357"/>
      <c r="BX99" s="357"/>
      <c r="BY99" s="357"/>
      <c r="BZ99" s="357"/>
      <c r="CA99" s="357"/>
      <c r="CB99" s="357"/>
      <c r="CC99" s="357"/>
      <c r="CD99" s="357"/>
      <c r="CE99" s="357"/>
      <c r="CF99" s="357"/>
      <c r="CG99" s="357"/>
      <c r="CH99" s="357"/>
      <c r="CI99" s="357"/>
      <c r="CJ99" s="357"/>
      <c r="CK99" s="357"/>
      <c r="CL99" s="357"/>
      <c r="CM99" s="357"/>
      <c r="CN99" s="357"/>
      <c r="CO99" s="357"/>
      <c r="CP99" s="357"/>
      <c r="CQ99" s="357"/>
      <c r="CR99" s="357"/>
      <c r="CS99" s="357"/>
      <c r="CT99" s="357"/>
      <c r="CU99" s="357"/>
      <c r="CV99" s="357"/>
      <c r="CW99" s="357"/>
      <c r="CX99" s="357"/>
      <c r="CY99" s="357"/>
      <c r="CZ99" s="357"/>
      <c r="DA99" s="357"/>
      <c r="DB99" s="357"/>
      <c r="DC99" s="357"/>
      <c r="DD99" s="357"/>
      <c r="DE99" s="357"/>
      <c r="DF99" s="357"/>
      <c r="DG99" s="357"/>
      <c r="DH99" s="357"/>
      <c r="DI99" s="357"/>
      <c r="DJ99" s="357"/>
      <c r="DK99" s="357"/>
      <c r="DL99" s="357"/>
      <c r="DM99" s="357"/>
      <c r="DN99" s="357"/>
      <c r="DO99" s="357"/>
      <c r="DP99" s="357"/>
      <c r="DQ99" s="357"/>
      <c r="DR99" s="357"/>
      <c r="DS99" s="357"/>
      <c r="DT99" s="357"/>
      <c r="DU99" s="357"/>
      <c r="DV99" s="357"/>
      <c r="DW99" s="357"/>
      <c r="DX99" s="357"/>
      <c r="DY99" s="357"/>
      <c r="DZ99" s="357"/>
      <c r="EA99" s="357"/>
      <c r="EB99" s="357"/>
      <c r="EC99" s="357"/>
      <c r="ED99" s="357"/>
      <c r="EE99" s="357"/>
      <c r="EF99" s="357"/>
      <c r="EG99" s="357"/>
      <c r="EH99" s="357"/>
      <c r="EI99" s="357"/>
      <c r="EJ99" s="357"/>
      <c r="EK99" s="357"/>
      <c r="EL99" s="357"/>
      <c r="EM99" s="357"/>
      <c r="EN99" s="357"/>
      <c r="EO99" s="357"/>
      <c r="EP99" s="357"/>
      <c r="EQ99" s="357"/>
      <c r="ER99" s="357"/>
      <c r="ES99" s="357"/>
      <c r="ET99" s="357"/>
      <c r="EU99" s="357"/>
      <c r="EV99" s="357"/>
      <c r="EW99" s="357"/>
      <c r="EX99" s="357"/>
      <c r="EY99" s="357"/>
      <c r="EZ99" s="357"/>
      <c r="FA99" s="357"/>
      <c r="FB99" s="357"/>
      <c r="FC99" s="357"/>
      <c r="HQ99" s="357"/>
      <c r="HR99" s="357"/>
      <c r="HS99" s="357"/>
      <c r="HT99" s="357"/>
      <c r="HU99" s="357"/>
      <c r="HV99" s="357"/>
      <c r="HW99" s="357"/>
      <c r="HX99" s="357"/>
      <c r="IG99" s="357"/>
      <c r="IH99" s="357"/>
      <c r="II99" s="357"/>
      <c r="IJ99" s="357"/>
      <c r="IK99" s="357"/>
      <c r="IL99" s="357"/>
      <c r="IM99" s="357"/>
      <c r="IN99" s="357"/>
      <c r="IO99" s="357"/>
      <c r="IP99" s="357"/>
      <c r="IQ99" s="357"/>
      <c r="IR99" s="357"/>
      <c r="IS99" s="357"/>
      <c r="MR99" s="287"/>
      <c r="MS99" s="287"/>
      <c r="MT99" s="287"/>
      <c r="MU99" s="287"/>
      <c r="MV99" s="287"/>
      <c r="MW99" s="287"/>
      <c r="MX99" s="287"/>
      <c r="MY99" s="287"/>
      <c r="MZ99" s="287"/>
      <c r="NA99" s="287"/>
      <c r="NB99" s="287"/>
      <c r="NC99" s="287"/>
      <c r="ND99" s="287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PA99" s="357"/>
      <c r="PB99" s="357"/>
      <c r="PC99" s="357"/>
      <c r="PD99" s="357"/>
      <c r="PE99" s="357"/>
      <c r="PF99" s="357"/>
      <c r="PG99" s="357"/>
      <c r="PH99" s="357"/>
      <c r="PI99" s="357"/>
      <c r="PJ99" s="357"/>
      <c r="PK99" s="357"/>
      <c r="PL99" s="357"/>
      <c r="PM99" s="357"/>
      <c r="PN99" s="357"/>
      <c r="PO99" s="357"/>
      <c r="PP99" s="357"/>
      <c r="PQ99" s="357"/>
      <c r="PR99" s="357"/>
      <c r="PS99" s="357"/>
      <c r="PT99" s="357"/>
      <c r="PU99" s="357"/>
      <c r="PV99" s="357"/>
      <c r="PW99" s="357"/>
      <c r="PX99" s="357"/>
      <c r="PY99" s="357"/>
      <c r="PZ99" s="357"/>
      <c r="QA99" s="357"/>
      <c r="QB99" s="357"/>
      <c r="QC99" s="357"/>
      <c r="QD99" s="357"/>
      <c r="QE99" s="357"/>
      <c r="QF99" s="357"/>
      <c r="QG99" s="357"/>
      <c r="QH99" s="357"/>
      <c r="QI99" s="357"/>
      <c r="QJ99" s="357"/>
      <c r="QK99" s="357"/>
      <c r="QL99" s="357"/>
      <c r="QM99" s="357"/>
      <c r="QN99" s="357"/>
      <c r="QO99" s="357"/>
      <c r="QP99" s="357"/>
      <c r="QQ99" s="357"/>
      <c r="QR99" s="357"/>
      <c r="QS99" s="357"/>
      <c r="QT99" s="357"/>
      <c r="QU99" s="357"/>
      <c r="QV99" s="357"/>
      <c r="QW99" s="357"/>
      <c r="QX99" s="357"/>
      <c r="QY99" s="357"/>
      <c r="QZ99" s="357"/>
      <c r="RA99" s="357"/>
      <c r="RM99" s="367">
        <f>ROW()</f>
        <v>99</v>
      </c>
      <c r="RN99" s="287"/>
      <c r="RO99" s="287"/>
      <c r="RP99" s="366"/>
      <c r="RQ99" s="366"/>
      <c r="RR99" s="366"/>
      <c r="RS99" s="366"/>
      <c r="RT99" s="366"/>
      <c r="RU99" s="366"/>
      <c r="RV99" s="366"/>
      <c r="RW99" s="366"/>
      <c r="RX99" s="366"/>
      <c r="RY99" s="366"/>
      <c r="RZ99" s="366"/>
      <c r="SA99" s="366"/>
      <c r="SB99" s="366"/>
    </row>
    <row r="100" spans="1:496" x14ac:dyDescent="0.25">
      <c r="B100" s="382"/>
      <c r="C100" s="382"/>
      <c r="D100" s="382"/>
      <c r="E100" s="382"/>
      <c r="F100" s="382"/>
      <c r="G100" s="382"/>
      <c r="H100" s="382"/>
      <c r="I100" s="382"/>
      <c r="J100" s="382"/>
      <c r="K100" s="382"/>
      <c r="L100" s="382"/>
      <c r="M100" s="382"/>
      <c r="N100" s="382"/>
      <c r="O100" s="382"/>
      <c r="P100" s="382"/>
      <c r="Y100"/>
      <c r="Z100"/>
      <c r="AA100"/>
      <c r="AB100"/>
      <c r="AC100"/>
      <c r="AD100" s="382"/>
      <c r="AE100" s="382"/>
      <c r="AF100" s="382"/>
      <c r="AH100" s="382"/>
      <c r="AI100" s="382"/>
      <c r="AJ100" s="382"/>
      <c r="AK100" s="382"/>
      <c r="AL100" s="382"/>
      <c r="AM100" s="382"/>
      <c r="AN100" s="382"/>
      <c r="AO100" s="382"/>
      <c r="AP100" s="382"/>
      <c r="AQ100" s="382"/>
      <c r="AR100" s="382"/>
      <c r="AS100" s="382"/>
      <c r="AT100" s="382"/>
      <c r="AU100" s="382"/>
      <c r="AV100" s="382"/>
      <c r="BU100" s="357"/>
      <c r="BV100" s="357"/>
      <c r="BW100" s="357"/>
      <c r="BX100" s="357"/>
      <c r="BY100" s="357"/>
      <c r="BZ100" s="357"/>
      <c r="CA100" s="357"/>
      <c r="CB100" s="357"/>
      <c r="CC100" s="357"/>
      <c r="CD100" s="357"/>
      <c r="CE100" s="357"/>
      <c r="CF100" s="357"/>
      <c r="CG100" s="357"/>
      <c r="CH100" s="357"/>
      <c r="CI100" s="357"/>
      <c r="CJ100" s="357"/>
      <c r="CK100" s="357"/>
      <c r="CL100" s="357"/>
      <c r="CM100" s="357"/>
      <c r="CN100" s="357"/>
      <c r="CO100" s="357"/>
      <c r="CP100" s="357"/>
      <c r="CQ100" s="357"/>
      <c r="CR100" s="357"/>
      <c r="CS100" s="357"/>
      <c r="CT100" s="357"/>
      <c r="CU100" s="357"/>
      <c r="CV100" s="357"/>
      <c r="CW100" s="357"/>
      <c r="CX100" s="357"/>
      <c r="CY100" s="357"/>
      <c r="CZ100" s="357"/>
      <c r="DA100" s="357"/>
      <c r="DB100" s="357"/>
      <c r="DC100" s="357"/>
      <c r="DD100" s="357"/>
      <c r="DE100" s="357"/>
      <c r="DF100" s="357"/>
      <c r="DG100" s="357"/>
      <c r="DH100" s="357"/>
      <c r="DI100" s="357"/>
      <c r="DJ100" s="357"/>
      <c r="DK100" s="357"/>
      <c r="DL100" s="357"/>
      <c r="DM100" s="357"/>
      <c r="DN100" s="357"/>
      <c r="DO100" s="357"/>
      <c r="DP100" s="357"/>
      <c r="DQ100" s="357"/>
      <c r="DR100" s="357"/>
      <c r="DS100" s="357"/>
      <c r="DT100" s="357"/>
      <c r="DU100" s="357"/>
      <c r="DV100" s="357"/>
      <c r="DW100" s="357"/>
      <c r="DX100" s="357"/>
      <c r="DY100" s="357"/>
      <c r="DZ100" s="357"/>
      <c r="EA100" s="357"/>
      <c r="EB100" s="357"/>
      <c r="EC100" s="357"/>
      <c r="ED100" s="357"/>
      <c r="EE100" s="357"/>
      <c r="EF100" s="357"/>
      <c r="EG100" s="357"/>
      <c r="EH100" s="357"/>
      <c r="EI100" s="357"/>
      <c r="EJ100" s="357"/>
      <c r="EK100" s="357"/>
      <c r="EL100" s="357"/>
      <c r="EM100" s="357"/>
      <c r="EN100" s="357"/>
      <c r="EO100" s="357"/>
      <c r="EP100" s="357"/>
      <c r="EQ100" s="357"/>
      <c r="ER100" s="357"/>
      <c r="ES100" s="357"/>
      <c r="ET100" s="357"/>
      <c r="EU100" s="357"/>
      <c r="EV100" s="357"/>
      <c r="EW100" s="357"/>
      <c r="EX100" s="357"/>
      <c r="EY100" s="357"/>
      <c r="EZ100" s="357"/>
      <c r="FA100" s="357"/>
      <c r="FB100" s="357"/>
      <c r="FC100" s="357"/>
      <c r="HQ100" s="357"/>
      <c r="HR100" s="357"/>
      <c r="HS100" s="357"/>
      <c r="HT100" s="357"/>
      <c r="HU100" s="357"/>
      <c r="HV100" s="357"/>
      <c r="HW100" s="357"/>
      <c r="HX100" s="357"/>
      <c r="IG100" s="357"/>
      <c r="IH100" s="357"/>
      <c r="II100" s="357"/>
      <c r="IJ100" s="357"/>
      <c r="IK100" s="357"/>
      <c r="IL100" s="357"/>
      <c r="IM100" s="357"/>
      <c r="IN100" s="357"/>
      <c r="IO100" s="357"/>
      <c r="IP100" s="357"/>
      <c r="IQ100" s="357"/>
      <c r="IR100" s="357"/>
      <c r="IS100" s="357"/>
      <c r="MR100" s="287"/>
      <c r="MS100" s="287"/>
      <c r="MT100" s="287"/>
      <c r="MU100" s="287"/>
      <c r="MV100" s="287"/>
      <c r="MW100" s="287"/>
      <c r="MX100" s="287"/>
      <c r="MY100" s="287"/>
      <c r="MZ100" s="287"/>
      <c r="NA100" s="287"/>
      <c r="NB100" s="287"/>
      <c r="NC100" s="287"/>
      <c r="ND100" s="287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PA100" s="357"/>
      <c r="PB100" s="357"/>
      <c r="PC100" s="357"/>
      <c r="PD100" s="357"/>
      <c r="PE100" s="357"/>
      <c r="PF100" s="357"/>
      <c r="PG100" s="357"/>
      <c r="PH100" s="357"/>
      <c r="PI100" s="357"/>
      <c r="PJ100" s="357"/>
      <c r="PK100" s="357"/>
      <c r="PL100" s="357"/>
      <c r="PM100" s="357"/>
      <c r="PN100" s="357"/>
      <c r="PO100" s="357"/>
      <c r="PP100" s="357"/>
      <c r="PQ100" s="357"/>
      <c r="PR100" s="357"/>
      <c r="PS100" s="357"/>
      <c r="PT100" s="357"/>
      <c r="PU100" s="357"/>
      <c r="PV100" s="357"/>
      <c r="PW100" s="357"/>
      <c r="PX100" s="357"/>
      <c r="PY100" s="357"/>
      <c r="PZ100" s="357"/>
      <c r="QA100" s="357"/>
      <c r="QB100" s="357"/>
      <c r="QC100" s="357"/>
      <c r="QD100" s="357"/>
      <c r="QE100" s="357"/>
      <c r="QF100" s="357"/>
      <c r="QG100" s="357"/>
      <c r="QH100" s="357"/>
      <c r="QI100" s="357"/>
      <c r="QJ100" s="357"/>
      <c r="QK100" s="357"/>
      <c r="QL100" s="357"/>
      <c r="QM100" s="357"/>
      <c r="QN100" s="357"/>
      <c r="QO100" s="357"/>
      <c r="QP100" s="357"/>
      <c r="QQ100" s="357"/>
      <c r="QR100" s="357"/>
      <c r="QS100" s="357"/>
      <c r="QT100" s="357"/>
      <c r="QU100" s="357"/>
      <c r="QV100" s="357"/>
      <c r="QW100" s="357"/>
      <c r="QX100" s="357"/>
      <c r="QY100" s="357"/>
      <c r="QZ100" s="357"/>
      <c r="RA100" s="357"/>
      <c r="RM100" s="367">
        <f>ROW()</f>
        <v>100</v>
      </c>
      <c r="RN100" s="287" t="s">
        <v>340</v>
      </c>
      <c r="RO100" s="287"/>
      <c r="RP100" s="413"/>
      <c r="RQ100" s="413"/>
      <c r="RR100" s="413"/>
      <c r="RS100" s="413">
        <f>RT100</f>
        <v>282223634.86267996</v>
      </c>
      <c r="RT100" s="413">
        <f>RT82+RT64+RT46+RT28</f>
        <v>282223634.86267996</v>
      </c>
      <c r="RU100" s="413">
        <f>RV100-RT100</f>
        <v>493950370.96815395</v>
      </c>
      <c r="RV100" s="413">
        <f>RV82+RV64+RV46+RV28</f>
        <v>776174005.83083391</v>
      </c>
      <c r="RW100" s="413">
        <f>RX100-RV100</f>
        <v>289930029.91098976</v>
      </c>
      <c r="RX100" s="413">
        <f>RX82+RX64+RX46+RX28</f>
        <v>1066104035.7418237</v>
      </c>
      <c r="RY100" s="413">
        <f>RZ100-RX100</f>
        <v>853120515.70626807</v>
      </c>
      <c r="RZ100" s="413">
        <f>RZ82+RZ64+RZ46+RZ28</f>
        <v>1919224551.4480917</v>
      </c>
      <c r="SA100" s="413">
        <f>SB100-RZ100</f>
        <v>918035001.13580394</v>
      </c>
      <c r="SB100" s="413">
        <f>SB82+SB64+SB46+SB28</f>
        <v>2837259552.5838957</v>
      </c>
    </row>
    <row r="101" spans="1:496" x14ac:dyDescent="0.25">
      <c r="B101" s="382"/>
      <c r="C101" s="382"/>
      <c r="D101" s="382"/>
      <c r="E101" s="382"/>
      <c r="F101" s="382"/>
      <c r="G101" s="382"/>
      <c r="H101" s="382"/>
      <c r="I101" s="382"/>
      <c r="J101" s="382"/>
      <c r="K101" s="382"/>
      <c r="L101" s="382"/>
      <c r="M101" s="382"/>
      <c r="N101" s="382"/>
      <c r="O101" s="382"/>
      <c r="P101" s="382"/>
      <c r="Y101"/>
      <c r="Z101"/>
      <c r="AA101"/>
      <c r="AB101"/>
      <c r="AC101"/>
      <c r="AD101" s="382"/>
      <c r="AE101" s="382"/>
      <c r="AF101" s="382"/>
      <c r="AH101" s="382"/>
      <c r="AI101" s="382"/>
      <c r="AJ101" s="382"/>
      <c r="AK101" s="382"/>
      <c r="AL101" s="382"/>
      <c r="AM101" s="382"/>
      <c r="AN101" s="382"/>
      <c r="AO101" s="382"/>
      <c r="AP101" s="382"/>
      <c r="AQ101" s="382"/>
      <c r="AR101" s="382"/>
      <c r="AS101" s="382"/>
      <c r="AT101" s="382"/>
      <c r="AU101" s="382"/>
      <c r="AV101" s="382"/>
      <c r="BU101" s="357"/>
      <c r="BV101" s="357"/>
      <c r="BW101" s="357"/>
      <c r="BX101" s="357"/>
      <c r="BY101" s="357"/>
      <c r="BZ101" s="357"/>
      <c r="CA101" s="357"/>
      <c r="CB101" s="357"/>
      <c r="CC101" s="357"/>
      <c r="CD101" s="357"/>
      <c r="CE101" s="357"/>
      <c r="CF101" s="357"/>
      <c r="CG101" s="357"/>
      <c r="CH101" s="357"/>
      <c r="CI101" s="357"/>
      <c r="CJ101" s="357"/>
      <c r="CK101" s="357"/>
      <c r="CL101" s="357"/>
      <c r="CM101" s="357"/>
      <c r="CN101" s="357"/>
      <c r="CO101" s="357"/>
      <c r="CP101" s="357"/>
      <c r="CQ101" s="357"/>
      <c r="CR101" s="357"/>
      <c r="CS101" s="357"/>
      <c r="CT101" s="357"/>
      <c r="CU101" s="357"/>
      <c r="CV101" s="357"/>
      <c r="CW101" s="357"/>
      <c r="CX101" s="357"/>
      <c r="CY101" s="357"/>
      <c r="CZ101" s="357"/>
      <c r="DA101" s="357"/>
      <c r="DB101" s="357"/>
      <c r="DC101" s="357"/>
      <c r="DD101" s="357"/>
      <c r="DE101" s="357"/>
      <c r="DF101" s="357"/>
      <c r="DG101" s="357"/>
      <c r="DH101" s="357"/>
      <c r="DI101" s="357"/>
      <c r="DJ101" s="357"/>
      <c r="DK101" s="357"/>
      <c r="DL101" s="357"/>
      <c r="DM101" s="357"/>
      <c r="DN101" s="357"/>
      <c r="DO101" s="357"/>
      <c r="DP101" s="357"/>
      <c r="DQ101" s="357"/>
      <c r="DR101" s="357"/>
      <c r="DS101" s="357"/>
      <c r="DT101" s="357"/>
      <c r="DU101" s="357"/>
      <c r="DV101" s="357"/>
      <c r="DW101" s="357"/>
      <c r="DX101" s="357"/>
      <c r="DY101" s="357"/>
      <c r="DZ101" s="357"/>
      <c r="EA101" s="357"/>
      <c r="EB101" s="357"/>
      <c r="EC101" s="357"/>
      <c r="ED101" s="357"/>
      <c r="EE101" s="357"/>
      <c r="EF101" s="357"/>
      <c r="EG101" s="357"/>
      <c r="EH101" s="357"/>
      <c r="EI101" s="357"/>
      <c r="EJ101" s="357"/>
      <c r="EK101" s="357"/>
      <c r="EL101" s="357"/>
      <c r="EM101" s="357"/>
      <c r="EN101" s="357"/>
      <c r="EO101" s="357"/>
      <c r="EP101" s="357"/>
      <c r="EQ101" s="357"/>
      <c r="ER101" s="357"/>
      <c r="ES101" s="357"/>
      <c r="ET101" s="357"/>
      <c r="EU101" s="357"/>
      <c r="EV101" s="357"/>
      <c r="EW101" s="357"/>
      <c r="EX101" s="357"/>
      <c r="EY101" s="357"/>
      <c r="EZ101" s="357"/>
      <c r="FA101" s="357"/>
      <c r="FB101" s="357"/>
      <c r="FC101" s="357"/>
      <c r="HQ101" s="357"/>
      <c r="HR101" s="357"/>
      <c r="HS101" s="357"/>
      <c r="HT101" s="357"/>
      <c r="HU101" s="357"/>
      <c r="HV101" s="357"/>
      <c r="HW101" s="357"/>
      <c r="HX101" s="357"/>
      <c r="IG101" s="357"/>
      <c r="IH101" s="357"/>
      <c r="II101" s="357"/>
      <c r="IJ101" s="357"/>
      <c r="IK101" s="357"/>
      <c r="IL101" s="357"/>
      <c r="IM101" s="357"/>
      <c r="IN101" s="357"/>
      <c r="IO101" s="357"/>
      <c r="IP101" s="357"/>
      <c r="IQ101" s="357"/>
      <c r="IR101" s="357"/>
      <c r="IS101" s="357"/>
      <c r="MR101" s="287"/>
      <c r="MS101" s="287"/>
      <c r="MT101" s="287"/>
      <c r="MU101" s="287"/>
      <c r="MV101" s="287"/>
      <c r="MW101" s="287"/>
      <c r="MX101" s="287"/>
      <c r="MY101" s="287"/>
      <c r="MZ101" s="287"/>
      <c r="NA101" s="287"/>
      <c r="NB101" s="287"/>
      <c r="NC101" s="287"/>
      <c r="ND101" s="287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PA101" s="357"/>
      <c r="PB101" s="357"/>
      <c r="PC101" s="357"/>
      <c r="PD101" s="357"/>
      <c r="PE101" s="357"/>
      <c r="PF101" s="357"/>
      <c r="PG101" s="357"/>
      <c r="PH101" s="357"/>
      <c r="PI101" s="357"/>
      <c r="PJ101" s="357"/>
      <c r="PK101" s="357"/>
      <c r="PL101" s="357"/>
      <c r="PM101" s="357"/>
      <c r="PN101" s="357"/>
      <c r="PO101" s="357"/>
      <c r="PP101" s="357"/>
      <c r="PQ101" s="357"/>
      <c r="PR101" s="357"/>
      <c r="PS101" s="357"/>
      <c r="PT101" s="357"/>
      <c r="PU101" s="357"/>
      <c r="PV101" s="357"/>
      <c r="PW101" s="357"/>
      <c r="PX101" s="357"/>
      <c r="PY101" s="357"/>
      <c r="PZ101" s="357"/>
      <c r="QA101" s="357"/>
      <c r="QB101" s="357"/>
      <c r="QC101" s="357"/>
      <c r="QD101" s="357"/>
      <c r="QE101" s="357"/>
      <c r="QF101" s="357"/>
      <c r="QG101" s="357"/>
      <c r="QH101" s="357"/>
      <c r="QI101" s="357"/>
      <c r="QJ101" s="357"/>
      <c r="QK101" s="357"/>
      <c r="QL101" s="357"/>
      <c r="QM101" s="357"/>
      <c r="QN101" s="357"/>
      <c r="QO101" s="357"/>
      <c r="QP101" s="357"/>
      <c r="QQ101" s="357"/>
      <c r="QR101" s="357"/>
      <c r="QS101" s="357"/>
      <c r="QT101" s="357"/>
      <c r="QU101" s="357"/>
      <c r="QV101" s="357"/>
      <c r="QW101" s="357"/>
      <c r="QX101" s="357"/>
      <c r="QY101" s="357"/>
      <c r="QZ101" s="357"/>
      <c r="RA101" s="357"/>
      <c r="RM101" s="367">
        <f>ROW()</f>
        <v>101</v>
      </c>
      <c r="RN101" s="287" t="s">
        <v>347</v>
      </c>
      <c r="RO101" s="287"/>
      <c r="RP101" s="446"/>
      <c r="RQ101" s="446"/>
      <c r="RR101" s="446"/>
      <c r="RS101" s="446">
        <f t="shared" ref="RS101:SB101" si="261">RS83+RS65+RS47+RS29</f>
        <v>-3401595.2254679999</v>
      </c>
      <c r="RT101" s="446">
        <f t="shared" si="261"/>
        <v>-3401595.2254679999</v>
      </c>
      <c r="RU101" s="446">
        <f t="shared" si="261"/>
        <v>-31303317.781631999</v>
      </c>
      <c r="RV101" s="446">
        <f t="shared" si="261"/>
        <v>-34704913.007100001</v>
      </c>
      <c r="RW101" s="446">
        <f t="shared" si="261"/>
        <v>-29056813.627234001</v>
      </c>
      <c r="RX101" s="446">
        <f t="shared" si="261"/>
        <v>-63761726.634333998</v>
      </c>
      <c r="RY101" s="446">
        <f t="shared" si="261"/>
        <v>-89469735.595777988</v>
      </c>
      <c r="RZ101" s="446">
        <f t="shared" si="261"/>
        <v>-153231462.23011199</v>
      </c>
      <c r="SA101" s="446">
        <f t="shared" si="261"/>
        <v>-137370840.68384406</v>
      </c>
      <c r="SB101" s="446">
        <f t="shared" si="261"/>
        <v>-290602302.91395605</v>
      </c>
    </row>
    <row r="102" spans="1:496" x14ac:dyDescent="0.25">
      <c r="B102" s="382"/>
      <c r="C102" s="382"/>
      <c r="D102" s="382"/>
      <c r="E102" s="382"/>
      <c r="F102" s="382"/>
      <c r="G102" s="382"/>
      <c r="H102" s="382"/>
      <c r="I102" s="382"/>
      <c r="J102" s="382"/>
      <c r="K102" s="382"/>
      <c r="L102" s="382"/>
      <c r="M102" s="382"/>
      <c r="N102" s="382"/>
      <c r="O102" s="382"/>
      <c r="P102" s="382"/>
      <c r="Y102"/>
      <c r="Z102"/>
      <c r="AA102"/>
      <c r="AB102"/>
      <c r="AC102"/>
      <c r="AD102" s="382"/>
      <c r="AE102" s="382"/>
      <c r="AF102" s="382"/>
      <c r="AH102" s="382"/>
      <c r="AI102" s="382"/>
      <c r="AJ102" s="382"/>
      <c r="AK102" s="382"/>
      <c r="AL102" s="382"/>
      <c r="AM102" s="382"/>
      <c r="AN102" s="382"/>
      <c r="AO102" s="382"/>
      <c r="AP102" s="382"/>
      <c r="AQ102" s="382"/>
      <c r="AR102" s="382"/>
      <c r="AS102" s="382"/>
      <c r="AT102" s="382"/>
      <c r="AU102" s="382"/>
      <c r="AV102" s="382"/>
      <c r="BU102" s="357"/>
      <c r="BV102" s="357"/>
      <c r="BW102" s="357"/>
      <c r="BX102" s="357"/>
      <c r="BY102" s="357"/>
      <c r="BZ102" s="357"/>
      <c r="CA102" s="357"/>
      <c r="CB102" s="357"/>
      <c r="CC102" s="357"/>
      <c r="CD102" s="357"/>
      <c r="CE102" s="357"/>
      <c r="CF102" s="357"/>
      <c r="CG102" s="357"/>
      <c r="CH102" s="357"/>
      <c r="CI102" s="357"/>
      <c r="CJ102" s="357"/>
      <c r="CK102" s="357"/>
      <c r="CL102" s="357"/>
      <c r="CM102" s="357"/>
      <c r="CN102" s="357"/>
      <c r="CO102" s="357"/>
      <c r="CP102" s="357"/>
      <c r="CQ102" s="357"/>
      <c r="CR102" s="357"/>
      <c r="CS102" s="357"/>
      <c r="CT102" s="357"/>
      <c r="CU102" s="357"/>
      <c r="CV102" s="357"/>
      <c r="CW102" s="357"/>
      <c r="CX102" s="357"/>
      <c r="CY102" s="357"/>
      <c r="CZ102" s="357"/>
      <c r="DA102" s="357"/>
      <c r="DB102" s="357"/>
      <c r="DC102" s="357"/>
      <c r="DD102" s="357"/>
      <c r="DE102" s="357"/>
      <c r="DF102" s="357"/>
      <c r="DG102" s="357"/>
      <c r="DH102" s="357"/>
      <c r="DI102" s="357"/>
      <c r="DJ102" s="357"/>
      <c r="DK102" s="357"/>
      <c r="DL102" s="357"/>
      <c r="DM102" s="357"/>
      <c r="DN102" s="357"/>
      <c r="DO102" s="357"/>
      <c r="DP102" s="357"/>
      <c r="DQ102" s="357"/>
      <c r="DR102" s="357"/>
      <c r="DS102" s="357"/>
      <c r="DT102" s="357"/>
      <c r="DU102" s="357"/>
      <c r="DV102" s="357"/>
      <c r="DW102" s="357"/>
      <c r="DX102" s="357"/>
      <c r="DY102" s="357"/>
      <c r="DZ102" s="357"/>
      <c r="EA102" s="357"/>
      <c r="EB102" s="357"/>
      <c r="EC102" s="357"/>
      <c r="ED102" s="357"/>
      <c r="EE102" s="357"/>
      <c r="EF102" s="357"/>
      <c r="EG102" s="357"/>
      <c r="EH102" s="357"/>
      <c r="EI102" s="357"/>
      <c r="EJ102" s="357"/>
      <c r="EK102" s="357"/>
      <c r="EL102" s="357"/>
      <c r="EM102" s="357"/>
      <c r="EN102" s="357"/>
      <c r="EO102" s="357"/>
      <c r="EP102" s="357"/>
      <c r="EQ102" s="357"/>
      <c r="ER102" s="357"/>
      <c r="ES102" s="357"/>
      <c r="ET102" s="357"/>
      <c r="EU102" s="357"/>
      <c r="EV102" s="357"/>
      <c r="EW102" s="357"/>
      <c r="EX102" s="357"/>
      <c r="EY102" s="357"/>
      <c r="EZ102" s="357"/>
      <c r="FA102" s="357"/>
      <c r="FB102" s="357"/>
      <c r="FC102" s="357"/>
      <c r="HQ102" s="357"/>
      <c r="HR102" s="357"/>
      <c r="HS102" s="357"/>
      <c r="HT102" s="357"/>
      <c r="HU102" s="357"/>
      <c r="HV102" s="357"/>
      <c r="HW102" s="357"/>
      <c r="HX102" s="357"/>
      <c r="IG102" s="357"/>
      <c r="IH102" s="357"/>
      <c r="II102" s="357"/>
      <c r="IJ102" s="357"/>
      <c r="IK102" s="357"/>
      <c r="IL102" s="357"/>
      <c r="IM102" s="357"/>
      <c r="IN102" s="357"/>
      <c r="IO102" s="357"/>
      <c r="IP102" s="357"/>
      <c r="IQ102" s="357"/>
      <c r="IR102" s="357"/>
      <c r="IS102" s="357"/>
      <c r="MR102" s="287"/>
      <c r="MS102" s="287"/>
      <c r="MT102" s="287"/>
      <c r="MU102" s="287"/>
      <c r="MV102" s="287"/>
      <c r="MW102" s="287"/>
      <c r="MX102" s="287"/>
      <c r="MY102" s="287"/>
      <c r="MZ102" s="287"/>
      <c r="NA102" s="287"/>
      <c r="NB102" s="287"/>
      <c r="NC102" s="287"/>
      <c r="ND102" s="287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PA102" s="357"/>
      <c r="PB102" s="357"/>
      <c r="PC102" s="357"/>
      <c r="PD102" s="357"/>
      <c r="PE102" s="357"/>
      <c r="PF102" s="357"/>
      <c r="PG102" s="357"/>
      <c r="PH102" s="357"/>
      <c r="PI102" s="357"/>
      <c r="PJ102" s="357"/>
      <c r="PK102" s="357"/>
      <c r="PL102" s="357"/>
      <c r="PM102" s="357"/>
      <c r="PN102" s="357"/>
      <c r="PO102" s="357"/>
      <c r="PP102" s="357"/>
      <c r="PQ102" s="357"/>
      <c r="PR102" s="357"/>
      <c r="PS102" s="357"/>
      <c r="PT102" s="357"/>
      <c r="PU102" s="357"/>
      <c r="PV102" s="357"/>
      <c r="PW102" s="357"/>
      <c r="PX102" s="357"/>
      <c r="PY102" s="357"/>
      <c r="PZ102" s="357"/>
      <c r="QA102" s="357"/>
      <c r="QB102" s="357"/>
      <c r="QC102" s="357"/>
      <c r="QD102" s="357"/>
      <c r="QE102" s="357"/>
      <c r="QF102" s="357"/>
      <c r="QG102" s="357"/>
      <c r="QH102" s="357"/>
      <c r="QI102" s="357"/>
      <c r="QJ102" s="357"/>
      <c r="QK102" s="357"/>
      <c r="QL102" s="357"/>
      <c r="QM102" s="357"/>
      <c r="QN102" s="357"/>
      <c r="QO102" s="357"/>
      <c r="QP102" s="357"/>
      <c r="QQ102" s="357"/>
      <c r="QR102" s="357"/>
      <c r="QS102" s="357"/>
      <c r="QT102" s="357"/>
      <c r="QU102" s="357"/>
      <c r="QV102" s="357"/>
      <c r="QW102" s="357"/>
      <c r="QX102" s="357"/>
      <c r="QY102" s="357"/>
      <c r="QZ102" s="357"/>
      <c r="RA102" s="357"/>
      <c r="RM102" s="367">
        <f>ROW()</f>
        <v>102</v>
      </c>
      <c r="RN102" s="287" t="s">
        <v>352</v>
      </c>
      <c r="RO102" s="287"/>
      <c r="RP102" s="485"/>
      <c r="RQ102" s="485"/>
      <c r="RR102" s="485"/>
      <c r="RS102" s="485">
        <f>RT102</f>
        <v>-2733622.389558</v>
      </c>
      <c r="RT102" s="485">
        <f>RT84+RT66+RT48+RT30</f>
        <v>-2733622.389558</v>
      </c>
      <c r="RU102" s="485">
        <f>RV102-RT102</f>
        <v>-9430111.9573480003</v>
      </c>
      <c r="RV102" s="485">
        <f>RV84+RV66+RV48+RV30</f>
        <v>-12163734.346906001</v>
      </c>
      <c r="RW102" s="485">
        <f>RX102-RV102</f>
        <v>-10387650.673162</v>
      </c>
      <c r="RX102" s="485">
        <f>RX84+RX66+RX48+RX30</f>
        <v>-22551385.020068001</v>
      </c>
      <c r="RY102" s="485">
        <f>RZ102-RX102</f>
        <v>-26356138.934403989</v>
      </c>
      <c r="RZ102" s="485">
        <f>RZ84+RZ66+RZ48+RZ30</f>
        <v>-48907523.95447199</v>
      </c>
      <c r="SA102" s="485">
        <f>SB102-RZ102</f>
        <v>-35467103.860338017</v>
      </c>
      <c r="SB102" s="485">
        <f>SB84+SB66+SB48+SB30</f>
        <v>-84374627.814810008</v>
      </c>
    </row>
    <row r="103" spans="1:496" ht="15.75" thickBot="1" x14ac:dyDescent="0.3">
      <c r="B103" s="382"/>
      <c r="C103" s="382"/>
      <c r="D103" s="382"/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Y103"/>
      <c r="Z103"/>
      <c r="AA103"/>
      <c r="AB103"/>
      <c r="AC103"/>
      <c r="AD103" s="382"/>
      <c r="AE103" s="382"/>
      <c r="AF103" s="382"/>
      <c r="AH103" s="382"/>
      <c r="AI103" s="382"/>
      <c r="AJ103" s="382"/>
      <c r="AK103" s="382"/>
      <c r="AL103" s="382"/>
      <c r="AM103" s="382"/>
      <c r="AN103" s="382"/>
      <c r="AO103" s="382"/>
      <c r="AP103" s="382"/>
      <c r="AQ103" s="382"/>
      <c r="AR103" s="382"/>
      <c r="AS103" s="382"/>
      <c r="AT103" s="382"/>
      <c r="AU103" s="382"/>
      <c r="AV103" s="382"/>
      <c r="BU103" s="357"/>
      <c r="BV103" s="357"/>
      <c r="BW103" s="357"/>
      <c r="BX103" s="357"/>
      <c r="BY103" s="357"/>
      <c r="BZ103" s="357"/>
      <c r="CA103" s="357"/>
      <c r="CB103" s="357"/>
      <c r="CC103" s="357"/>
      <c r="CD103" s="357"/>
      <c r="CE103" s="357"/>
      <c r="CF103" s="357"/>
      <c r="CG103" s="357"/>
      <c r="CH103" s="357"/>
      <c r="CI103" s="357"/>
      <c r="CJ103" s="357"/>
      <c r="CK103" s="357"/>
      <c r="CL103" s="357"/>
      <c r="CM103" s="357"/>
      <c r="CN103" s="357"/>
      <c r="CO103" s="357"/>
      <c r="CP103" s="357"/>
      <c r="CQ103" s="357"/>
      <c r="CR103" s="357"/>
      <c r="CS103" s="357"/>
      <c r="CT103" s="357"/>
      <c r="CU103" s="357"/>
      <c r="CV103" s="357"/>
      <c r="CW103" s="357"/>
      <c r="CX103" s="357"/>
      <c r="CY103" s="357"/>
      <c r="CZ103" s="357"/>
      <c r="DA103" s="357"/>
      <c r="DB103" s="357"/>
      <c r="DC103" s="357"/>
      <c r="DD103" s="357"/>
      <c r="DE103" s="357"/>
      <c r="DF103" s="357"/>
      <c r="DG103" s="357"/>
      <c r="DH103" s="357"/>
      <c r="DI103" s="357"/>
      <c r="DJ103" s="357"/>
      <c r="DK103" s="357"/>
      <c r="DL103" s="357"/>
      <c r="DM103" s="357"/>
      <c r="DN103" s="357"/>
      <c r="DO103" s="357"/>
      <c r="DP103" s="357"/>
      <c r="DQ103" s="357"/>
      <c r="DR103" s="357"/>
      <c r="DS103" s="357"/>
      <c r="DT103" s="357"/>
      <c r="DU103" s="357"/>
      <c r="DV103" s="357"/>
      <c r="DW103" s="357"/>
      <c r="DX103" s="357"/>
      <c r="DY103" s="357"/>
      <c r="DZ103" s="357"/>
      <c r="EA103" s="357"/>
      <c r="EB103" s="357"/>
      <c r="EC103" s="357"/>
      <c r="ED103" s="357"/>
      <c r="EE103" s="357"/>
      <c r="EF103" s="357"/>
      <c r="EG103" s="357"/>
      <c r="EH103" s="357"/>
      <c r="EI103" s="357"/>
      <c r="EJ103" s="357"/>
      <c r="EK103" s="357"/>
      <c r="EL103" s="357"/>
      <c r="EM103" s="357"/>
      <c r="EN103" s="357"/>
      <c r="EO103" s="357"/>
      <c r="EP103" s="357"/>
      <c r="EQ103" s="357"/>
      <c r="ER103" s="357"/>
      <c r="ES103" s="357"/>
      <c r="ET103" s="357"/>
      <c r="EU103" s="357"/>
      <c r="EV103" s="357"/>
      <c r="EW103" s="357"/>
      <c r="EX103" s="357"/>
      <c r="EY103" s="357"/>
      <c r="EZ103" s="357"/>
      <c r="FA103" s="357"/>
      <c r="FB103" s="357"/>
      <c r="FC103" s="357"/>
      <c r="HQ103" s="357"/>
      <c r="HR103" s="357"/>
      <c r="HS103" s="357"/>
      <c r="HT103" s="357"/>
      <c r="HU103" s="357"/>
      <c r="HV103" s="357"/>
      <c r="HW103" s="357"/>
      <c r="HX103" s="357"/>
      <c r="IG103" s="357"/>
      <c r="IH103" s="357"/>
      <c r="II103" s="357"/>
      <c r="IJ103" s="357"/>
      <c r="IK103" s="357"/>
      <c r="IL103" s="357"/>
      <c r="IM103" s="357"/>
      <c r="IN103" s="357"/>
      <c r="IO103" s="357"/>
      <c r="IP103" s="357"/>
      <c r="IQ103" s="357"/>
      <c r="IR103" s="357"/>
      <c r="IS103" s="357"/>
      <c r="MR103" s="287"/>
      <c r="MS103" s="287"/>
      <c r="MT103" s="287"/>
      <c r="MU103" s="287"/>
      <c r="MV103" s="287"/>
      <c r="MW103" s="287"/>
      <c r="MX103" s="287"/>
      <c r="MY103" s="287"/>
      <c r="MZ103" s="287"/>
      <c r="NA103" s="287"/>
      <c r="NB103" s="287"/>
      <c r="NC103" s="287"/>
      <c r="ND103" s="287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PA103" s="357"/>
      <c r="PB103" s="357"/>
      <c r="PC103" s="357"/>
      <c r="PD103" s="357"/>
      <c r="PE103" s="357"/>
      <c r="PF103" s="357"/>
      <c r="PG103" s="357"/>
      <c r="PH103" s="357"/>
      <c r="PI103" s="357"/>
      <c r="PJ103" s="357"/>
      <c r="PK103" s="357"/>
      <c r="PL103" s="357"/>
      <c r="PM103" s="357"/>
      <c r="PN103" s="357"/>
      <c r="PO103" s="357"/>
      <c r="PP103" s="357"/>
      <c r="PQ103" s="357"/>
      <c r="PR103" s="357"/>
      <c r="PS103" s="357"/>
      <c r="PT103" s="357"/>
      <c r="PU103" s="357"/>
      <c r="PV103" s="357"/>
      <c r="PW103" s="357"/>
      <c r="PX103" s="357"/>
      <c r="PY103" s="357"/>
      <c r="PZ103" s="357"/>
      <c r="QA103" s="357"/>
      <c r="QB103" s="357"/>
      <c r="QC103" s="357"/>
      <c r="QD103" s="357"/>
      <c r="QE103" s="357"/>
      <c r="QF103" s="357"/>
      <c r="QG103" s="357"/>
      <c r="QH103" s="357"/>
      <c r="QI103" s="357"/>
      <c r="QJ103" s="357"/>
      <c r="QK103" s="357"/>
      <c r="QL103" s="357"/>
      <c r="QM103" s="357"/>
      <c r="QN103" s="357"/>
      <c r="QO103" s="357"/>
      <c r="QP103" s="357"/>
      <c r="QQ103" s="357"/>
      <c r="QR103" s="357"/>
      <c r="QS103" s="357"/>
      <c r="QT103" s="357"/>
      <c r="QU103" s="357"/>
      <c r="QV103" s="357"/>
      <c r="QW103" s="357"/>
      <c r="QX103" s="357"/>
      <c r="QY103" s="357"/>
      <c r="QZ103" s="357"/>
      <c r="RA103" s="357"/>
      <c r="RM103" s="367">
        <f>ROW()</f>
        <v>103</v>
      </c>
      <c r="RN103" s="287" t="s">
        <v>357</v>
      </c>
      <c r="RO103" s="287"/>
      <c r="RP103" s="600"/>
      <c r="RQ103" s="600"/>
      <c r="RR103" s="600"/>
      <c r="RS103" s="600">
        <f>SUM(RS100:RS102)</f>
        <v>276088417.24765396</v>
      </c>
      <c r="RT103" s="600">
        <f t="shared" ref="RT103:SB103" si="262">SUM(RT100:RT102)</f>
        <v>276088417.24765396</v>
      </c>
      <c r="RU103" s="600">
        <f t="shared" si="262"/>
        <v>453216941.22917396</v>
      </c>
      <c r="RV103" s="600">
        <f t="shared" si="262"/>
        <v>729305358.47682798</v>
      </c>
      <c r="RW103" s="600">
        <f t="shared" si="262"/>
        <v>250485565.61059374</v>
      </c>
      <c r="RX103" s="600">
        <f t="shared" si="262"/>
        <v>979790924.08742166</v>
      </c>
      <c r="RY103" s="600">
        <f t="shared" si="262"/>
        <v>737294641.17608607</v>
      </c>
      <c r="RZ103" s="600">
        <f t="shared" si="262"/>
        <v>1717085565.2635076</v>
      </c>
      <c r="SA103" s="600">
        <f t="shared" si="262"/>
        <v>745197056.59162188</v>
      </c>
      <c r="SB103" s="600">
        <f t="shared" si="262"/>
        <v>2462282621.8551297</v>
      </c>
    </row>
    <row r="104" spans="1:496" ht="15.75" thickTop="1" x14ac:dyDescent="0.25">
      <c r="B104" s="382"/>
      <c r="C104" s="382"/>
      <c r="D104" s="382"/>
      <c r="E104" s="382"/>
      <c r="F104" s="382"/>
      <c r="G104" s="382"/>
      <c r="H104" s="382"/>
      <c r="I104" s="382"/>
      <c r="J104" s="382"/>
      <c r="K104" s="382"/>
      <c r="L104" s="382"/>
      <c r="M104" s="382"/>
      <c r="N104" s="382"/>
      <c r="O104" s="382"/>
      <c r="P104" s="382"/>
      <c r="X104"/>
      <c r="Y104"/>
      <c r="Z104"/>
      <c r="AA104"/>
      <c r="AB104"/>
      <c r="AC104" s="382"/>
      <c r="AD104" s="382"/>
      <c r="AE104" s="382"/>
      <c r="AF104" s="382"/>
      <c r="AH104" s="382"/>
      <c r="AI104" s="382"/>
      <c r="AJ104" s="382"/>
      <c r="AK104" s="382"/>
      <c r="AL104" s="382"/>
      <c r="AM104" s="382"/>
      <c r="AN104" s="382"/>
      <c r="AO104" s="382"/>
      <c r="AP104" s="382"/>
      <c r="AQ104" s="382"/>
      <c r="AR104" s="382"/>
      <c r="AS104" s="382"/>
      <c r="AT104" s="382"/>
      <c r="AU104" s="382"/>
      <c r="AV104" s="382"/>
      <c r="BU104" s="357"/>
      <c r="BV104" s="357"/>
      <c r="BW104" s="357"/>
      <c r="BX104" s="357"/>
      <c r="BY104" s="357"/>
      <c r="BZ104" s="357"/>
      <c r="CA104" s="357"/>
      <c r="CB104" s="357"/>
      <c r="CC104" s="357"/>
      <c r="CD104" s="357"/>
      <c r="CE104" s="357"/>
      <c r="CF104" s="357"/>
      <c r="CG104" s="357"/>
      <c r="CH104" s="357"/>
      <c r="CI104" s="357"/>
      <c r="CJ104" s="357"/>
      <c r="CK104" s="357"/>
      <c r="CL104" s="357"/>
      <c r="CM104" s="357"/>
      <c r="CN104" s="357"/>
      <c r="CO104" s="357"/>
      <c r="CP104" s="357"/>
      <c r="CQ104" s="357"/>
      <c r="CR104" s="357"/>
      <c r="CS104" s="357"/>
      <c r="CT104" s="357"/>
      <c r="CU104" s="357"/>
      <c r="CV104" s="357"/>
      <c r="CW104" s="357"/>
      <c r="CX104" s="357"/>
      <c r="CY104" s="357"/>
      <c r="CZ104" s="357"/>
      <c r="DA104" s="357"/>
      <c r="DB104" s="357"/>
      <c r="DC104" s="357"/>
      <c r="DD104" s="357"/>
      <c r="DE104" s="357"/>
      <c r="DF104" s="357"/>
      <c r="DG104" s="357"/>
      <c r="DH104" s="357"/>
      <c r="DI104" s="357"/>
      <c r="DJ104" s="357"/>
      <c r="DK104" s="357"/>
      <c r="DL104" s="357"/>
      <c r="DM104" s="357"/>
      <c r="DN104" s="357"/>
      <c r="DO104" s="357"/>
      <c r="DP104" s="357"/>
      <c r="DQ104" s="357"/>
      <c r="DR104" s="357"/>
      <c r="DS104" s="357"/>
      <c r="DT104" s="357"/>
      <c r="DU104" s="357"/>
      <c r="DV104" s="357"/>
      <c r="DW104" s="357"/>
      <c r="DX104" s="357"/>
      <c r="DY104" s="357"/>
      <c r="DZ104" s="357"/>
      <c r="EA104" s="357"/>
      <c r="EB104" s="357"/>
      <c r="EC104" s="357"/>
      <c r="ED104" s="357"/>
      <c r="EE104" s="357"/>
      <c r="EF104" s="357"/>
      <c r="EG104" s="357"/>
      <c r="EH104" s="357"/>
      <c r="EI104" s="357"/>
      <c r="EJ104" s="357"/>
      <c r="EK104" s="357"/>
      <c r="EL104" s="357"/>
      <c r="EM104" s="357"/>
      <c r="EN104" s="357"/>
      <c r="EO104" s="357"/>
      <c r="EP104" s="357"/>
      <c r="EQ104" s="357"/>
      <c r="ER104" s="357"/>
      <c r="ES104" s="357"/>
      <c r="ET104" s="357"/>
      <c r="EU104" s="357"/>
      <c r="EV104" s="357"/>
      <c r="EW104" s="357"/>
      <c r="EX104" s="357"/>
      <c r="EY104" s="357"/>
      <c r="EZ104" s="357"/>
      <c r="FA104" s="357"/>
      <c r="FB104" s="357"/>
      <c r="FC104" s="357"/>
      <c r="HQ104" s="357"/>
      <c r="HR104" s="357"/>
      <c r="HS104" s="357"/>
      <c r="HT104" s="357"/>
      <c r="HU104" s="357"/>
      <c r="HV104" s="357"/>
      <c r="HW104" s="357"/>
      <c r="HX104" s="357"/>
      <c r="IG104" s="357"/>
      <c r="IH104" s="357"/>
      <c r="II104" s="357"/>
      <c r="IJ104" s="357"/>
      <c r="IK104" s="357"/>
      <c r="IL104" s="357"/>
      <c r="IM104" s="357"/>
      <c r="IN104" s="357"/>
      <c r="IO104" s="357"/>
      <c r="IP104" s="357"/>
      <c r="IQ104" s="357"/>
      <c r="IR104" s="357"/>
      <c r="IS104" s="357"/>
      <c r="MR104" s="287"/>
      <c r="MS104" s="287"/>
      <c r="MT104" s="287"/>
      <c r="MU104" s="287"/>
      <c r="MV104" s="287"/>
      <c r="MW104" s="287"/>
      <c r="MX104" s="287"/>
      <c r="MY104" s="287"/>
      <c r="MZ104" s="287"/>
      <c r="NA104" s="287"/>
      <c r="NB104" s="287"/>
      <c r="NC104" s="287"/>
      <c r="ND104" s="287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PA104" s="357"/>
      <c r="PB104" s="357"/>
      <c r="PC104" s="357"/>
      <c r="PD104" s="357"/>
      <c r="PE104" s="357"/>
      <c r="PF104" s="357"/>
      <c r="PG104" s="357"/>
      <c r="PH104" s="357"/>
      <c r="PI104" s="357"/>
      <c r="PJ104" s="357"/>
      <c r="PK104" s="357"/>
      <c r="PL104" s="357"/>
      <c r="PM104" s="357"/>
      <c r="PN104" s="357"/>
      <c r="PO104" s="357"/>
      <c r="PP104" s="357"/>
      <c r="PQ104" s="357"/>
      <c r="PR104" s="357"/>
      <c r="PS104" s="357"/>
      <c r="PT104" s="357"/>
      <c r="PU104" s="357"/>
      <c r="PV104" s="357"/>
      <c r="PW104" s="357"/>
      <c r="PX104" s="357"/>
      <c r="PY104" s="357"/>
      <c r="PZ104" s="357"/>
      <c r="QA104" s="357"/>
      <c r="QB104" s="357"/>
      <c r="QC104" s="357"/>
      <c r="QD104" s="357"/>
      <c r="QE104" s="357"/>
      <c r="QF104" s="357"/>
      <c r="QG104" s="357"/>
      <c r="QH104" s="357"/>
      <c r="QI104" s="357"/>
      <c r="QJ104" s="357"/>
      <c r="QK104" s="357"/>
      <c r="QL104" s="357"/>
      <c r="QM104" s="357"/>
      <c r="QN104" s="357"/>
      <c r="QO104" s="357"/>
      <c r="QP104" s="357"/>
      <c r="QQ104" s="357"/>
      <c r="QR104" s="357"/>
      <c r="QS104" s="357"/>
      <c r="QT104" s="357"/>
      <c r="QU104" s="357"/>
      <c r="QV104" s="357"/>
      <c r="QW104" s="357"/>
      <c r="QX104" s="357"/>
      <c r="QY104" s="357"/>
      <c r="QZ104" s="357"/>
      <c r="RA104" s="357"/>
      <c r="RM104" s="357"/>
      <c r="RN104" s="357"/>
      <c r="RO104" s="357"/>
      <c r="RP104" s="357"/>
      <c r="RQ104" s="357"/>
      <c r="RR104" s="357"/>
      <c r="RS104" s="357"/>
      <c r="RT104" s="357"/>
      <c r="RU104" s="357"/>
      <c r="RV104" s="357"/>
      <c r="RW104" s="357"/>
      <c r="RX104" s="357"/>
      <c r="RY104" s="357"/>
      <c r="RZ104" s="357"/>
      <c r="SA104" s="357"/>
      <c r="SB104" s="357"/>
    </row>
    <row r="105" spans="1:496" x14ac:dyDescent="0.25">
      <c r="B105" s="382"/>
      <c r="C105" s="382"/>
      <c r="D105" s="382"/>
      <c r="E105" s="382"/>
      <c r="F105" s="382"/>
      <c r="G105" s="382"/>
      <c r="H105" s="382"/>
      <c r="I105" s="382"/>
      <c r="J105" s="382"/>
      <c r="K105" s="382"/>
      <c r="L105" s="382"/>
      <c r="M105" s="382"/>
      <c r="N105" s="382"/>
      <c r="O105" s="382"/>
      <c r="P105" s="382"/>
      <c r="X105"/>
      <c r="Y105"/>
      <c r="Z105"/>
      <c r="AA105"/>
      <c r="AB105"/>
      <c r="AC105" s="382"/>
      <c r="AD105" s="382"/>
      <c r="AE105" s="382"/>
      <c r="AF105" s="382"/>
      <c r="AH105" s="382"/>
      <c r="AI105" s="382"/>
      <c r="AJ105" s="382"/>
      <c r="AK105" s="382"/>
      <c r="AL105" s="382"/>
      <c r="AM105" s="382"/>
      <c r="AN105" s="382"/>
      <c r="AO105" s="382"/>
      <c r="AP105" s="382"/>
      <c r="AQ105" s="382"/>
      <c r="AR105" s="382"/>
      <c r="AS105" s="382"/>
      <c r="AT105" s="382"/>
      <c r="AU105" s="382"/>
      <c r="AV105" s="382"/>
      <c r="BU105" s="357"/>
      <c r="BV105" s="357"/>
      <c r="BW105" s="357"/>
      <c r="BX105" s="357"/>
      <c r="BY105" s="357"/>
      <c r="BZ105" s="357"/>
      <c r="CA105" s="357"/>
      <c r="CB105" s="357"/>
      <c r="CC105" s="357"/>
      <c r="CD105" s="357"/>
      <c r="CE105" s="357"/>
      <c r="CF105" s="357"/>
      <c r="CG105" s="357"/>
      <c r="CH105" s="357"/>
      <c r="CI105" s="357"/>
      <c r="CJ105" s="357"/>
      <c r="CK105" s="357"/>
      <c r="CL105" s="357"/>
      <c r="CM105" s="357"/>
      <c r="CN105" s="357"/>
      <c r="CO105" s="357"/>
      <c r="CP105" s="357"/>
      <c r="CQ105" s="357"/>
      <c r="CR105" s="357"/>
      <c r="CS105" s="357"/>
      <c r="CT105" s="357"/>
      <c r="CU105" s="357"/>
      <c r="CV105" s="357"/>
      <c r="CW105" s="357"/>
      <c r="CX105" s="357"/>
      <c r="CY105" s="357"/>
      <c r="CZ105" s="357"/>
      <c r="DA105" s="357"/>
      <c r="DB105" s="357"/>
      <c r="DC105" s="357"/>
      <c r="DD105" s="357"/>
      <c r="DE105" s="357"/>
      <c r="DF105" s="357"/>
      <c r="DG105" s="357"/>
      <c r="DH105" s="357"/>
      <c r="DI105" s="357"/>
      <c r="DJ105" s="357"/>
      <c r="DK105" s="357"/>
      <c r="DL105" s="357"/>
      <c r="DM105" s="357"/>
      <c r="DN105" s="357"/>
      <c r="DO105" s="357"/>
      <c r="DP105" s="357"/>
      <c r="DQ105" s="357"/>
      <c r="DR105" s="357"/>
      <c r="DS105" s="357"/>
      <c r="DT105" s="357"/>
      <c r="DU105" s="357"/>
      <c r="DV105" s="357"/>
      <c r="DW105" s="357"/>
      <c r="DX105" s="357"/>
      <c r="DY105" s="357"/>
      <c r="DZ105" s="357"/>
      <c r="EA105" s="357"/>
      <c r="EB105" s="357"/>
      <c r="EC105" s="357"/>
      <c r="ED105" s="357"/>
      <c r="EE105" s="357"/>
      <c r="EF105" s="357"/>
      <c r="EG105" s="357"/>
      <c r="EH105" s="357"/>
      <c r="EI105" s="357"/>
      <c r="EJ105" s="357"/>
      <c r="EK105" s="357"/>
      <c r="EL105" s="357"/>
      <c r="EM105" s="357"/>
      <c r="EN105" s="357"/>
      <c r="EO105" s="357"/>
      <c r="EP105" s="357"/>
      <c r="EQ105" s="357"/>
      <c r="ER105" s="357"/>
      <c r="ES105" s="357"/>
      <c r="ET105" s="357"/>
      <c r="EU105" s="357"/>
      <c r="EV105" s="357"/>
      <c r="EW105" s="357"/>
      <c r="EX105" s="357"/>
      <c r="EY105" s="357"/>
      <c r="EZ105" s="357"/>
      <c r="FA105" s="357"/>
      <c r="FB105" s="357"/>
      <c r="FC105" s="357"/>
      <c r="HQ105" s="357"/>
      <c r="HR105" s="357"/>
      <c r="HS105" s="357"/>
      <c r="HT105" s="357"/>
      <c r="HU105" s="357"/>
      <c r="HV105" s="357"/>
      <c r="HW105" s="357"/>
      <c r="HX105" s="357"/>
      <c r="IG105" s="357"/>
      <c r="IH105" s="357"/>
      <c r="II105" s="357"/>
      <c r="IJ105" s="357"/>
      <c r="IK105" s="357"/>
      <c r="IL105" s="357"/>
      <c r="IM105" s="357"/>
      <c r="IN105" s="357"/>
      <c r="IO105" s="357"/>
      <c r="IP105" s="357"/>
      <c r="IQ105" s="357"/>
      <c r="IR105" s="357"/>
      <c r="IS105" s="357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PA105" s="357"/>
      <c r="PB105" s="357"/>
      <c r="PC105" s="357"/>
      <c r="PD105" s="357"/>
      <c r="PE105" s="357"/>
      <c r="PF105" s="357"/>
      <c r="PG105" s="357"/>
      <c r="PH105" s="357"/>
      <c r="PI105" s="357"/>
      <c r="PJ105" s="357"/>
      <c r="PK105" s="357"/>
      <c r="PL105" s="357"/>
      <c r="PM105" s="357"/>
      <c r="PN105" s="357"/>
      <c r="PO105" s="357"/>
      <c r="PP105" s="357"/>
      <c r="PQ105" s="357"/>
      <c r="PR105" s="357"/>
      <c r="PS105" s="357"/>
      <c r="PT105" s="357"/>
      <c r="PU105" s="357"/>
      <c r="PV105" s="357"/>
      <c r="PW105" s="357"/>
      <c r="PX105" s="357"/>
      <c r="PY105" s="357"/>
      <c r="PZ105" s="357"/>
      <c r="QA105" s="357"/>
      <c r="QB105" s="357"/>
      <c r="QC105" s="357"/>
      <c r="QD105" s="357"/>
      <c r="QE105" s="357"/>
      <c r="QF105" s="357"/>
      <c r="QG105" s="357"/>
      <c r="QH105" s="357"/>
      <c r="QI105" s="357"/>
      <c r="QJ105" s="357"/>
      <c r="QK105" s="357"/>
      <c r="QL105" s="357"/>
      <c r="QM105" s="357"/>
      <c r="QN105" s="357"/>
      <c r="QO105" s="357"/>
      <c r="QP105" s="357"/>
      <c r="QQ105" s="357"/>
      <c r="QR105" s="357"/>
      <c r="QS105" s="357"/>
      <c r="QT105" s="357"/>
      <c r="QU105" s="357"/>
      <c r="QV105" s="357"/>
      <c r="QW105" s="357"/>
      <c r="QX105" s="357"/>
      <c r="QY105" s="357"/>
      <c r="QZ105" s="357"/>
      <c r="RA105" s="357"/>
      <c r="RM105" s="357"/>
      <c r="RN105" s="357"/>
      <c r="RO105" s="357"/>
      <c r="RP105" s="357"/>
      <c r="RQ105" s="357"/>
      <c r="RR105" s="357"/>
      <c r="RS105" s="357"/>
      <c r="RT105" s="357"/>
      <c r="RU105" s="357"/>
      <c r="RV105" s="357"/>
      <c r="RW105" s="357"/>
      <c r="RX105" s="357"/>
      <c r="RY105" s="357"/>
      <c r="RZ105" s="357"/>
      <c r="SA105" s="357"/>
      <c r="SB105" s="357"/>
    </row>
    <row r="106" spans="1:496" x14ac:dyDescent="0.25">
      <c r="B106" s="382"/>
      <c r="C106" s="382"/>
      <c r="D106" s="382"/>
      <c r="E106" s="382"/>
      <c r="F106" s="382"/>
      <c r="G106" s="382"/>
      <c r="H106" s="382"/>
      <c r="I106" s="382"/>
      <c r="J106" s="382"/>
      <c r="K106" s="382"/>
      <c r="L106" s="382"/>
      <c r="M106" s="382"/>
      <c r="N106" s="382"/>
      <c r="O106" s="382"/>
      <c r="P106" s="382"/>
      <c r="X106"/>
      <c r="Y106"/>
      <c r="Z106"/>
      <c r="AA106"/>
      <c r="AB106"/>
      <c r="AC106" s="382"/>
      <c r="AD106" s="382"/>
      <c r="AE106" s="382"/>
      <c r="AF106" s="382"/>
      <c r="AH106" s="382"/>
      <c r="AI106" s="382"/>
      <c r="AJ106" s="382"/>
      <c r="AK106" s="382"/>
      <c r="AL106" s="382"/>
      <c r="AM106" s="382"/>
      <c r="AN106" s="382"/>
      <c r="AO106" s="382"/>
      <c r="AP106" s="382"/>
      <c r="AQ106" s="382"/>
      <c r="AR106" s="382"/>
      <c r="AS106" s="382"/>
      <c r="AT106" s="382"/>
      <c r="AU106" s="382"/>
      <c r="AV106" s="382"/>
      <c r="BU106" s="357"/>
      <c r="BV106" s="357"/>
      <c r="BW106" s="357"/>
      <c r="BX106" s="357"/>
      <c r="BY106" s="357"/>
      <c r="BZ106" s="357"/>
      <c r="CA106" s="357"/>
      <c r="CB106" s="357"/>
      <c r="CC106" s="357"/>
      <c r="CD106" s="357"/>
      <c r="CE106" s="357"/>
      <c r="CF106" s="357"/>
      <c r="CG106" s="357"/>
      <c r="CH106" s="357"/>
      <c r="CI106" s="357"/>
      <c r="CJ106" s="357"/>
      <c r="CK106" s="357"/>
      <c r="CL106" s="357"/>
      <c r="CM106" s="357"/>
      <c r="CN106" s="357"/>
      <c r="CO106" s="357"/>
      <c r="CP106" s="357"/>
      <c r="CQ106" s="357"/>
      <c r="CR106" s="357"/>
      <c r="CS106" s="357"/>
      <c r="CT106" s="357"/>
      <c r="CU106" s="357"/>
      <c r="CV106" s="357"/>
      <c r="CW106" s="357"/>
      <c r="CX106" s="357"/>
      <c r="CY106" s="357"/>
      <c r="CZ106" s="357"/>
      <c r="DA106" s="357"/>
      <c r="DB106" s="357"/>
      <c r="DC106" s="357"/>
      <c r="DD106" s="357"/>
      <c r="DE106" s="357"/>
      <c r="DF106" s="357"/>
      <c r="DG106" s="357"/>
      <c r="DH106" s="357"/>
      <c r="DI106" s="357"/>
      <c r="DJ106" s="357"/>
      <c r="DK106" s="357"/>
      <c r="DL106" s="357"/>
      <c r="DM106" s="357"/>
      <c r="DN106" s="357"/>
      <c r="DO106" s="357"/>
      <c r="DP106" s="357"/>
      <c r="DQ106" s="357"/>
      <c r="DR106" s="357"/>
      <c r="DS106" s="357"/>
      <c r="DT106" s="357"/>
      <c r="DU106" s="357"/>
      <c r="DV106" s="357"/>
      <c r="DW106" s="357"/>
      <c r="DX106" s="357"/>
      <c r="DY106" s="357"/>
      <c r="DZ106" s="357"/>
      <c r="EA106" s="357"/>
      <c r="EB106" s="357"/>
      <c r="EC106" s="357"/>
      <c r="ED106" s="357"/>
      <c r="EE106" s="357"/>
      <c r="EF106" s="357"/>
      <c r="EG106" s="357"/>
      <c r="EH106" s="357"/>
      <c r="EI106" s="357"/>
      <c r="EJ106" s="357"/>
      <c r="EK106" s="357"/>
      <c r="EL106" s="357"/>
      <c r="EM106" s="357"/>
      <c r="EN106" s="357"/>
      <c r="EO106" s="357"/>
      <c r="EP106" s="357"/>
      <c r="EQ106" s="357"/>
      <c r="ER106" s="357"/>
      <c r="ES106" s="357"/>
      <c r="ET106" s="357"/>
      <c r="EU106" s="357"/>
      <c r="EV106" s="357"/>
      <c r="EW106" s="357"/>
      <c r="EX106" s="357"/>
      <c r="EY106" s="357"/>
      <c r="EZ106" s="357"/>
      <c r="FA106" s="357"/>
      <c r="FB106" s="357"/>
      <c r="FC106" s="357"/>
      <c r="HQ106" s="357"/>
      <c r="HR106" s="357"/>
      <c r="HS106" s="357"/>
      <c r="HT106" s="357"/>
      <c r="HU106" s="357"/>
      <c r="HV106" s="357"/>
      <c r="HW106" s="357"/>
      <c r="HX106" s="357"/>
      <c r="IG106" s="357"/>
      <c r="IH106" s="357"/>
      <c r="II106" s="357"/>
      <c r="IJ106" s="357"/>
      <c r="IK106" s="357"/>
      <c r="IL106" s="357"/>
      <c r="IM106" s="357"/>
      <c r="IN106" s="357"/>
      <c r="IO106" s="357"/>
      <c r="IP106" s="357"/>
      <c r="IQ106" s="357"/>
      <c r="IR106" s="357"/>
      <c r="IS106" s="357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PA106" s="357"/>
      <c r="PB106" s="357"/>
      <c r="PC106" s="357"/>
      <c r="PD106" s="357"/>
      <c r="PE106" s="357"/>
      <c r="PF106" s="357"/>
      <c r="PG106" s="357"/>
      <c r="PH106" s="357"/>
      <c r="PI106" s="357"/>
      <c r="PJ106" s="357"/>
      <c r="PK106" s="357"/>
      <c r="PL106" s="357"/>
      <c r="PM106" s="357"/>
      <c r="PN106" s="357"/>
      <c r="PO106" s="357"/>
      <c r="PP106" s="357"/>
      <c r="PQ106" s="357"/>
      <c r="PR106" s="357"/>
      <c r="PS106" s="357"/>
      <c r="PT106" s="357"/>
      <c r="PU106" s="357"/>
      <c r="PV106" s="357"/>
      <c r="PW106" s="357"/>
      <c r="PX106" s="357"/>
      <c r="PY106" s="357"/>
      <c r="PZ106" s="357"/>
      <c r="QA106" s="357"/>
      <c r="QB106" s="357"/>
      <c r="QC106" s="357"/>
      <c r="QD106" s="357"/>
      <c r="QE106" s="357"/>
      <c r="QF106" s="357"/>
      <c r="QG106" s="357"/>
      <c r="QH106" s="357"/>
      <c r="QI106" s="357"/>
      <c r="QJ106" s="357"/>
      <c r="QK106" s="357"/>
      <c r="QL106" s="357"/>
      <c r="QM106" s="357"/>
      <c r="QN106" s="357"/>
      <c r="QO106" s="357"/>
      <c r="QP106" s="357"/>
      <c r="QQ106" s="357"/>
      <c r="QR106" s="357"/>
      <c r="QS106" s="357"/>
      <c r="QT106" s="357"/>
      <c r="QU106" s="357"/>
      <c r="QV106" s="357"/>
      <c r="QW106" s="357"/>
      <c r="QX106" s="357"/>
      <c r="QY106" s="357"/>
      <c r="QZ106" s="357"/>
      <c r="RA106" s="357"/>
      <c r="RM106" s="357"/>
      <c r="RN106" s="357"/>
      <c r="RO106" s="357"/>
      <c r="RP106" s="357"/>
      <c r="RQ106" s="357"/>
      <c r="RR106" s="357"/>
      <c r="RS106" s="357"/>
      <c r="RT106" s="357"/>
      <c r="RU106" s="357"/>
      <c r="RV106" s="357"/>
      <c r="RW106" s="357"/>
      <c r="RX106" s="357"/>
      <c r="RY106" s="357"/>
      <c r="RZ106" s="357"/>
      <c r="SA106" s="357"/>
      <c r="SB106" s="357"/>
    </row>
    <row r="107" spans="1:496" x14ac:dyDescent="0.25">
      <c r="B107" s="382"/>
      <c r="C107" s="382"/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X107"/>
      <c r="Y107"/>
      <c r="Z107"/>
      <c r="AA107"/>
      <c r="AB107"/>
      <c r="AC107" s="382"/>
      <c r="AD107" s="382"/>
      <c r="AE107" s="382"/>
      <c r="AF107" s="382"/>
      <c r="AH107" s="382"/>
      <c r="AI107" s="382"/>
      <c r="AJ107" s="382"/>
      <c r="AK107" s="382"/>
      <c r="AL107" s="382"/>
      <c r="AM107" s="382"/>
      <c r="AN107" s="382"/>
      <c r="AO107" s="382"/>
      <c r="AP107" s="382"/>
      <c r="AQ107" s="382"/>
      <c r="AR107" s="382"/>
      <c r="AS107" s="382"/>
      <c r="AT107" s="382"/>
      <c r="AU107" s="382"/>
      <c r="AV107" s="382"/>
      <c r="BU107" s="357"/>
      <c r="BV107" s="357"/>
      <c r="BW107" s="357"/>
      <c r="BX107" s="357"/>
      <c r="BY107" s="357"/>
      <c r="BZ107" s="357"/>
      <c r="CA107" s="357"/>
      <c r="CB107" s="357"/>
      <c r="CC107" s="357"/>
      <c r="CD107" s="357"/>
      <c r="CE107" s="357"/>
      <c r="CF107" s="357"/>
      <c r="CG107" s="357"/>
      <c r="CH107" s="357"/>
      <c r="CI107" s="357"/>
      <c r="CJ107" s="357"/>
      <c r="CK107" s="357"/>
      <c r="CL107" s="357"/>
      <c r="CM107" s="357"/>
      <c r="CN107" s="357"/>
      <c r="CO107" s="357"/>
      <c r="CP107" s="357"/>
      <c r="CQ107" s="357"/>
      <c r="CR107" s="357"/>
      <c r="CS107" s="357"/>
      <c r="CT107" s="357"/>
      <c r="CU107" s="357"/>
      <c r="CV107" s="357"/>
      <c r="CW107" s="357"/>
      <c r="CX107" s="357"/>
      <c r="CY107" s="357"/>
      <c r="CZ107" s="357"/>
      <c r="DA107" s="357"/>
      <c r="DB107" s="357"/>
      <c r="DC107" s="357"/>
      <c r="DD107" s="357"/>
      <c r="DE107" s="357"/>
      <c r="DF107" s="357"/>
      <c r="DG107" s="357"/>
      <c r="DH107" s="357"/>
      <c r="DI107" s="357"/>
      <c r="DJ107" s="357"/>
      <c r="DK107" s="357"/>
      <c r="DL107" s="357"/>
      <c r="DM107" s="357"/>
      <c r="DN107" s="357"/>
      <c r="DO107" s="357"/>
      <c r="DP107" s="357"/>
      <c r="DQ107" s="357"/>
      <c r="DR107" s="357"/>
      <c r="DS107" s="357"/>
      <c r="DT107" s="357"/>
      <c r="DU107" s="357"/>
      <c r="DV107" s="357"/>
      <c r="DW107" s="357"/>
      <c r="DX107" s="357"/>
      <c r="DY107" s="357"/>
      <c r="DZ107" s="357"/>
      <c r="EA107" s="357"/>
      <c r="EB107" s="357"/>
      <c r="EC107" s="357"/>
      <c r="ED107" s="357"/>
      <c r="EE107" s="357"/>
      <c r="EF107" s="357"/>
      <c r="EG107" s="357"/>
      <c r="EH107" s="357"/>
      <c r="EI107" s="357"/>
      <c r="EJ107" s="357"/>
      <c r="EK107" s="357"/>
      <c r="EL107" s="357"/>
      <c r="EM107" s="357"/>
      <c r="EN107" s="357"/>
      <c r="EO107" s="357"/>
      <c r="EP107" s="357"/>
      <c r="EQ107" s="357"/>
      <c r="ER107" s="357"/>
      <c r="ES107" s="357"/>
      <c r="ET107" s="357"/>
      <c r="EU107" s="357"/>
      <c r="EV107" s="357"/>
      <c r="EW107" s="357"/>
      <c r="EX107" s="357"/>
      <c r="EY107" s="357"/>
      <c r="EZ107" s="357"/>
      <c r="FA107" s="357"/>
      <c r="FB107" s="357"/>
      <c r="FC107" s="357"/>
      <c r="HQ107" s="357"/>
      <c r="HR107" s="357"/>
      <c r="HS107" s="357"/>
      <c r="HT107" s="357"/>
      <c r="HU107" s="357"/>
      <c r="HV107" s="357"/>
      <c r="HW107" s="357"/>
      <c r="HX107" s="357"/>
      <c r="IG107" s="357"/>
      <c r="IH107" s="357"/>
      <c r="II107" s="357"/>
      <c r="IJ107" s="357"/>
      <c r="IK107" s="357"/>
      <c r="IL107" s="357"/>
      <c r="IM107" s="357"/>
      <c r="IN107" s="357"/>
      <c r="IO107" s="357"/>
      <c r="IP107" s="357"/>
      <c r="IQ107" s="357"/>
      <c r="IR107" s="357"/>
      <c r="IS107" s="35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PA107" s="357"/>
      <c r="PB107" s="357"/>
      <c r="PC107" s="357"/>
      <c r="PD107" s="357"/>
      <c r="PE107" s="357"/>
      <c r="PF107" s="357"/>
      <c r="PG107" s="357"/>
      <c r="PH107" s="357"/>
      <c r="PI107" s="357"/>
      <c r="PJ107" s="357"/>
      <c r="PK107" s="357"/>
      <c r="PL107" s="357"/>
      <c r="PM107" s="357"/>
      <c r="PN107" s="357"/>
      <c r="PO107" s="357"/>
      <c r="PP107" s="357"/>
      <c r="PQ107" s="357"/>
      <c r="PR107" s="357"/>
      <c r="PS107" s="357"/>
      <c r="PT107" s="357"/>
      <c r="PU107" s="357"/>
      <c r="PV107" s="357"/>
      <c r="PW107" s="357"/>
      <c r="PX107" s="357"/>
      <c r="PY107" s="357"/>
      <c r="PZ107" s="357"/>
      <c r="QA107" s="357"/>
      <c r="QB107" s="357"/>
      <c r="QC107" s="357"/>
      <c r="QD107" s="357"/>
      <c r="QE107" s="357"/>
      <c r="QF107" s="357"/>
      <c r="QG107" s="357"/>
      <c r="QH107" s="357"/>
      <c r="QI107" s="357"/>
      <c r="QJ107" s="357"/>
      <c r="QK107" s="357"/>
      <c r="QL107" s="357"/>
      <c r="QM107" s="357"/>
      <c r="QN107" s="357"/>
      <c r="QO107" s="357"/>
      <c r="QP107" s="357"/>
      <c r="QQ107" s="357"/>
      <c r="QR107" s="357"/>
      <c r="QS107" s="357"/>
      <c r="QT107" s="357"/>
      <c r="QU107" s="357"/>
      <c r="QV107" s="357"/>
      <c r="QW107" s="357"/>
      <c r="QX107" s="357"/>
      <c r="QY107" s="357"/>
      <c r="QZ107" s="357"/>
      <c r="RA107" s="357"/>
      <c r="RM107" s="357"/>
      <c r="RN107" s="357"/>
      <c r="RO107" s="357"/>
      <c r="RP107" s="357"/>
      <c r="RQ107" s="357"/>
      <c r="RR107" s="357"/>
      <c r="RS107" s="357"/>
      <c r="RT107" s="357"/>
      <c r="RU107" s="357"/>
      <c r="RV107" s="357"/>
      <c r="RW107" s="357"/>
      <c r="RX107" s="357"/>
      <c r="RY107" s="357"/>
      <c r="RZ107" s="357"/>
      <c r="SA107" s="357"/>
      <c r="SB107" s="357"/>
    </row>
    <row r="108" spans="1:496" x14ac:dyDescent="0.25">
      <c r="A108" s="387"/>
      <c r="B108" s="382"/>
      <c r="C108" s="382"/>
      <c r="D108" s="382"/>
      <c r="E108" s="382"/>
      <c r="F108" s="382"/>
      <c r="G108" s="382"/>
      <c r="H108" s="382"/>
      <c r="I108" s="382"/>
      <c r="J108" s="382"/>
      <c r="K108" s="382"/>
      <c r="L108" s="382"/>
      <c r="M108" s="382"/>
      <c r="N108" s="382"/>
      <c r="O108" s="382"/>
      <c r="P108" s="382"/>
      <c r="X108"/>
      <c r="Y108"/>
      <c r="Z108"/>
      <c r="AA108"/>
      <c r="AB108"/>
      <c r="AC108" s="382"/>
      <c r="AD108" s="382"/>
      <c r="AE108" s="382"/>
      <c r="AF108" s="382"/>
      <c r="AH108" s="382"/>
      <c r="AI108" s="382"/>
      <c r="AJ108" s="382"/>
      <c r="AK108" s="382"/>
      <c r="AL108" s="382"/>
      <c r="AM108" s="382"/>
      <c r="AN108" s="382"/>
      <c r="AO108" s="382"/>
      <c r="AP108" s="382"/>
      <c r="AQ108" s="382"/>
      <c r="AR108" s="382"/>
      <c r="AS108" s="382"/>
      <c r="AT108" s="382"/>
      <c r="AU108" s="382"/>
      <c r="AV108" s="382"/>
      <c r="BU108" s="357"/>
      <c r="BV108" s="357"/>
      <c r="BW108" s="357"/>
      <c r="BX108" s="357"/>
      <c r="BY108" s="357"/>
      <c r="BZ108" s="357"/>
      <c r="CA108" s="357"/>
      <c r="CB108" s="357"/>
      <c r="CC108" s="357"/>
      <c r="CD108" s="357"/>
      <c r="CE108" s="357"/>
      <c r="CF108" s="357"/>
      <c r="CG108" s="357"/>
      <c r="CH108" s="357"/>
      <c r="CI108" s="357"/>
      <c r="CJ108" s="357"/>
      <c r="CK108" s="357"/>
      <c r="CL108" s="357"/>
      <c r="CM108" s="357"/>
      <c r="CN108" s="357"/>
      <c r="CO108" s="357"/>
      <c r="CP108" s="357"/>
      <c r="CQ108" s="357"/>
      <c r="CR108" s="357"/>
      <c r="CS108" s="357"/>
      <c r="CT108" s="357"/>
      <c r="CU108" s="357"/>
      <c r="CV108" s="357"/>
      <c r="CW108" s="357"/>
      <c r="CX108" s="357"/>
      <c r="CY108" s="357"/>
      <c r="CZ108" s="357"/>
      <c r="DA108" s="357"/>
      <c r="DB108" s="357"/>
      <c r="DC108" s="357"/>
      <c r="DD108" s="357"/>
      <c r="DE108" s="357"/>
      <c r="DF108" s="357"/>
      <c r="DG108" s="357"/>
      <c r="DH108" s="357"/>
      <c r="DI108" s="357"/>
      <c r="DJ108" s="357"/>
      <c r="DK108" s="357"/>
      <c r="DL108" s="357"/>
      <c r="DM108" s="357"/>
      <c r="DN108" s="357"/>
      <c r="DO108" s="357"/>
      <c r="DP108" s="357"/>
      <c r="DQ108" s="357"/>
      <c r="DR108" s="357"/>
      <c r="DS108" s="357"/>
      <c r="DT108" s="357"/>
      <c r="DU108" s="357"/>
      <c r="DV108" s="357"/>
      <c r="DW108" s="357"/>
      <c r="DX108" s="357"/>
      <c r="DY108" s="357"/>
      <c r="DZ108" s="357"/>
      <c r="EA108" s="357"/>
      <c r="EB108" s="357"/>
      <c r="EC108" s="357"/>
      <c r="ED108" s="357"/>
      <c r="EE108" s="357"/>
      <c r="EF108" s="357"/>
      <c r="EG108" s="357"/>
      <c r="EH108" s="357"/>
      <c r="EI108" s="357"/>
      <c r="EJ108" s="357"/>
      <c r="EK108" s="357"/>
      <c r="EL108" s="357"/>
      <c r="EM108" s="357"/>
      <c r="EN108" s="357"/>
      <c r="EO108" s="357"/>
      <c r="EP108" s="357"/>
      <c r="EQ108" s="357"/>
      <c r="ER108" s="357"/>
      <c r="ES108" s="357"/>
      <c r="ET108" s="357"/>
      <c r="EU108" s="357"/>
      <c r="EV108" s="357"/>
      <c r="EW108" s="357"/>
      <c r="EX108" s="357"/>
      <c r="EY108" s="357"/>
      <c r="EZ108" s="357"/>
      <c r="FA108" s="357"/>
      <c r="FB108" s="357"/>
      <c r="FC108" s="357"/>
      <c r="HQ108" s="357"/>
      <c r="HR108" s="357"/>
      <c r="HS108" s="357"/>
      <c r="HT108" s="357"/>
      <c r="HU108" s="357"/>
      <c r="HV108" s="357"/>
      <c r="HW108" s="357"/>
      <c r="HX108" s="357"/>
      <c r="IG108" s="357"/>
      <c r="IH108" s="357"/>
      <c r="II108" s="357"/>
      <c r="IJ108" s="357"/>
      <c r="IK108" s="357"/>
      <c r="IL108" s="357"/>
      <c r="IM108" s="357"/>
      <c r="IN108" s="357"/>
      <c r="IO108" s="357"/>
      <c r="IP108" s="357"/>
      <c r="IQ108" s="357"/>
      <c r="IR108" s="357"/>
      <c r="IS108" s="357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PA108" s="357"/>
      <c r="PB108" s="357"/>
      <c r="PC108" s="357"/>
      <c r="PD108" s="357"/>
      <c r="PE108" s="357"/>
      <c r="PF108" s="357"/>
      <c r="PG108" s="357"/>
      <c r="PH108" s="357"/>
      <c r="PI108" s="357"/>
      <c r="PJ108" s="357"/>
      <c r="PK108" s="357"/>
      <c r="PL108" s="357"/>
      <c r="PM108" s="357"/>
      <c r="PN108" s="357"/>
      <c r="PO108" s="357"/>
      <c r="PP108" s="357"/>
      <c r="PQ108" s="357"/>
      <c r="PR108" s="357"/>
      <c r="PS108" s="357"/>
      <c r="PT108" s="357"/>
      <c r="PU108" s="357"/>
      <c r="PV108" s="357"/>
      <c r="PW108" s="357"/>
      <c r="PX108" s="357"/>
      <c r="PY108" s="357"/>
      <c r="PZ108" s="357"/>
      <c r="QA108" s="357"/>
      <c r="QB108" s="357"/>
      <c r="QC108" s="357"/>
      <c r="QD108" s="357"/>
      <c r="QE108" s="357"/>
      <c r="QF108" s="357"/>
      <c r="QG108" s="357"/>
      <c r="QH108" s="357"/>
      <c r="QI108" s="357"/>
      <c r="QJ108" s="357"/>
      <c r="QK108" s="357"/>
      <c r="QL108" s="357"/>
      <c r="QM108" s="357"/>
      <c r="QN108" s="357"/>
      <c r="QO108" s="357"/>
      <c r="QP108" s="357"/>
      <c r="QQ108" s="357"/>
      <c r="QR108" s="357"/>
      <c r="QS108" s="357"/>
      <c r="QT108" s="357"/>
      <c r="QU108" s="357"/>
      <c r="QV108" s="357"/>
      <c r="QW108" s="357"/>
      <c r="QX108" s="357"/>
      <c r="QY108" s="357"/>
      <c r="QZ108" s="357"/>
      <c r="RA108" s="357"/>
      <c r="RM108" s="357"/>
      <c r="RN108" s="357"/>
      <c r="RO108" s="357"/>
      <c r="RP108" s="357"/>
      <c r="RQ108" s="357"/>
      <c r="RR108" s="357"/>
      <c r="RS108" s="357"/>
      <c r="RT108" s="357"/>
      <c r="RU108" s="357"/>
      <c r="RV108" s="357"/>
      <c r="RW108" s="357"/>
      <c r="RX108" s="357"/>
      <c r="RY108" s="357"/>
      <c r="RZ108" s="357"/>
      <c r="SA108" s="357"/>
      <c r="SB108" s="357"/>
    </row>
    <row r="109" spans="1:496" x14ac:dyDescent="0.25">
      <c r="A109" s="447"/>
      <c r="B109" s="382"/>
      <c r="C109" s="382"/>
      <c r="D109" s="382"/>
      <c r="E109" s="382"/>
      <c r="F109" s="382"/>
      <c r="G109" s="382"/>
      <c r="H109" s="382"/>
      <c r="I109" s="382"/>
      <c r="J109" s="382"/>
      <c r="K109" s="382"/>
      <c r="L109" s="382"/>
      <c r="M109" s="382"/>
      <c r="N109" s="382"/>
      <c r="O109" s="382"/>
      <c r="P109" s="382"/>
      <c r="X109"/>
      <c r="Y109"/>
      <c r="Z109"/>
      <c r="AA109"/>
      <c r="AB109"/>
      <c r="AC109" s="382"/>
      <c r="AD109" s="382"/>
      <c r="AE109" s="382"/>
      <c r="AF109" s="382"/>
      <c r="AH109" s="382"/>
      <c r="AI109" s="382"/>
      <c r="AJ109" s="382"/>
      <c r="AK109" s="382"/>
      <c r="AL109" s="382"/>
      <c r="AM109" s="382"/>
      <c r="AN109" s="382"/>
      <c r="AO109" s="382"/>
      <c r="AP109" s="382"/>
      <c r="AQ109" s="382"/>
      <c r="AR109" s="382"/>
      <c r="AS109" s="382"/>
      <c r="AT109" s="382"/>
      <c r="AU109" s="382"/>
      <c r="AV109" s="382"/>
      <c r="BU109" s="357"/>
      <c r="BV109" s="357"/>
      <c r="BW109" s="357"/>
      <c r="BX109" s="357"/>
      <c r="BY109" s="357"/>
      <c r="BZ109" s="357"/>
      <c r="CA109" s="357"/>
      <c r="CB109" s="357"/>
      <c r="CC109" s="357"/>
      <c r="CD109" s="357"/>
      <c r="CE109" s="357"/>
      <c r="CF109" s="357"/>
      <c r="CG109" s="357"/>
      <c r="CH109" s="357"/>
      <c r="CI109" s="357"/>
      <c r="CJ109" s="357"/>
      <c r="CK109" s="357"/>
      <c r="CL109" s="357"/>
      <c r="CM109" s="357"/>
      <c r="CN109" s="357"/>
      <c r="CO109" s="357"/>
      <c r="CP109" s="357"/>
      <c r="CQ109" s="357"/>
      <c r="CR109" s="357"/>
      <c r="CS109" s="357"/>
      <c r="CT109" s="357"/>
      <c r="CU109" s="357"/>
      <c r="CV109" s="357"/>
      <c r="CW109" s="357"/>
      <c r="CX109" s="357"/>
      <c r="CY109" s="357"/>
      <c r="CZ109" s="357"/>
      <c r="DA109" s="357"/>
      <c r="DB109" s="357"/>
      <c r="DC109" s="357"/>
      <c r="DD109" s="357"/>
      <c r="DE109" s="357"/>
      <c r="DF109" s="357"/>
      <c r="DG109" s="357"/>
      <c r="DH109" s="357"/>
      <c r="DI109" s="357"/>
      <c r="DJ109" s="357"/>
      <c r="DK109" s="357"/>
      <c r="DL109" s="357"/>
      <c r="DM109" s="357"/>
      <c r="DN109" s="357"/>
      <c r="DO109" s="357"/>
      <c r="DP109" s="357"/>
      <c r="DQ109" s="357"/>
      <c r="DR109" s="357"/>
      <c r="DS109" s="357"/>
      <c r="DT109" s="357"/>
      <c r="DU109" s="357"/>
      <c r="DV109" s="357"/>
      <c r="DW109" s="357"/>
      <c r="DX109" s="357"/>
      <c r="DY109" s="357"/>
      <c r="DZ109" s="357"/>
      <c r="EA109" s="357"/>
      <c r="EB109" s="357"/>
      <c r="EC109" s="357"/>
      <c r="ED109" s="357"/>
      <c r="EE109" s="357"/>
      <c r="EF109" s="357"/>
      <c r="EG109" s="357"/>
      <c r="EH109" s="357"/>
      <c r="EI109" s="357"/>
      <c r="EJ109" s="357"/>
      <c r="EK109" s="357"/>
      <c r="EL109" s="357"/>
      <c r="EM109" s="357"/>
      <c r="EN109" s="357"/>
      <c r="EO109" s="357"/>
      <c r="EP109" s="357"/>
      <c r="EQ109" s="357"/>
      <c r="ER109" s="357"/>
      <c r="ES109" s="357"/>
      <c r="ET109" s="357"/>
      <c r="EU109" s="357"/>
      <c r="EV109" s="357"/>
      <c r="EW109" s="357"/>
      <c r="EX109" s="357"/>
      <c r="EY109" s="357"/>
      <c r="EZ109" s="357"/>
      <c r="FA109" s="357"/>
      <c r="FB109" s="357"/>
      <c r="FC109" s="357"/>
      <c r="HQ109" s="357"/>
      <c r="HR109" s="357"/>
      <c r="HS109" s="357"/>
      <c r="HT109" s="357"/>
      <c r="HU109" s="357"/>
      <c r="HV109" s="357"/>
      <c r="HW109" s="357"/>
      <c r="HX109" s="357"/>
      <c r="IG109" s="357"/>
      <c r="IH109" s="357"/>
      <c r="II109" s="357"/>
      <c r="IJ109" s="357"/>
      <c r="IK109" s="357"/>
      <c r="IL109" s="357"/>
      <c r="IM109" s="357"/>
      <c r="IN109" s="357"/>
      <c r="IO109" s="357"/>
      <c r="IP109" s="357"/>
      <c r="IQ109" s="357"/>
      <c r="IR109" s="357"/>
      <c r="IS109" s="357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PA109" s="357"/>
      <c r="PB109" s="357"/>
      <c r="PC109" s="357"/>
      <c r="PD109" s="357"/>
      <c r="PE109" s="357"/>
      <c r="PF109" s="357"/>
      <c r="PG109" s="357"/>
      <c r="PH109" s="357"/>
      <c r="PI109" s="357"/>
      <c r="PJ109" s="357"/>
      <c r="PK109" s="357"/>
      <c r="PL109" s="357"/>
      <c r="PM109" s="357"/>
      <c r="PN109" s="357"/>
      <c r="PO109" s="357"/>
      <c r="PP109" s="357"/>
      <c r="PQ109" s="357"/>
      <c r="PR109" s="357"/>
      <c r="PS109" s="357"/>
      <c r="PT109" s="357"/>
      <c r="PU109" s="357"/>
      <c r="PV109" s="357"/>
      <c r="PW109" s="357"/>
      <c r="PX109" s="357"/>
      <c r="PY109" s="357"/>
      <c r="PZ109" s="357"/>
      <c r="QA109" s="357"/>
      <c r="QB109" s="357"/>
      <c r="QC109" s="357"/>
      <c r="QD109" s="357"/>
      <c r="QE109" s="357"/>
      <c r="QF109" s="357"/>
      <c r="QG109" s="357"/>
      <c r="QH109" s="357"/>
      <c r="QI109" s="357"/>
      <c r="QJ109" s="357"/>
      <c r="QK109" s="357"/>
      <c r="QL109" s="357"/>
      <c r="QM109" s="357"/>
      <c r="QN109" s="357"/>
      <c r="QO109" s="357"/>
      <c r="QP109" s="357"/>
      <c r="QQ109" s="357"/>
      <c r="QR109" s="357"/>
      <c r="QS109" s="357"/>
      <c r="QT109" s="357"/>
      <c r="QU109" s="357"/>
      <c r="QV109" s="357"/>
      <c r="QW109" s="357"/>
      <c r="QX109" s="357"/>
      <c r="QY109" s="357"/>
      <c r="QZ109" s="357"/>
      <c r="RA109" s="357"/>
      <c r="RM109" s="357"/>
      <c r="RN109" s="357"/>
      <c r="RO109" s="357"/>
      <c r="RP109" s="357"/>
      <c r="RQ109" s="357"/>
      <c r="RR109" s="357"/>
      <c r="RS109" s="357"/>
      <c r="RT109" s="357"/>
      <c r="RU109" s="357"/>
      <c r="RV109" s="357"/>
      <c r="RW109" s="357"/>
      <c r="RX109" s="357"/>
      <c r="RY109" s="357"/>
      <c r="RZ109" s="357"/>
      <c r="SA109" s="357"/>
      <c r="SB109" s="357"/>
    </row>
    <row r="110" spans="1:496" x14ac:dyDescent="0.25">
      <c r="A110" s="481"/>
      <c r="B110" s="382"/>
      <c r="C110" s="382"/>
      <c r="D110" s="382"/>
      <c r="E110" s="382"/>
      <c r="F110" s="382"/>
      <c r="G110" s="382"/>
      <c r="H110" s="382"/>
      <c r="I110" s="382"/>
      <c r="J110" s="382"/>
      <c r="K110" s="382"/>
      <c r="L110" s="382"/>
      <c r="M110" s="382"/>
      <c r="N110" s="382"/>
      <c r="O110" s="382"/>
      <c r="P110" s="382"/>
      <c r="X110"/>
      <c r="Y110"/>
      <c r="Z110"/>
      <c r="AA110"/>
      <c r="AB110"/>
      <c r="AC110" s="382"/>
      <c r="AD110" s="382"/>
      <c r="AE110" s="382"/>
      <c r="AF110" s="382"/>
      <c r="AH110" s="382"/>
      <c r="AI110" s="382"/>
      <c r="AJ110" s="382"/>
      <c r="AK110" s="382"/>
      <c r="AL110" s="382"/>
      <c r="AM110" s="382"/>
      <c r="AN110" s="382"/>
      <c r="AO110" s="382"/>
      <c r="AP110" s="382"/>
      <c r="AQ110" s="382"/>
      <c r="AR110" s="382"/>
      <c r="AS110" s="382"/>
      <c r="AT110" s="382"/>
      <c r="AU110" s="382"/>
      <c r="AV110" s="382"/>
      <c r="BU110" s="357"/>
      <c r="BV110" s="357"/>
      <c r="BW110" s="357"/>
      <c r="BX110" s="357"/>
      <c r="BY110" s="357"/>
      <c r="BZ110" s="357"/>
      <c r="CA110" s="357"/>
      <c r="CB110" s="357"/>
      <c r="CC110" s="357"/>
      <c r="CD110" s="357"/>
      <c r="CE110" s="357"/>
      <c r="CF110" s="357"/>
      <c r="CG110" s="357"/>
      <c r="CH110" s="357"/>
      <c r="CI110" s="357"/>
      <c r="CJ110" s="357"/>
      <c r="CK110" s="357"/>
      <c r="CL110" s="357"/>
      <c r="CM110" s="357"/>
      <c r="CN110" s="357"/>
      <c r="CO110" s="357"/>
      <c r="CP110" s="357"/>
      <c r="CQ110" s="357"/>
      <c r="CR110" s="357"/>
      <c r="CS110" s="357"/>
      <c r="CT110" s="357"/>
      <c r="CU110" s="357"/>
      <c r="CV110" s="357"/>
      <c r="CW110" s="357"/>
      <c r="CX110" s="357"/>
      <c r="CY110" s="357"/>
      <c r="CZ110" s="357"/>
      <c r="DA110" s="357"/>
      <c r="DB110" s="357"/>
      <c r="DC110" s="357"/>
      <c r="DD110" s="357"/>
      <c r="DE110" s="357"/>
      <c r="DF110" s="357"/>
      <c r="DG110" s="357"/>
      <c r="DH110" s="357"/>
      <c r="DI110" s="357"/>
      <c r="DJ110" s="357"/>
      <c r="DK110" s="357"/>
      <c r="DL110" s="357"/>
      <c r="DM110" s="357"/>
      <c r="DN110" s="357"/>
      <c r="DO110" s="357"/>
      <c r="DP110" s="357"/>
      <c r="DQ110" s="357"/>
      <c r="DR110" s="357"/>
      <c r="DS110" s="357"/>
      <c r="DT110" s="357"/>
      <c r="DU110" s="357"/>
      <c r="DV110" s="357"/>
      <c r="DW110" s="357"/>
      <c r="DX110" s="357"/>
      <c r="DY110" s="357"/>
      <c r="DZ110" s="357"/>
      <c r="EA110" s="357"/>
      <c r="EB110" s="357"/>
      <c r="EC110" s="357"/>
      <c r="ED110" s="357"/>
      <c r="EE110" s="357"/>
      <c r="EF110" s="357"/>
      <c r="EG110" s="357"/>
      <c r="EH110" s="357"/>
      <c r="EI110" s="357"/>
      <c r="EJ110" s="357"/>
      <c r="EK110" s="357"/>
      <c r="EL110" s="357"/>
      <c r="EM110" s="357"/>
      <c r="EN110" s="357"/>
      <c r="EO110" s="357"/>
      <c r="EP110" s="357"/>
      <c r="EQ110" s="357"/>
      <c r="ER110" s="357"/>
      <c r="ES110" s="357"/>
      <c r="ET110" s="357"/>
      <c r="EU110" s="357"/>
      <c r="EV110" s="357"/>
      <c r="EW110" s="357"/>
      <c r="EX110" s="357"/>
      <c r="EY110" s="357"/>
      <c r="EZ110" s="357"/>
      <c r="FA110" s="357"/>
      <c r="FB110" s="357"/>
      <c r="FC110" s="357"/>
      <c r="HQ110" s="357"/>
      <c r="HR110" s="357"/>
      <c r="HS110" s="357"/>
      <c r="HT110" s="357"/>
      <c r="HU110" s="357"/>
      <c r="HV110" s="357"/>
      <c r="HW110" s="357"/>
      <c r="HX110" s="357"/>
      <c r="IG110" s="357"/>
      <c r="IH110" s="357"/>
      <c r="II110" s="357"/>
      <c r="IJ110" s="357"/>
      <c r="IK110" s="357"/>
      <c r="IL110" s="357"/>
      <c r="IM110" s="357"/>
      <c r="IN110" s="357"/>
      <c r="IO110" s="357"/>
      <c r="IP110" s="357"/>
      <c r="IQ110" s="357"/>
      <c r="IR110" s="357"/>
      <c r="IS110" s="357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PA110" s="357"/>
      <c r="PB110" s="357"/>
      <c r="PC110" s="357"/>
      <c r="PD110" s="357"/>
      <c r="PE110" s="357"/>
      <c r="PF110" s="357"/>
      <c r="PG110" s="357"/>
      <c r="PH110" s="357"/>
      <c r="PI110" s="357"/>
      <c r="PJ110" s="357"/>
      <c r="PK110" s="357"/>
      <c r="PL110" s="357"/>
      <c r="PM110" s="357"/>
      <c r="PN110" s="357"/>
      <c r="PO110" s="357"/>
      <c r="PP110" s="357"/>
      <c r="PQ110" s="357"/>
      <c r="PR110" s="357"/>
      <c r="PS110" s="357"/>
      <c r="PT110" s="357"/>
      <c r="PU110" s="357"/>
      <c r="PV110" s="357"/>
      <c r="PW110" s="357"/>
      <c r="PX110" s="357"/>
      <c r="PY110" s="357"/>
      <c r="PZ110" s="357"/>
      <c r="QA110" s="357"/>
      <c r="QB110" s="357"/>
      <c r="QC110" s="357"/>
      <c r="QD110" s="357"/>
      <c r="QE110" s="357"/>
      <c r="QF110" s="357"/>
      <c r="QG110" s="357"/>
      <c r="QH110" s="357"/>
      <c r="QI110" s="357"/>
      <c r="QJ110" s="357"/>
      <c r="QK110" s="357"/>
      <c r="QL110" s="357"/>
      <c r="QM110" s="357"/>
      <c r="QN110" s="357"/>
      <c r="QO110" s="357"/>
      <c r="QP110" s="357"/>
      <c r="QQ110" s="357"/>
      <c r="QR110" s="357"/>
      <c r="QS110" s="357"/>
      <c r="QT110" s="357"/>
      <c r="QU110" s="357"/>
      <c r="QV110" s="357"/>
      <c r="QW110" s="357"/>
      <c r="QX110" s="357"/>
      <c r="QY110" s="357"/>
      <c r="QZ110" s="357"/>
      <c r="RA110" s="357"/>
      <c r="RM110" s="357"/>
      <c r="RN110" s="357"/>
      <c r="RO110" s="357"/>
      <c r="RP110" s="357"/>
      <c r="RQ110" s="357"/>
      <c r="RR110" s="357"/>
      <c r="RS110" s="357"/>
      <c r="RT110" s="357"/>
      <c r="RU110" s="357"/>
      <c r="RV110" s="357"/>
      <c r="RW110" s="357"/>
      <c r="RX110" s="357"/>
      <c r="RY110" s="357"/>
      <c r="RZ110" s="357"/>
      <c r="SA110" s="357"/>
      <c r="SB110" s="357"/>
    </row>
    <row r="111" spans="1:496" x14ac:dyDescent="0.25">
      <c r="B111" s="382"/>
      <c r="C111" s="382"/>
      <c r="D111" s="382"/>
      <c r="E111" s="382"/>
      <c r="F111" s="382"/>
      <c r="G111" s="382"/>
      <c r="H111" s="382"/>
      <c r="I111" s="382"/>
      <c r="J111" s="382"/>
      <c r="K111" s="382"/>
      <c r="L111" s="382"/>
      <c r="M111" s="382"/>
      <c r="N111" s="382"/>
      <c r="O111" s="382"/>
      <c r="P111" s="382"/>
      <c r="X111"/>
      <c r="Y111"/>
      <c r="Z111"/>
      <c r="AA111"/>
      <c r="AB111"/>
      <c r="AC111" s="382"/>
      <c r="AD111" s="382"/>
      <c r="AE111" s="382"/>
      <c r="AF111" s="382"/>
      <c r="AH111" s="382"/>
      <c r="AI111" s="382"/>
      <c r="AJ111" s="382"/>
      <c r="AK111" s="382"/>
      <c r="AL111" s="382"/>
      <c r="AM111" s="382"/>
      <c r="AN111" s="382"/>
      <c r="AO111" s="382"/>
      <c r="AP111" s="382"/>
      <c r="AQ111" s="382"/>
      <c r="AR111" s="382"/>
      <c r="AS111" s="382"/>
      <c r="AT111" s="382"/>
      <c r="AU111" s="382"/>
      <c r="AV111" s="382"/>
      <c r="BU111" s="357"/>
      <c r="BV111" s="357"/>
      <c r="BW111" s="357"/>
      <c r="BX111" s="357"/>
      <c r="BY111" s="357"/>
      <c r="BZ111" s="357"/>
      <c r="CA111" s="357"/>
      <c r="CB111" s="357"/>
      <c r="CC111" s="357"/>
      <c r="CD111" s="357"/>
      <c r="CE111" s="357"/>
      <c r="CF111" s="357"/>
      <c r="CG111" s="357"/>
      <c r="CH111" s="357"/>
      <c r="CI111" s="357"/>
      <c r="CJ111" s="357"/>
      <c r="CK111" s="357"/>
      <c r="CL111" s="357"/>
      <c r="CM111" s="357"/>
      <c r="CN111" s="357"/>
      <c r="CO111" s="357"/>
      <c r="CP111" s="357"/>
      <c r="CQ111" s="357"/>
      <c r="CR111" s="357"/>
      <c r="CS111" s="357"/>
      <c r="CT111" s="357"/>
      <c r="CU111" s="357"/>
      <c r="CV111" s="357"/>
      <c r="CW111" s="357"/>
      <c r="CX111" s="357"/>
      <c r="CY111" s="357"/>
      <c r="CZ111" s="357"/>
      <c r="DA111" s="357"/>
      <c r="DB111" s="357"/>
      <c r="DC111" s="357"/>
      <c r="DD111" s="357"/>
      <c r="DE111" s="357"/>
      <c r="DF111" s="357"/>
      <c r="DG111" s="357"/>
      <c r="DH111" s="357"/>
      <c r="DI111" s="357"/>
      <c r="DJ111" s="357"/>
      <c r="DK111" s="357"/>
      <c r="DL111" s="357"/>
      <c r="DM111" s="357"/>
      <c r="DN111" s="357"/>
      <c r="DO111" s="357"/>
      <c r="DP111" s="357"/>
      <c r="DQ111" s="357"/>
      <c r="DR111" s="357"/>
      <c r="DS111" s="357"/>
      <c r="DT111" s="357"/>
      <c r="DU111" s="357"/>
      <c r="DV111" s="357"/>
      <c r="DW111" s="357"/>
      <c r="DX111" s="357"/>
      <c r="DY111" s="357"/>
      <c r="DZ111" s="357"/>
      <c r="EA111" s="357"/>
      <c r="EB111" s="357"/>
      <c r="EC111" s="357"/>
      <c r="ED111" s="357"/>
      <c r="EE111" s="357"/>
      <c r="EF111" s="357"/>
      <c r="EG111" s="357"/>
      <c r="EH111" s="357"/>
      <c r="EI111" s="357"/>
      <c r="EJ111" s="357"/>
      <c r="EK111" s="357"/>
      <c r="EL111" s="357"/>
      <c r="EM111" s="357"/>
      <c r="EN111" s="357"/>
      <c r="EO111" s="357"/>
      <c r="EP111" s="357"/>
      <c r="EQ111" s="357"/>
      <c r="ER111" s="357"/>
      <c r="ES111" s="357"/>
      <c r="ET111" s="357"/>
      <c r="EU111" s="357"/>
      <c r="EV111" s="357"/>
      <c r="EW111" s="357"/>
      <c r="EX111" s="357"/>
      <c r="EY111" s="357"/>
      <c r="EZ111" s="357"/>
      <c r="FA111" s="357"/>
      <c r="FB111" s="357"/>
      <c r="FC111" s="357"/>
      <c r="HQ111" s="357"/>
      <c r="HR111" s="357"/>
      <c r="HS111" s="357"/>
      <c r="HT111" s="357"/>
      <c r="HU111" s="357"/>
      <c r="HV111" s="357"/>
      <c r="HW111" s="357"/>
      <c r="HX111" s="357"/>
      <c r="IG111" s="357"/>
      <c r="IH111" s="357"/>
      <c r="II111" s="357"/>
      <c r="IJ111" s="357"/>
      <c r="IK111" s="357"/>
      <c r="IL111" s="357"/>
      <c r="IM111" s="357"/>
      <c r="IN111" s="357"/>
      <c r="IO111" s="357"/>
      <c r="IP111" s="357"/>
      <c r="IQ111" s="357"/>
      <c r="IR111" s="357"/>
      <c r="IS111" s="357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PA111" s="357"/>
      <c r="PB111" s="357"/>
      <c r="PC111" s="357"/>
      <c r="PD111" s="357"/>
      <c r="PE111" s="357"/>
      <c r="PF111" s="357"/>
      <c r="PG111" s="357"/>
      <c r="PH111" s="357"/>
      <c r="PI111" s="357"/>
      <c r="PJ111" s="357"/>
      <c r="PK111" s="357"/>
      <c r="PL111" s="357"/>
      <c r="PM111" s="357"/>
      <c r="PN111" s="357"/>
      <c r="PO111" s="357"/>
      <c r="PP111" s="357"/>
      <c r="PQ111" s="357"/>
      <c r="PR111" s="357"/>
      <c r="PS111" s="357"/>
      <c r="PT111" s="357"/>
      <c r="PU111" s="357"/>
      <c r="PV111" s="357"/>
      <c r="PW111" s="357"/>
      <c r="PX111" s="357"/>
      <c r="PY111" s="357"/>
      <c r="PZ111" s="357"/>
      <c r="QA111" s="357"/>
      <c r="QB111" s="357"/>
      <c r="QC111" s="357"/>
      <c r="QD111" s="357"/>
      <c r="QE111" s="357"/>
      <c r="QF111" s="357"/>
      <c r="QG111" s="357"/>
      <c r="QH111" s="357"/>
      <c r="QI111" s="357"/>
      <c r="QJ111" s="357"/>
      <c r="QK111" s="357"/>
      <c r="QL111" s="357"/>
      <c r="QM111" s="357"/>
      <c r="QN111" s="357"/>
      <c r="QO111" s="357"/>
      <c r="QP111" s="357"/>
      <c r="QQ111" s="357"/>
      <c r="QR111" s="357"/>
      <c r="QS111" s="357"/>
      <c r="QT111" s="357"/>
      <c r="QU111" s="357"/>
      <c r="QV111" s="357"/>
      <c r="QW111" s="357"/>
      <c r="QX111" s="357"/>
      <c r="QY111" s="357"/>
      <c r="QZ111" s="357"/>
      <c r="RA111" s="357"/>
      <c r="RM111" s="357"/>
      <c r="RN111" s="357"/>
      <c r="RO111" s="357"/>
      <c r="RP111" s="357"/>
      <c r="RQ111" s="357"/>
      <c r="RR111" s="357"/>
      <c r="RS111" s="357"/>
      <c r="RT111" s="357"/>
      <c r="RU111" s="357"/>
      <c r="RV111" s="357"/>
      <c r="RW111" s="357"/>
      <c r="RX111" s="357"/>
      <c r="RY111" s="357"/>
      <c r="RZ111" s="357"/>
      <c r="SA111" s="357"/>
      <c r="SB111" s="357"/>
    </row>
    <row r="112" spans="1:496" x14ac:dyDescent="0.25">
      <c r="B112" s="382"/>
      <c r="C112" s="382"/>
      <c r="D112" s="382"/>
      <c r="E112" s="382"/>
      <c r="F112" s="382"/>
      <c r="G112" s="382"/>
      <c r="H112" s="382"/>
      <c r="I112" s="382"/>
      <c r="J112" s="382"/>
      <c r="K112" s="382"/>
      <c r="L112" s="382"/>
      <c r="M112" s="382"/>
      <c r="N112" s="382"/>
      <c r="O112" s="382"/>
      <c r="P112" s="382"/>
      <c r="X112"/>
      <c r="Y112"/>
      <c r="Z112"/>
      <c r="AA112"/>
      <c r="AB112"/>
      <c r="AC112" s="382"/>
      <c r="AD112" s="382"/>
      <c r="AE112" s="382"/>
      <c r="AF112" s="382"/>
      <c r="AH112" s="382"/>
      <c r="AI112" s="382"/>
      <c r="AJ112" s="382"/>
      <c r="AK112" s="382"/>
      <c r="AL112" s="382"/>
      <c r="AM112" s="382"/>
      <c r="AN112" s="382"/>
      <c r="AO112" s="382"/>
      <c r="AP112" s="382"/>
      <c r="AQ112" s="382"/>
      <c r="AR112" s="382"/>
      <c r="AS112" s="382"/>
      <c r="AT112" s="382"/>
      <c r="AU112" s="382"/>
      <c r="AV112" s="382"/>
      <c r="BU112" s="357"/>
      <c r="BV112" s="357"/>
      <c r="BW112" s="357"/>
      <c r="BX112" s="357"/>
      <c r="BY112" s="357"/>
      <c r="BZ112" s="357"/>
      <c r="CA112" s="357"/>
      <c r="CB112" s="357"/>
      <c r="CC112" s="357"/>
      <c r="CD112" s="357"/>
      <c r="CE112" s="357"/>
      <c r="CF112" s="357"/>
      <c r="CG112" s="357"/>
      <c r="CH112" s="357"/>
      <c r="CI112" s="357"/>
      <c r="CJ112" s="357"/>
      <c r="CK112" s="357"/>
      <c r="CL112" s="357"/>
      <c r="CM112" s="357"/>
      <c r="CN112" s="357"/>
      <c r="CO112" s="357"/>
      <c r="CP112" s="357"/>
      <c r="CQ112" s="357"/>
      <c r="CR112" s="357"/>
      <c r="CS112" s="357"/>
      <c r="CT112" s="357"/>
      <c r="CU112" s="357"/>
      <c r="CV112" s="357"/>
      <c r="CW112" s="357"/>
      <c r="CX112" s="357"/>
      <c r="CY112" s="357"/>
      <c r="CZ112" s="357"/>
      <c r="DA112" s="357"/>
      <c r="DB112" s="357"/>
      <c r="DC112" s="357"/>
      <c r="DD112" s="357"/>
      <c r="DE112" s="357"/>
      <c r="DF112" s="357"/>
      <c r="DG112" s="357"/>
      <c r="DH112" s="357"/>
      <c r="DI112" s="357"/>
      <c r="DJ112" s="357"/>
      <c r="DK112" s="357"/>
      <c r="DL112" s="357"/>
      <c r="DM112" s="357"/>
      <c r="DN112" s="357"/>
      <c r="DO112" s="357"/>
      <c r="DP112" s="357"/>
      <c r="DQ112" s="357"/>
      <c r="DR112" s="357"/>
      <c r="DS112" s="357"/>
      <c r="DT112" s="357"/>
      <c r="DU112" s="357"/>
      <c r="DV112" s="357"/>
      <c r="DW112" s="357"/>
      <c r="DX112" s="357"/>
      <c r="DY112" s="357"/>
      <c r="DZ112" s="357"/>
      <c r="EA112" s="357"/>
      <c r="EB112" s="357"/>
      <c r="EC112" s="357"/>
      <c r="ED112" s="357"/>
      <c r="EE112" s="357"/>
      <c r="EF112" s="357"/>
      <c r="EG112" s="357"/>
      <c r="EH112" s="357"/>
      <c r="EI112" s="357"/>
      <c r="EJ112" s="357"/>
      <c r="EK112" s="357"/>
      <c r="EL112" s="357"/>
      <c r="EM112" s="357"/>
      <c r="EN112" s="357"/>
      <c r="EO112" s="357"/>
      <c r="EP112" s="357"/>
      <c r="EQ112" s="357"/>
      <c r="ER112" s="357"/>
      <c r="ES112" s="357"/>
      <c r="ET112" s="357"/>
      <c r="EU112" s="357"/>
      <c r="EV112" s="357"/>
      <c r="EW112" s="357"/>
      <c r="EX112" s="357"/>
      <c r="EY112" s="357"/>
      <c r="EZ112" s="357"/>
      <c r="FA112" s="357"/>
      <c r="FB112" s="357"/>
      <c r="FC112" s="357"/>
      <c r="HQ112" s="357"/>
      <c r="HR112" s="357"/>
      <c r="HS112" s="357"/>
      <c r="HT112" s="357"/>
      <c r="HU112" s="357"/>
      <c r="HV112" s="357"/>
      <c r="HW112" s="357"/>
      <c r="HX112" s="357"/>
      <c r="IG112" s="357"/>
      <c r="IH112" s="357"/>
      <c r="II112" s="357"/>
      <c r="IJ112" s="357"/>
      <c r="IK112" s="357"/>
      <c r="IL112" s="357"/>
      <c r="IM112" s="357"/>
      <c r="IN112" s="357"/>
      <c r="IO112" s="357"/>
      <c r="IP112" s="357"/>
      <c r="IQ112" s="357"/>
      <c r="IR112" s="357"/>
      <c r="IS112" s="357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PA112" s="357"/>
      <c r="PB112" s="357"/>
      <c r="PC112" s="357"/>
      <c r="PD112" s="357"/>
      <c r="PE112" s="357"/>
      <c r="PF112" s="357"/>
      <c r="PG112" s="357"/>
      <c r="PH112" s="357"/>
      <c r="PI112" s="357"/>
      <c r="PJ112" s="357"/>
      <c r="PK112" s="357"/>
      <c r="PL112" s="357"/>
      <c r="PM112" s="357"/>
      <c r="PN112" s="357"/>
      <c r="PO112" s="357"/>
      <c r="PP112" s="357"/>
      <c r="PQ112" s="357"/>
      <c r="PR112" s="357"/>
      <c r="PS112" s="357"/>
      <c r="PT112" s="357"/>
      <c r="PU112" s="357"/>
      <c r="PV112" s="357"/>
      <c r="PW112" s="357"/>
      <c r="PX112" s="357"/>
      <c r="PY112" s="357"/>
      <c r="PZ112" s="357"/>
      <c r="QA112" s="357"/>
      <c r="QB112" s="357"/>
      <c r="QC112" s="357"/>
      <c r="QD112" s="357"/>
      <c r="QE112" s="357"/>
      <c r="QF112" s="357"/>
      <c r="QG112" s="357"/>
      <c r="QH112" s="357"/>
      <c r="QI112" s="357"/>
      <c r="QJ112" s="357"/>
      <c r="QK112" s="357"/>
      <c r="QL112" s="357"/>
      <c r="QM112" s="357"/>
      <c r="QN112" s="357"/>
      <c r="QO112" s="357"/>
      <c r="QP112" s="357"/>
      <c r="QQ112" s="357"/>
      <c r="QR112" s="357"/>
      <c r="QS112" s="357"/>
      <c r="QT112" s="357"/>
      <c r="QU112" s="357"/>
      <c r="QV112" s="357"/>
      <c r="QW112" s="357"/>
      <c r="QX112" s="357"/>
      <c r="QY112" s="357"/>
      <c r="QZ112" s="357"/>
      <c r="RA112" s="357"/>
      <c r="RM112" s="357"/>
      <c r="RN112" s="357"/>
      <c r="RO112" s="357"/>
      <c r="RP112" s="357"/>
      <c r="RQ112" s="357"/>
      <c r="RR112" s="357"/>
      <c r="RS112" s="357"/>
      <c r="RT112" s="357"/>
      <c r="RU112" s="357"/>
      <c r="RV112" s="357"/>
      <c r="RW112" s="357"/>
      <c r="RX112" s="357"/>
      <c r="RY112" s="357"/>
      <c r="RZ112" s="357"/>
      <c r="SA112" s="357"/>
      <c r="SB112" s="357"/>
    </row>
    <row r="113" spans="2:496" x14ac:dyDescent="0.25">
      <c r="B113" s="382"/>
      <c r="C113" s="382"/>
      <c r="D113" s="382"/>
      <c r="E113" s="382"/>
      <c r="F113" s="382"/>
      <c r="G113" s="382"/>
      <c r="H113" s="382"/>
      <c r="I113" s="382"/>
      <c r="J113" s="382"/>
      <c r="K113" s="382"/>
      <c r="L113" s="382"/>
      <c r="M113" s="382"/>
      <c r="N113" s="382"/>
      <c r="O113" s="382"/>
      <c r="P113" s="382"/>
      <c r="X113"/>
      <c r="Y113"/>
      <c r="Z113"/>
      <c r="AA113"/>
      <c r="AB113"/>
      <c r="AC113" s="382"/>
      <c r="AD113" s="382"/>
      <c r="AE113" s="382"/>
      <c r="AF113" s="382"/>
      <c r="AH113" s="382"/>
      <c r="AI113" s="382"/>
      <c r="AJ113" s="382"/>
      <c r="AK113" s="382"/>
      <c r="AL113" s="382"/>
      <c r="AM113" s="382"/>
      <c r="AN113" s="382"/>
      <c r="AO113" s="382"/>
      <c r="AP113" s="382"/>
      <c r="AQ113" s="382"/>
      <c r="AR113" s="382"/>
      <c r="AS113" s="382"/>
      <c r="AT113" s="382"/>
      <c r="AU113" s="382"/>
      <c r="AV113" s="382"/>
      <c r="BU113" s="357"/>
      <c r="BV113" s="357"/>
      <c r="BW113" s="357"/>
      <c r="BX113" s="357"/>
      <c r="BY113" s="357"/>
      <c r="BZ113" s="357"/>
      <c r="CA113" s="357"/>
      <c r="CB113" s="357"/>
      <c r="CC113" s="357"/>
      <c r="CD113" s="357"/>
      <c r="CE113" s="357"/>
      <c r="CF113" s="357"/>
      <c r="CG113" s="357"/>
      <c r="CH113" s="357"/>
      <c r="CI113" s="357"/>
      <c r="CJ113" s="357"/>
      <c r="CK113" s="357"/>
      <c r="CL113" s="357"/>
      <c r="CM113" s="357"/>
      <c r="CN113" s="357"/>
      <c r="CO113" s="357"/>
      <c r="CP113" s="357"/>
      <c r="CQ113" s="357"/>
      <c r="CR113" s="357"/>
      <c r="CS113" s="357"/>
      <c r="CT113" s="357"/>
      <c r="CU113" s="357"/>
      <c r="CV113" s="357"/>
      <c r="CW113" s="357"/>
      <c r="CX113" s="357"/>
      <c r="CY113" s="357"/>
      <c r="CZ113" s="357"/>
      <c r="DA113" s="357"/>
      <c r="DB113" s="357"/>
      <c r="DC113" s="357"/>
      <c r="DD113" s="357"/>
      <c r="DE113" s="357"/>
      <c r="DF113" s="357"/>
      <c r="DG113" s="357"/>
      <c r="DH113" s="357"/>
      <c r="DI113" s="357"/>
      <c r="DJ113" s="357"/>
      <c r="DK113" s="357"/>
      <c r="DL113" s="357"/>
      <c r="DM113" s="357"/>
      <c r="DN113" s="357"/>
      <c r="DO113" s="357"/>
      <c r="DP113" s="357"/>
      <c r="DQ113" s="357"/>
      <c r="DR113" s="357"/>
      <c r="DS113" s="357"/>
      <c r="DT113" s="357"/>
      <c r="DU113" s="357"/>
      <c r="DV113" s="357"/>
      <c r="DW113" s="357"/>
      <c r="DX113" s="357"/>
      <c r="DY113" s="357"/>
      <c r="DZ113" s="357"/>
      <c r="EA113" s="357"/>
      <c r="EB113" s="357"/>
      <c r="EC113" s="357"/>
      <c r="ED113" s="357"/>
      <c r="EE113" s="357"/>
      <c r="EF113" s="357"/>
      <c r="EG113" s="357"/>
      <c r="EH113" s="357"/>
      <c r="EI113" s="357"/>
      <c r="EJ113" s="357"/>
      <c r="EK113" s="357"/>
      <c r="EL113" s="357"/>
      <c r="EM113" s="357"/>
      <c r="EN113" s="357"/>
      <c r="EO113" s="357"/>
      <c r="EP113" s="357"/>
      <c r="EQ113" s="357"/>
      <c r="ER113" s="357"/>
      <c r="ES113" s="357"/>
      <c r="ET113" s="357"/>
      <c r="EU113" s="357"/>
      <c r="EV113" s="357"/>
      <c r="EW113" s="357"/>
      <c r="EX113" s="357"/>
      <c r="EY113" s="357"/>
      <c r="EZ113" s="357"/>
      <c r="FA113" s="357"/>
      <c r="FB113" s="357"/>
      <c r="FC113" s="357"/>
      <c r="HQ113" s="357"/>
      <c r="HR113" s="357"/>
      <c r="HS113" s="357"/>
      <c r="HT113" s="357"/>
      <c r="HU113" s="357"/>
      <c r="HV113" s="357"/>
      <c r="HW113" s="357"/>
      <c r="HX113" s="357"/>
      <c r="IG113" s="357"/>
      <c r="IH113" s="357"/>
      <c r="II113" s="357"/>
      <c r="IJ113" s="357"/>
      <c r="IK113" s="357"/>
      <c r="IL113" s="357"/>
      <c r="IM113" s="357"/>
      <c r="IN113" s="357"/>
      <c r="IO113" s="357"/>
      <c r="IP113" s="357"/>
      <c r="IQ113" s="357"/>
      <c r="IR113" s="357"/>
      <c r="IS113" s="357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PA113" s="357"/>
      <c r="PB113" s="357"/>
      <c r="PC113" s="357"/>
      <c r="PD113" s="357"/>
      <c r="PE113" s="357"/>
      <c r="PF113" s="357"/>
      <c r="PG113" s="357"/>
      <c r="PH113" s="357"/>
      <c r="PI113" s="357"/>
      <c r="PJ113" s="357"/>
      <c r="PK113" s="357"/>
      <c r="PL113" s="357"/>
      <c r="PM113" s="357"/>
      <c r="PN113" s="357"/>
      <c r="PO113" s="357"/>
      <c r="PP113" s="357"/>
      <c r="PQ113" s="357"/>
      <c r="PR113" s="357"/>
      <c r="PS113" s="357"/>
      <c r="PT113" s="357"/>
      <c r="PU113" s="357"/>
      <c r="PV113" s="357"/>
      <c r="PW113" s="357"/>
      <c r="PX113" s="357"/>
      <c r="PY113" s="357"/>
      <c r="PZ113" s="357"/>
      <c r="QA113" s="357"/>
      <c r="QB113" s="357"/>
      <c r="QC113" s="357"/>
      <c r="QD113" s="357"/>
      <c r="QE113" s="357"/>
      <c r="QF113" s="357"/>
      <c r="QG113" s="357"/>
      <c r="QH113" s="357"/>
      <c r="QI113" s="357"/>
      <c r="QJ113" s="357"/>
      <c r="QK113" s="357"/>
      <c r="QL113" s="357"/>
      <c r="QM113" s="357"/>
      <c r="QN113" s="357"/>
      <c r="QO113" s="357"/>
      <c r="QP113" s="357"/>
      <c r="QQ113" s="357"/>
      <c r="QR113" s="357"/>
      <c r="QS113" s="357"/>
      <c r="QT113" s="357"/>
      <c r="QU113" s="357"/>
      <c r="QV113" s="357"/>
      <c r="QW113" s="357"/>
      <c r="QX113" s="357"/>
      <c r="QY113" s="357"/>
      <c r="QZ113" s="357"/>
      <c r="RA113" s="357"/>
      <c r="RM113" s="357"/>
      <c r="RN113" s="357"/>
      <c r="RO113" s="357"/>
      <c r="RP113" s="357"/>
      <c r="RQ113" s="357"/>
      <c r="RR113" s="357"/>
      <c r="RS113" s="357"/>
      <c r="RT113" s="357"/>
      <c r="RU113" s="357"/>
      <c r="RV113" s="357"/>
      <c r="RW113" s="357"/>
      <c r="RX113" s="357"/>
      <c r="RY113" s="357"/>
      <c r="RZ113" s="357"/>
      <c r="SA113" s="357"/>
      <c r="SB113" s="357"/>
    </row>
    <row r="114" spans="2:496" x14ac:dyDescent="0.25">
      <c r="B114" s="382"/>
      <c r="C114" s="382"/>
      <c r="D114" s="382"/>
      <c r="E114" s="382"/>
      <c r="F114" s="382"/>
      <c r="G114" s="382"/>
      <c r="H114" s="382"/>
      <c r="I114" s="382"/>
      <c r="J114" s="382"/>
      <c r="K114" s="382"/>
      <c r="L114" s="382"/>
      <c r="M114" s="382"/>
      <c r="N114" s="382"/>
      <c r="O114" s="382"/>
      <c r="P114" s="382"/>
      <c r="X114"/>
      <c r="Y114"/>
      <c r="Z114"/>
      <c r="AA114"/>
      <c r="AB114"/>
      <c r="AC114" s="382"/>
      <c r="AD114" s="382"/>
      <c r="AE114" s="382"/>
      <c r="AF114" s="382"/>
      <c r="AH114" s="382"/>
      <c r="AI114" s="382"/>
      <c r="AJ114" s="382"/>
      <c r="AK114" s="382"/>
      <c r="AL114" s="382"/>
      <c r="AM114" s="382"/>
      <c r="AN114" s="382"/>
      <c r="AO114" s="382"/>
      <c r="AP114" s="382"/>
      <c r="AQ114" s="382"/>
      <c r="AR114" s="382"/>
      <c r="AS114" s="382"/>
      <c r="AT114" s="382"/>
      <c r="AU114" s="382"/>
      <c r="AV114" s="382"/>
      <c r="BU114" s="357"/>
      <c r="BV114" s="357"/>
      <c r="BW114" s="357"/>
      <c r="BX114" s="357"/>
      <c r="BY114" s="357"/>
      <c r="BZ114" s="357"/>
      <c r="CA114" s="357"/>
      <c r="CB114" s="357"/>
      <c r="CC114" s="357"/>
      <c r="CD114" s="357"/>
      <c r="CE114" s="357"/>
      <c r="CF114" s="357"/>
      <c r="CG114" s="357"/>
      <c r="CH114" s="357"/>
      <c r="CI114" s="357"/>
      <c r="CJ114" s="357"/>
      <c r="CK114" s="357"/>
      <c r="CL114" s="357"/>
      <c r="CM114" s="357"/>
      <c r="CN114" s="357"/>
      <c r="CO114" s="357"/>
      <c r="CP114" s="357"/>
      <c r="CQ114" s="357"/>
      <c r="CR114" s="357"/>
      <c r="CS114" s="357"/>
      <c r="CT114" s="357"/>
      <c r="CU114" s="357"/>
      <c r="CV114" s="357"/>
      <c r="CW114" s="357"/>
      <c r="CX114" s="357"/>
      <c r="CY114" s="357"/>
      <c r="CZ114" s="357"/>
      <c r="DA114" s="357"/>
      <c r="DB114" s="357"/>
      <c r="DC114" s="357"/>
      <c r="DD114" s="357"/>
      <c r="DE114" s="357"/>
      <c r="DF114" s="357"/>
      <c r="DG114" s="357"/>
      <c r="DH114" s="357"/>
      <c r="DI114" s="357"/>
      <c r="DJ114" s="357"/>
      <c r="DK114" s="357"/>
      <c r="DL114" s="357"/>
      <c r="DM114" s="357"/>
      <c r="DN114" s="357"/>
      <c r="DO114" s="357"/>
      <c r="DP114" s="357"/>
      <c r="DQ114" s="357"/>
      <c r="DR114" s="357"/>
      <c r="DS114" s="357"/>
      <c r="DT114" s="357"/>
      <c r="DU114" s="357"/>
      <c r="DV114" s="357"/>
      <c r="DW114" s="357"/>
      <c r="DX114" s="357"/>
      <c r="DY114" s="357"/>
      <c r="DZ114" s="357"/>
      <c r="EA114" s="357"/>
      <c r="EB114" s="357"/>
      <c r="EC114" s="357"/>
      <c r="ED114" s="357"/>
      <c r="EE114" s="357"/>
      <c r="EF114" s="357"/>
      <c r="EG114" s="357"/>
      <c r="EH114" s="357"/>
      <c r="EI114" s="357"/>
      <c r="EJ114" s="357"/>
      <c r="EK114" s="357"/>
      <c r="EL114" s="357"/>
      <c r="EM114" s="357"/>
      <c r="EN114" s="357"/>
      <c r="EO114" s="357"/>
      <c r="EP114" s="357"/>
      <c r="EQ114" s="357"/>
      <c r="ER114" s="357"/>
      <c r="ES114" s="357"/>
      <c r="ET114" s="357"/>
      <c r="EU114" s="357"/>
      <c r="EV114" s="357"/>
      <c r="EW114" s="357"/>
      <c r="EX114" s="357"/>
      <c r="EY114" s="357"/>
      <c r="EZ114" s="357"/>
      <c r="FA114" s="357"/>
      <c r="FB114" s="357"/>
      <c r="FC114" s="357"/>
      <c r="HQ114" s="357"/>
      <c r="HR114" s="357"/>
      <c r="HS114" s="357"/>
      <c r="HT114" s="357"/>
      <c r="HU114" s="357"/>
      <c r="HV114" s="357"/>
      <c r="HW114" s="357"/>
      <c r="HX114" s="357"/>
      <c r="IG114" s="357"/>
      <c r="IH114" s="357"/>
      <c r="II114" s="357"/>
      <c r="IJ114" s="357"/>
      <c r="IK114" s="357"/>
      <c r="IL114" s="357"/>
      <c r="IM114" s="357"/>
      <c r="IN114" s="357"/>
      <c r="IO114" s="357"/>
      <c r="IP114" s="357"/>
      <c r="IQ114" s="357"/>
      <c r="IR114" s="357"/>
      <c r="IS114" s="357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PA114" s="357"/>
      <c r="PB114" s="357"/>
      <c r="PC114" s="357"/>
      <c r="PD114" s="357"/>
      <c r="PE114" s="357"/>
      <c r="PF114" s="357"/>
      <c r="PG114" s="357"/>
      <c r="PH114" s="357"/>
      <c r="PI114" s="357"/>
      <c r="PJ114" s="357"/>
      <c r="PK114" s="357"/>
      <c r="PL114" s="357"/>
      <c r="PM114" s="357"/>
      <c r="PN114" s="357"/>
      <c r="PO114" s="357"/>
      <c r="PP114" s="357"/>
      <c r="PQ114" s="357"/>
      <c r="PR114" s="357"/>
      <c r="PS114" s="357"/>
      <c r="PT114" s="357"/>
      <c r="PU114" s="357"/>
      <c r="PV114" s="357"/>
      <c r="PW114" s="357"/>
      <c r="PX114" s="357"/>
      <c r="PY114" s="357"/>
      <c r="PZ114" s="357"/>
      <c r="QA114" s="357"/>
      <c r="QB114" s="357"/>
      <c r="QC114" s="357"/>
      <c r="QD114" s="357"/>
      <c r="QE114" s="357"/>
      <c r="QF114" s="357"/>
      <c r="QG114" s="357"/>
      <c r="QH114" s="357"/>
      <c r="QI114" s="357"/>
      <c r="QJ114" s="357"/>
      <c r="QK114" s="357"/>
      <c r="QL114" s="357"/>
      <c r="QM114" s="357"/>
      <c r="QN114" s="357"/>
      <c r="QO114" s="357"/>
      <c r="QP114" s="357"/>
      <c r="QQ114" s="357"/>
      <c r="QR114" s="357"/>
      <c r="QS114" s="357"/>
      <c r="QT114" s="357"/>
      <c r="QU114" s="357"/>
      <c r="QV114" s="357"/>
      <c r="QW114" s="357"/>
      <c r="QX114" s="357"/>
      <c r="QY114" s="357"/>
      <c r="QZ114" s="357"/>
      <c r="RA114" s="357"/>
      <c r="RM114" s="357"/>
      <c r="RN114" s="357"/>
      <c r="RO114" s="357"/>
      <c r="RP114" s="357"/>
      <c r="RQ114" s="357"/>
      <c r="RR114" s="357"/>
      <c r="RS114" s="357"/>
      <c r="RT114" s="357"/>
      <c r="RU114" s="357"/>
      <c r="RV114" s="357"/>
      <c r="RW114" s="357"/>
      <c r="RX114" s="357"/>
      <c r="RY114" s="357"/>
      <c r="RZ114" s="357"/>
      <c r="SA114" s="357"/>
      <c r="SB114" s="357"/>
    </row>
    <row r="115" spans="2:496" x14ac:dyDescent="0.25">
      <c r="B115" s="382"/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X115"/>
      <c r="Y115"/>
      <c r="Z115"/>
      <c r="AA115"/>
      <c r="AB115"/>
      <c r="AC115" s="382"/>
      <c r="AD115" s="382"/>
      <c r="AE115" s="382"/>
      <c r="AF115" s="382"/>
      <c r="AH115" s="382"/>
      <c r="AI115" s="382"/>
      <c r="AJ115" s="382"/>
      <c r="AK115" s="382"/>
      <c r="AL115" s="382"/>
      <c r="AM115" s="382"/>
      <c r="AN115" s="382"/>
      <c r="AO115" s="382"/>
      <c r="AP115" s="382"/>
      <c r="AQ115" s="382"/>
      <c r="AR115" s="382"/>
      <c r="AS115" s="382"/>
      <c r="AT115" s="382"/>
      <c r="AU115" s="382"/>
      <c r="AV115" s="382"/>
      <c r="BU115" s="357"/>
      <c r="BV115" s="357"/>
      <c r="BW115" s="357"/>
      <c r="BX115" s="357"/>
      <c r="BY115" s="357"/>
      <c r="BZ115" s="357"/>
      <c r="CA115" s="357"/>
      <c r="CB115" s="357"/>
      <c r="CC115" s="357"/>
      <c r="CD115" s="357"/>
      <c r="CE115" s="357"/>
      <c r="CF115" s="357"/>
      <c r="CG115" s="357"/>
      <c r="CH115" s="357"/>
      <c r="CI115" s="357"/>
      <c r="CJ115" s="357"/>
      <c r="CK115" s="357"/>
      <c r="CL115" s="357"/>
      <c r="CM115" s="357"/>
      <c r="CN115" s="357"/>
      <c r="CO115" s="357"/>
      <c r="CP115" s="357"/>
      <c r="CQ115" s="357"/>
      <c r="CR115" s="357"/>
      <c r="CS115" s="357"/>
      <c r="CT115" s="357"/>
      <c r="CU115" s="357"/>
      <c r="CV115" s="357"/>
      <c r="CW115" s="357"/>
      <c r="CX115" s="357"/>
      <c r="CY115" s="357"/>
      <c r="CZ115" s="357"/>
      <c r="DA115" s="357"/>
      <c r="DB115" s="357"/>
      <c r="DC115" s="357"/>
      <c r="DD115" s="357"/>
      <c r="DE115" s="357"/>
      <c r="DF115" s="357"/>
      <c r="DG115" s="357"/>
      <c r="DH115" s="357"/>
      <c r="DI115" s="357"/>
      <c r="DJ115" s="357"/>
      <c r="DK115" s="357"/>
      <c r="DL115" s="357"/>
      <c r="DM115" s="357"/>
      <c r="DN115" s="357"/>
      <c r="DO115" s="357"/>
      <c r="DP115" s="357"/>
      <c r="DQ115" s="357"/>
      <c r="DR115" s="357"/>
      <c r="DS115" s="357"/>
      <c r="DT115" s="357"/>
      <c r="DU115" s="357"/>
      <c r="DV115" s="357"/>
      <c r="DW115" s="357"/>
      <c r="DX115" s="357"/>
      <c r="DY115" s="357"/>
      <c r="DZ115" s="357"/>
      <c r="EA115" s="357"/>
      <c r="EB115" s="357"/>
      <c r="EC115" s="357"/>
      <c r="ED115" s="357"/>
      <c r="EE115" s="357"/>
      <c r="EF115" s="357"/>
      <c r="EG115" s="357"/>
      <c r="EH115" s="357"/>
      <c r="EI115" s="357"/>
      <c r="EJ115" s="357"/>
      <c r="EK115" s="357"/>
      <c r="EL115" s="357"/>
      <c r="EM115" s="357"/>
      <c r="EN115" s="357"/>
      <c r="EO115" s="357"/>
      <c r="EP115" s="357"/>
      <c r="EQ115" s="357"/>
      <c r="ER115" s="357"/>
      <c r="ES115" s="357"/>
      <c r="ET115" s="357"/>
      <c r="EU115" s="357"/>
      <c r="EV115" s="357"/>
      <c r="EW115" s="357"/>
      <c r="EX115" s="357"/>
      <c r="EY115" s="357"/>
      <c r="EZ115" s="357"/>
      <c r="FA115" s="357"/>
      <c r="FB115" s="357"/>
      <c r="FC115" s="357"/>
      <c r="HQ115" s="357"/>
      <c r="HR115" s="357"/>
      <c r="HS115" s="357"/>
      <c r="HT115" s="357"/>
      <c r="HU115" s="357"/>
      <c r="HV115" s="357"/>
      <c r="HW115" s="357"/>
      <c r="HX115" s="357"/>
      <c r="IG115" s="357"/>
      <c r="IH115" s="357"/>
      <c r="II115" s="357"/>
      <c r="IJ115" s="357"/>
      <c r="IK115" s="357"/>
      <c r="IL115" s="357"/>
      <c r="IM115" s="357"/>
      <c r="IN115" s="357"/>
      <c r="IO115" s="357"/>
      <c r="IP115" s="357"/>
      <c r="IQ115" s="357"/>
      <c r="IR115" s="357"/>
      <c r="IS115" s="357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PA115" s="357"/>
      <c r="PB115" s="357"/>
      <c r="PC115" s="357"/>
      <c r="PD115" s="357"/>
      <c r="PE115" s="357"/>
      <c r="PF115" s="357"/>
      <c r="PG115" s="357"/>
      <c r="PH115" s="357"/>
      <c r="PI115" s="357"/>
      <c r="PJ115" s="357"/>
      <c r="PK115" s="357"/>
      <c r="PL115" s="357"/>
      <c r="PM115" s="357"/>
      <c r="PN115" s="357"/>
      <c r="PO115" s="357"/>
      <c r="PP115" s="357"/>
      <c r="PQ115" s="357"/>
      <c r="PR115" s="357"/>
      <c r="PS115" s="357"/>
      <c r="PT115" s="357"/>
      <c r="PU115" s="357"/>
      <c r="PV115" s="357"/>
      <c r="PW115" s="357"/>
      <c r="PX115" s="357"/>
      <c r="PY115" s="357"/>
      <c r="PZ115" s="357"/>
      <c r="QA115" s="357"/>
      <c r="QB115" s="357"/>
      <c r="QC115" s="357"/>
      <c r="QD115" s="357"/>
      <c r="QE115" s="357"/>
      <c r="QF115" s="357"/>
      <c r="QG115" s="357"/>
      <c r="QH115" s="357"/>
      <c r="QI115" s="357"/>
      <c r="QJ115" s="357"/>
      <c r="QK115" s="357"/>
      <c r="QL115" s="357"/>
      <c r="QM115" s="357"/>
      <c r="QN115" s="357"/>
      <c r="QO115" s="357"/>
      <c r="QP115" s="357"/>
      <c r="QQ115" s="357"/>
      <c r="QR115" s="357"/>
      <c r="QS115" s="357"/>
      <c r="QT115" s="357"/>
      <c r="QU115" s="357"/>
      <c r="QV115" s="357"/>
      <c r="QW115" s="357"/>
      <c r="QX115" s="357"/>
      <c r="QY115" s="357"/>
      <c r="QZ115" s="357"/>
      <c r="RA115" s="357"/>
      <c r="RM115" s="357"/>
      <c r="RN115" s="357"/>
      <c r="RO115" s="357"/>
      <c r="RP115" s="357"/>
      <c r="RQ115" s="357"/>
      <c r="RR115" s="357"/>
      <c r="RS115" s="357"/>
      <c r="RT115" s="357"/>
      <c r="RU115" s="357"/>
      <c r="RV115" s="357"/>
      <c r="RW115" s="357"/>
      <c r="RX115" s="357"/>
      <c r="RY115" s="357"/>
      <c r="RZ115" s="357"/>
      <c r="SA115" s="357"/>
      <c r="SB115" s="357"/>
    </row>
    <row r="116" spans="2:496" x14ac:dyDescent="0.25">
      <c r="B116" s="382"/>
      <c r="C116" s="382"/>
      <c r="D116" s="382"/>
      <c r="E116" s="382"/>
      <c r="F116" s="382"/>
      <c r="G116" s="382"/>
      <c r="H116" s="382"/>
      <c r="I116" s="382"/>
      <c r="J116" s="382"/>
      <c r="K116" s="382"/>
      <c r="L116" s="382"/>
      <c r="M116" s="382"/>
      <c r="N116" s="382"/>
      <c r="O116" s="382"/>
      <c r="P116" s="382"/>
      <c r="X116"/>
      <c r="Y116"/>
      <c r="Z116"/>
      <c r="AA116"/>
      <c r="AB116"/>
      <c r="AC116" s="382"/>
      <c r="AD116" s="382"/>
      <c r="AE116" s="382"/>
      <c r="AF116" s="382"/>
      <c r="AH116" s="382"/>
      <c r="AI116" s="382"/>
      <c r="AJ116" s="382"/>
      <c r="AK116" s="382"/>
      <c r="AL116" s="382"/>
      <c r="AM116" s="382"/>
      <c r="AN116" s="382"/>
      <c r="AO116" s="382"/>
      <c r="AP116" s="382"/>
      <c r="AQ116" s="382"/>
      <c r="AR116" s="382"/>
      <c r="AS116" s="382"/>
      <c r="AT116" s="382"/>
      <c r="AU116" s="382"/>
      <c r="AV116" s="382"/>
      <c r="BU116" s="357"/>
      <c r="BV116" s="357"/>
      <c r="BW116" s="357"/>
      <c r="BX116" s="357"/>
      <c r="BY116" s="357"/>
      <c r="BZ116" s="357"/>
      <c r="CA116" s="357"/>
      <c r="CB116" s="357"/>
      <c r="CC116" s="357"/>
      <c r="CD116" s="357"/>
      <c r="CE116" s="357"/>
      <c r="CF116" s="357"/>
      <c r="CG116" s="357"/>
      <c r="CH116" s="357"/>
      <c r="CI116" s="357"/>
      <c r="CJ116" s="357"/>
      <c r="CK116" s="357"/>
      <c r="CL116" s="357"/>
      <c r="CM116" s="357"/>
      <c r="CN116" s="357"/>
      <c r="CO116" s="357"/>
      <c r="CP116" s="357"/>
      <c r="CQ116" s="357"/>
      <c r="CR116" s="357"/>
      <c r="CS116" s="357"/>
      <c r="CT116" s="357"/>
      <c r="CU116" s="357"/>
      <c r="CV116" s="357"/>
      <c r="CW116" s="357"/>
      <c r="CX116" s="357"/>
      <c r="CY116" s="357"/>
      <c r="CZ116" s="357"/>
      <c r="DA116" s="357"/>
      <c r="DB116" s="357"/>
      <c r="DC116" s="357"/>
      <c r="DD116" s="357"/>
      <c r="DE116" s="357"/>
      <c r="DF116" s="357"/>
      <c r="DG116" s="357"/>
      <c r="DH116" s="357"/>
      <c r="DI116" s="357"/>
      <c r="DJ116" s="357"/>
      <c r="DK116" s="357"/>
      <c r="DL116" s="357"/>
      <c r="DM116" s="357"/>
      <c r="DN116" s="357"/>
      <c r="DO116" s="357"/>
      <c r="DP116" s="357"/>
      <c r="DQ116" s="357"/>
      <c r="DR116" s="357"/>
      <c r="DS116" s="357"/>
      <c r="DT116" s="357"/>
      <c r="DU116" s="357"/>
      <c r="DV116" s="357"/>
      <c r="DW116" s="357"/>
      <c r="DX116" s="357"/>
      <c r="DY116" s="357"/>
      <c r="DZ116" s="357"/>
      <c r="EA116" s="357"/>
      <c r="EB116" s="357"/>
      <c r="EC116" s="357"/>
      <c r="ED116" s="357"/>
      <c r="EE116" s="357"/>
      <c r="EF116" s="357"/>
      <c r="EG116" s="357"/>
      <c r="EH116" s="357"/>
      <c r="EI116" s="357"/>
      <c r="EJ116" s="357"/>
      <c r="EK116" s="357"/>
      <c r="EL116" s="357"/>
      <c r="EM116" s="357"/>
      <c r="EN116" s="357"/>
      <c r="EO116" s="357"/>
      <c r="EP116" s="357"/>
      <c r="EQ116" s="357"/>
      <c r="ER116" s="357"/>
      <c r="ES116" s="357"/>
      <c r="ET116" s="357"/>
      <c r="EU116" s="357"/>
      <c r="EV116" s="357"/>
      <c r="EW116" s="357"/>
      <c r="EX116" s="357"/>
      <c r="EY116" s="357"/>
      <c r="EZ116" s="357"/>
      <c r="FA116" s="357"/>
      <c r="FB116" s="357"/>
      <c r="FC116" s="357"/>
      <c r="HQ116" s="357"/>
      <c r="HR116" s="357"/>
      <c r="HS116" s="357"/>
      <c r="HT116" s="357"/>
      <c r="HU116" s="357"/>
      <c r="HV116" s="357"/>
      <c r="HW116" s="357"/>
      <c r="HX116" s="357"/>
      <c r="IG116" s="357"/>
      <c r="IH116" s="357"/>
      <c r="II116" s="357"/>
      <c r="IJ116" s="357"/>
      <c r="IK116" s="357"/>
      <c r="IL116" s="357"/>
      <c r="IM116" s="357"/>
      <c r="IN116" s="357"/>
      <c r="IO116" s="357"/>
      <c r="IP116" s="357"/>
      <c r="IQ116" s="357"/>
      <c r="IR116" s="357"/>
      <c r="IS116" s="357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PA116" s="357"/>
      <c r="PB116" s="357"/>
      <c r="PC116" s="357"/>
      <c r="PD116" s="357"/>
      <c r="PE116" s="357"/>
      <c r="PF116" s="357"/>
      <c r="PG116" s="357"/>
      <c r="PH116" s="357"/>
      <c r="PI116" s="357"/>
      <c r="PJ116" s="357"/>
      <c r="PK116" s="357"/>
      <c r="PL116" s="357"/>
      <c r="PM116" s="357"/>
      <c r="PN116" s="357"/>
      <c r="PO116" s="357"/>
      <c r="PP116" s="357"/>
      <c r="PQ116" s="357"/>
      <c r="PR116" s="357"/>
      <c r="PS116" s="357"/>
      <c r="PT116" s="357"/>
      <c r="PU116" s="357"/>
      <c r="PV116" s="357"/>
      <c r="PW116" s="357"/>
      <c r="PX116" s="357"/>
      <c r="PY116" s="357"/>
      <c r="PZ116" s="357"/>
      <c r="QA116" s="357"/>
      <c r="QB116" s="357"/>
      <c r="QC116" s="357"/>
      <c r="QD116" s="357"/>
      <c r="QE116" s="357"/>
      <c r="QF116" s="357"/>
      <c r="QG116" s="357"/>
      <c r="QH116" s="357"/>
      <c r="QI116" s="357"/>
      <c r="QJ116" s="357"/>
      <c r="QK116" s="357"/>
      <c r="QL116" s="357"/>
      <c r="QM116" s="357"/>
      <c r="QN116" s="357"/>
      <c r="QO116" s="357"/>
      <c r="QP116" s="357"/>
      <c r="QQ116" s="357"/>
      <c r="QR116" s="357"/>
      <c r="QS116" s="357"/>
      <c r="QT116" s="357"/>
      <c r="QU116" s="357"/>
      <c r="QV116" s="357"/>
      <c r="QW116" s="357"/>
      <c r="QX116" s="357"/>
      <c r="QY116" s="357"/>
      <c r="QZ116" s="357"/>
      <c r="RA116" s="357"/>
      <c r="RM116" s="357"/>
      <c r="RN116" s="357"/>
      <c r="RO116" s="357"/>
      <c r="RP116" s="357"/>
      <c r="RQ116" s="357"/>
      <c r="RR116" s="357"/>
      <c r="RS116" s="357"/>
      <c r="RT116" s="357"/>
      <c r="RU116" s="357"/>
      <c r="RV116" s="357"/>
      <c r="RW116" s="357"/>
      <c r="RX116" s="357"/>
      <c r="RY116" s="357"/>
      <c r="RZ116" s="357"/>
      <c r="SA116" s="357"/>
      <c r="SB116" s="357"/>
    </row>
    <row r="117" spans="2:496" x14ac:dyDescent="0.25">
      <c r="B117" s="382"/>
      <c r="C117" s="382"/>
      <c r="D117" s="382"/>
      <c r="E117" s="382"/>
      <c r="F117" s="382"/>
      <c r="G117" s="382"/>
      <c r="H117" s="382"/>
      <c r="I117" s="382"/>
      <c r="J117" s="382"/>
      <c r="K117" s="382"/>
      <c r="L117" s="382"/>
      <c r="M117" s="382"/>
      <c r="N117" s="382"/>
      <c r="O117" s="382"/>
      <c r="P117" s="382"/>
      <c r="X117"/>
      <c r="Y117"/>
      <c r="Z117"/>
      <c r="AA117"/>
      <c r="AB117"/>
      <c r="AC117" s="382"/>
      <c r="AD117" s="382"/>
      <c r="AE117" s="382"/>
      <c r="AF117" s="382"/>
      <c r="AH117" s="382"/>
      <c r="AI117" s="382"/>
      <c r="AJ117" s="382"/>
      <c r="AK117" s="382"/>
      <c r="AL117" s="382"/>
      <c r="AM117" s="382"/>
      <c r="AN117" s="382"/>
      <c r="AO117" s="382"/>
      <c r="AP117" s="382"/>
      <c r="AQ117" s="382"/>
      <c r="AR117" s="382"/>
      <c r="AS117" s="382"/>
      <c r="AT117" s="382"/>
      <c r="AU117" s="382"/>
      <c r="AV117" s="382"/>
      <c r="BU117" s="357"/>
      <c r="BV117" s="357"/>
      <c r="BW117" s="357"/>
      <c r="BX117" s="357"/>
      <c r="BY117" s="357"/>
      <c r="BZ117" s="357"/>
      <c r="CA117" s="357"/>
      <c r="CB117" s="357"/>
      <c r="CC117" s="357"/>
      <c r="CD117" s="357"/>
      <c r="CE117" s="357"/>
      <c r="CF117" s="357"/>
      <c r="CG117" s="357"/>
      <c r="CH117" s="357"/>
      <c r="CI117" s="357"/>
      <c r="CJ117" s="357"/>
      <c r="CK117" s="357"/>
      <c r="CL117" s="357"/>
      <c r="CM117" s="357"/>
      <c r="CN117" s="357"/>
      <c r="CO117" s="357"/>
      <c r="CP117" s="357"/>
      <c r="CQ117" s="357"/>
      <c r="CR117" s="357"/>
      <c r="CS117" s="357"/>
      <c r="CT117" s="357"/>
      <c r="CU117" s="357"/>
      <c r="CV117" s="357"/>
      <c r="CW117" s="357"/>
      <c r="CX117" s="357"/>
      <c r="CY117" s="357"/>
      <c r="CZ117" s="357"/>
      <c r="DA117" s="357"/>
      <c r="DB117" s="357"/>
      <c r="DC117" s="357"/>
      <c r="DD117" s="357"/>
      <c r="DE117" s="357"/>
      <c r="DF117" s="357"/>
      <c r="DG117" s="357"/>
      <c r="DH117" s="357"/>
      <c r="DI117" s="357"/>
      <c r="DJ117" s="357"/>
      <c r="DK117" s="357"/>
      <c r="DL117" s="357"/>
      <c r="DM117" s="357"/>
      <c r="DN117" s="357"/>
      <c r="DO117" s="357"/>
      <c r="DP117" s="357"/>
      <c r="DQ117" s="357"/>
      <c r="DR117" s="357"/>
      <c r="DS117" s="357"/>
      <c r="DT117" s="357"/>
      <c r="DU117" s="357"/>
      <c r="DV117" s="357"/>
      <c r="DW117" s="357"/>
      <c r="DX117" s="357"/>
      <c r="DY117" s="357"/>
      <c r="DZ117" s="357"/>
      <c r="EA117" s="357"/>
      <c r="EB117" s="357"/>
      <c r="EC117" s="357"/>
      <c r="ED117" s="357"/>
      <c r="EE117" s="357"/>
      <c r="EF117" s="357"/>
      <c r="EG117" s="357"/>
      <c r="EH117" s="357"/>
      <c r="EI117" s="357"/>
      <c r="EJ117" s="357"/>
      <c r="EK117" s="357"/>
      <c r="EL117" s="357"/>
      <c r="EM117" s="357"/>
      <c r="EN117" s="357"/>
      <c r="EO117" s="357"/>
      <c r="EP117" s="357"/>
      <c r="EQ117" s="357"/>
      <c r="ER117" s="357"/>
      <c r="ES117" s="357"/>
      <c r="ET117" s="357"/>
      <c r="EU117" s="357"/>
      <c r="EV117" s="357"/>
      <c r="EW117" s="357"/>
      <c r="EX117" s="357"/>
      <c r="EY117" s="357"/>
      <c r="EZ117" s="357"/>
      <c r="FA117" s="357"/>
      <c r="FB117" s="357"/>
      <c r="FC117" s="357"/>
      <c r="HQ117" s="357"/>
      <c r="HR117" s="357"/>
      <c r="HS117" s="357"/>
      <c r="HT117" s="357"/>
      <c r="HU117" s="357"/>
      <c r="HV117" s="357"/>
      <c r="HW117" s="357"/>
      <c r="HX117" s="357"/>
      <c r="IG117" s="357"/>
      <c r="IH117" s="357"/>
      <c r="II117" s="357"/>
      <c r="IJ117" s="357"/>
      <c r="IK117" s="357"/>
      <c r="IL117" s="357"/>
      <c r="IM117" s="357"/>
      <c r="IN117" s="357"/>
      <c r="IO117" s="357"/>
      <c r="IP117" s="357"/>
      <c r="IQ117" s="357"/>
      <c r="IR117" s="357"/>
      <c r="IS117" s="35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PA117" s="357"/>
      <c r="PB117" s="357"/>
      <c r="PC117" s="357"/>
      <c r="PD117" s="357"/>
      <c r="PE117" s="357"/>
      <c r="PF117" s="357"/>
      <c r="PG117" s="357"/>
      <c r="PH117" s="357"/>
      <c r="PI117" s="357"/>
      <c r="PJ117" s="357"/>
      <c r="PK117" s="357"/>
      <c r="PL117" s="357"/>
      <c r="PM117" s="357"/>
      <c r="PN117" s="357"/>
      <c r="PO117" s="357"/>
      <c r="PP117" s="357"/>
      <c r="PQ117" s="357"/>
      <c r="PR117" s="357"/>
      <c r="PS117" s="357"/>
      <c r="PT117" s="357"/>
      <c r="PU117" s="357"/>
      <c r="PV117" s="357"/>
      <c r="PW117" s="357"/>
      <c r="PX117" s="357"/>
      <c r="PY117" s="357"/>
      <c r="PZ117" s="357"/>
      <c r="QA117" s="357"/>
      <c r="QB117" s="357"/>
      <c r="QC117" s="357"/>
      <c r="QD117" s="357"/>
      <c r="QE117" s="357"/>
      <c r="QF117" s="357"/>
      <c r="QG117" s="357"/>
      <c r="QH117" s="357"/>
      <c r="QI117" s="357"/>
      <c r="QJ117" s="357"/>
      <c r="QK117" s="357"/>
      <c r="QL117" s="357"/>
      <c r="QM117" s="357"/>
      <c r="QN117" s="357"/>
      <c r="QO117" s="357"/>
      <c r="QP117" s="357"/>
      <c r="QQ117" s="357"/>
      <c r="QR117" s="357"/>
      <c r="QS117" s="357"/>
      <c r="QT117" s="357"/>
      <c r="QU117" s="357"/>
      <c r="QV117" s="357"/>
      <c r="QW117" s="357"/>
      <c r="QX117" s="357"/>
      <c r="QY117" s="357"/>
      <c r="QZ117" s="357"/>
      <c r="RA117" s="357"/>
      <c r="RM117" s="357"/>
      <c r="RN117" s="357"/>
      <c r="RO117" s="357"/>
      <c r="RP117" s="357"/>
      <c r="RQ117" s="357"/>
      <c r="RR117" s="357"/>
      <c r="RS117" s="357"/>
      <c r="RT117" s="357"/>
      <c r="RU117" s="357"/>
      <c r="RV117" s="357"/>
      <c r="RW117" s="357"/>
      <c r="RX117" s="357"/>
      <c r="RY117" s="357"/>
      <c r="RZ117" s="357"/>
      <c r="SA117" s="357"/>
      <c r="SB117" s="357"/>
    </row>
    <row r="118" spans="2:496" x14ac:dyDescent="0.25">
      <c r="B118" s="382"/>
      <c r="C118" s="382"/>
      <c r="D118" s="382"/>
      <c r="E118" s="382"/>
      <c r="F118" s="382"/>
      <c r="G118" s="382"/>
      <c r="H118" s="382"/>
      <c r="I118" s="382"/>
      <c r="J118" s="382"/>
      <c r="K118" s="382"/>
      <c r="L118" s="382"/>
      <c r="M118" s="382"/>
      <c r="N118" s="382"/>
      <c r="O118" s="382"/>
      <c r="P118" s="382"/>
      <c r="X118"/>
      <c r="Y118"/>
      <c r="Z118"/>
      <c r="AA118"/>
      <c r="AB118"/>
      <c r="AC118" s="382"/>
      <c r="AD118" s="382"/>
      <c r="AE118" s="382"/>
      <c r="AF118" s="382"/>
      <c r="AH118" s="382"/>
      <c r="AI118" s="382"/>
      <c r="AJ118" s="382"/>
      <c r="AK118" s="382"/>
      <c r="AL118" s="382"/>
      <c r="AM118" s="382"/>
      <c r="AN118" s="382"/>
      <c r="AO118" s="382"/>
      <c r="AP118" s="382"/>
      <c r="AQ118" s="382"/>
      <c r="AR118" s="382"/>
      <c r="AS118" s="382"/>
      <c r="AT118" s="382"/>
      <c r="AU118" s="382"/>
      <c r="AV118" s="382"/>
      <c r="BU118" s="357"/>
      <c r="BV118" s="357"/>
      <c r="BW118" s="357"/>
      <c r="BX118" s="357"/>
      <c r="BY118" s="357"/>
      <c r="BZ118" s="357"/>
      <c r="CA118" s="357"/>
      <c r="CB118" s="357"/>
      <c r="CC118" s="357"/>
      <c r="CD118" s="357"/>
      <c r="CE118" s="357"/>
      <c r="CF118" s="357"/>
      <c r="CG118" s="357"/>
      <c r="CH118" s="357"/>
      <c r="CI118" s="357"/>
      <c r="CJ118" s="357"/>
      <c r="CK118" s="357"/>
      <c r="CL118" s="357"/>
      <c r="CM118" s="357"/>
      <c r="CN118" s="357"/>
      <c r="CO118" s="357"/>
      <c r="CP118" s="357"/>
      <c r="CQ118" s="357"/>
      <c r="CR118" s="357"/>
      <c r="CS118" s="357"/>
      <c r="CT118" s="357"/>
      <c r="CU118" s="357"/>
      <c r="CV118" s="357"/>
      <c r="CW118" s="357"/>
      <c r="CX118" s="357"/>
      <c r="CY118" s="357"/>
      <c r="CZ118" s="357"/>
      <c r="DA118" s="357"/>
      <c r="DB118" s="357"/>
      <c r="DC118" s="357"/>
      <c r="DD118" s="357"/>
      <c r="DE118" s="357"/>
      <c r="DF118" s="357"/>
      <c r="DG118" s="357"/>
      <c r="DH118" s="357"/>
      <c r="DI118" s="357"/>
      <c r="DJ118" s="357"/>
      <c r="DK118" s="357"/>
      <c r="DL118" s="357"/>
      <c r="DM118" s="357"/>
      <c r="DN118" s="357"/>
      <c r="DO118" s="357"/>
      <c r="DP118" s="357"/>
      <c r="DQ118" s="357"/>
      <c r="DR118" s="357"/>
      <c r="DS118" s="357"/>
      <c r="DT118" s="357"/>
      <c r="DU118" s="357"/>
      <c r="DV118" s="357"/>
      <c r="DW118" s="357"/>
      <c r="DX118" s="357"/>
      <c r="DY118" s="357"/>
      <c r="DZ118" s="357"/>
      <c r="EA118" s="357"/>
      <c r="EB118" s="357"/>
      <c r="EC118" s="357"/>
      <c r="ED118" s="357"/>
      <c r="EE118" s="357"/>
      <c r="EF118" s="357"/>
      <c r="EG118" s="357"/>
      <c r="EH118" s="357"/>
      <c r="EI118" s="357"/>
      <c r="EJ118" s="357"/>
      <c r="EK118" s="357"/>
      <c r="EL118" s="357"/>
      <c r="EM118" s="357"/>
      <c r="EN118" s="357"/>
      <c r="EO118" s="357"/>
      <c r="EP118" s="357"/>
      <c r="EQ118" s="357"/>
      <c r="ER118" s="357"/>
      <c r="ES118" s="357"/>
      <c r="ET118" s="357"/>
      <c r="EU118" s="357"/>
      <c r="EV118" s="357"/>
      <c r="EW118" s="357"/>
      <c r="EX118" s="357"/>
      <c r="EY118" s="357"/>
      <c r="EZ118" s="357"/>
      <c r="FA118" s="357"/>
      <c r="FB118" s="357"/>
      <c r="FC118" s="357"/>
      <c r="HQ118" s="357"/>
      <c r="HR118" s="357"/>
      <c r="HS118" s="357"/>
      <c r="HT118" s="357"/>
      <c r="HU118" s="357"/>
      <c r="HV118" s="357"/>
      <c r="HW118" s="357"/>
      <c r="HX118" s="357"/>
      <c r="IG118" s="357"/>
      <c r="IH118" s="357"/>
      <c r="II118" s="357"/>
      <c r="IJ118" s="357"/>
      <c r="IK118" s="357"/>
      <c r="IL118" s="357"/>
      <c r="IM118" s="357"/>
      <c r="IN118" s="357"/>
      <c r="IO118" s="357"/>
      <c r="IP118" s="357"/>
      <c r="IQ118" s="357"/>
      <c r="IR118" s="357"/>
      <c r="IS118" s="357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PA118" s="357"/>
      <c r="PB118" s="357"/>
      <c r="PC118" s="357"/>
      <c r="PD118" s="357"/>
      <c r="PE118" s="357"/>
      <c r="PF118" s="357"/>
      <c r="PG118" s="357"/>
      <c r="PH118" s="357"/>
      <c r="PI118" s="357"/>
      <c r="PJ118" s="357"/>
      <c r="PK118" s="357"/>
      <c r="PL118" s="357"/>
      <c r="PM118" s="357"/>
      <c r="PN118" s="357"/>
      <c r="PO118" s="357"/>
      <c r="PP118" s="357"/>
      <c r="PQ118" s="357"/>
      <c r="PR118" s="357"/>
      <c r="PS118" s="357"/>
      <c r="PT118" s="357"/>
      <c r="PU118" s="357"/>
      <c r="PV118" s="357"/>
      <c r="PW118" s="357"/>
      <c r="PX118" s="357"/>
      <c r="PY118" s="357"/>
      <c r="PZ118" s="357"/>
      <c r="QA118" s="357"/>
      <c r="QB118" s="357"/>
      <c r="QC118" s="357"/>
      <c r="QD118" s="357"/>
      <c r="QE118" s="357"/>
      <c r="QF118" s="357"/>
      <c r="QG118" s="357"/>
      <c r="QH118" s="357"/>
      <c r="QI118" s="357"/>
      <c r="QJ118" s="357"/>
      <c r="QK118" s="357"/>
      <c r="QL118" s="357"/>
      <c r="QM118" s="357"/>
      <c r="QN118" s="357"/>
      <c r="QO118" s="357"/>
      <c r="QP118" s="357"/>
      <c r="QQ118" s="357"/>
      <c r="QR118" s="357"/>
      <c r="QS118" s="357"/>
      <c r="QT118" s="357"/>
      <c r="QU118" s="357"/>
      <c r="QV118" s="357"/>
      <c r="QW118" s="357"/>
      <c r="QX118" s="357"/>
      <c r="QY118" s="357"/>
      <c r="QZ118" s="357"/>
      <c r="RA118" s="357"/>
      <c r="RM118" s="357"/>
      <c r="RN118" s="357"/>
      <c r="RO118" s="357"/>
      <c r="RP118" s="357"/>
      <c r="RQ118" s="357"/>
      <c r="RR118" s="357"/>
      <c r="RS118" s="357"/>
      <c r="RT118" s="357"/>
      <c r="RU118" s="357"/>
      <c r="RV118" s="357"/>
      <c r="RW118" s="357"/>
      <c r="RX118" s="357"/>
      <c r="RY118" s="357"/>
      <c r="RZ118" s="357"/>
      <c r="SA118" s="357"/>
      <c r="SB118" s="357"/>
    </row>
    <row r="119" spans="2:496" x14ac:dyDescent="0.25">
      <c r="B119" s="382"/>
      <c r="C119" s="382"/>
      <c r="D119" s="382"/>
      <c r="E119" s="382"/>
      <c r="F119" s="382"/>
      <c r="G119" s="382"/>
      <c r="H119" s="382"/>
      <c r="I119" s="382"/>
      <c r="J119" s="382"/>
      <c r="K119" s="382"/>
      <c r="L119" s="382"/>
      <c r="M119" s="382"/>
      <c r="N119" s="382"/>
      <c r="O119" s="382"/>
      <c r="P119" s="382"/>
      <c r="X119"/>
      <c r="Y119"/>
      <c r="Z119"/>
      <c r="AA119"/>
      <c r="AB119"/>
      <c r="AC119" s="382"/>
      <c r="AD119" s="382"/>
      <c r="AE119" s="382"/>
      <c r="AF119" s="382"/>
      <c r="AH119" s="382"/>
      <c r="AI119" s="382"/>
      <c r="AJ119" s="382"/>
      <c r="AK119" s="382"/>
      <c r="AL119" s="382"/>
      <c r="AM119" s="382"/>
      <c r="AN119" s="382"/>
      <c r="AO119" s="382"/>
      <c r="AP119" s="382"/>
      <c r="AQ119" s="382"/>
      <c r="AR119" s="382"/>
      <c r="AS119" s="382"/>
      <c r="AT119" s="382"/>
      <c r="AU119" s="382"/>
      <c r="AV119" s="382"/>
      <c r="BU119" s="357"/>
      <c r="BV119" s="357"/>
      <c r="BW119" s="357"/>
      <c r="BX119" s="357"/>
      <c r="BY119" s="357"/>
      <c r="BZ119" s="357"/>
      <c r="CA119" s="357"/>
      <c r="CB119" s="357"/>
      <c r="CC119" s="357"/>
      <c r="CD119" s="357"/>
      <c r="CE119" s="357"/>
      <c r="CF119" s="357"/>
      <c r="CG119" s="357"/>
      <c r="CH119" s="357"/>
      <c r="CI119" s="357"/>
      <c r="CJ119" s="357"/>
      <c r="CK119" s="357"/>
      <c r="CL119" s="357"/>
      <c r="CM119" s="357"/>
      <c r="CN119" s="357"/>
      <c r="CO119" s="357"/>
      <c r="CP119" s="357"/>
      <c r="CQ119" s="357"/>
      <c r="CR119" s="357"/>
      <c r="CS119" s="357"/>
      <c r="CT119" s="357"/>
      <c r="CU119" s="357"/>
      <c r="CV119" s="357"/>
      <c r="CW119" s="357"/>
      <c r="CX119" s="357"/>
      <c r="CY119" s="357"/>
      <c r="CZ119" s="357"/>
      <c r="DA119" s="357"/>
      <c r="DB119" s="357"/>
      <c r="DC119" s="357"/>
      <c r="DD119" s="357"/>
      <c r="DE119" s="357"/>
      <c r="DF119" s="357"/>
      <c r="DG119" s="357"/>
      <c r="DH119" s="357"/>
      <c r="DI119" s="357"/>
      <c r="DJ119" s="357"/>
      <c r="DK119" s="357"/>
      <c r="DL119" s="357"/>
      <c r="DM119" s="357"/>
      <c r="DN119" s="357"/>
      <c r="DO119" s="357"/>
      <c r="DP119" s="357"/>
      <c r="DQ119" s="357"/>
      <c r="DR119" s="357"/>
      <c r="DS119" s="357"/>
      <c r="DT119" s="357"/>
      <c r="DU119" s="357"/>
      <c r="DV119" s="357"/>
      <c r="DW119" s="357"/>
      <c r="DX119" s="357"/>
      <c r="DY119" s="357"/>
      <c r="DZ119" s="357"/>
      <c r="EA119" s="357"/>
      <c r="EB119" s="357"/>
      <c r="EC119" s="357"/>
      <c r="ED119" s="357"/>
      <c r="EE119" s="357"/>
      <c r="EF119" s="357"/>
      <c r="EG119" s="357"/>
      <c r="EH119" s="357"/>
      <c r="EI119" s="357"/>
      <c r="EJ119" s="357"/>
      <c r="EK119" s="357"/>
      <c r="EL119" s="357"/>
      <c r="EM119" s="357"/>
      <c r="EN119" s="357"/>
      <c r="EO119" s="357"/>
      <c r="EP119" s="357"/>
      <c r="EQ119" s="357"/>
      <c r="ER119" s="357"/>
      <c r="ES119" s="357"/>
      <c r="ET119" s="357"/>
      <c r="EU119" s="357"/>
      <c r="EV119" s="357"/>
      <c r="EW119" s="357"/>
      <c r="EX119" s="357"/>
      <c r="EY119" s="357"/>
      <c r="EZ119" s="357"/>
      <c r="FA119" s="357"/>
      <c r="FB119" s="357"/>
      <c r="FC119" s="357"/>
      <c r="HQ119" s="357"/>
      <c r="HR119" s="357"/>
      <c r="HS119" s="357"/>
      <c r="HT119" s="357"/>
      <c r="HU119" s="357"/>
      <c r="HV119" s="357"/>
      <c r="HW119" s="357"/>
      <c r="HX119" s="357"/>
      <c r="IG119" s="357"/>
      <c r="IH119" s="357"/>
      <c r="II119" s="357"/>
      <c r="IJ119" s="357"/>
      <c r="IK119" s="357"/>
      <c r="IL119" s="357"/>
      <c r="IM119" s="357"/>
      <c r="IN119" s="357"/>
      <c r="IO119" s="357"/>
      <c r="IP119" s="357"/>
      <c r="IQ119" s="357"/>
      <c r="IR119" s="357"/>
      <c r="IS119" s="357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PA119" s="357"/>
      <c r="PB119" s="357"/>
      <c r="PC119" s="357"/>
      <c r="PD119" s="357"/>
      <c r="PE119" s="357"/>
      <c r="PF119" s="357"/>
      <c r="PG119" s="357"/>
      <c r="PH119" s="357"/>
      <c r="PI119" s="357"/>
      <c r="PJ119" s="357"/>
      <c r="PK119" s="357"/>
      <c r="PL119" s="357"/>
      <c r="PM119" s="357"/>
      <c r="PN119" s="357"/>
      <c r="PO119" s="357"/>
      <c r="PP119" s="357"/>
      <c r="PQ119" s="357"/>
      <c r="PR119" s="357"/>
      <c r="PS119" s="357"/>
      <c r="PT119" s="357"/>
      <c r="PU119" s="357"/>
      <c r="PV119" s="357"/>
      <c r="PW119" s="357"/>
      <c r="PX119" s="357"/>
      <c r="PY119" s="357"/>
      <c r="PZ119" s="357"/>
      <c r="QA119" s="357"/>
      <c r="QB119" s="357"/>
      <c r="QC119" s="357"/>
      <c r="QD119" s="357"/>
      <c r="QE119" s="357"/>
      <c r="QF119" s="357"/>
      <c r="QG119" s="357"/>
      <c r="QH119" s="357"/>
      <c r="QI119" s="357"/>
      <c r="QJ119" s="357"/>
      <c r="QK119" s="357"/>
      <c r="QL119" s="357"/>
      <c r="QM119" s="357"/>
      <c r="QN119" s="357"/>
      <c r="QO119" s="357"/>
      <c r="QP119" s="357"/>
      <c r="QQ119" s="357"/>
      <c r="QR119" s="357"/>
      <c r="QS119" s="357"/>
      <c r="QT119" s="357"/>
      <c r="QU119" s="357"/>
      <c r="QV119" s="357"/>
      <c r="QW119" s="357"/>
      <c r="QX119" s="357"/>
      <c r="QY119" s="357"/>
      <c r="QZ119" s="357"/>
      <c r="RA119" s="357"/>
      <c r="RM119" s="357"/>
      <c r="RN119" s="357"/>
      <c r="RO119" s="357"/>
      <c r="RP119" s="357"/>
      <c r="RQ119" s="357"/>
      <c r="RR119" s="357"/>
      <c r="RS119" s="357"/>
      <c r="RT119" s="357"/>
      <c r="RU119" s="357"/>
      <c r="RV119" s="357"/>
      <c r="RW119" s="357"/>
      <c r="RX119" s="357"/>
      <c r="RY119" s="357"/>
      <c r="RZ119" s="357"/>
      <c r="SA119" s="357"/>
      <c r="SB119" s="357"/>
    </row>
    <row r="120" spans="2:496" x14ac:dyDescent="0.25">
      <c r="B120" s="382"/>
      <c r="C120" s="382"/>
      <c r="D120" s="382"/>
      <c r="E120" s="382"/>
      <c r="F120" s="382"/>
      <c r="G120" s="382"/>
      <c r="H120" s="382"/>
      <c r="I120" s="382"/>
      <c r="J120" s="382"/>
      <c r="K120" s="382"/>
      <c r="L120" s="382"/>
      <c r="M120" s="382"/>
      <c r="N120" s="382"/>
      <c r="O120" s="382"/>
      <c r="P120" s="382"/>
      <c r="X120"/>
      <c r="Y120"/>
      <c r="Z120"/>
      <c r="AA120"/>
      <c r="AB120"/>
      <c r="AC120" s="382"/>
      <c r="AD120" s="382"/>
      <c r="AE120" s="382"/>
      <c r="AF120" s="382"/>
      <c r="AH120" s="382"/>
      <c r="AI120" s="382"/>
      <c r="AJ120" s="382"/>
      <c r="AK120" s="382"/>
      <c r="AL120" s="382"/>
      <c r="AM120" s="382"/>
      <c r="AN120" s="382"/>
      <c r="AO120" s="382"/>
      <c r="AP120" s="382"/>
      <c r="AQ120" s="382"/>
      <c r="AR120" s="382"/>
      <c r="AS120" s="382"/>
      <c r="AT120" s="382"/>
      <c r="AU120" s="382"/>
      <c r="AV120" s="382"/>
      <c r="BU120" s="357"/>
      <c r="BV120" s="357"/>
      <c r="BW120" s="357"/>
      <c r="BX120" s="357"/>
      <c r="BY120" s="357"/>
      <c r="BZ120" s="357"/>
      <c r="CA120" s="357"/>
      <c r="CB120" s="357"/>
      <c r="CC120" s="357"/>
      <c r="CD120" s="357"/>
      <c r="CE120" s="357"/>
      <c r="CF120" s="357"/>
      <c r="CG120" s="357"/>
      <c r="CH120" s="357"/>
      <c r="CI120" s="357"/>
      <c r="CJ120" s="357"/>
      <c r="CK120" s="357"/>
      <c r="CL120" s="357"/>
      <c r="CM120" s="357"/>
      <c r="CN120" s="357"/>
      <c r="CO120" s="357"/>
      <c r="CP120" s="357"/>
      <c r="CQ120" s="357"/>
      <c r="CR120" s="357"/>
      <c r="CS120" s="357"/>
      <c r="CT120" s="357"/>
      <c r="CU120" s="357"/>
      <c r="CV120" s="357"/>
      <c r="CW120" s="357"/>
      <c r="CX120" s="357"/>
      <c r="CY120" s="357"/>
      <c r="CZ120" s="357"/>
      <c r="DA120" s="357"/>
      <c r="DB120" s="357"/>
      <c r="DC120" s="357"/>
      <c r="DD120" s="357"/>
      <c r="DE120" s="357"/>
      <c r="DF120" s="357"/>
      <c r="DG120" s="357"/>
      <c r="DH120" s="357"/>
      <c r="DI120" s="357"/>
      <c r="DJ120" s="357"/>
      <c r="DK120" s="357"/>
      <c r="DL120" s="357"/>
      <c r="DM120" s="357"/>
      <c r="DN120" s="357"/>
      <c r="DO120" s="357"/>
      <c r="DP120" s="357"/>
      <c r="DQ120" s="357"/>
      <c r="DR120" s="357"/>
      <c r="DS120" s="357"/>
      <c r="DT120" s="357"/>
      <c r="DU120" s="357"/>
      <c r="DV120" s="357"/>
      <c r="DW120" s="357"/>
      <c r="DX120" s="357"/>
      <c r="DY120" s="357"/>
      <c r="DZ120" s="357"/>
      <c r="EA120" s="357"/>
      <c r="EB120" s="357"/>
      <c r="EC120" s="357"/>
      <c r="ED120" s="357"/>
      <c r="EE120" s="357"/>
      <c r="EF120" s="357"/>
      <c r="EG120" s="357"/>
      <c r="EH120" s="357"/>
      <c r="EI120" s="357"/>
      <c r="EJ120" s="357"/>
      <c r="EK120" s="357"/>
      <c r="EL120" s="357"/>
      <c r="EM120" s="357"/>
      <c r="EN120" s="357"/>
      <c r="EO120" s="357"/>
      <c r="EP120" s="357"/>
      <c r="EQ120" s="357"/>
      <c r="ER120" s="357"/>
      <c r="ES120" s="357"/>
      <c r="ET120" s="357"/>
      <c r="EU120" s="357"/>
      <c r="EV120" s="357"/>
      <c r="EW120" s="357"/>
      <c r="EX120" s="357"/>
      <c r="EY120" s="357"/>
      <c r="EZ120" s="357"/>
      <c r="FA120" s="357"/>
      <c r="FB120" s="357"/>
      <c r="FC120" s="357"/>
      <c r="HQ120" s="357"/>
      <c r="HR120" s="357"/>
      <c r="HS120" s="357"/>
      <c r="HT120" s="357"/>
      <c r="HU120" s="357"/>
      <c r="HV120" s="357"/>
      <c r="HW120" s="357"/>
      <c r="HX120" s="357"/>
      <c r="IG120" s="357"/>
      <c r="IH120" s="357"/>
      <c r="II120" s="357"/>
      <c r="IJ120" s="357"/>
      <c r="IK120" s="357"/>
      <c r="IL120" s="357"/>
      <c r="IM120" s="357"/>
      <c r="IN120" s="357"/>
      <c r="IO120" s="357"/>
      <c r="IP120" s="357"/>
      <c r="IQ120" s="357"/>
      <c r="IR120" s="357"/>
      <c r="IS120" s="357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PA120" s="357"/>
      <c r="PB120" s="357"/>
      <c r="PC120" s="357"/>
      <c r="PD120" s="357"/>
      <c r="PE120" s="357"/>
      <c r="PF120" s="357"/>
      <c r="PG120" s="357"/>
      <c r="PH120" s="357"/>
      <c r="PI120" s="357"/>
      <c r="PJ120" s="357"/>
      <c r="PK120" s="357"/>
      <c r="PL120" s="357"/>
      <c r="PM120" s="357"/>
      <c r="PN120" s="357"/>
      <c r="PO120" s="357"/>
      <c r="PP120" s="357"/>
      <c r="PQ120" s="357"/>
      <c r="PR120" s="357"/>
      <c r="PS120" s="357"/>
      <c r="PT120" s="357"/>
      <c r="PU120" s="357"/>
      <c r="PV120" s="357"/>
      <c r="PW120" s="357"/>
      <c r="PX120" s="357"/>
      <c r="PY120" s="357"/>
      <c r="PZ120" s="357"/>
      <c r="QA120" s="357"/>
      <c r="QB120" s="357"/>
      <c r="QC120" s="357"/>
      <c r="QD120" s="357"/>
      <c r="QE120" s="357"/>
      <c r="QF120" s="357"/>
      <c r="QG120" s="357"/>
      <c r="QH120" s="357"/>
      <c r="QI120" s="357"/>
      <c r="QJ120" s="357"/>
      <c r="QK120" s="357"/>
      <c r="QL120" s="357"/>
      <c r="QM120" s="357"/>
      <c r="QN120" s="357"/>
      <c r="QO120" s="357"/>
      <c r="QP120" s="357"/>
      <c r="QQ120" s="357"/>
      <c r="QR120" s="357"/>
      <c r="QS120" s="357"/>
      <c r="QT120" s="357"/>
      <c r="QU120" s="357"/>
      <c r="QV120" s="357"/>
      <c r="QW120" s="357"/>
      <c r="QX120" s="357"/>
      <c r="QY120" s="357"/>
      <c r="QZ120" s="357"/>
      <c r="RA120" s="357"/>
      <c r="RM120" s="357"/>
      <c r="RN120" s="357"/>
      <c r="RO120" s="357"/>
      <c r="RP120" s="357"/>
      <c r="RQ120" s="357"/>
      <c r="RR120" s="357"/>
      <c r="RS120" s="357"/>
      <c r="RT120" s="357"/>
      <c r="RU120" s="357"/>
      <c r="RV120" s="357"/>
      <c r="RW120" s="357"/>
      <c r="RX120" s="357"/>
      <c r="RY120" s="357"/>
      <c r="RZ120" s="357"/>
      <c r="SA120" s="357"/>
      <c r="SB120" s="357"/>
    </row>
    <row r="121" spans="2:496" x14ac:dyDescent="0.25">
      <c r="B121" s="382"/>
      <c r="C121" s="382"/>
      <c r="D121" s="382"/>
      <c r="E121" s="382"/>
      <c r="F121" s="382"/>
      <c r="G121" s="382"/>
      <c r="H121" s="382"/>
      <c r="I121" s="382"/>
      <c r="J121" s="382"/>
      <c r="K121" s="382"/>
      <c r="L121" s="382"/>
      <c r="M121" s="382"/>
      <c r="N121" s="382"/>
      <c r="O121" s="382"/>
      <c r="P121" s="382"/>
      <c r="X121"/>
      <c r="Y121"/>
      <c r="Z121"/>
      <c r="AA121"/>
      <c r="AB121"/>
      <c r="AC121" s="382"/>
      <c r="AD121" s="382"/>
      <c r="AE121" s="382"/>
      <c r="AF121" s="382"/>
      <c r="AH121" s="382"/>
      <c r="AI121" s="382"/>
      <c r="AJ121" s="382"/>
      <c r="AK121" s="382"/>
      <c r="AL121" s="382"/>
      <c r="AM121" s="382"/>
      <c r="AN121" s="382"/>
      <c r="AO121" s="382"/>
      <c r="AP121" s="382"/>
      <c r="AQ121" s="382"/>
      <c r="AR121" s="382"/>
      <c r="AS121" s="382"/>
      <c r="AT121" s="382"/>
      <c r="AU121" s="382"/>
      <c r="AV121" s="382"/>
      <c r="BU121" s="357"/>
      <c r="BV121" s="357"/>
      <c r="BW121" s="357"/>
      <c r="BX121" s="357"/>
      <c r="BY121" s="357"/>
      <c r="BZ121" s="357"/>
      <c r="CA121" s="357"/>
      <c r="CB121" s="357"/>
      <c r="CC121" s="357"/>
      <c r="CD121" s="357"/>
      <c r="CE121" s="357"/>
      <c r="CF121" s="357"/>
      <c r="CG121" s="357"/>
      <c r="CH121" s="357"/>
      <c r="CI121" s="357"/>
      <c r="CJ121" s="357"/>
      <c r="CK121" s="357"/>
      <c r="CL121" s="357"/>
      <c r="CM121" s="357"/>
      <c r="CN121" s="357"/>
      <c r="CO121" s="357"/>
      <c r="CP121" s="357"/>
      <c r="CQ121" s="357"/>
      <c r="CR121" s="357"/>
      <c r="CS121" s="357"/>
      <c r="CT121" s="357"/>
      <c r="CU121" s="357"/>
      <c r="CV121" s="357"/>
      <c r="CW121" s="357"/>
      <c r="CX121" s="357"/>
      <c r="CY121" s="357"/>
      <c r="CZ121" s="357"/>
      <c r="DA121" s="357"/>
      <c r="DB121" s="357"/>
      <c r="DC121" s="357"/>
      <c r="DD121" s="357"/>
      <c r="DE121" s="357"/>
      <c r="DF121" s="357"/>
      <c r="DG121" s="357"/>
      <c r="DH121" s="357"/>
      <c r="DI121" s="357"/>
      <c r="DJ121" s="357"/>
      <c r="DK121" s="357"/>
      <c r="DL121" s="357"/>
      <c r="DM121" s="357"/>
      <c r="DN121" s="357"/>
      <c r="DO121" s="357"/>
      <c r="DP121" s="357"/>
      <c r="DQ121" s="357"/>
      <c r="DR121" s="357"/>
      <c r="DS121" s="357"/>
      <c r="DT121" s="357"/>
      <c r="DU121" s="357"/>
      <c r="DV121" s="357"/>
      <c r="DW121" s="357"/>
      <c r="DX121" s="357"/>
      <c r="DY121" s="357"/>
      <c r="DZ121" s="357"/>
      <c r="EA121" s="357"/>
      <c r="EB121" s="357"/>
      <c r="EC121" s="357"/>
      <c r="ED121" s="357"/>
      <c r="EE121" s="357"/>
      <c r="EF121" s="357"/>
      <c r="EG121" s="357"/>
      <c r="EH121" s="357"/>
      <c r="EI121" s="357"/>
      <c r="EJ121" s="357"/>
      <c r="EK121" s="357"/>
      <c r="EL121" s="357"/>
      <c r="EM121" s="357"/>
      <c r="EN121" s="357"/>
      <c r="EO121" s="357"/>
      <c r="EP121" s="357"/>
      <c r="EQ121" s="357"/>
      <c r="ER121" s="357"/>
      <c r="ES121" s="357"/>
      <c r="ET121" s="357"/>
      <c r="EU121" s="357"/>
      <c r="EV121" s="357"/>
      <c r="EW121" s="357"/>
      <c r="EX121" s="357"/>
      <c r="EY121" s="357"/>
      <c r="EZ121" s="357"/>
      <c r="FA121" s="357"/>
      <c r="FB121" s="357"/>
      <c r="FC121" s="357"/>
      <c r="HQ121" s="357"/>
      <c r="HR121" s="357"/>
      <c r="HS121" s="357"/>
      <c r="HT121" s="357"/>
      <c r="HU121" s="357"/>
      <c r="HV121" s="357"/>
      <c r="HW121" s="357"/>
      <c r="HX121" s="357"/>
      <c r="NV121"/>
      <c r="NW121"/>
      <c r="NX121"/>
      <c r="NY121"/>
      <c r="NZ121"/>
      <c r="OA121"/>
      <c r="OB121"/>
      <c r="OC121"/>
      <c r="OD121"/>
      <c r="OE121"/>
      <c r="OF121"/>
      <c r="OG121"/>
      <c r="OH121"/>
      <c r="OI121"/>
      <c r="OJ121"/>
      <c r="PA121" s="357"/>
      <c r="PB121" s="357"/>
      <c r="PC121" s="357"/>
      <c r="PD121" s="357"/>
      <c r="PE121" s="357"/>
      <c r="PF121" s="357"/>
      <c r="PG121" s="357"/>
      <c r="PH121" s="357"/>
      <c r="PI121" s="357"/>
      <c r="PJ121" s="357"/>
      <c r="PK121" s="357"/>
      <c r="PL121" s="357"/>
      <c r="PM121" s="357"/>
      <c r="PN121" s="357"/>
      <c r="PO121" s="357"/>
      <c r="PP121" s="357"/>
      <c r="PQ121" s="357"/>
      <c r="PR121" s="357"/>
      <c r="PS121" s="357"/>
      <c r="PT121" s="357"/>
      <c r="PU121" s="357"/>
      <c r="PV121" s="357"/>
      <c r="PW121" s="357"/>
      <c r="PX121" s="357"/>
      <c r="PY121" s="357"/>
      <c r="PZ121" s="357"/>
      <c r="QA121" s="357"/>
      <c r="QB121" s="357"/>
      <c r="QC121" s="357"/>
      <c r="QD121" s="357"/>
      <c r="QE121" s="357"/>
      <c r="QF121" s="357"/>
      <c r="QG121" s="357"/>
      <c r="QH121" s="357"/>
      <c r="QI121" s="357"/>
      <c r="QJ121" s="357"/>
      <c r="QK121" s="357"/>
      <c r="QL121" s="357"/>
      <c r="QM121" s="357"/>
      <c r="QN121" s="357"/>
      <c r="QO121" s="357"/>
      <c r="QP121" s="357"/>
      <c r="QQ121" s="357"/>
      <c r="QR121" s="357"/>
      <c r="QS121" s="357"/>
      <c r="QT121" s="357"/>
      <c r="QU121" s="357"/>
      <c r="QV121" s="357"/>
      <c r="QW121" s="357"/>
      <c r="QX121" s="357"/>
      <c r="QY121" s="357"/>
      <c r="QZ121" s="357"/>
      <c r="RA121" s="357"/>
      <c r="RM121" s="357"/>
      <c r="RN121" s="357"/>
      <c r="RO121" s="357"/>
      <c r="RP121" s="357"/>
      <c r="RQ121" s="357"/>
      <c r="RR121" s="357"/>
      <c r="RS121" s="357"/>
      <c r="RT121" s="357"/>
      <c r="RU121" s="357"/>
      <c r="RV121" s="357"/>
      <c r="RW121" s="357"/>
      <c r="RX121" s="357"/>
      <c r="RY121" s="357"/>
      <c r="RZ121" s="357"/>
      <c r="SA121" s="357"/>
      <c r="SB121" s="357"/>
    </row>
    <row r="122" spans="2:496" x14ac:dyDescent="0.25">
      <c r="B122" s="382"/>
      <c r="C122" s="382"/>
      <c r="D122" s="382"/>
      <c r="E122" s="382"/>
      <c r="F122" s="382"/>
      <c r="G122" s="382"/>
      <c r="H122" s="382"/>
      <c r="I122" s="382"/>
      <c r="J122" s="382"/>
      <c r="K122" s="382"/>
      <c r="L122" s="382"/>
      <c r="M122" s="382"/>
      <c r="N122" s="382"/>
      <c r="O122" s="382"/>
      <c r="P122" s="382"/>
      <c r="X122"/>
      <c r="Y122"/>
      <c r="Z122"/>
      <c r="AA122"/>
      <c r="AB122"/>
      <c r="AC122" s="382"/>
      <c r="AD122" s="382"/>
      <c r="AE122" s="382"/>
      <c r="AF122" s="382"/>
      <c r="AH122" s="382"/>
      <c r="AI122" s="382"/>
      <c r="AJ122" s="382"/>
      <c r="AK122" s="382"/>
      <c r="AL122" s="382"/>
      <c r="AM122" s="382"/>
      <c r="AN122" s="382"/>
      <c r="AO122" s="382"/>
      <c r="AP122" s="382"/>
      <c r="AQ122" s="382"/>
      <c r="AR122" s="382"/>
      <c r="AS122" s="382"/>
      <c r="AT122" s="382"/>
      <c r="AU122" s="382"/>
      <c r="AV122" s="382"/>
      <c r="BU122" s="357"/>
      <c r="BV122" s="357"/>
      <c r="BW122" s="357"/>
      <c r="BX122" s="357"/>
      <c r="BY122" s="357"/>
      <c r="BZ122" s="357"/>
      <c r="CA122" s="357"/>
      <c r="CB122" s="357"/>
      <c r="CC122" s="357"/>
      <c r="CD122" s="357"/>
      <c r="CE122" s="357"/>
      <c r="CF122" s="357"/>
      <c r="CG122" s="357"/>
      <c r="CH122" s="357"/>
      <c r="CI122" s="357"/>
      <c r="CJ122" s="357"/>
      <c r="CK122" s="357"/>
      <c r="CL122" s="357"/>
      <c r="CM122" s="357"/>
      <c r="CN122" s="357"/>
      <c r="CO122" s="357"/>
      <c r="CP122" s="357"/>
      <c r="CQ122" s="357"/>
      <c r="CR122" s="357"/>
      <c r="CS122" s="357"/>
      <c r="CT122" s="357"/>
      <c r="CU122" s="357"/>
      <c r="CV122" s="357"/>
      <c r="CW122" s="357"/>
      <c r="CX122" s="357"/>
      <c r="CY122" s="357"/>
      <c r="CZ122" s="357"/>
      <c r="DA122" s="357"/>
      <c r="DB122" s="357"/>
      <c r="DC122" s="357"/>
      <c r="DD122" s="357"/>
      <c r="DE122" s="357"/>
      <c r="DF122" s="357"/>
      <c r="DG122" s="357"/>
      <c r="DH122" s="357"/>
      <c r="DI122" s="357"/>
      <c r="DJ122" s="357"/>
      <c r="DK122" s="357"/>
      <c r="DL122" s="357"/>
      <c r="DM122" s="357"/>
      <c r="DN122" s="357"/>
      <c r="DO122" s="357"/>
      <c r="DP122" s="357"/>
      <c r="DQ122" s="357"/>
      <c r="DR122" s="357"/>
      <c r="DS122" s="357"/>
      <c r="DT122" s="357"/>
      <c r="DU122" s="357"/>
      <c r="DV122" s="357"/>
      <c r="DW122" s="357"/>
      <c r="DX122" s="357"/>
      <c r="DY122" s="357"/>
      <c r="DZ122" s="357"/>
      <c r="EA122" s="357"/>
      <c r="EB122" s="357"/>
      <c r="EC122" s="357"/>
      <c r="ED122" s="357"/>
      <c r="EE122" s="357"/>
      <c r="EF122" s="357"/>
      <c r="EG122" s="357"/>
      <c r="EH122" s="357"/>
      <c r="EI122" s="357"/>
      <c r="EJ122" s="357"/>
      <c r="EK122" s="357"/>
      <c r="EL122" s="357"/>
      <c r="EM122" s="357"/>
      <c r="EN122" s="357"/>
      <c r="EO122" s="357"/>
      <c r="EP122" s="357"/>
      <c r="EQ122" s="357"/>
      <c r="ER122" s="357"/>
      <c r="ES122" s="357"/>
      <c r="ET122" s="357"/>
      <c r="EU122" s="357"/>
      <c r="EV122" s="357"/>
      <c r="EW122" s="357"/>
      <c r="EX122" s="357"/>
      <c r="EY122" s="357"/>
      <c r="EZ122" s="357"/>
      <c r="FA122" s="357"/>
      <c r="FB122" s="357"/>
      <c r="FC122" s="357"/>
      <c r="HQ122" s="357"/>
      <c r="HR122" s="357"/>
      <c r="HS122" s="357"/>
      <c r="HT122" s="357"/>
      <c r="HU122" s="357"/>
      <c r="HV122" s="357"/>
      <c r="HW122" s="357"/>
      <c r="HX122" s="357"/>
      <c r="NV122"/>
      <c r="NW122"/>
      <c r="NX122"/>
      <c r="NY122"/>
      <c r="NZ122"/>
      <c r="OA122"/>
      <c r="OB122"/>
      <c r="OC122"/>
      <c r="OD122"/>
      <c r="OE122"/>
      <c r="OF122"/>
      <c r="OG122"/>
      <c r="OH122"/>
      <c r="OI122"/>
      <c r="OJ122"/>
      <c r="PA122" s="357"/>
      <c r="PB122" s="357"/>
      <c r="PC122" s="357"/>
      <c r="PD122" s="357"/>
      <c r="PE122" s="357"/>
      <c r="PF122" s="357"/>
      <c r="PG122" s="357"/>
      <c r="PH122" s="357"/>
      <c r="PI122" s="357"/>
      <c r="PJ122" s="357"/>
      <c r="PK122" s="357"/>
      <c r="PL122" s="357"/>
      <c r="PM122" s="357"/>
      <c r="PN122" s="357"/>
      <c r="PO122" s="357"/>
      <c r="PP122" s="357"/>
      <c r="PQ122" s="357"/>
      <c r="PR122" s="357"/>
      <c r="PS122" s="357"/>
      <c r="PT122" s="357"/>
      <c r="PU122" s="357"/>
      <c r="PV122" s="357"/>
      <c r="PW122" s="357"/>
      <c r="PX122" s="357"/>
      <c r="PY122" s="357"/>
      <c r="PZ122" s="357"/>
      <c r="QA122" s="357"/>
      <c r="QB122" s="357"/>
      <c r="QC122" s="357"/>
      <c r="QD122" s="357"/>
      <c r="QE122" s="357"/>
      <c r="QF122" s="357"/>
      <c r="QG122" s="357"/>
      <c r="QH122" s="357"/>
      <c r="QI122" s="357"/>
      <c r="QJ122" s="357"/>
      <c r="QK122" s="357"/>
      <c r="QL122" s="357"/>
      <c r="QM122" s="357"/>
      <c r="QN122" s="357"/>
      <c r="QO122" s="357"/>
      <c r="QP122" s="357"/>
      <c r="QQ122" s="357"/>
      <c r="QR122" s="357"/>
      <c r="QS122" s="357"/>
      <c r="QT122" s="357"/>
      <c r="QU122" s="357"/>
      <c r="QV122" s="357"/>
      <c r="QW122" s="357"/>
      <c r="QX122" s="357"/>
      <c r="QY122" s="357"/>
      <c r="QZ122" s="357"/>
      <c r="RA122" s="357"/>
      <c r="RM122" s="357"/>
      <c r="RN122" s="357"/>
      <c r="RO122" s="357"/>
      <c r="RP122" s="357"/>
      <c r="RQ122" s="357"/>
      <c r="RR122" s="357"/>
      <c r="RS122" s="357"/>
      <c r="RT122" s="357"/>
      <c r="RU122" s="357"/>
      <c r="RV122" s="357"/>
      <c r="RW122" s="357"/>
      <c r="RX122" s="357"/>
      <c r="RY122" s="357"/>
      <c r="RZ122" s="357"/>
      <c r="SA122" s="357"/>
      <c r="SB122" s="357"/>
    </row>
    <row r="123" spans="2:496" x14ac:dyDescent="0.25">
      <c r="B123" s="382"/>
      <c r="C123" s="382"/>
      <c r="D123" s="382"/>
      <c r="E123" s="382"/>
      <c r="F123" s="382"/>
      <c r="G123" s="382"/>
      <c r="H123" s="382"/>
      <c r="I123" s="382"/>
      <c r="J123" s="382"/>
      <c r="K123" s="382"/>
      <c r="L123" s="382"/>
      <c r="M123" s="382"/>
      <c r="N123" s="382"/>
      <c r="O123" s="382"/>
      <c r="P123" s="382"/>
      <c r="X123"/>
      <c r="Y123"/>
      <c r="Z123"/>
      <c r="AA123"/>
      <c r="AB123"/>
      <c r="AC123" s="382"/>
      <c r="AD123" s="382"/>
      <c r="AE123" s="382"/>
      <c r="AF123" s="382"/>
      <c r="AH123" s="382"/>
      <c r="AI123" s="382"/>
      <c r="AJ123" s="382"/>
      <c r="AK123" s="382"/>
      <c r="AL123" s="382"/>
      <c r="AM123" s="382"/>
      <c r="AN123" s="382"/>
      <c r="AO123" s="382"/>
      <c r="AP123" s="382"/>
      <c r="AQ123" s="382"/>
      <c r="AR123" s="382"/>
      <c r="AS123" s="382"/>
      <c r="AT123" s="382"/>
      <c r="AU123" s="382"/>
      <c r="AV123" s="382"/>
      <c r="BU123" s="357"/>
      <c r="BV123" s="357"/>
      <c r="BW123" s="357"/>
      <c r="BX123" s="357"/>
      <c r="BY123" s="357"/>
      <c r="BZ123" s="357"/>
      <c r="CA123" s="357"/>
      <c r="CB123" s="357"/>
      <c r="CC123" s="357"/>
      <c r="CD123" s="357"/>
      <c r="CE123" s="357"/>
      <c r="CF123" s="357"/>
      <c r="CG123" s="357"/>
      <c r="CH123" s="357"/>
      <c r="CI123" s="357"/>
      <c r="CJ123" s="357"/>
      <c r="CK123" s="357"/>
      <c r="CL123" s="357"/>
      <c r="CM123" s="357"/>
      <c r="CN123" s="357"/>
      <c r="CO123" s="357"/>
      <c r="CP123" s="357"/>
      <c r="CQ123" s="357"/>
      <c r="CR123" s="357"/>
      <c r="CS123" s="357"/>
      <c r="CT123" s="357"/>
      <c r="CU123" s="357"/>
      <c r="CV123" s="357"/>
      <c r="CW123" s="357"/>
      <c r="CX123" s="357"/>
      <c r="CY123" s="357"/>
      <c r="CZ123" s="357"/>
      <c r="DA123" s="357"/>
      <c r="DB123" s="357"/>
      <c r="DC123" s="357"/>
      <c r="DD123" s="357"/>
      <c r="DE123" s="357"/>
      <c r="DF123" s="357"/>
      <c r="DG123" s="357"/>
      <c r="DH123" s="357"/>
      <c r="DI123" s="357"/>
      <c r="DJ123" s="357"/>
      <c r="DK123" s="357"/>
      <c r="DL123" s="357"/>
      <c r="DM123" s="357"/>
      <c r="DN123" s="357"/>
      <c r="DO123" s="357"/>
      <c r="DP123" s="357"/>
      <c r="DQ123" s="357"/>
      <c r="DR123" s="357"/>
      <c r="DS123" s="357"/>
      <c r="DT123" s="357"/>
      <c r="DU123" s="357"/>
      <c r="DV123" s="357"/>
      <c r="DW123" s="357"/>
      <c r="DX123" s="357"/>
      <c r="DY123" s="357"/>
      <c r="DZ123" s="357"/>
      <c r="EA123" s="357"/>
      <c r="EB123" s="357"/>
      <c r="EC123" s="357"/>
      <c r="ED123" s="357"/>
      <c r="EE123" s="357"/>
      <c r="EF123" s="357"/>
      <c r="EG123" s="357"/>
      <c r="EH123" s="357"/>
      <c r="EI123" s="357"/>
      <c r="EJ123" s="357"/>
      <c r="EK123" s="357"/>
      <c r="EL123" s="357"/>
      <c r="EM123" s="357"/>
      <c r="EN123" s="357"/>
      <c r="EO123" s="357"/>
      <c r="EP123" s="357"/>
      <c r="EQ123" s="357"/>
      <c r="ER123" s="357"/>
      <c r="ES123" s="357"/>
      <c r="ET123" s="357"/>
      <c r="EU123" s="357"/>
      <c r="EV123" s="357"/>
      <c r="EW123" s="357"/>
      <c r="EX123" s="357"/>
      <c r="EY123" s="357"/>
      <c r="EZ123" s="357"/>
      <c r="FA123" s="357"/>
      <c r="FB123" s="357"/>
      <c r="FC123" s="357"/>
      <c r="HQ123" s="357"/>
      <c r="HR123" s="357"/>
      <c r="HS123" s="357"/>
      <c r="HT123" s="357"/>
      <c r="HU123" s="357"/>
      <c r="HV123" s="357"/>
      <c r="HW123" s="357"/>
      <c r="HX123" s="357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PA123" s="357"/>
      <c r="PB123" s="357"/>
      <c r="PC123" s="357"/>
      <c r="PD123" s="357"/>
      <c r="PE123" s="357"/>
      <c r="PF123" s="357"/>
      <c r="PG123" s="357"/>
      <c r="PH123" s="357"/>
      <c r="PI123" s="357"/>
      <c r="PJ123" s="357"/>
      <c r="PK123" s="357"/>
      <c r="PL123" s="357"/>
      <c r="PM123" s="357"/>
      <c r="PN123" s="357"/>
      <c r="PO123" s="357"/>
      <c r="PP123" s="357"/>
      <c r="PQ123" s="357"/>
      <c r="PR123" s="357"/>
      <c r="PS123" s="357"/>
      <c r="PT123" s="357"/>
      <c r="PU123" s="357"/>
      <c r="PV123" s="357"/>
      <c r="PW123" s="357"/>
      <c r="PX123" s="357"/>
      <c r="PY123" s="357"/>
      <c r="PZ123" s="357"/>
      <c r="QA123" s="357"/>
      <c r="QB123" s="357"/>
      <c r="QC123" s="357"/>
      <c r="QD123" s="357"/>
      <c r="QE123" s="357"/>
      <c r="QF123" s="357"/>
      <c r="QG123" s="357"/>
      <c r="QH123" s="357"/>
      <c r="QI123" s="357"/>
      <c r="QJ123" s="357"/>
      <c r="QK123" s="357"/>
      <c r="QL123" s="357"/>
      <c r="QM123" s="357"/>
      <c r="QN123" s="357"/>
      <c r="QO123" s="357"/>
      <c r="QP123" s="357"/>
      <c r="QQ123" s="357"/>
      <c r="QR123" s="357"/>
      <c r="QS123" s="357"/>
      <c r="QT123" s="357"/>
      <c r="QU123" s="357"/>
      <c r="QV123" s="357"/>
      <c r="QW123" s="357"/>
      <c r="QX123" s="357"/>
      <c r="QY123" s="357"/>
      <c r="QZ123" s="357"/>
      <c r="RA123" s="357"/>
      <c r="RM123" s="357"/>
      <c r="RN123" s="357"/>
      <c r="RO123" s="357"/>
      <c r="RP123" s="357"/>
      <c r="RQ123" s="357"/>
      <c r="RR123" s="357"/>
      <c r="RS123" s="357"/>
      <c r="RT123" s="357"/>
      <c r="RU123" s="357"/>
      <c r="RV123" s="357"/>
      <c r="RW123" s="357"/>
      <c r="RX123" s="357"/>
      <c r="RY123" s="357"/>
      <c r="RZ123" s="357"/>
      <c r="SA123" s="357"/>
      <c r="SB123" s="357"/>
    </row>
    <row r="124" spans="2:496" x14ac:dyDescent="0.25">
      <c r="B124" s="382"/>
      <c r="C124" s="382"/>
      <c r="D124" s="382"/>
      <c r="E124" s="382"/>
      <c r="F124" s="382"/>
      <c r="G124" s="382"/>
      <c r="H124" s="382"/>
      <c r="I124" s="382"/>
      <c r="J124" s="382"/>
      <c r="K124" s="382"/>
      <c r="L124" s="382"/>
      <c r="M124" s="382"/>
      <c r="N124" s="382"/>
      <c r="O124" s="382"/>
      <c r="P124" s="382"/>
      <c r="X124"/>
      <c r="Y124"/>
      <c r="Z124"/>
      <c r="AA124"/>
      <c r="AB124"/>
      <c r="AC124" s="382"/>
      <c r="AD124" s="382"/>
      <c r="AE124" s="382"/>
      <c r="AF124" s="382"/>
      <c r="AH124" s="382"/>
      <c r="AI124" s="382"/>
      <c r="AJ124" s="382"/>
      <c r="AK124" s="382"/>
      <c r="AL124" s="382"/>
      <c r="AM124" s="382"/>
      <c r="AN124" s="382"/>
      <c r="AO124" s="382"/>
      <c r="AP124" s="382"/>
      <c r="AQ124" s="382"/>
      <c r="AR124" s="382"/>
      <c r="AS124" s="382"/>
      <c r="AT124" s="382"/>
      <c r="AU124" s="382"/>
      <c r="AV124" s="382"/>
      <c r="BU124" s="357"/>
      <c r="BV124" s="357"/>
      <c r="BW124" s="357"/>
      <c r="BX124" s="357"/>
      <c r="BY124" s="357"/>
      <c r="BZ124" s="357"/>
      <c r="CA124" s="357"/>
      <c r="CB124" s="357"/>
      <c r="CC124" s="357"/>
      <c r="CD124" s="357"/>
      <c r="CE124" s="357"/>
      <c r="CF124" s="357"/>
      <c r="CG124" s="357"/>
      <c r="CH124" s="357"/>
      <c r="CI124" s="357"/>
      <c r="CJ124" s="357"/>
      <c r="CK124" s="357"/>
      <c r="CL124" s="357"/>
      <c r="CM124" s="357"/>
      <c r="CN124" s="357"/>
      <c r="CO124" s="357"/>
      <c r="CP124" s="357"/>
      <c r="CQ124" s="357"/>
      <c r="CR124" s="357"/>
      <c r="CS124" s="357"/>
      <c r="CT124" s="357"/>
      <c r="CU124" s="357"/>
      <c r="CV124" s="357"/>
      <c r="CW124" s="357"/>
      <c r="CX124" s="357"/>
      <c r="CY124" s="357"/>
      <c r="CZ124" s="357"/>
      <c r="DA124" s="357"/>
      <c r="DB124" s="357"/>
      <c r="DC124" s="357"/>
      <c r="DD124" s="357"/>
      <c r="DE124" s="357"/>
      <c r="DF124" s="357"/>
      <c r="DG124" s="357"/>
      <c r="DH124" s="357"/>
      <c r="DI124" s="357"/>
      <c r="DJ124" s="357"/>
      <c r="DK124" s="357"/>
      <c r="DL124" s="357"/>
      <c r="DM124" s="357"/>
      <c r="DN124" s="357"/>
      <c r="DO124" s="357"/>
      <c r="DP124" s="357"/>
      <c r="DQ124" s="357"/>
      <c r="DR124" s="357"/>
      <c r="DS124" s="357"/>
      <c r="DT124" s="357"/>
      <c r="DU124" s="357"/>
      <c r="DV124" s="357"/>
      <c r="DW124" s="357"/>
      <c r="DX124" s="357"/>
      <c r="DY124" s="357"/>
      <c r="DZ124" s="357"/>
      <c r="EA124" s="357"/>
      <c r="EB124" s="357"/>
      <c r="EC124" s="357"/>
      <c r="ED124" s="357"/>
      <c r="EE124" s="357"/>
      <c r="EF124" s="357"/>
      <c r="EG124" s="357"/>
      <c r="EH124" s="357"/>
      <c r="EI124" s="357"/>
      <c r="EJ124" s="357"/>
      <c r="EK124" s="357"/>
      <c r="EL124" s="357"/>
      <c r="EM124" s="357"/>
      <c r="EN124" s="357"/>
      <c r="EO124" s="357"/>
      <c r="EP124" s="357"/>
      <c r="EQ124" s="357"/>
      <c r="ER124" s="357"/>
      <c r="ES124" s="357"/>
      <c r="ET124" s="357"/>
      <c r="EU124" s="357"/>
      <c r="EV124" s="357"/>
      <c r="EW124" s="357"/>
      <c r="EX124" s="357"/>
      <c r="EY124" s="357"/>
      <c r="EZ124" s="357"/>
      <c r="FA124" s="357"/>
      <c r="FB124" s="357"/>
      <c r="FC124" s="357"/>
      <c r="HQ124" s="357"/>
      <c r="HR124" s="357"/>
      <c r="HS124" s="357"/>
      <c r="HT124" s="357"/>
      <c r="HU124" s="357"/>
      <c r="HV124" s="357"/>
      <c r="HW124" s="357"/>
      <c r="HX124" s="357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PA124" s="357"/>
      <c r="PB124" s="357"/>
      <c r="PC124" s="357"/>
      <c r="PD124" s="357"/>
      <c r="PE124" s="357"/>
      <c r="PF124" s="357"/>
      <c r="PG124" s="357"/>
      <c r="PH124" s="357"/>
      <c r="PI124" s="357"/>
      <c r="PJ124" s="357"/>
      <c r="PK124" s="357"/>
      <c r="PL124" s="357"/>
      <c r="PM124" s="357"/>
      <c r="PN124" s="357"/>
      <c r="PO124" s="357"/>
      <c r="PP124" s="357"/>
      <c r="PQ124" s="357"/>
      <c r="PR124" s="357"/>
      <c r="PS124" s="357"/>
      <c r="PT124" s="357"/>
      <c r="PU124" s="357"/>
      <c r="PV124" s="357"/>
      <c r="PW124" s="357"/>
      <c r="PX124" s="357"/>
      <c r="PY124" s="357"/>
      <c r="PZ124" s="357"/>
      <c r="QA124" s="357"/>
      <c r="QB124" s="357"/>
      <c r="QC124" s="357"/>
      <c r="QD124" s="357"/>
      <c r="QE124" s="357"/>
      <c r="QF124" s="357"/>
      <c r="QG124" s="357"/>
      <c r="QH124" s="357"/>
      <c r="QI124" s="357"/>
      <c r="QJ124" s="357"/>
      <c r="QK124" s="357"/>
      <c r="QL124" s="357"/>
      <c r="QM124" s="357"/>
      <c r="QN124" s="357"/>
      <c r="QO124" s="357"/>
      <c r="QP124" s="357"/>
      <c r="QQ124" s="357"/>
      <c r="QR124" s="357"/>
      <c r="QS124" s="357"/>
      <c r="QT124" s="357"/>
      <c r="QU124" s="357"/>
      <c r="QV124" s="357"/>
      <c r="QW124" s="357"/>
      <c r="QX124" s="357"/>
      <c r="QY124" s="357"/>
      <c r="QZ124" s="357"/>
      <c r="RA124" s="357"/>
      <c r="RM124" s="357"/>
      <c r="RN124" s="357"/>
      <c r="RO124" s="357"/>
      <c r="RP124" s="357"/>
      <c r="RQ124" s="357"/>
      <c r="RR124" s="357"/>
      <c r="RS124" s="357"/>
      <c r="RT124" s="357"/>
      <c r="RU124" s="357"/>
      <c r="RV124" s="357"/>
      <c r="RW124" s="357"/>
      <c r="RX124" s="357"/>
      <c r="RY124" s="357"/>
      <c r="RZ124" s="357"/>
      <c r="SA124" s="357"/>
      <c r="SB124" s="357"/>
    </row>
    <row r="125" spans="2:496" x14ac:dyDescent="0.25">
      <c r="B125" s="382"/>
      <c r="C125" s="382"/>
      <c r="D125" s="382"/>
      <c r="E125" s="382"/>
      <c r="F125" s="382"/>
      <c r="G125" s="382"/>
      <c r="H125" s="382"/>
      <c r="I125" s="382"/>
      <c r="J125" s="382"/>
      <c r="K125" s="382"/>
      <c r="L125" s="382"/>
      <c r="M125" s="382"/>
      <c r="N125" s="382"/>
      <c r="O125" s="382"/>
      <c r="P125" s="382"/>
      <c r="X125"/>
      <c r="Y125"/>
      <c r="Z125"/>
      <c r="AA125"/>
      <c r="AB125"/>
      <c r="AC125" s="382"/>
      <c r="AD125" s="382"/>
      <c r="AE125" s="382"/>
      <c r="AF125" s="382"/>
      <c r="AH125" s="382"/>
      <c r="AI125" s="382"/>
      <c r="AJ125" s="382"/>
      <c r="AK125" s="382"/>
      <c r="AL125" s="382"/>
      <c r="AM125" s="382"/>
      <c r="AN125" s="382"/>
      <c r="AO125" s="382"/>
      <c r="AP125" s="382"/>
      <c r="AQ125" s="382"/>
      <c r="AR125" s="382"/>
      <c r="AS125" s="382"/>
      <c r="AT125" s="382"/>
      <c r="AU125" s="382"/>
      <c r="AV125" s="382"/>
      <c r="BU125" s="357"/>
      <c r="BV125" s="357"/>
      <c r="BW125" s="357"/>
      <c r="BX125" s="357"/>
      <c r="BY125" s="357"/>
      <c r="BZ125" s="357"/>
      <c r="CA125" s="357"/>
      <c r="CB125" s="357"/>
      <c r="CC125" s="357"/>
      <c r="CD125" s="357"/>
      <c r="CE125" s="357"/>
      <c r="CF125" s="357"/>
      <c r="CG125" s="357"/>
      <c r="CH125" s="357"/>
      <c r="CI125" s="357"/>
      <c r="CJ125" s="357"/>
      <c r="CK125" s="357"/>
      <c r="CL125" s="357"/>
      <c r="CM125" s="357"/>
      <c r="CN125" s="357"/>
      <c r="CO125" s="357"/>
      <c r="CP125" s="357"/>
      <c r="CQ125" s="357"/>
      <c r="CR125" s="357"/>
      <c r="CS125" s="357"/>
      <c r="CT125" s="357"/>
      <c r="CU125" s="357"/>
      <c r="CV125" s="357"/>
      <c r="CW125" s="357"/>
      <c r="CX125" s="357"/>
      <c r="CY125" s="357"/>
      <c r="CZ125" s="357"/>
      <c r="DA125" s="357"/>
      <c r="DB125" s="357"/>
      <c r="DC125" s="357"/>
      <c r="DD125" s="357"/>
      <c r="DE125" s="357"/>
      <c r="DF125" s="357"/>
      <c r="DG125" s="357"/>
      <c r="DH125" s="357"/>
      <c r="DI125" s="357"/>
      <c r="DJ125" s="357"/>
      <c r="DK125" s="357"/>
      <c r="DL125" s="357"/>
      <c r="DM125" s="357"/>
      <c r="DN125" s="357"/>
      <c r="DO125" s="357"/>
      <c r="DP125" s="357"/>
      <c r="DQ125" s="357"/>
      <c r="DR125" s="357"/>
      <c r="DS125" s="357"/>
      <c r="DT125" s="357"/>
      <c r="DU125" s="357"/>
      <c r="DV125" s="357"/>
      <c r="DW125" s="357"/>
      <c r="DX125" s="357"/>
      <c r="DY125" s="357"/>
      <c r="DZ125" s="357"/>
      <c r="EA125" s="357"/>
      <c r="EB125" s="357"/>
      <c r="EC125" s="357"/>
      <c r="ED125" s="357"/>
      <c r="EE125" s="357"/>
      <c r="EF125" s="357"/>
      <c r="EG125" s="357"/>
      <c r="EH125" s="357"/>
      <c r="EI125" s="357"/>
      <c r="EJ125" s="357"/>
      <c r="EK125" s="357"/>
      <c r="EL125" s="357"/>
      <c r="EM125" s="357"/>
      <c r="EN125" s="357"/>
      <c r="EO125" s="357"/>
      <c r="EP125" s="357"/>
      <c r="EQ125" s="357"/>
      <c r="ER125" s="357"/>
      <c r="ES125" s="357"/>
      <c r="ET125" s="357"/>
      <c r="EU125" s="357"/>
      <c r="EV125" s="357"/>
      <c r="EW125" s="357"/>
      <c r="EX125" s="357"/>
      <c r="EY125" s="357"/>
      <c r="EZ125" s="357"/>
      <c r="FA125" s="357"/>
      <c r="FB125" s="357"/>
      <c r="FC125" s="357"/>
      <c r="HQ125" s="357"/>
      <c r="HR125" s="357"/>
      <c r="HS125" s="357"/>
      <c r="HT125" s="357"/>
      <c r="HU125" s="357"/>
      <c r="HV125" s="357"/>
      <c r="HW125" s="357"/>
      <c r="HX125" s="357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PA125" s="357"/>
      <c r="PB125" s="357"/>
      <c r="PC125" s="357"/>
      <c r="PD125" s="357"/>
      <c r="PE125" s="357"/>
      <c r="PF125" s="357"/>
      <c r="PG125" s="357"/>
      <c r="PH125" s="357"/>
      <c r="PI125" s="357"/>
      <c r="PJ125" s="357"/>
      <c r="PK125" s="357"/>
      <c r="PL125" s="357"/>
      <c r="PM125" s="357"/>
      <c r="PN125" s="357"/>
      <c r="PO125" s="357"/>
      <c r="PP125" s="357"/>
      <c r="PQ125" s="357"/>
      <c r="PR125" s="357"/>
      <c r="PS125" s="357"/>
      <c r="PT125" s="357"/>
      <c r="PU125" s="357"/>
      <c r="PV125" s="357"/>
      <c r="PW125" s="357"/>
      <c r="PX125" s="357"/>
      <c r="PY125" s="357"/>
      <c r="PZ125" s="357"/>
      <c r="QA125" s="357"/>
      <c r="QB125" s="357"/>
      <c r="QC125" s="357"/>
      <c r="QD125" s="357"/>
      <c r="QE125" s="357"/>
      <c r="QF125" s="357"/>
      <c r="QG125" s="357"/>
      <c r="QH125" s="357"/>
      <c r="QI125" s="357"/>
      <c r="QJ125" s="357"/>
      <c r="QK125" s="357"/>
      <c r="QL125" s="357"/>
      <c r="QM125" s="357"/>
      <c r="QN125" s="357"/>
      <c r="QO125" s="357"/>
      <c r="QP125" s="357"/>
      <c r="QQ125" s="357"/>
      <c r="QR125" s="357"/>
      <c r="QS125" s="357"/>
      <c r="QT125" s="357"/>
      <c r="QU125" s="357"/>
      <c r="QV125" s="357"/>
      <c r="QW125" s="357"/>
      <c r="QX125" s="357"/>
      <c r="QY125" s="357"/>
      <c r="QZ125" s="357"/>
      <c r="RA125" s="357"/>
      <c r="RM125" s="357"/>
      <c r="RN125" s="357"/>
      <c r="RO125" s="357"/>
      <c r="RP125" s="357"/>
      <c r="RQ125" s="357"/>
      <c r="RR125" s="357"/>
      <c r="RS125" s="357"/>
      <c r="RT125" s="357"/>
      <c r="RU125" s="357"/>
      <c r="RV125" s="357"/>
      <c r="RW125" s="357"/>
      <c r="RX125" s="357"/>
      <c r="RY125" s="357"/>
      <c r="RZ125" s="357"/>
      <c r="SA125" s="357"/>
      <c r="SB125" s="357"/>
    </row>
    <row r="126" spans="2:496" x14ac:dyDescent="0.25">
      <c r="B126" s="382"/>
      <c r="C126" s="382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X126"/>
      <c r="Y126"/>
      <c r="Z126"/>
      <c r="AA126"/>
      <c r="AB126"/>
      <c r="AC126" s="382"/>
      <c r="AD126" s="382"/>
      <c r="AE126" s="382"/>
      <c r="AF126" s="382"/>
      <c r="AH126" s="382"/>
      <c r="AI126" s="382"/>
      <c r="AJ126" s="382"/>
      <c r="AK126" s="382"/>
      <c r="AL126" s="382"/>
      <c r="AM126" s="382"/>
      <c r="AN126" s="382"/>
      <c r="AO126" s="382"/>
      <c r="AP126" s="382"/>
      <c r="AQ126" s="382"/>
      <c r="AR126" s="382"/>
      <c r="AS126" s="382"/>
      <c r="AT126" s="382"/>
      <c r="AU126" s="382"/>
      <c r="AV126" s="382"/>
      <c r="BU126" s="357"/>
      <c r="BV126" s="357"/>
      <c r="BW126" s="357"/>
      <c r="BX126" s="357"/>
      <c r="BY126" s="357"/>
      <c r="BZ126" s="357"/>
      <c r="CA126" s="357"/>
      <c r="CB126" s="357"/>
      <c r="CC126" s="357"/>
      <c r="CD126" s="357"/>
      <c r="CE126" s="357"/>
      <c r="CF126" s="357"/>
      <c r="CG126" s="357"/>
      <c r="CH126" s="357"/>
      <c r="CI126" s="357"/>
      <c r="CJ126" s="357"/>
      <c r="CK126" s="357"/>
      <c r="CL126" s="357"/>
      <c r="CM126" s="357"/>
      <c r="CN126" s="357"/>
      <c r="CO126" s="357"/>
      <c r="CP126" s="357"/>
      <c r="CQ126" s="357"/>
      <c r="CR126" s="357"/>
      <c r="CS126" s="357"/>
      <c r="CT126" s="357"/>
      <c r="CU126" s="357"/>
      <c r="CV126" s="357"/>
      <c r="CW126" s="357"/>
      <c r="CX126" s="357"/>
      <c r="CY126" s="357"/>
      <c r="CZ126" s="357"/>
      <c r="DA126" s="357"/>
      <c r="DB126" s="357"/>
      <c r="DC126" s="357"/>
      <c r="DD126" s="357"/>
      <c r="DE126" s="357"/>
      <c r="DF126" s="357"/>
      <c r="DG126" s="357"/>
      <c r="DH126" s="357"/>
      <c r="DI126" s="357"/>
      <c r="DJ126" s="357"/>
      <c r="DK126" s="357"/>
      <c r="DL126" s="357"/>
      <c r="DM126" s="357"/>
      <c r="DN126" s="357"/>
      <c r="DO126" s="357"/>
      <c r="DP126" s="357"/>
      <c r="DQ126" s="357"/>
      <c r="DR126" s="357"/>
      <c r="DS126" s="357"/>
      <c r="DT126" s="357"/>
      <c r="DU126" s="357"/>
      <c r="DV126" s="357"/>
      <c r="DW126" s="357"/>
      <c r="DX126" s="357"/>
      <c r="DY126" s="357"/>
      <c r="DZ126" s="357"/>
      <c r="EA126" s="357"/>
      <c r="EB126" s="357"/>
      <c r="EC126" s="357"/>
      <c r="ED126" s="357"/>
      <c r="EE126" s="357"/>
      <c r="EF126" s="357"/>
      <c r="EG126" s="357"/>
      <c r="EH126" s="357"/>
      <c r="EI126" s="357"/>
      <c r="EJ126" s="357"/>
      <c r="EK126" s="357"/>
      <c r="EL126" s="357"/>
      <c r="EM126" s="357"/>
      <c r="EN126" s="357"/>
      <c r="EO126" s="357"/>
      <c r="EP126" s="357"/>
      <c r="EQ126" s="357"/>
      <c r="ER126" s="357"/>
      <c r="ES126" s="357"/>
      <c r="ET126" s="357"/>
      <c r="EU126" s="357"/>
      <c r="EV126" s="357"/>
      <c r="EW126" s="357"/>
      <c r="EX126" s="357"/>
      <c r="EY126" s="357"/>
      <c r="EZ126" s="357"/>
      <c r="FA126" s="357"/>
      <c r="FB126" s="357"/>
      <c r="FC126" s="357"/>
      <c r="HQ126" s="357"/>
      <c r="HR126" s="357"/>
      <c r="HS126" s="357"/>
      <c r="HT126" s="357"/>
      <c r="HU126" s="357"/>
      <c r="HV126" s="357"/>
      <c r="HW126" s="357"/>
      <c r="HX126" s="357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PA126" s="357"/>
      <c r="PB126" s="357"/>
      <c r="PC126" s="357"/>
      <c r="PD126" s="357"/>
      <c r="PE126" s="357"/>
      <c r="PF126" s="357"/>
      <c r="PG126" s="357"/>
      <c r="PH126" s="357"/>
      <c r="PI126" s="357"/>
      <c r="PJ126" s="357"/>
      <c r="PK126" s="357"/>
      <c r="PL126" s="357"/>
      <c r="PM126" s="357"/>
      <c r="PN126" s="357"/>
      <c r="PO126" s="357"/>
      <c r="PP126" s="357"/>
      <c r="PQ126" s="357"/>
      <c r="PR126" s="357"/>
      <c r="PS126" s="357"/>
      <c r="PT126" s="357"/>
      <c r="PU126" s="357"/>
      <c r="PV126" s="357"/>
      <c r="PW126" s="357"/>
      <c r="PX126" s="357"/>
      <c r="PY126" s="357"/>
      <c r="PZ126" s="357"/>
      <c r="QA126" s="357"/>
      <c r="QB126" s="357"/>
      <c r="QC126" s="357"/>
      <c r="QD126" s="357"/>
      <c r="QE126" s="357"/>
      <c r="QF126" s="357"/>
      <c r="QG126" s="357"/>
      <c r="QH126" s="357"/>
      <c r="QI126" s="357"/>
      <c r="QJ126" s="357"/>
      <c r="QK126" s="357"/>
      <c r="QL126" s="357"/>
      <c r="QM126" s="357"/>
      <c r="QN126" s="357"/>
      <c r="QO126" s="357"/>
      <c r="QP126" s="357"/>
      <c r="QQ126" s="357"/>
      <c r="QR126" s="357"/>
      <c r="QS126" s="357"/>
      <c r="QT126" s="357"/>
      <c r="QU126" s="357"/>
      <c r="QV126" s="357"/>
      <c r="QW126" s="357"/>
      <c r="QX126" s="357"/>
      <c r="QY126" s="357"/>
      <c r="QZ126" s="357"/>
      <c r="RA126" s="357"/>
      <c r="RM126" s="357"/>
      <c r="RN126" s="357"/>
      <c r="RO126" s="357"/>
      <c r="RP126" s="357"/>
      <c r="RQ126" s="357"/>
      <c r="RR126" s="357"/>
      <c r="RS126" s="357"/>
      <c r="RT126" s="357"/>
      <c r="RU126" s="357"/>
      <c r="RV126" s="357"/>
      <c r="RW126" s="357"/>
      <c r="RX126" s="357"/>
      <c r="RY126" s="357"/>
      <c r="RZ126" s="357"/>
      <c r="SA126" s="357"/>
      <c r="SB126" s="357"/>
    </row>
    <row r="127" spans="2:496" x14ac:dyDescent="0.25">
      <c r="B127" s="382"/>
      <c r="C127" s="382"/>
      <c r="D127" s="382"/>
      <c r="E127" s="382"/>
      <c r="F127" s="382"/>
      <c r="G127" s="382"/>
      <c r="H127" s="382"/>
      <c r="I127" s="382"/>
      <c r="J127" s="382"/>
      <c r="K127" s="382"/>
      <c r="L127" s="382"/>
      <c r="M127" s="382"/>
      <c r="N127" s="382"/>
      <c r="O127" s="382"/>
      <c r="P127" s="382"/>
      <c r="X127"/>
      <c r="Y127"/>
      <c r="Z127"/>
      <c r="AA127"/>
      <c r="AB127"/>
      <c r="AC127" s="382"/>
      <c r="AD127" s="382"/>
      <c r="AE127" s="382"/>
      <c r="AF127" s="382"/>
      <c r="AH127" s="382"/>
      <c r="AI127" s="382"/>
      <c r="AJ127" s="382"/>
      <c r="AK127" s="382"/>
      <c r="AL127" s="382"/>
      <c r="AM127" s="382"/>
      <c r="AN127" s="382"/>
      <c r="AO127" s="382"/>
      <c r="AP127" s="382"/>
      <c r="AQ127" s="382"/>
      <c r="AR127" s="382"/>
      <c r="AS127" s="382"/>
      <c r="AT127" s="382"/>
      <c r="AU127" s="382"/>
      <c r="AV127" s="382"/>
      <c r="BU127" s="357"/>
      <c r="BV127" s="357"/>
      <c r="BW127" s="357"/>
      <c r="BX127" s="357"/>
      <c r="BY127" s="357"/>
      <c r="BZ127" s="357"/>
      <c r="CA127" s="357"/>
      <c r="CB127" s="357"/>
      <c r="CC127" s="357"/>
      <c r="CD127" s="357"/>
      <c r="CE127" s="357"/>
      <c r="CF127" s="357"/>
      <c r="CG127" s="357"/>
      <c r="CH127" s="357"/>
      <c r="CI127" s="357"/>
      <c r="CJ127" s="357"/>
      <c r="CK127" s="357"/>
      <c r="CL127" s="357"/>
      <c r="CM127" s="357"/>
      <c r="CN127" s="357"/>
      <c r="CO127" s="357"/>
      <c r="CP127" s="357"/>
      <c r="CQ127" s="357"/>
      <c r="CR127" s="357"/>
      <c r="CS127" s="357"/>
      <c r="CT127" s="357"/>
      <c r="CU127" s="357"/>
      <c r="CV127" s="357"/>
      <c r="CW127" s="357"/>
      <c r="CX127" s="357"/>
      <c r="CY127" s="357"/>
      <c r="CZ127" s="357"/>
      <c r="DA127" s="357"/>
      <c r="DB127" s="357"/>
      <c r="DC127" s="357"/>
      <c r="DD127" s="357"/>
      <c r="DE127" s="357"/>
      <c r="DF127" s="357"/>
      <c r="DG127" s="357"/>
      <c r="DH127" s="357"/>
      <c r="DI127" s="357"/>
      <c r="DJ127" s="357"/>
      <c r="DK127" s="357"/>
      <c r="DL127" s="357"/>
      <c r="DM127" s="357"/>
      <c r="DN127" s="357"/>
      <c r="DO127" s="357"/>
      <c r="DP127" s="357"/>
      <c r="DQ127" s="357"/>
      <c r="DR127" s="357"/>
      <c r="DS127" s="357"/>
      <c r="DT127" s="357"/>
      <c r="DU127" s="357"/>
      <c r="DV127" s="357"/>
      <c r="DW127" s="357"/>
      <c r="DX127" s="357"/>
      <c r="DY127" s="357"/>
      <c r="DZ127" s="357"/>
      <c r="EA127" s="357"/>
      <c r="EB127" s="357"/>
      <c r="EC127" s="357"/>
      <c r="ED127" s="357"/>
      <c r="EE127" s="357"/>
      <c r="EF127" s="357"/>
      <c r="EG127" s="357"/>
      <c r="EH127" s="357"/>
      <c r="EI127" s="357"/>
      <c r="EJ127" s="357"/>
      <c r="EK127" s="357"/>
      <c r="EL127" s="357"/>
      <c r="EM127" s="357"/>
      <c r="EN127" s="357"/>
      <c r="EO127" s="357"/>
      <c r="EP127" s="357"/>
      <c r="EQ127" s="357"/>
      <c r="ER127" s="357"/>
      <c r="ES127" s="357"/>
      <c r="ET127" s="357"/>
      <c r="EU127" s="357"/>
      <c r="EV127" s="357"/>
      <c r="EW127" s="357"/>
      <c r="EX127" s="357"/>
      <c r="EY127" s="357"/>
      <c r="EZ127" s="357"/>
      <c r="FA127" s="357"/>
      <c r="FB127" s="357"/>
      <c r="FC127" s="357"/>
      <c r="HQ127" s="357"/>
      <c r="HR127" s="357"/>
      <c r="HS127" s="357"/>
      <c r="HT127" s="357"/>
      <c r="HU127" s="357"/>
      <c r="HV127" s="357"/>
      <c r="HW127" s="357"/>
      <c r="HX127" s="35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PA127" s="357"/>
      <c r="PB127" s="357"/>
      <c r="PC127" s="357"/>
      <c r="PD127" s="357"/>
      <c r="PE127" s="357"/>
      <c r="PF127" s="357"/>
      <c r="PG127" s="357"/>
      <c r="PH127" s="357"/>
      <c r="PI127" s="357"/>
      <c r="PJ127" s="357"/>
      <c r="PK127" s="357"/>
      <c r="PL127" s="357"/>
      <c r="PM127" s="357"/>
      <c r="PN127" s="357"/>
      <c r="PO127" s="357"/>
      <c r="PP127" s="357"/>
      <c r="PQ127" s="357"/>
      <c r="PR127" s="357"/>
      <c r="PS127" s="357"/>
      <c r="PT127" s="357"/>
      <c r="PU127" s="357"/>
      <c r="PV127" s="357"/>
      <c r="PW127" s="357"/>
      <c r="PX127" s="357"/>
      <c r="PY127" s="357"/>
      <c r="PZ127" s="357"/>
      <c r="QA127" s="357"/>
      <c r="QB127" s="357"/>
      <c r="QC127" s="357"/>
      <c r="QD127" s="357"/>
      <c r="QE127" s="357"/>
      <c r="QF127" s="357"/>
      <c r="QG127" s="357"/>
      <c r="QH127" s="357"/>
      <c r="QI127" s="357"/>
      <c r="QJ127" s="357"/>
      <c r="QK127" s="357"/>
      <c r="QL127" s="357"/>
      <c r="QM127" s="357"/>
      <c r="QN127" s="357"/>
      <c r="QO127" s="357"/>
      <c r="QP127" s="357"/>
      <c r="QQ127" s="357"/>
      <c r="QR127" s="357"/>
      <c r="QS127" s="357"/>
      <c r="QT127" s="357"/>
      <c r="QU127" s="357"/>
      <c r="QV127" s="357"/>
      <c r="QW127" s="357"/>
      <c r="QX127" s="357"/>
      <c r="QY127" s="357"/>
      <c r="QZ127" s="357"/>
      <c r="RA127" s="357"/>
      <c r="RM127" s="357"/>
      <c r="RN127" s="357"/>
      <c r="RO127" s="357"/>
      <c r="RP127" s="357"/>
      <c r="RQ127" s="357"/>
      <c r="RR127" s="357"/>
      <c r="RS127" s="357"/>
      <c r="RT127" s="357"/>
      <c r="RU127" s="357"/>
      <c r="RV127" s="357"/>
      <c r="RW127" s="357"/>
      <c r="RX127" s="357"/>
      <c r="RY127" s="357"/>
      <c r="RZ127" s="357"/>
      <c r="SA127" s="357"/>
      <c r="SB127" s="357"/>
    </row>
    <row r="128" spans="2:496" x14ac:dyDescent="0.25">
      <c r="B128" s="382"/>
      <c r="C128" s="382"/>
      <c r="D128" s="382"/>
      <c r="E128" s="382"/>
      <c r="F128" s="382"/>
      <c r="G128" s="382"/>
      <c r="H128" s="382"/>
      <c r="I128" s="382"/>
      <c r="J128" s="382"/>
      <c r="K128" s="382"/>
      <c r="L128" s="382"/>
      <c r="M128" s="382"/>
      <c r="N128" s="382"/>
      <c r="O128" s="382"/>
      <c r="P128" s="382"/>
      <c r="X128"/>
      <c r="Y128"/>
      <c r="Z128"/>
      <c r="AA128"/>
      <c r="AB128"/>
      <c r="AC128" s="382"/>
      <c r="AD128" s="382"/>
      <c r="AE128" s="382"/>
      <c r="AF128" s="382"/>
      <c r="AH128" s="382"/>
      <c r="AI128" s="382"/>
      <c r="AJ128" s="382"/>
      <c r="AK128" s="382"/>
      <c r="AL128" s="382"/>
      <c r="AM128" s="382"/>
      <c r="AN128" s="382"/>
      <c r="AO128" s="382"/>
      <c r="AP128" s="382"/>
      <c r="AQ128" s="382"/>
      <c r="AR128" s="382"/>
      <c r="AS128" s="382"/>
      <c r="AT128" s="382"/>
      <c r="AU128" s="382"/>
      <c r="AV128" s="382"/>
      <c r="BU128" s="357"/>
      <c r="BV128" s="357"/>
      <c r="BW128" s="357"/>
      <c r="BX128" s="357"/>
      <c r="BY128" s="357"/>
      <c r="BZ128" s="357"/>
      <c r="CA128" s="357"/>
      <c r="CB128" s="357"/>
      <c r="CC128" s="357"/>
      <c r="CD128" s="357"/>
      <c r="CE128" s="357"/>
      <c r="CF128" s="357"/>
      <c r="CG128" s="357"/>
      <c r="CH128" s="357"/>
      <c r="CI128" s="357"/>
      <c r="CJ128" s="357"/>
      <c r="CK128" s="357"/>
      <c r="CL128" s="357"/>
      <c r="CM128" s="357"/>
      <c r="CN128" s="357"/>
      <c r="CO128" s="357"/>
      <c r="CP128" s="357"/>
      <c r="CQ128" s="357"/>
      <c r="CR128" s="357"/>
      <c r="CS128" s="357"/>
      <c r="CT128" s="357"/>
      <c r="CU128" s="357"/>
      <c r="CV128" s="357"/>
      <c r="CW128" s="357"/>
      <c r="CX128" s="357"/>
      <c r="CY128" s="357"/>
      <c r="CZ128" s="357"/>
      <c r="DA128" s="357"/>
      <c r="DB128" s="357"/>
      <c r="DC128" s="357"/>
      <c r="DD128" s="357"/>
      <c r="DE128" s="357"/>
      <c r="DF128" s="357"/>
      <c r="DG128" s="357"/>
      <c r="DH128" s="357"/>
      <c r="DI128" s="357"/>
      <c r="DJ128" s="357"/>
      <c r="DK128" s="357"/>
      <c r="DL128" s="357"/>
      <c r="DM128" s="357"/>
      <c r="DN128" s="357"/>
      <c r="DO128" s="357"/>
      <c r="DP128" s="357"/>
      <c r="DQ128" s="357"/>
      <c r="DR128" s="357"/>
      <c r="DS128" s="357"/>
      <c r="DT128" s="357"/>
      <c r="DU128" s="357"/>
      <c r="DV128" s="357"/>
      <c r="DW128" s="357"/>
      <c r="DX128" s="357"/>
      <c r="DY128" s="357"/>
      <c r="DZ128" s="357"/>
      <c r="EA128" s="357"/>
      <c r="EB128" s="357"/>
      <c r="EC128" s="357"/>
      <c r="ED128" s="357"/>
      <c r="EE128" s="357"/>
      <c r="EF128" s="357"/>
      <c r="EG128" s="357"/>
      <c r="EH128" s="357"/>
      <c r="EI128" s="357"/>
      <c r="EJ128" s="357"/>
      <c r="EK128" s="357"/>
      <c r="EL128" s="357"/>
      <c r="EM128" s="357"/>
      <c r="EN128" s="357"/>
      <c r="EO128" s="357"/>
      <c r="EP128" s="357"/>
      <c r="EQ128" s="357"/>
      <c r="ER128" s="357"/>
      <c r="ES128" s="357"/>
      <c r="ET128" s="357"/>
      <c r="EU128" s="357"/>
      <c r="EV128" s="357"/>
      <c r="EW128" s="357"/>
      <c r="EX128" s="357"/>
      <c r="EY128" s="357"/>
      <c r="EZ128" s="357"/>
      <c r="FA128" s="357"/>
      <c r="FB128" s="357"/>
      <c r="FC128" s="357"/>
      <c r="HQ128" s="357"/>
      <c r="HR128" s="357"/>
      <c r="HS128" s="357"/>
      <c r="HT128" s="357"/>
      <c r="HU128" s="357"/>
      <c r="HV128" s="357"/>
      <c r="HW128" s="357"/>
      <c r="HX128" s="357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PA128" s="357"/>
      <c r="PB128" s="357"/>
      <c r="PC128" s="357"/>
      <c r="PD128" s="357"/>
      <c r="PE128" s="357"/>
      <c r="PF128" s="357"/>
      <c r="PG128" s="357"/>
      <c r="PH128" s="357"/>
      <c r="PI128" s="357"/>
      <c r="PJ128" s="357"/>
      <c r="PK128" s="357"/>
      <c r="PL128" s="357"/>
      <c r="PM128" s="357"/>
      <c r="PN128" s="357"/>
      <c r="PO128" s="357"/>
      <c r="PP128" s="357"/>
      <c r="PQ128" s="357"/>
      <c r="PR128" s="357"/>
      <c r="PS128" s="357"/>
      <c r="PT128" s="357"/>
      <c r="PU128" s="357"/>
      <c r="PV128" s="357"/>
      <c r="PW128" s="357"/>
      <c r="PX128" s="357"/>
      <c r="PY128" s="357"/>
      <c r="PZ128" s="357"/>
      <c r="QA128" s="357"/>
      <c r="QB128" s="357"/>
      <c r="QC128" s="357"/>
      <c r="QD128" s="357"/>
      <c r="QE128" s="357"/>
      <c r="QF128" s="357"/>
      <c r="QG128" s="357"/>
      <c r="QH128" s="357"/>
      <c r="QI128" s="357"/>
      <c r="QJ128" s="357"/>
      <c r="QK128" s="357"/>
      <c r="QL128" s="357"/>
      <c r="QM128" s="357"/>
      <c r="QN128" s="357"/>
      <c r="QO128" s="357"/>
      <c r="QP128" s="357"/>
      <c r="QQ128" s="357"/>
      <c r="QR128" s="357"/>
      <c r="QS128" s="357"/>
      <c r="QT128" s="357"/>
      <c r="QU128" s="357"/>
      <c r="QV128" s="357"/>
      <c r="QW128" s="357"/>
      <c r="QX128" s="357"/>
      <c r="QY128" s="357"/>
      <c r="QZ128" s="357"/>
      <c r="RA128" s="357"/>
      <c r="RM128" s="357"/>
      <c r="RN128" s="357"/>
      <c r="RO128" s="357"/>
      <c r="RP128" s="357"/>
      <c r="RQ128" s="357"/>
      <c r="RR128" s="357"/>
      <c r="RS128" s="357"/>
      <c r="RT128" s="357"/>
      <c r="RU128" s="357"/>
      <c r="RV128" s="357"/>
      <c r="RW128" s="357"/>
      <c r="RX128" s="357"/>
      <c r="RY128" s="357"/>
      <c r="RZ128" s="357"/>
      <c r="SA128" s="357"/>
      <c r="SB128" s="357"/>
    </row>
    <row r="129" spans="2:496" x14ac:dyDescent="0.25">
      <c r="B129" s="382"/>
      <c r="C129" s="382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2"/>
      <c r="P129" s="382"/>
      <c r="X129"/>
      <c r="Y129"/>
      <c r="Z129"/>
      <c r="AA129"/>
      <c r="AB129"/>
      <c r="AC129" s="382"/>
      <c r="AD129" s="382"/>
      <c r="AE129" s="382"/>
      <c r="AF129" s="382"/>
      <c r="AH129" s="382"/>
      <c r="AI129" s="382"/>
      <c r="AJ129" s="382"/>
      <c r="AK129" s="382"/>
      <c r="AL129" s="382"/>
      <c r="AM129" s="382"/>
      <c r="AN129" s="382"/>
      <c r="AO129" s="382"/>
      <c r="AP129" s="382"/>
      <c r="AQ129" s="382"/>
      <c r="AR129" s="382"/>
      <c r="AS129" s="382"/>
      <c r="AT129" s="382"/>
      <c r="AU129" s="382"/>
      <c r="AV129" s="382"/>
      <c r="BU129" s="357"/>
      <c r="BV129" s="357"/>
      <c r="BW129" s="357"/>
      <c r="BX129" s="357"/>
      <c r="BY129" s="357"/>
      <c r="BZ129" s="357"/>
      <c r="CA129" s="357"/>
      <c r="CB129" s="357"/>
      <c r="CC129" s="357"/>
      <c r="CD129" s="357"/>
      <c r="CE129" s="357"/>
      <c r="CF129" s="357"/>
      <c r="CG129" s="357"/>
      <c r="CH129" s="357"/>
      <c r="CI129" s="357"/>
      <c r="CJ129" s="357"/>
      <c r="CK129" s="357"/>
      <c r="CL129" s="357"/>
      <c r="CM129" s="357"/>
      <c r="CN129" s="357"/>
      <c r="CO129" s="357"/>
      <c r="CP129" s="357"/>
      <c r="CQ129" s="357"/>
      <c r="CR129" s="357"/>
      <c r="CS129" s="357"/>
      <c r="CT129" s="357"/>
      <c r="CU129" s="357"/>
      <c r="CV129" s="357"/>
      <c r="CW129" s="357"/>
      <c r="CX129" s="357"/>
      <c r="CY129" s="357"/>
      <c r="CZ129" s="357"/>
      <c r="DA129" s="357"/>
      <c r="DB129" s="357"/>
      <c r="DC129" s="357"/>
      <c r="DD129" s="357"/>
      <c r="DE129" s="357"/>
      <c r="DF129" s="357"/>
      <c r="DG129" s="357"/>
      <c r="DH129" s="357"/>
      <c r="DI129" s="357"/>
      <c r="DJ129" s="357"/>
      <c r="DK129" s="357"/>
      <c r="DL129" s="357"/>
      <c r="DM129" s="357"/>
      <c r="DN129" s="357"/>
      <c r="DO129" s="357"/>
      <c r="DP129" s="357"/>
      <c r="DQ129" s="357"/>
      <c r="DR129" s="357"/>
      <c r="DS129" s="357"/>
      <c r="DT129" s="357"/>
      <c r="DU129" s="357"/>
      <c r="DV129" s="357"/>
      <c r="DW129" s="357"/>
      <c r="DX129" s="357"/>
      <c r="DY129" s="357"/>
      <c r="DZ129" s="357"/>
      <c r="EA129" s="357"/>
      <c r="EB129" s="357"/>
      <c r="EC129" s="357"/>
      <c r="ED129" s="357"/>
      <c r="EE129" s="357"/>
      <c r="EF129" s="357"/>
      <c r="EG129" s="357"/>
      <c r="EH129" s="357"/>
      <c r="EI129" s="357"/>
      <c r="EJ129" s="357"/>
      <c r="EK129" s="357"/>
      <c r="EL129" s="357"/>
      <c r="EM129" s="357"/>
      <c r="EN129" s="357"/>
      <c r="EO129" s="357"/>
      <c r="EP129" s="357"/>
      <c r="EQ129" s="357"/>
      <c r="ER129" s="357"/>
      <c r="ES129" s="357"/>
      <c r="ET129" s="357"/>
      <c r="EU129" s="357"/>
      <c r="EV129" s="357"/>
      <c r="EW129" s="357"/>
      <c r="EX129" s="357"/>
      <c r="EY129" s="357"/>
      <c r="EZ129" s="357"/>
      <c r="FA129" s="357"/>
      <c r="FB129" s="357"/>
      <c r="FC129" s="357"/>
      <c r="HQ129" s="357"/>
      <c r="HR129" s="357"/>
      <c r="HS129" s="357"/>
      <c r="HT129" s="357"/>
      <c r="HU129" s="357"/>
      <c r="HV129" s="357"/>
      <c r="HW129" s="357"/>
      <c r="HX129" s="357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PA129" s="357"/>
      <c r="PB129" s="357"/>
      <c r="PC129" s="357"/>
      <c r="PD129" s="357"/>
      <c r="PE129" s="357"/>
      <c r="PF129" s="357"/>
      <c r="PG129" s="357"/>
      <c r="PH129" s="357"/>
      <c r="PI129" s="357"/>
      <c r="PJ129" s="357"/>
      <c r="PK129" s="357"/>
      <c r="PL129" s="357"/>
      <c r="PM129" s="357"/>
      <c r="PN129" s="357"/>
      <c r="PO129" s="357"/>
      <c r="PP129" s="357"/>
      <c r="PQ129" s="357"/>
      <c r="PR129" s="357"/>
      <c r="PS129" s="357"/>
      <c r="PT129" s="357"/>
      <c r="PU129" s="357"/>
      <c r="PV129" s="357"/>
      <c r="PW129" s="357"/>
      <c r="PX129" s="357"/>
      <c r="PY129" s="357"/>
      <c r="PZ129" s="357"/>
      <c r="QA129" s="357"/>
      <c r="QB129" s="357"/>
      <c r="QC129" s="357"/>
      <c r="QD129" s="357"/>
      <c r="QE129" s="357"/>
      <c r="QF129" s="357"/>
      <c r="QG129" s="357"/>
      <c r="QH129" s="357"/>
      <c r="QI129" s="357"/>
      <c r="QJ129" s="357"/>
      <c r="QK129" s="357"/>
      <c r="QL129" s="357"/>
      <c r="QM129" s="357"/>
      <c r="QN129" s="357"/>
      <c r="QO129" s="357"/>
      <c r="QP129" s="357"/>
      <c r="QQ129" s="357"/>
      <c r="QR129" s="357"/>
      <c r="QS129" s="357"/>
      <c r="QT129" s="357"/>
      <c r="QU129" s="357"/>
      <c r="QV129" s="357"/>
      <c r="QW129" s="357"/>
      <c r="QX129" s="357"/>
      <c r="QY129" s="357"/>
      <c r="QZ129" s="357"/>
      <c r="RA129" s="357"/>
      <c r="RM129" s="357"/>
      <c r="RN129" s="357"/>
      <c r="RO129" s="357"/>
      <c r="RP129" s="357"/>
      <c r="RQ129" s="357"/>
      <c r="RR129" s="357"/>
      <c r="RS129" s="357"/>
      <c r="RT129" s="357"/>
      <c r="RU129" s="357"/>
      <c r="RV129" s="357"/>
      <c r="RW129" s="357"/>
      <c r="RX129" s="357"/>
      <c r="RY129" s="357"/>
      <c r="RZ129" s="357"/>
      <c r="SA129" s="357"/>
      <c r="SB129" s="357"/>
    </row>
    <row r="130" spans="2:496" x14ac:dyDescent="0.25">
      <c r="B130" s="382"/>
      <c r="C130" s="382"/>
      <c r="D130" s="382"/>
      <c r="E130" s="382"/>
      <c r="F130" s="382"/>
      <c r="G130" s="382"/>
      <c r="H130" s="382"/>
      <c r="I130" s="382"/>
      <c r="J130" s="382"/>
      <c r="K130" s="382"/>
      <c r="L130" s="382"/>
      <c r="M130" s="382"/>
      <c r="N130" s="382"/>
      <c r="O130" s="382"/>
      <c r="P130" s="382"/>
      <c r="X130"/>
      <c r="Y130"/>
      <c r="Z130"/>
      <c r="AA130"/>
      <c r="AB130"/>
      <c r="AC130" s="382"/>
      <c r="AD130" s="382"/>
      <c r="AE130" s="382"/>
      <c r="AF130" s="382"/>
      <c r="AH130" s="382"/>
      <c r="AI130" s="382"/>
      <c r="AJ130" s="382"/>
      <c r="AK130" s="382"/>
      <c r="AL130" s="382"/>
      <c r="AM130" s="382"/>
      <c r="AN130" s="382"/>
      <c r="AO130" s="382"/>
      <c r="AP130" s="382"/>
      <c r="AQ130" s="382"/>
      <c r="AR130" s="382"/>
      <c r="AS130" s="382"/>
      <c r="AT130" s="382"/>
      <c r="AU130" s="382"/>
      <c r="AV130" s="382"/>
      <c r="BU130" s="357"/>
      <c r="BV130" s="357"/>
      <c r="BW130" s="357"/>
      <c r="BX130" s="357"/>
      <c r="BY130" s="357"/>
      <c r="BZ130" s="357"/>
      <c r="CA130" s="357"/>
      <c r="CB130" s="357"/>
      <c r="CC130" s="357"/>
      <c r="CD130" s="357"/>
      <c r="CE130" s="357"/>
      <c r="CF130" s="357"/>
      <c r="CG130" s="357"/>
      <c r="CH130" s="357"/>
      <c r="CI130" s="357"/>
      <c r="CJ130" s="357"/>
      <c r="CK130" s="357"/>
      <c r="CL130" s="357"/>
      <c r="CM130" s="357"/>
      <c r="CN130" s="357"/>
      <c r="CO130" s="357"/>
      <c r="CP130" s="357"/>
      <c r="CQ130" s="357"/>
      <c r="CR130" s="357"/>
      <c r="CS130" s="357"/>
      <c r="CT130" s="357"/>
      <c r="CU130" s="357"/>
      <c r="CV130" s="357"/>
      <c r="CW130" s="357"/>
      <c r="CX130" s="357"/>
      <c r="CY130" s="357"/>
      <c r="CZ130" s="357"/>
      <c r="DA130" s="357"/>
      <c r="DB130" s="357"/>
      <c r="DC130" s="357"/>
      <c r="DD130" s="357"/>
      <c r="DE130" s="357"/>
      <c r="DF130" s="357"/>
      <c r="DG130" s="357"/>
      <c r="DH130" s="357"/>
      <c r="DI130" s="357"/>
      <c r="DJ130" s="357"/>
      <c r="DK130" s="357"/>
      <c r="DL130" s="357"/>
      <c r="DM130" s="357"/>
      <c r="DN130" s="357"/>
      <c r="DO130" s="357"/>
      <c r="DP130" s="357"/>
      <c r="DQ130" s="357"/>
      <c r="DR130" s="357"/>
      <c r="DS130" s="357"/>
      <c r="DT130" s="357"/>
      <c r="DU130" s="357"/>
      <c r="DV130" s="357"/>
      <c r="DW130" s="357"/>
      <c r="DX130" s="357"/>
      <c r="DY130" s="357"/>
      <c r="DZ130" s="357"/>
      <c r="EA130" s="357"/>
      <c r="EB130" s="357"/>
      <c r="EC130" s="357"/>
      <c r="ED130" s="357"/>
      <c r="EE130" s="357"/>
      <c r="EF130" s="357"/>
      <c r="EG130" s="357"/>
      <c r="EH130" s="357"/>
      <c r="EI130" s="357"/>
      <c r="EJ130" s="357"/>
      <c r="EK130" s="357"/>
      <c r="EL130" s="357"/>
      <c r="EM130" s="357"/>
      <c r="EN130" s="357"/>
      <c r="EO130" s="357"/>
      <c r="EP130" s="357"/>
      <c r="EQ130" s="357"/>
      <c r="ER130" s="357"/>
      <c r="ES130" s="357"/>
      <c r="ET130" s="357"/>
      <c r="EU130" s="357"/>
      <c r="EV130" s="357"/>
      <c r="EW130" s="357"/>
      <c r="EX130" s="357"/>
      <c r="EY130" s="357"/>
      <c r="EZ130" s="357"/>
      <c r="FA130" s="357"/>
      <c r="FB130" s="357"/>
      <c r="FC130" s="357"/>
      <c r="HQ130" s="357"/>
      <c r="HR130" s="357"/>
      <c r="HS130" s="357"/>
      <c r="HT130" s="357"/>
      <c r="HU130" s="357"/>
      <c r="HV130" s="357"/>
      <c r="HW130" s="357"/>
      <c r="HX130" s="357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PA130" s="357"/>
      <c r="PB130" s="357"/>
      <c r="PC130" s="357"/>
      <c r="PD130" s="357"/>
      <c r="PE130" s="357"/>
      <c r="PF130" s="357"/>
      <c r="PG130" s="357"/>
      <c r="PH130" s="357"/>
      <c r="PI130" s="357"/>
      <c r="PJ130" s="357"/>
      <c r="PK130" s="357"/>
      <c r="PL130" s="357"/>
      <c r="PM130" s="357"/>
      <c r="PN130" s="357"/>
      <c r="PO130" s="357"/>
      <c r="PP130" s="357"/>
      <c r="PQ130" s="357"/>
      <c r="PR130" s="357"/>
      <c r="PS130" s="357"/>
      <c r="PT130" s="357"/>
      <c r="PU130" s="357"/>
      <c r="PV130" s="357"/>
      <c r="PW130" s="357"/>
      <c r="PX130" s="357"/>
      <c r="PY130" s="357"/>
      <c r="PZ130" s="357"/>
      <c r="QA130" s="357"/>
      <c r="QB130" s="357"/>
      <c r="QC130" s="357"/>
      <c r="QD130" s="357"/>
      <c r="QE130" s="357"/>
      <c r="QF130" s="357"/>
      <c r="QG130" s="357"/>
      <c r="QH130" s="357"/>
      <c r="QI130" s="357"/>
      <c r="QJ130" s="357"/>
      <c r="QK130" s="357"/>
      <c r="QL130" s="357"/>
      <c r="QM130" s="357"/>
      <c r="QN130" s="357"/>
      <c r="QO130" s="357"/>
      <c r="QP130" s="357"/>
      <c r="QQ130" s="357"/>
      <c r="QR130" s="357"/>
      <c r="QS130" s="357"/>
      <c r="QT130" s="357"/>
      <c r="QU130" s="357"/>
      <c r="QV130" s="357"/>
      <c r="QW130" s="357"/>
      <c r="QX130" s="357"/>
      <c r="QY130" s="357"/>
      <c r="QZ130" s="357"/>
      <c r="RA130" s="357"/>
      <c r="RM130" s="357"/>
      <c r="RN130" s="357"/>
      <c r="RO130" s="357"/>
      <c r="RP130" s="357"/>
      <c r="RQ130" s="357"/>
      <c r="RR130" s="357"/>
      <c r="RS130" s="357"/>
      <c r="RT130" s="357"/>
      <c r="RU130" s="357"/>
      <c r="RV130" s="357"/>
      <c r="RW130" s="357"/>
      <c r="RX130" s="357"/>
      <c r="RY130" s="357"/>
      <c r="RZ130" s="357"/>
      <c r="SA130" s="357"/>
      <c r="SB130" s="357"/>
    </row>
    <row r="131" spans="2:496" x14ac:dyDescent="0.25">
      <c r="B131" s="382"/>
      <c r="C131" s="382"/>
      <c r="D131" s="382"/>
      <c r="E131" s="382"/>
      <c r="F131" s="382"/>
      <c r="G131" s="382"/>
      <c r="H131" s="382"/>
      <c r="I131" s="382"/>
      <c r="J131" s="382"/>
      <c r="K131" s="382"/>
      <c r="L131" s="382"/>
      <c r="M131" s="382"/>
      <c r="N131" s="382"/>
      <c r="O131" s="382"/>
      <c r="P131" s="382"/>
      <c r="X131"/>
      <c r="Y131"/>
      <c r="Z131"/>
      <c r="AA131"/>
      <c r="AB131"/>
      <c r="AC131" s="382"/>
      <c r="AD131" s="382"/>
      <c r="AE131" s="382"/>
      <c r="AF131" s="382"/>
      <c r="AH131" s="382"/>
      <c r="AI131" s="382"/>
      <c r="AJ131" s="382"/>
      <c r="AK131" s="382"/>
      <c r="AL131" s="382"/>
      <c r="AM131" s="382"/>
      <c r="AN131" s="382"/>
      <c r="AO131" s="382"/>
      <c r="AP131" s="382"/>
      <c r="AQ131" s="382"/>
      <c r="AR131" s="382"/>
      <c r="AS131" s="382"/>
      <c r="AT131" s="382"/>
      <c r="AU131" s="382"/>
      <c r="AV131" s="382"/>
      <c r="BU131" s="357"/>
      <c r="BV131" s="357"/>
      <c r="BW131" s="357"/>
      <c r="BX131" s="357"/>
      <c r="BY131" s="357"/>
      <c r="BZ131" s="357"/>
      <c r="CA131" s="357"/>
      <c r="CB131" s="357"/>
      <c r="CC131" s="357"/>
      <c r="CD131" s="357"/>
      <c r="CE131" s="357"/>
      <c r="CF131" s="357"/>
      <c r="CG131" s="357"/>
      <c r="CH131" s="357"/>
      <c r="CI131" s="357"/>
      <c r="CJ131" s="357"/>
      <c r="CK131" s="357"/>
      <c r="CL131" s="357"/>
      <c r="CM131" s="357"/>
      <c r="CN131" s="357"/>
      <c r="CO131" s="357"/>
      <c r="CP131" s="357"/>
      <c r="CQ131" s="357"/>
      <c r="CR131" s="357"/>
      <c r="CS131" s="357"/>
      <c r="CT131" s="357"/>
      <c r="CU131" s="357"/>
      <c r="CV131" s="357"/>
      <c r="CW131" s="357"/>
      <c r="CX131" s="357"/>
      <c r="CY131" s="357"/>
      <c r="CZ131" s="357"/>
      <c r="DA131" s="357"/>
      <c r="DB131" s="357"/>
      <c r="DC131" s="357"/>
      <c r="DD131" s="357"/>
      <c r="DE131" s="357"/>
      <c r="DF131" s="357"/>
      <c r="DG131" s="357"/>
      <c r="DH131" s="357"/>
      <c r="DI131" s="357"/>
      <c r="DJ131" s="357"/>
      <c r="DK131" s="357"/>
      <c r="DL131" s="357"/>
      <c r="DM131" s="357"/>
      <c r="DN131" s="357"/>
      <c r="DO131" s="357"/>
      <c r="DP131" s="357"/>
      <c r="DQ131" s="357"/>
      <c r="DR131" s="357"/>
      <c r="DS131" s="357"/>
      <c r="DT131" s="357"/>
      <c r="DU131" s="357"/>
      <c r="DV131" s="357"/>
      <c r="DW131" s="357"/>
      <c r="DX131" s="357"/>
      <c r="DY131" s="357"/>
      <c r="DZ131" s="357"/>
      <c r="EA131" s="357"/>
      <c r="EB131" s="357"/>
      <c r="EC131" s="357"/>
      <c r="ED131" s="357"/>
      <c r="EE131" s="357"/>
      <c r="EF131" s="357"/>
      <c r="EG131" s="357"/>
      <c r="EH131" s="357"/>
      <c r="EI131" s="357"/>
      <c r="EJ131" s="357"/>
      <c r="EK131" s="357"/>
      <c r="EL131" s="357"/>
      <c r="EM131" s="357"/>
      <c r="EN131" s="357"/>
      <c r="EO131" s="357"/>
      <c r="EP131" s="357"/>
      <c r="EQ131" s="357"/>
      <c r="ER131" s="357"/>
      <c r="ES131" s="357"/>
      <c r="ET131" s="357"/>
      <c r="EU131" s="357"/>
      <c r="EV131" s="357"/>
      <c r="EW131" s="357"/>
      <c r="EX131" s="357"/>
      <c r="EY131" s="357"/>
      <c r="EZ131" s="357"/>
      <c r="FA131" s="357"/>
      <c r="FB131" s="357"/>
      <c r="FC131" s="357"/>
      <c r="HQ131" s="357"/>
      <c r="HR131" s="357"/>
      <c r="HS131" s="357"/>
      <c r="HT131" s="357"/>
      <c r="HU131" s="357"/>
      <c r="HV131" s="357"/>
      <c r="HW131" s="357"/>
      <c r="HX131" s="357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PA131" s="357"/>
      <c r="PB131" s="357"/>
      <c r="PC131" s="357"/>
      <c r="PD131" s="357"/>
      <c r="PE131" s="357"/>
      <c r="PF131" s="357"/>
      <c r="PG131" s="357"/>
      <c r="PH131" s="357"/>
      <c r="PI131" s="357"/>
      <c r="PJ131" s="357"/>
      <c r="PK131" s="357"/>
      <c r="PL131" s="357"/>
      <c r="PM131" s="357"/>
      <c r="PN131" s="357"/>
      <c r="PO131" s="357"/>
      <c r="PP131" s="357"/>
      <c r="PQ131" s="357"/>
      <c r="PR131" s="357"/>
      <c r="PS131" s="357"/>
      <c r="PT131" s="357"/>
      <c r="PU131" s="357"/>
      <c r="PV131" s="357"/>
      <c r="PW131" s="357"/>
      <c r="PX131" s="357"/>
      <c r="PY131" s="357"/>
      <c r="PZ131" s="357"/>
      <c r="QA131" s="357"/>
      <c r="QB131" s="357"/>
      <c r="QC131" s="357"/>
      <c r="QD131" s="357"/>
      <c r="QE131" s="357"/>
      <c r="QF131" s="357"/>
      <c r="QG131" s="357"/>
      <c r="QH131" s="357"/>
      <c r="QI131" s="357"/>
      <c r="QJ131" s="357"/>
      <c r="QK131" s="357"/>
      <c r="QL131" s="357"/>
      <c r="QM131" s="357"/>
      <c r="QN131" s="357"/>
      <c r="QO131" s="357"/>
      <c r="QP131" s="357"/>
      <c r="QQ131" s="357"/>
      <c r="QR131" s="357"/>
      <c r="QS131" s="357"/>
      <c r="QT131" s="357"/>
      <c r="QU131" s="357"/>
      <c r="QV131" s="357"/>
      <c r="QW131" s="357"/>
      <c r="QX131" s="357"/>
      <c r="QY131" s="357"/>
      <c r="QZ131" s="357"/>
      <c r="RA131" s="357"/>
      <c r="RM131" s="357"/>
      <c r="RN131" s="357"/>
      <c r="RO131" s="357"/>
      <c r="RP131" s="357"/>
      <c r="RQ131" s="357"/>
      <c r="RR131" s="357"/>
      <c r="RS131" s="357"/>
      <c r="RT131" s="357"/>
      <c r="RU131" s="357"/>
      <c r="RV131" s="357"/>
      <c r="RW131" s="357"/>
      <c r="RX131" s="357"/>
      <c r="RY131" s="357"/>
      <c r="RZ131" s="357"/>
      <c r="SA131" s="357"/>
      <c r="SB131" s="357"/>
    </row>
    <row r="132" spans="2:496" x14ac:dyDescent="0.25">
      <c r="B132" s="382"/>
      <c r="C132" s="382"/>
      <c r="D132" s="382"/>
      <c r="E132" s="382"/>
      <c r="F132" s="382"/>
      <c r="G132" s="382"/>
      <c r="H132" s="382"/>
      <c r="I132" s="382"/>
      <c r="J132" s="382"/>
      <c r="K132" s="382"/>
      <c r="L132" s="382"/>
      <c r="M132" s="382"/>
      <c r="N132" s="382"/>
      <c r="O132" s="382"/>
      <c r="P132" s="382"/>
      <c r="X132"/>
      <c r="Y132"/>
      <c r="Z132"/>
      <c r="AA132"/>
      <c r="AB132"/>
      <c r="AC132" s="382"/>
      <c r="AD132" s="382"/>
      <c r="AE132" s="382"/>
      <c r="AF132" s="382"/>
      <c r="AH132" s="382"/>
      <c r="AI132" s="382"/>
      <c r="AJ132" s="382"/>
      <c r="AK132" s="382"/>
      <c r="AL132" s="382"/>
      <c r="AM132" s="382"/>
      <c r="AN132" s="382"/>
      <c r="AO132" s="382"/>
      <c r="AP132" s="382"/>
      <c r="AQ132" s="382"/>
      <c r="AR132" s="382"/>
      <c r="AS132" s="382"/>
      <c r="AT132" s="382"/>
      <c r="AU132" s="382"/>
      <c r="AV132" s="382"/>
      <c r="BU132" s="357"/>
      <c r="BV132" s="357"/>
      <c r="BW132" s="357"/>
      <c r="BX132" s="357"/>
      <c r="BY132" s="357"/>
      <c r="BZ132" s="357"/>
      <c r="CA132" s="357"/>
      <c r="CB132" s="357"/>
      <c r="CC132" s="357"/>
      <c r="CD132" s="357"/>
      <c r="CE132" s="357"/>
      <c r="CF132" s="357"/>
      <c r="CG132" s="357"/>
      <c r="CH132" s="357"/>
      <c r="CI132" s="357"/>
      <c r="CJ132" s="357"/>
      <c r="CK132" s="357"/>
      <c r="CL132" s="357"/>
      <c r="CM132" s="357"/>
      <c r="CN132" s="357"/>
      <c r="CO132" s="357"/>
      <c r="CP132" s="357"/>
      <c r="CQ132" s="357"/>
      <c r="CR132" s="357"/>
      <c r="CS132" s="357"/>
      <c r="CT132" s="357"/>
      <c r="CU132" s="357"/>
      <c r="CV132" s="357"/>
      <c r="CW132" s="357"/>
      <c r="CX132" s="357"/>
      <c r="CY132" s="357"/>
      <c r="CZ132" s="357"/>
      <c r="DA132" s="357"/>
      <c r="DB132" s="357"/>
      <c r="DC132" s="357"/>
      <c r="DD132" s="357"/>
      <c r="DE132" s="357"/>
      <c r="DF132" s="357"/>
      <c r="DG132" s="357"/>
      <c r="DH132" s="357"/>
      <c r="DI132" s="357"/>
      <c r="DJ132" s="357"/>
      <c r="DK132" s="357"/>
      <c r="DL132" s="357"/>
      <c r="DM132" s="357"/>
      <c r="DN132" s="357"/>
      <c r="DO132" s="357"/>
      <c r="DP132" s="357"/>
      <c r="DQ132" s="357"/>
      <c r="DR132" s="357"/>
      <c r="DS132" s="357"/>
      <c r="DT132" s="357"/>
      <c r="DU132" s="357"/>
      <c r="DV132" s="357"/>
      <c r="DW132" s="357"/>
      <c r="DX132" s="357"/>
      <c r="DY132" s="357"/>
      <c r="DZ132" s="357"/>
      <c r="EA132" s="357"/>
      <c r="EB132" s="357"/>
      <c r="EC132" s="357"/>
      <c r="ED132" s="357"/>
      <c r="EE132" s="357"/>
      <c r="EF132" s="357"/>
      <c r="EG132" s="357"/>
      <c r="EH132" s="357"/>
      <c r="EI132" s="357"/>
      <c r="EJ132" s="357"/>
      <c r="EK132" s="357"/>
      <c r="EL132" s="357"/>
      <c r="EM132" s="357"/>
      <c r="EN132" s="357"/>
      <c r="EO132" s="357"/>
      <c r="EP132" s="357"/>
      <c r="EQ132" s="357"/>
      <c r="ER132" s="357"/>
      <c r="ES132" s="357"/>
      <c r="ET132" s="357"/>
      <c r="EU132" s="357"/>
      <c r="EV132" s="357"/>
      <c r="EW132" s="357"/>
      <c r="EX132" s="357"/>
      <c r="EY132" s="357"/>
      <c r="EZ132" s="357"/>
      <c r="FA132" s="357"/>
      <c r="FB132" s="357"/>
      <c r="FC132" s="357"/>
      <c r="HQ132" s="357"/>
      <c r="HR132" s="357"/>
      <c r="HS132" s="357"/>
      <c r="HT132" s="357"/>
      <c r="HU132" s="357"/>
      <c r="HV132" s="357"/>
      <c r="HW132" s="357"/>
      <c r="HX132" s="357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PA132" s="357"/>
      <c r="PB132" s="357"/>
      <c r="PC132" s="357"/>
      <c r="PD132" s="357"/>
      <c r="PE132" s="357"/>
      <c r="PF132" s="357"/>
      <c r="PG132" s="357"/>
      <c r="PH132" s="357"/>
      <c r="PI132" s="357"/>
      <c r="PJ132" s="357"/>
      <c r="PK132" s="357"/>
      <c r="PL132" s="357"/>
      <c r="PM132" s="357"/>
      <c r="PN132" s="357"/>
      <c r="PO132" s="357"/>
      <c r="PP132" s="357"/>
      <c r="PQ132" s="357"/>
      <c r="PR132" s="357"/>
      <c r="PS132" s="357"/>
      <c r="PT132" s="357"/>
      <c r="PU132" s="357"/>
      <c r="PV132" s="357"/>
      <c r="PW132" s="357"/>
      <c r="PX132" s="357"/>
      <c r="PY132" s="357"/>
      <c r="PZ132" s="357"/>
      <c r="QA132" s="357"/>
      <c r="QB132" s="357"/>
      <c r="QC132" s="357"/>
      <c r="QD132" s="357"/>
      <c r="QE132" s="357"/>
      <c r="QF132" s="357"/>
      <c r="QG132" s="357"/>
      <c r="QH132" s="357"/>
      <c r="QI132" s="357"/>
      <c r="QJ132" s="357"/>
      <c r="QK132" s="357"/>
      <c r="QL132" s="357"/>
      <c r="QM132" s="357"/>
      <c r="QN132" s="357"/>
      <c r="QO132" s="357"/>
      <c r="QP132" s="357"/>
      <c r="QQ132" s="357"/>
      <c r="QR132" s="357"/>
      <c r="QS132" s="357"/>
      <c r="QT132" s="357"/>
      <c r="QU132" s="357"/>
      <c r="QV132" s="357"/>
      <c r="QW132" s="357"/>
      <c r="QX132" s="357"/>
      <c r="QY132" s="357"/>
      <c r="QZ132" s="357"/>
      <c r="RA132" s="357"/>
      <c r="RM132" s="357"/>
      <c r="RN132" s="357"/>
      <c r="RO132" s="357"/>
      <c r="RP132" s="357"/>
      <c r="RQ132" s="357"/>
      <c r="RR132" s="357"/>
      <c r="RS132" s="357"/>
      <c r="RT132" s="357"/>
      <c r="RU132" s="357"/>
      <c r="RV132" s="357"/>
      <c r="RW132" s="357"/>
      <c r="RX132" s="357"/>
      <c r="RY132" s="357"/>
      <c r="RZ132" s="357"/>
      <c r="SA132" s="357"/>
      <c r="SB132" s="357"/>
    </row>
    <row r="133" spans="2:496" x14ac:dyDescent="0.25">
      <c r="B133" s="382"/>
      <c r="C133" s="382"/>
      <c r="D133" s="382"/>
      <c r="E133" s="382"/>
      <c r="F133" s="382"/>
      <c r="G133" s="382"/>
      <c r="H133" s="382"/>
      <c r="I133" s="382"/>
      <c r="J133" s="382"/>
      <c r="K133" s="382"/>
      <c r="L133" s="382"/>
      <c r="M133" s="382"/>
      <c r="N133" s="382"/>
      <c r="O133" s="382"/>
      <c r="P133" s="382"/>
      <c r="X133"/>
      <c r="Y133"/>
      <c r="Z133"/>
      <c r="AA133"/>
      <c r="AB133"/>
      <c r="AC133" s="382"/>
      <c r="AD133" s="382"/>
      <c r="AE133" s="382"/>
      <c r="AF133" s="382"/>
      <c r="AH133" s="382"/>
      <c r="AI133" s="382"/>
      <c r="AJ133" s="382"/>
      <c r="AK133" s="382"/>
      <c r="AL133" s="382"/>
      <c r="AM133" s="382"/>
      <c r="AN133" s="382"/>
      <c r="AO133" s="382"/>
      <c r="AP133" s="382"/>
      <c r="AQ133" s="382"/>
      <c r="AR133" s="382"/>
      <c r="AS133" s="382"/>
      <c r="AT133" s="382"/>
      <c r="AU133" s="382"/>
      <c r="AV133" s="382"/>
      <c r="BU133" s="357"/>
      <c r="BV133" s="357"/>
      <c r="BW133" s="357"/>
      <c r="BX133" s="357"/>
      <c r="BY133" s="357"/>
      <c r="BZ133" s="357"/>
      <c r="CA133" s="357"/>
      <c r="CB133" s="357"/>
      <c r="CC133" s="357"/>
      <c r="CD133" s="357"/>
      <c r="CE133" s="357"/>
      <c r="CF133" s="357"/>
      <c r="CG133" s="357"/>
      <c r="CH133" s="357"/>
      <c r="CI133" s="357"/>
      <c r="CJ133" s="357"/>
      <c r="CK133" s="357"/>
      <c r="CL133" s="357"/>
      <c r="CM133" s="357"/>
      <c r="CN133" s="357"/>
      <c r="CO133" s="357"/>
      <c r="CP133" s="357"/>
      <c r="CQ133" s="357"/>
      <c r="CR133" s="357"/>
      <c r="CS133" s="357"/>
      <c r="CT133" s="357"/>
      <c r="CU133" s="357"/>
      <c r="CV133" s="357"/>
      <c r="CW133" s="357"/>
      <c r="CX133" s="357"/>
      <c r="CY133" s="357"/>
      <c r="CZ133" s="357"/>
      <c r="DA133" s="357"/>
      <c r="DB133" s="357"/>
      <c r="DC133" s="357"/>
      <c r="DD133" s="357"/>
      <c r="DE133" s="357"/>
      <c r="DF133" s="357"/>
      <c r="DG133" s="357"/>
      <c r="DH133" s="357"/>
      <c r="DI133" s="357"/>
      <c r="DJ133" s="357"/>
      <c r="DK133" s="357"/>
      <c r="DL133" s="357"/>
      <c r="DM133" s="357"/>
      <c r="DN133" s="357"/>
      <c r="DO133" s="357"/>
      <c r="DP133" s="357"/>
      <c r="DQ133" s="357"/>
      <c r="DR133" s="357"/>
      <c r="DS133" s="357"/>
      <c r="DT133" s="357"/>
      <c r="DU133" s="357"/>
      <c r="DV133" s="357"/>
      <c r="DW133" s="357"/>
      <c r="DX133" s="357"/>
      <c r="DY133" s="357"/>
      <c r="DZ133" s="357"/>
      <c r="EA133" s="357"/>
      <c r="EB133" s="357"/>
      <c r="EC133" s="357"/>
      <c r="ED133" s="357"/>
      <c r="EE133" s="357"/>
      <c r="EF133" s="357"/>
      <c r="EG133" s="357"/>
      <c r="EH133" s="357"/>
      <c r="EI133" s="357"/>
      <c r="EJ133" s="357"/>
      <c r="EK133" s="357"/>
      <c r="EL133" s="357"/>
      <c r="EM133" s="357"/>
      <c r="EN133" s="357"/>
      <c r="EO133" s="357"/>
      <c r="EP133" s="357"/>
      <c r="EQ133" s="357"/>
      <c r="ER133" s="357"/>
      <c r="ES133" s="357"/>
      <c r="ET133" s="357"/>
      <c r="EU133" s="357"/>
      <c r="EV133" s="357"/>
      <c r="EW133" s="357"/>
      <c r="EX133" s="357"/>
      <c r="EY133" s="357"/>
      <c r="EZ133" s="357"/>
      <c r="FA133" s="357"/>
      <c r="FB133" s="357"/>
      <c r="FC133" s="357"/>
      <c r="HQ133" s="357"/>
      <c r="HR133" s="357"/>
      <c r="HS133" s="357"/>
      <c r="HT133" s="357"/>
      <c r="HU133" s="357"/>
      <c r="HV133" s="357"/>
      <c r="HW133" s="357"/>
      <c r="HX133" s="357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PA133" s="357"/>
      <c r="PB133" s="357"/>
      <c r="PC133" s="357"/>
      <c r="PD133" s="357"/>
      <c r="PE133" s="357"/>
      <c r="PF133" s="357"/>
      <c r="PG133" s="357"/>
      <c r="PH133" s="357"/>
      <c r="PI133" s="357"/>
      <c r="PJ133" s="357"/>
      <c r="PQ133" s="357"/>
      <c r="PR133" s="357"/>
      <c r="PS133" s="357"/>
      <c r="PT133" s="357"/>
      <c r="PU133" s="357"/>
      <c r="PV133" s="357"/>
      <c r="PW133" s="357"/>
      <c r="PX133" s="357"/>
      <c r="PY133" s="357"/>
      <c r="PZ133" s="357"/>
      <c r="QA133" s="357"/>
      <c r="QB133" s="357"/>
      <c r="QC133" s="357"/>
      <c r="QD133" s="357"/>
      <c r="QE133" s="357"/>
      <c r="QF133" s="357"/>
      <c r="QG133" s="357"/>
      <c r="QH133" s="357"/>
      <c r="QI133" s="357"/>
      <c r="QJ133" s="357"/>
      <c r="QK133" s="357"/>
      <c r="QL133" s="357"/>
      <c r="QM133" s="357"/>
      <c r="QN133" s="357"/>
      <c r="QO133" s="357"/>
      <c r="QP133" s="357"/>
      <c r="QQ133" s="357"/>
      <c r="QR133" s="357"/>
      <c r="QS133" s="357"/>
      <c r="QT133" s="357"/>
      <c r="QU133" s="357"/>
      <c r="QV133" s="357"/>
      <c r="QW133" s="357"/>
      <c r="QX133" s="357"/>
      <c r="QY133" s="357"/>
      <c r="QZ133" s="357"/>
      <c r="RA133" s="357"/>
      <c r="RM133" s="357"/>
      <c r="RN133" s="357"/>
      <c r="RO133" s="357"/>
      <c r="RP133" s="357"/>
      <c r="RQ133" s="357"/>
      <c r="RR133" s="357"/>
      <c r="RS133" s="357"/>
      <c r="RT133" s="357"/>
      <c r="RU133" s="357"/>
      <c r="RV133" s="357"/>
      <c r="RW133" s="357"/>
      <c r="RX133" s="357"/>
      <c r="RY133" s="357"/>
      <c r="RZ133" s="357"/>
      <c r="SA133" s="357"/>
      <c r="SB133" s="357"/>
    </row>
    <row r="134" spans="2:496" x14ac:dyDescent="0.25">
      <c r="B134" s="382"/>
      <c r="C134" s="382"/>
      <c r="D134" s="382"/>
      <c r="E134" s="382"/>
      <c r="F134" s="382"/>
      <c r="G134" s="382"/>
      <c r="H134" s="382"/>
      <c r="I134" s="382"/>
      <c r="J134" s="382"/>
      <c r="K134" s="382"/>
      <c r="L134" s="382"/>
      <c r="M134" s="382"/>
      <c r="N134" s="382"/>
      <c r="O134" s="382"/>
      <c r="P134" s="382"/>
      <c r="X134"/>
      <c r="Y134"/>
      <c r="Z134"/>
      <c r="AA134"/>
      <c r="AB134"/>
      <c r="AC134" s="382"/>
      <c r="AD134" s="382"/>
      <c r="AE134" s="382"/>
      <c r="AF134" s="382"/>
      <c r="AH134" s="382"/>
      <c r="AI134" s="382"/>
      <c r="AJ134" s="382"/>
      <c r="AK134" s="382"/>
      <c r="AL134" s="382"/>
      <c r="AM134" s="382"/>
      <c r="AN134" s="382"/>
      <c r="AO134" s="382"/>
      <c r="AP134" s="382"/>
      <c r="AQ134" s="382"/>
      <c r="AR134" s="382"/>
      <c r="AS134" s="382"/>
      <c r="AT134" s="382"/>
      <c r="AU134" s="382"/>
      <c r="AV134" s="382"/>
      <c r="BU134" s="357"/>
      <c r="BV134" s="357"/>
      <c r="BW134" s="357"/>
      <c r="BX134" s="357"/>
      <c r="BY134" s="357"/>
      <c r="BZ134" s="357"/>
      <c r="CA134" s="357"/>
      <c r="CB134" s="357"/>
      <c r="CC134" s="357"/>
      <c r="CD134" s="357"/>
      <c r="CE134" s="357"/>
      <c r="CF134" s="357"/>
      <c r="CG134" s="357"/>
      <c r="CH134" s="357"/>
      <c r="CI134" s="357"/>
      <c r="CJ134" s="357"/>
      <c r="CK134" s="357"/>
      <c r="CL134" s="357"/>
      <c r="CM134" s="357"/>
      <c r="CN134" s="357"/>
      <c r="CO134" s="357"/>
      <c r="CP134" s="357"/>
      <c r="CQ134" s="357"/>
      <c r="CR134" s="357"/>
      <c r="CS134" s="357"/>
      <c r="CT134" s="357"/>
      <c r="CU134" s="357"/>
      <c r="CV134" s="357"/>
      <c r="CW134" s="357"/>
      <c r="CX134" s="357"/>
      <c r="CY134" s="357"/>
      <c r="CZ134" s="357"/>
      <c r="DA134" s="357"/>
      <c r="DB134" s="357"/>
      <c r="DC134" s="357"/>
      <c r="DD134" s="357"/>
      <c r="DE134" s="357"/>
      <c r="DF134" s="357"/>
      <c r="DG134" s="357"/>
      <c r="DH134" s="357"/>
      <c r="DI134" s="357"/>
      <c r="DJ134" s="357"/>
      <c r="DK134" s="357"/>
      <c r="DL134" s="357"/>
      <c r="DM134" s="357"/>
      <c r="DN134" s="357"/>
      <c r="DO134" s="357"/>
      <c r="DP134" s="357"/>
      <c r="DQ134" s="357"/>
      <c r="DR134" s="357"/>
      <c r="DS134" s="357"/>
      <c r="DT134" s="357"/>
      <c r="DU134" s="357"/>
      <c r="DV134" s="357"/>
      <c r="DW134" s="357"/>
      <c r="DX134" s="357"/>
      <c r="DY134" s="357"/>
      <c r="DZ134" s="357"/>
      <c r="EA134" s="357"/>
      <c r="EB134" s="357"/>
      <c r="EC134" s="357"/>
      <c r="ED134" s="357"/>
      <c r="EE134" s="357"/>
      <c r="EF134" s="357"/>
      <c r="EG134" s="357"/>
      <c r="EH134" s="357"/>
      <c r="EI134" s="357"/>
      <c r="EJ134" s="357"/>
      <c r="EK134" s="357"/>
      <c r="EL134" s="357"/>
      <c r="EM134" s="357"/>
      <c r="EN134" s="357"/>
      <c r="EO134" s="357"/>
      <c r="EP134" s="357"/>
      <c r="EQ134" s="357"/>
      <c r="ER134" s="357"/>
      <c r="ES134" s="357"/>
      <c r="ET134" s="357"/>
      <c r="EU134" s="357"/>
      <c r="EV134" s="357"/>
      <c r="EW134" s="357"/>
      <c r="EX134" s="357"/>
      <c r="EY134" s="357"/>
      <c r="EZ134" s="357"/>
      <c r="FA134" s="357"/>
      <c r="FB134" s="357"/>
      <c r="FC134" s="357"/>
      <c r="HQ134" s="357"/>
      <c r="HR134" s="357"/>
      <c r="HS134" s="357"/>
      <c r="HT134" s="357"/>
      <c r="HU134" s="357"/>
      <c r="HV134" s="357"/>
      <c r="HW134" s="357"/>
      <c r="HX134" s="357"/>
      <c r="NV134"/>
      <c r="NW134"/>
      <c r="NX134"/>
      <c r="NY134"/>
      <c r="NZ134"/>
      <c r="OA134"/>
      <c r="OB134"/>
      <c r="OC134"/>
      <c r="OD134"/>
      <c r="OE134"/>
      <c r="OF134"/>
      <c r="OG134"/>
      <c r="OH134"/>
      <c r="OI134"/>
      <c r="OJ134"/>
      <c r="PA134" s="357"/>
      <c r="PB134" s="357"/>
      <c r="PC134" s="357"/>
      <c r="PD134" s="357"/>
      <c r="PE134" s="357"/>
      <c r="PF134" s="357"/>
      <c r="PG134" s="357"/>
      <c r="PH134" s="357"/>
      <c r="PI134" s="357"/>
      <c r="PJ134" s="357"/>
      <c r="PK134" s="20"/>
      <c r="PL134" s="20"/>
      <c r="PM134" s="20"/>
      <c r="PN134" s="20"/>
      <c r="PO134" s="20"/>
      <c r="PP134" s="20"/>
      <c r="PQ134" s="357"/>
      <c r="PR134" s="357"/>
      <c r="PS134" s="357"/>
      <c r="PT134" s="357"/>
      <c r="PU134" s="357"/>
      <c r="PV134" s="357"/>
      <c r="PW134" s="357"/>
      <c r="PX134" s="357"/>
      <c r="PY134" s="357"/>
      <c r="PZ134" s="357"/>
      <c r="QA134" s="357"/>
      <c r="QB134" s="357"/>
      <c r="QC134" s="357"/>
      <c r="QD134" s="357"/>
      <c r="QE134" s="357"/>
      <c r="QF134" s="357"/>
      <c r="QG134" s="357"/>
      <c r="QH134" s="357"/>
      <c r="QI134" s="357"/>
      <c r="QJ134" s="357"/>
      <c r="QK134" s="357"/>
      <c r="QL134" s="357"/>
      <c r="QM134" s="357"/>
      <c r="QN134" s="357"/>
      <c r="QO134" s="357"/>
      <c r="QP134" s="357"/>
      <c r="QQ134" s="357"/>
      <c r="QR134" s="357"/>
      <c r="QS134" s="357"/>
      <c r="QT134" s="357"/>
      <c r="QU134" s="357"/>
      <c r="QV134" s="357"/>
      <c r="QW134" s="357"/>
      <c r="QX134" s="357"/>
      <c r="QY134" s="357"/>
      <c r="QZ134" s="357"/>
      <c r="RA134" s="357"/>
      <c r="RM134" s="357"/>
      <c r="RN134" s="357"/>
      <c r="RO134" s="357"/>
      <c r="RP134" s="357"/>
      <c r="RQ134" s="357"/>
      <c r="RR134" s="357"/>
      <c r="RS134" s="357"/>
      <c r="RT134" s="357"/>
      <c r="RU134" s="357"/>
      <c r="RV134" s="357"/>
      <c r="RW134" s="357"/>
      <c r="RX134" s="357"/>
      <c r="RY134" s="357"/>
      <c r="RZ134" s="357"/>
      <c r="SA134" s="357"/>
      <c r="SB134" s="357"/>
    </row>
    <row r="135" spans="2:496" x14ac:dyDescent="0.25">
      <c r="B135" s="382"/>
      <c r="C135" s="382"/>
      <c r="D135" s="382"/>
      <c r="E135" s="382"/>
      <c r="F135" s="382"/>
      <c r="G135" s="382"/>
      <c r="H135" s="382"/>
      <c r="I135" s="382"/>
      <c r="J135" s="382"/>
      <c r="K135" s="382"/>
      <c r="L135" s="382"/>
      <c r="M135" s="382"/>
      <c r="N135" s="382"/>
      <c r="O135" s="382"/>
      <c r="P135" s="382"/>
      <c r="Y135" s="382"/>
      <c r="Z135" s="382"/>
      <c r="AA135" s="382"/>
      <c r="AB135" s="382"/>
      <c r="AC135" s="382"/>
      <c r="AD135" s="382"/>
      <c r="AE135" s="382"/>
      <c r="AF135" s="382"/>
      <c r="AM135" s="382"/>
      <c r="AN135" s="382"/>
      <c r="AO135" s="382"/>
      <c r="AP135" s="382"/>
      <c r="AQ135" s="382"/>
      <c r="AR135" s="382"/>
      <c r="AS135" s="382"/>
      <c r="AT135" s="382"/>
      <c r="AU135" s="382"/>
      <c r="AV135" s="382"/>
      <c r="BU135" s="357"/>
      <c r="BV135" s="357"/>
      <c r="BW135" s="357"/>
      <c r="BX135" s="357"/>
      <c r="BY135" s="357"/>
      <c r="BZ135" s="357"/>
      <c r="CA135" s="357"/>
      <c r="CB135" s="357"/>
      <c r="CC135" s="357"/>
      <c r="CD135" s="357"/>
      <c r="CE135" s="357"/>
      <c r="CF135" s="357"/>
      <c r="CG135" s="357"/>
      <c r="CH135" s="357"/>
      <c r="CI135" s="357"/>
      <c r="CJ135" s="357"/>
      <c r="CK135" s="357"/>
      <c r="CL135" s="357"/>
      <c r="CM135" s="357"/>
      <c r="CN135" s="357"/>
      <c r="CO135" s="357"/>
      <c r="CP135" s="357"/>
      <c r="CQ135" s="357"/>
      <c r="CR135" s="357"/>
      <c r="CS135" s="357"/>
      <c r="CT135" s="357"/>
      <c r="CU135" s="357"/>
      <c r="CV135" s="357"/>
      <c r="CW135" s="357"/>
      <c r="CX135" s="357"/>
      <c r="CY135" s="357"/>
      <c r="CZ135" s="357"/>
      <c r="DA135" s="357"/>
      <c r="DB135" s="357"/>
      <c r="DC135" s="357"/>
      <c r="DD135" s="357"/>
      <c r="DE135" s="357"/>
      <c r="DF135" s="357"/>
      <c r="DG135" s="357"/>
      <c r="DH135" s="357"/>
      <c r="DI135" s="357"/>
      <c r="DJ135" s="357"/>
      <c r="DK135" s="357"/>
      <c r="DL135" s="357"/>
      <c r="DM135" s="357"/>
      <c r="DN135" s="357"/>
      <c r="DO135" s="357"/>
      <c r="DP135" s="357"/>
      <c r="DQ135" s="357"/>
      <c r="DR135" s="357"/>
      <c r="DS135" s="357"/>
      <c r="DT135" s="357"/>
      <c r="DU135" s="357"/>
      <c r="DV135" s="357"/>
      <c r="DW135" s="357"/>
      <c r="DX135" s="357"/>
      <c r="DY135" s="357"/>
      <c r="DZ135" s="357"/>
      <c r="EA135" s="357"/>
      <c r="EB135" s="357"/>
      <c r="EC135" s="357"/>
      <c r="ED135" s="357"/>
      <c r="EE135" s="357"/>
      <c r="EF135" s="357"/>
      <c r="EG135" s="357"/>
      <c r="EH135" s="357"/>
      <c r="EI135" s="357"/>
      <c r="EJ135" s="357"/>
      <c r="EK135" s="357"/>
      <c r="EL135" s="357"/>
      <c r="EM135" s="357"/>
      <c r="EN135" s="357"/>
      <c r="EO135" s="357"/>
      <c r="EP135" s="357"/>
      <c r="EQ135" s="357"/>
      <c r="ER135" s="357"/>
      <c r="ES135" s="357"/>
      <c r="ET135" s="357"/>
      <c r="EU135" s="357"/>
      <c r="EV135" s="357"/>
      <c r="EW135" s="357"/>
      <c r="EX135" s="357"/>
      <c r="EY135" s="357"/>
      <c r="EZ135" s="357"/>
      <c r="FA135" s="357"/>
      <c r="FB135" s="357"/>
      <c r="FC135" s="357"/>
      <c r="HQ135" s="357"/>
      <c r="HR135" s="357"/>
      <c r="HS135" s="357"/>
      <c r="HT135" s="357"/>
      <c r="HU135" s="357"/>
      <c r="HV135" s="357"/>
      <c r="HW135" s="357"/>
      <c r="HX135" s="357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PA135" s="357"/>
      <c r="PB135" s="357"/>
      <c r="PC135" s="357"/>
      <c r="PD135" s="357"/>
      <c r="PE135" s="357"/>
      <c r="PF135" s="357"/>
      <c r="PG135" s="357"/>
      <c r="PH135" s="357"/>
      <c r="PI135" s="357"/>
      <c r="PJ135" s="357"/>
      <c r="PK135" s="20"/>
      <c r="PL135" s="20"/>
      <c r="PM135" s="20"/>
      <c r="PN135" s="20"/>
      <c r="PO135" s="20"/>
      <c r="PP135" s="20"/>
      <c r="PQ135" s="357"/>
      <c r="PR135" s="357"/>
      <c r="PS135" s="357"/>
      <c r="PT135" s="357"/>
      <c r="PU135" s="357"/>
      <c r="PV135" s="357"/>
      <c r="PW135" s="357"/>
      <c r="PX135" s="357"/>
      <c r="PY135" s="357"/>
      <c r="PZ135" s="357"/>
      <c r="QA135" s="357"/>
      <c r="QB135" s="357"/>
      <c r="QC135" s="357"/>
      <c r="QD135" s="357"/>
      <c r="QE135" s="357"/>
      <c r="QF135" s="357"/>
      <c r="QG135" s="357"/>
      <c r="QH135" s="357"/>
      <c r="QI135" s="357"/>
      <c r="QJ135" s="357"/>
      <c r="QK135" s="357"/>
      <c r="QL135" s="357"/>
      <c r="QM135" s="357"/>
      <c r="QN135" s="357"/>
      <c r="QO135" s="357"/>
      <c r="QP135" s="357"/>
      <c r="QQ135" s="357"/>
      <c r="QR135" s="357"/>
      <c r="QS135" s="357"/>
      <c r="QT135" s="357"/>
      <c r="QU135" s="357"/>
      <c r="QV135" s="357"/>
      <c r="QW135" s="357"/>
      <c r="QX135" s="357"/>
      <c r="QY135" s="357"/>
      <c r="QZ135" s="357"/>
      <c r="RA135" s="357"/>
      <c r="RM135" s="357"/>
      <c r="RN135" s="357"/>
      <c r="RO135" s="357"/>
      <c r="RP135" s="357"/>
      <c r="RQ135" s="357"/>
      <c r="RR135" s="357"/>
      <c r="RS135" s="357"/>
      <c r="RT135" s="357"/>
      <c r="RU135" s="357"/>
      <c r="RV135" s="357"/>
      <c r="RW135" s="357"/>
      <c r="RX135" s="357"/>
      <c r="RY135" s="357"/>
      <c r="RZ135" s="357"/>
      <c r="SA135" s="357"/>
      <c r="SB135" s="357"/>
    </row>
    <row r="136" spans="2:496" x14ac:dyDescent="0.25">
      <c r="B136" s="382"/>
      <c r="C136" s="382"/>
      <c r="D136" s="382"/>
      <c r="E136" s="382"/>
      <c r="F136" s="382"/>
      <c r="G136" s="382"/>
      <c r="H136" s="382"/>
      <c r="I136" s="382"/>
      <c r="J136" s="382"/>
      <c r="K136" s="382"/>
      <c r="L136" s="382"/>
      <c r="M136" s="382"/>
      <c r="N136" s="382"/>
      <c r="O136" s="382"/>
      <c r="P136" s="382"/>
      <c r="Y136" s="382"/>
      <c r="Z136" s="382"/>
      <c r="AA136" s="382"/>
      <c r="AB136" s="382"/>
      <c r="AC136" s="382"/>
      <c r="AD136" s="382"/>
      <c r="AE136" s="382"/>
      <c r="AF136" s="382"/>
      <c r="BU136" s="357"/>
      <c r="BV136" s="357"/>
      <c r="BW136" s="357"/>
      <c r="BX136" s="357"/>
      <c r="BY136" s="357"/>
      <c r="BZ136" s="357"/>
      <c r="CA136" s="357"/>
      <c r="CB136" s="357"/>
      <c r="CC136" s="357"/>
      <c r="CD136" s="357"/>
      <c r="CE136" s="357"/>
      <c r="CF136" s="357"/>
      <c r="CG136" s="357"/>
      <c r="CH136" s="357"/>
      <c r="CI136" s="357"/>
      <c r="CJ136" s="357"/>
      <c r="CK136" s="357"/>
      <c r="CL136" s="357"/>
      <c r="CM136" s="357"/>
      <c r="CN136" s="357"/>
      <c r="CO136" s="357"/>
      <c r="CP136" s="357"/>
      <c r="CQ136" s="357"/>
      <c r="CR136" s="357"/>
      <c r="CS136" s="357"/>
      <c r="CT136" s="357"/>
      <c r="CU136" s="357"/>
      <c r="CV136" s="357"/>
      <c r="CW136" s="357"/>
      <c r="CX136" s="357"/>
      <c r="CY136" s="357"/>
      <c r="CZ136" s="357"/>
      <c r="DA136" s="357"/>
      <c r="DB136" s="357"/>
      <c r="DC136" s="357"/>
      <c r="DD136" s="357"/>
      <c r="DE136" s="357"/>
      <c r="DF136" s="357"/>
      <c r="DG136" s="357"/>
      <c r="DH136" s="357"/>
      <c r="DI136" s="357"/>
      <c r="DJ136" s="357"/>
      <c r="DK136" s="357"/>
      <c r="DL136" s="357"/>
      <c r="DM136" s="357"/>
      <c r="DN136" s="357"/>
      <c r="DO136" s="357"/>
      <c r="DP136" s="357"/>
      <c r="DQ136" s="357"/>
      <c r="DR136" s="357"/>
      <c r="DS136" s="357"/>
      <c r="DT136" s="357"/>
      <c r="DU136" s="357"/>
      <c r="DV136" s="357"/>
      <c r="DW136" s="357"/>
      <c r="DX136" s="357"/>
      <c r="DY136" s="357"/>
      <c r="DZ136" s="357"/>
      <c r="EA136" s="357"/>
      <c r="EB136" s="357"/>
      <c r="EC136" s="357"/>
      <c r="ED136" s="357"/>
      <c r="EE136" s="357"/>
      <c r="EF136" s="357"/>
      <c r="EG136" s="357"/>
      <c r="EH136" s="357"/>
      <c r="EI136" s="357"/>
      <c r="EJ136" s="357"/>
      <c r="EK136" s="357"/>
      <c r="EL136" s="357"/>
      <c r="EM136" s="357"/>
      <c r="EN136" s="357"/>
      <c r="EO136" s="357"/>
      <c r="EP136" s="357"/>
      <c r="EQ136" s="357"/>
      <c r="ER136" s="357"/>
      <c r="ES136" s="357"/>
      <c r="ET136" s="357"/>
      <c r="EU136" s="357"/>
      <c r="EV136" s="357"/>
      <c r="EW136" s="357"/>
      <c r="EX136" s="357"/>
      <c r="EY136" s="357"/>
      <c r="EZ136" s="357"/>
      <c r="FA136" s="357"/>
      <c r="FB136" s="357"/>
      <c r="FC136" s="357"/>
      <c r="HQ136" s="357"/>
      <c r="HR136" s="357"/>
      <c r="HS136" s="357"/>
      <c r="HT136" s="357"/>
      <c r="HU136" s="357"/>
      <c r="HV136" s="357"/>
      <c r="HW136" s="357"/>
      <c r="HX136" s="357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PA136" s="357"/>
      <c r="PB136" s="357"/>
      <c r="PC136" s="357"/>
      <c r="PD136" s="357"/>
      <c r="PE136" s="357"/>
      <c r="PF136" s="357"/>
      <c r="PG136" s="357"/>
      <c r="PH136" s="357"/>
      <c r="PI136" s="357"/>
      <c r="PJ136" s="357"/>
      <c r="PQ136" s="357"/>
      <c r="PR136" s="357"/>
      <c r="PS136" s="357"/>
      <c r="PT136" s="357"/>
      <c r="PU136" s="357"/>
      <c r="PV136" s="357"/>
      <c r="PW136" s="357"/>
      <c r="PX136" s="357"/>
      <c r="PY136" s="357"/>
      <c r="PZ136" s="357"/>
      <c r="QA136" s="357"/>
      <c r="QB136" s="357"/>
      <c r="QC136" s="357"/>
      <c r="QD136" s="357"/>
      <c r="QE136" s="357"/>
      <c r="QF136" s="357"/>
      <c r="QG136" s="357"/>
      <c r="QH136" s="357"/>
      <c r="QI136" s="357"/>
      <c r="QJ136" s="357"/>
      <c r="QK136" s="357"/>
      <c r="QL136" s="357"/>
      <c r="QM136" s="357"/>
      <c r="QN136" s="357"/>
      <c r="QO136" s="357"/>
      <c r="QP136" s="357"/>
      <c r="QQ136" s="357"/>
      <c r="QR136" s="357"/>
      <c r="QS136" s="357"/>
      <c r="QT136" s="357"/>
      <c r="QU136" s="357"/>
      <c r="QV136" s="357"/>
      <c r="QW136" s="357"/>
      <c r="QX136" s="357"/>
      <c r="QY136" s="357"/>
      <c r="QZ136" s="357"/>
      <c r="RA136" s="357"/>
      <c r="RM136" s="357"/>
      <c r="RN136" s="357"/>
      <c r="RO136" s="357"/>
      <c r="RP136" s="357"/>
      <c r="RQ136" s="357"/>
      <c r="RR136" s="357"/>
      <c r="RS136" s="357"/>
      <c r="RT136" s="357"/>
      <c r="RU136" s="357"/>
      <c r="RV136" s="357"/>
      <c r="RW136" s="357"/>
      <c r="RX136" s="357"/>
      <c r="RY136" s="357"/>
      <c r="RZ136" s="357"/>
      <c r="SA136" s="357"/>
      <c r="SB136" s="357"/>
    </row>
    <row r="137" spans="2:496" x14ac:dyDescent="0.25">
      <c r="B137" s="382"/>
      <c r="C137" s="382"/>
      <c r="D137" s="382"/>
      <c r="E137" s="382"/>
      <c r="F137" s="382"/>
      <c r="G137" s="382"/>
      <c r="H137" s="382"/>
      <c r="I137" s="382"/>
      <c r="J137" s="382"/>
      <c r="K137" s="382"/>
      <c r="L137" s="382"/>
      <c r="M137" s="382"/>
      <c r="N137" s="382"/>
      <c r="O137" s="382"/>
      <c r="P137" s="382"/>
      <c r="Y137" s="382"/>
      <c r="Z137" s="382"/>
      <c r="AA137" s="382"/>
      <c r="AB137" s="382"/>
      <c r="AC137" s="382"/>
      <c r="AD137" s="382"/>
      <c r="AE137" s="382"/>
      <c r="AF137" s="382"/>
      <c r="BU137" s="357"/>
      <c r="BV137" s="357"/>
      <c r="BW137" s="357"/>
      <c r="BX137" s="357"/>
      <c r="BY137" s="357"/>
      <c r="BZ137" s="357"/>
      <c r="CA137" s="357"/>
      <c r="CB137" s="357"/>
      <c r="CC137" s="357"/>
      <c r="CD137" s="357"/>
      <c r="CE137" s="357"/>
      <c r="CF137" s="357"/>
      <c r="CG137" s="357"/>
      <c r="CH137" s="357"/>
      <c r="CI137" s="357"/>
      <c r="CJ137" s="357"/>
      <c r="CK137" s="357"/>
      <c r="CL137" s="357"/>
      <c r="CM137" s="357"/>
      <c r="CN137" s="357"/>
      <c r="CO137" s="357"/>
      <c r="CP137" s="357"/>
      <c r="CQ137" s="357"/>
      <c r="CR137" s="357"/>
      <c r="CS137" s="357"/>
      <c r="CT137" s="357"/>
      <c r="CU137" s="357"/>
      <c r="CV137" s="357"/>
      <c r="CW137" s="357"/>
      <c r="CX137" s="357"/>
      <c r="CY137" s="357"/>
      <c r="CZ137" s="357"/>
      <c r="DA137" s="357"/>
      <c r="DB137" s="357"/>
      <c r="DC137" s="357"/>
      <c r="DD137" s="357"/>
      <c r="DE137" s="357"/>
      <c r="DF137" s="357"/>
      <c r="DG137" s="357"/>
      <c r="DH137" s="357"/>
      <c r="DI137" s="357"/>
      <c r="DJ137" s="357"/>
      <c r="DK137" s="357"/>
      <c r="DL137" s="357"/>
      <c r="DM137" s="357"/>
      <c r="DN137" s="357"/>
      <c r="DO137" s="357"/>
      <c r="DP137" s="357"/>
      <c r="DQ137" s="357"/>
      <c r="DR137" s="357"/>
      <c r="DS137" s="357"/>
      <c r="DT137" s="357"/>
      <c r="DU137" s="357"/>
      <c r="DV137" s="357"/>
      <c r="DW137" s="357"/>
      <c r="DX137" s="357"/>
      <c r="DY137" s="357"/>
      <c r="DZ137" s="357"/>
      <c r="EA137" s="357"/>
      <c r="EB137" s="357"/>
      <c r="EC137" s="357"/>
      <c r="ED137" s="357"/>
      <c r="EE137" s="357"/>
      <c r="EF137" s="357"/>
      <c r="EG137" s="357"/>
      <c r="EH137" s="357"/>
      <c r="EI137" s="357"/>
      <c r="EJ137" s="357"/>
      <c r="EK137" s="357"/>
      <c r="EL137" s="357"/>
      <c r="EM137" s="357"/>
      <c r="EN137" s="357"/>
      <c r="EO137" s="357"/>
      <c r="EP137" s="357"/>
      <c r="EQ137" s="357"/>
      <c r="ER137" s="357"/>
      <c r="ES137" s="357"/>
      <c r="ET137" s="357"/>
      <c r="EU137" s="357"/>
      <c r="EV137" s="357"/>
      <c r="EW137" s="357"/>
      <c r="EX137" s="357"/>
      <c r="EY137" s="357"/>
      <c r="EZ137" s="357"/>
      <c r="FA137" s="357"/>
      <c r="FB137" s="357"/>
      <c r="FC137" s="357"/>
      <c r="HQ137" s="357"/>
      <c r="HR137" s="357"/>
      <c r="HS137" s="357"/>
      <c r="HT137" s="357"/>
      <c r="HU137" s="357"/>
      <c r="HV137" s="357"/>
      <c r="HW137" s="357"/>
      <c r="HX137" s="35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PA137" s="357"/>
      <c r="PB137" s="357"/>
      <c r="PC137" s="357"/>
      <c r="PD137" s="357"/>
      <c r="PE137" s="357"/>
      <c r="PF137" s="357"/>
      <c r="PG137" s="357"/>
      <c r="PH137" s="357"/>
      <c r="PI137" s="357"/>
      <c r="PJ137" s="357"/>
      <c r="PK137" s="20"/>
      <c r="PL137" s="20"/>
      <c r="PM137" s="20"/>
      <c r="PN137" s="20"/>
      <c r="PO137" s="20"/>
      <c r="PP137" s="20"/>
      <c r="PQ137" s="357"/>
      <c r="PR137" s="357"/>
      <c r="PS137" s="357"/>
      <c r="PT137" s="357"/>
      <c r="PU137" s="357"/>
      <c r="PV137" s="357"/>
      <c r="PW137" s="357"/>
      <c r="PX137" s="357"/>
      <c r="PY137" s="357"/>
      <c r="PZ137" s="357"/>
      <c r="QA137" s="357"/>
      <c r="QB137" s="357"/>
      <c r="QC137" s="357"/>
      <c r="QD137" s="357"/>
      <c r="QE137" s="357"/>
      <c r="QF137" s="357"/>
      <c r="QG137" s="357"/>
      <c r="QH137" s="357"/>
      <c r="QI137" s="357"/>
      <c r="QJ137" s="357"/>
      <c r="QK137" s="357"/>
      <c r="QL137" s="357"/>
      <c r="QM137" s="357"/>
      <c r="QN137" s="357"/>
      <c r="QO137" s="357"/>
      <c r="QP137" s="357"/>
      <c r="QQ137" s="357"/>
      <c r="QR137" s="357"/>
      <c r="QS137" s="357"/>
      <c r="QT137" s="357"/>
      <c r="QU137" s="357"/>
      <c r="QV137" s="357"/>
      <c r="QW137" s="357"/>
      <c r="QX137" s="357"/>
      <c r="QY137" s="357"/>
      <c r="QZ137" s="357"/>
      <c r="RA137" s="357"/>
      <c r="RM137" s="357"/>
      <c r="RN137" s="357"/>
      <c r="RO137" s="357"/>
      <c r="RP137" s="357"/>
      <c r="RQ137" s="357"/>
      <c r="RR137" s="357"/>
      <c r="RS137" s="357"/>
      <c r="RT137" s="357"/>
      <c r="RU137" s="357"/>
      <c r="RV137" s="357"/>
      <c r="RW137" s="357"/>
      <c r="RX137" s="357"/>
      <c r="RY137" s="357"/>
      <c r="RZ137" s="357"/>
      <c r="SA137" s="357"/>
      <c r="SB137" s="357"/>
    </row>
    <row r="138" spans="2:496" x14ac:dyDescent="0.25">
      <c r="B138" s="382"/>
      <c r="C138" s="382"/>
      <c r="D138" s="382"/>
      <c r="E138" s="382"/>
      <c r="F138" s="382"/>
      <c r="G138" s="382"/>
      <c r="H138" s="382"/>
      <c r="I138" s="382"/>
      <c r="J138" s="382"/>
      <c r="K138" s="382"/>
      <c r="L138" s="382"/>
      <c r="M138" s="382"/>
      <c r="N138" s="382"/>
      <c r="O138" s="382"/>
      <c r="P138" s="382"/>
      <c r="Y138" s="382"/>
      <c r="Z138" s="382"/>
      <c r="AA138" s="382"/>
      <c r="AB138" s="382"/>
      <c r="AC138" s="382"/>
      <c r="AD138" s="382"/>
      <c r="AE138" s="382"/>
      <c r="AF138" s="382"/>
      <c r="BU138" s="357"/>
      <c r="BV138" s="357"/>
      <c r="BW138" s="357"/>
      <c r="BX138" s="357"/>
      <c r="BY138" s="357"/>
      <c r="BZ138" s="357"/>
      <c r="CA138" s="357"/>
      <c r="CB138" s="357"/>
      <c r="CC138" s="357"/>
      <c r="CD138" s="357"/>
      <c r="CE138" s="357"/>
      <c r="CF138" s="357"/>
      <c r="CG138" s="357"/>
      <c r="CH138" s="357"/>
      <c r="CI138" s="357"/>
      <c r="CJ138" s="357"/>
      <c r="CK138" s="357"/>
      <c r="CL138" s="357"/>
      <c r="CM138" s="357"/>
      <c r="CN138" s="357"/>
      <c r="CO138" s="357"/>
      <c r="CP138" s="357"/>
      <c r="CQ138" s="357"/>
      <c r="CR138" s="357"/>
      <c r="CS138" s="357"/>
      <c r="CT138" s="357"/>
      <c r="CU138" s="357"/>
      <c r="CV138" s="357"/>
      <c r="CW138" s="357"/>
      <c r="CX138" s="357"/>
      <c r="CY138" s="357"/>
      <c r="CZ138" s="357"/>
      <c r="DA138" s="357"/>
      <c r="DB138" s="357"/>
      <c r="DC138" s="357"/>
      <c r="DD138" s="357"/>
      <c r="DE138" s="357"/>
      <c r="DF138" s="357"/>
      <c r="DG138" s="357"/>
      <c r="DH138" s="357"/>
      <c r="DI138" s="357"/>
      <c r="DJ138" s="357"/>
      <c r="DK138" s="357"/>
      <c r="DL138" s="357"/>
      <c r="DM138" s="357"/>
      <c r="DN138" s="357"/>
      <c r="DO138" s="357"/>
      <c r="DP138" s="357"/>
      <c r="DQ138" s="357"/>
      <c r="DR138" s="357"/>
      <c r="DS138" s="357"/>
      <c r="DT138" s="357"/>
      <c r="DU138" s="357"/>
      <c r="DV138" s="357"/>
      <c r="DW138" s="357"/>
      <c r="DX138" s="357"/>
      <c r="DY138" s="357"/>
      <c r="DZ138" s="357"/>
      <c r="EA138" s="357"/>
      <c r="EB138" s="357"/>
      <c r="EC138" s="357"/>
      <c r="ED138" s="357"/>
      <c r="EE138" s="357"/>
      <c r="EF138" s="357"/>
      <c r="EG138" s="357"/>
      <c r="EH138" s="357"/>
      <c r="EI138" s="357"/>
      <c r="EJ138" s="357"/>
      <c r="EK138" s="357"/>
      <c r="EL138" s="357"/>
      <c r="EM138" s="357"/>
      <c r="EN138" s="357"/>
      <c r="EO138" s="357"/>
      <c r="EP138" s="357"/>
      <c r="EQ138" s="357"/>
      <c r="ER138" s="357"/>
      <c r="ES138" s="357"/>
      <c r="ET138" s="357"/>
      <c r="EU138" s="357"/>
      <c r="EV138" s="357"/>
      <c r="EW138" s="357"/>
      <c r="EX138" s="357"/>
      <c r="EY138" s="357"/>
      <c r="EZ138" s="357"/>
      <c r="FA138" s="357"/>
      <c r="FB138" s="357"/>
      <c r="FC138" s="357"/>
      <c r="HQ138" s="357"/>
      <c r="HR138" s="357"/>
      <c r="HS138" s="357"/>
      <c r="HT138" s="357"/>
      <c r="HU138" s="357"/>
      <c r="HV138" s="357"/>
      <c r="HW138" s="357"/>
      <c r="HX138" s="357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PA138" s="357"/>
      <c r="PB138" s="357"/>
      <c r="PC138" s="357"/>
      <c r="PD138" s="357"/>
      <c r="PE138" s="357"/>
      <c r="PF138" s="357"/>
      <c r="PG138" s="357"/>
      <c r="PH138" s="357"/>
      <c r="PI138" s="357"/>
      <c r="PJ138" s="357"/>
      <c r="PK138" s="20"/>
      <c r="PL138" s="20"/>
      <c r="PM138" s="20"/>
      <c r="PN138" s="20"/>
      <c r="PO138" s="20"/>
      <c r="PP138" s="20"/>
      <c r="PQ138" s="357"/>
      <c r="PR138" s="357"/>
      <c r="PS138" s="357"/>
      <c r="PT138" s="357"/>
      <c r="PU138" s="357"/>
      <c r="PV138" s="357"/>
      <c r="PW138" s="357"/>
      <c r="PX138" s="357"/>
      <c r="PY138" s="357"/>
      <c r="PZ138" s="357"/>
      <c r="QA138" s="357"/>
      <c r="QB138" s="357"/>
      <c r="QC138" s="357"/>
      <c r="QD138" s="357"/>
      <c r="QE138" s="357"/>
      <c r="QF138" s="357"/>
      <c r="QG138" s="357"/>
      <c r="QH138" s="357"/>
      <c r="QI138" s="357"/>
      <c r="QJ138" s="357"/>
      <c r="QK138" s="357"/>
      <c r="QL138" s="357"/>
      <c r="QM138" s="357"/>
      <c r="QN138" s="357"/>
      <c r="QO138" s="357"/>
      <c r="QP138" s="357"/>
      <c r="QQ138" s="357"/>
      <c r="QR138" s="357"/>
      <c r="QS138" s="357"/>
      <c r="QT138" s="357"/>
      <c r="QU138" s="357"/>
      <c r="QV138" s="357"/>
      <c r="QW138" s="357"/>
      <c r="QX138" s="357"/>
      <c r="QY138" s="357"/>
      <c r="QZ138" s="357"/>
      <c r="RA138" s="357"/>
      <c r="RM138" s="357"/>
      <c r="RN138" s="357"/>
      <c r="RO138" s="357"/>
      <c r="RP138" s="357"/>
      <c r="RQ138" s="357"/>
      <c r="RR138" s="357"/>
      <c r="RS138" s="357"/>
      <c r="RT138" s="357"/>
      <c r="RU138" s="357"/>
      <c r="RV138" s="357"/>
      <c r="RW138" s="357"/>
      <c r="RX138" s="357"/>
      <c r="RY138" s="357"/>
      <c r="RZ138" s="357"/>
      <c r="SA138" s="357"/>
      <c r="SB138" s="357"/>
    </row>
    <row r="139" spans="2:496" x14ac:dyDescent="0.25">
      <c r="B139" s="382"/>
      <c r="C139" s="382"/>
      <c r="D139" s="382"/>
      <c r="E139" s="382"/>
      <c r="F139" s="382"/>
      <c r="G139" s="382"/>
      <c r="H139" s="382"/>
      <c r="I139" s="382"/>
      <c r="J139" s="382"/>
      <c r="K139" s="382"/>
      <c r="L139" s="382"/>
      <c r="M139" s="382"/>
      <c r="N139" s="382"/>
      <c r="O139" s="382"/>
      <c r="P139" s="382"/>
      <c r="Y139" s="382"/>
      <c r="Z139" s="382"/>
      <c r="AA139" s="382"/>
      <c r="AB139" s="382"/>
      <c r="AC139" s="382"/>
      <c r="AD139" s="382"/>
      <c r="AE139" s="382"/>
      <c r="AF139" s="382"/>
      <c r="BU139" s="357"/>
      <c r="BV139" s="357"/>
      <c r="BW139" s="357"/>
      <c r="BX139" s="357"/>
      <c r="BY139" s="357"/>
      <c r="BZ139" s="357"/>
      <c r="CA139" s="357"/>
      <c r="CB139" s="357"/>
      <c r="CC139" s="357"/>
      <c r="CD139" s="357"/>
      <c r="CE139" s="357"/>
      <c r="CF139" s="357"/>
      <c r="CG139" s="357"/>
      <c r="CH139" s="357"/>
      <c r="CI139" s="357"/>
      <c r="CJ139" s="357"/>
      <c r="CK139" s="357"/>
      <c r="CL139" s="357"/>
      <c r="CM139" s="357"/>
      <c r="CN139" s="357"/>
      <c r="CO139" s="357"/>
      <c r="CP139" s="357"/>
      <c r="CQ139" s="357"/>
      <c r="CR139" s="357"/>
      <c r="CS139" s="357"/>
      <c r="CT139" s="357"/>
      <c r="CU139" s="357"/>
      <c r="CV139" s="357"/>
      <c r="CW139" s="357"/>
      <c r="CX139" s="357"/>
      <c r="CY139" s="357"/>
      <c r="CZ139" s="357"/>
      <c r="DA139" s="357"/>
      <c r="DB139" s="357"/>
      <c r="DC139" s="357"/>
      <c r="DD139" s="357"/>
      <c r="DE139" s="357"/>
      <c r="DF139" s="357"/>
      <c r="DG139" s="357"/>
      <c r="DH139" s="357"/>
      <c r="DI139" s="357"/>
      <c r="DJ139" s="357"/>
      <c r="DK139" s="357"/>
      <c r="DL139" s="357"/>
      <c r="DM139" s="357"/>
      <c r="DN139" s="357"/>
      <c r="DO139" s="357"/>
      <c r="DP139" s="357"/>
      <c r="DQ139" s="357"/>
      <c r="DR139" s="357"/>
      <c r="DS139" s="357"/>
      <c r="DT139" s="357"/>
      <c r="DU139" s="357"/>
      <c r="DV139" s="357"/>
      <c r="DW139" s="357"/>
      <c r="DX139" s="357"/>
      <c r="DY139" s="357"/>
      <c r="DZ139" s="357"/>
      <c r="EA139" s="357"/>
      <c r="EB139" s="357"/>
      <c r="EC139" s="357"/>
      <c r="ED139" s="357"/>
      <c r="EE139" s="357"/>
      <c r="EF139" s="357"/>
      <c r="EG139" s="357"/>
      <c r="EH139" s="357"/>
      <c r="EI139" s="357"/>
      <c r="EJ139" s="357"/>
      <c r="EK139" s="357"/>
      <c r="EL139" s="357"/>
      <c r="EM139" s="357"/>
      <c r="EN139" s="357"/>
      <c r="EO139" s="357"/>
      <c r="EP139" s="357"/>
      <c r="EQ139" s="357"/>
      <c r="ER139" s="357"/>
      <c r="ES139" s="357"/>
      <c r="ET139" s="357"/>
      <c r="EU139" s="357"/>
      <c r="EV139" s="357"/>
      <c r="EW139" s="357"/>
      <c r="EX139" s="357"/>
      <c r="EY139" s="357"/>
      <c r="EZ139" s="357"/>
      <c r="FA139" s="357"/>
      <c r="FB139" s="357"/>
      <c r="FC139" s="357"/>
      <c r="HQ139" s="357"/>
      <c r="HR139" s="357"/>
      <c r="HS139" s="357"/>
      <c r="HT139" s="357"/>
      <c r="HU139" s="357"/>
      <c r="HV139" s="357"/>
      <c r="HW139" s="357"/>
      <c r="HX139" s="357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PA139" s="357"/>
      <c r="PB139" s="357"/>
      <c r="PC139" s="357"/>
      <c r="PD139" s="357"/>
      <c r="PE139" s="357"/>
      <c r="PF139" s="357"/>
      <c r="PG139" s="357"/>
      <c r="PH139" s="357"/>
      <c r="PI139" s="357"/>
      <c r="PJ139" s="357"/>
      <c r="PQ139" s="357"/>
      <c r="PR139" s="357"/>
      <c r="PS139" s="357"/>
      <c r="PT139" s="357"/>
      <c r="PU139" s="357"/>
      <c r="PV139" s="357"/>
      <c r="PW139" s="357"/>
      <c r="PX139" s="357"/>
      <c r="PY139" s="357"/>
      <c r="PZ139" s="357"/>
      <c r="QA139" s="357"/>
      <c r="QB139" s="357"/>
      <c r="QC139" s="357"/>
      <c r="QD139" s="357"/>
      <c r="QE139" s="357"/>
      <c r="QF139" s="357"/>
      <c r="QG139" s="357"/>
      <c r="QH139" s="357"/>
      <c r="QI139" s="357"/>
      <c r="QJ139" s="357"/>
      <c r="QK139" s="357"/>
      <c r="QL139" s="357"/>
      <c r="QM139" s="357"/>
      <c r="QN139" s="357"/>
      <c r="QO139" s="357"/>
      <c r="QP139" s="357"/>
      <c r="QQ139" s="357"/>
      <c r="QR139" s="357"/>
      <c r="QS139" s="357"/>
      <c r="QT139" s="357"/>
      <c r="QU139" s="357"/>
      <c r="QV139" s="357"/>
      <c r="QW139" s="357"/>
      <c r="QX139" s="357"/>
      <c r="QY139" s="357"/>
      <c r="QZ139" s="357"/>
      <c r="RA139" s="357"/>
      <c r="RM139" s="357"/>
      <c r="RN139" s="357"/>
      <c r="RO139" s="357"/>
      <c r="RP139" s="357"/>
      <c r="RQ139" s="357"/>
      <c r="RR139" s="357"/>
      <c r="RS139" s="357"/>
      <c r="RT139" s="357"/>
      <c r="RU139" s="357"/>
      <c r="RV139" s="357"/>
      <c r="RW139" s="357"/>
      <c r="RX139" s="357"/>
      <c r="RY139" s="357"/>
      <c r="RZ139" s="357"/>
      <c r="SA139" s="357"/>
      <c r="SB139" s="357"/>
    </row>
    <row r="140" spans="2:496" x14ac:dyDescent="0.25">
      <c r="B140" s="382"/>
      <c r="C140" s="382"/>
      <c r="D140" s="382"/>
      <c r="E140" s="382"/>
      <c r="F140" s="382"/>
      <c r="G140" s="382"/>
      <c r="H140" s="382"/>
      <c r="I140" s="382"/>
      <c r="J140" s="382"/>
      <c r="K140" s="382"/>
      <c r="L140" s="382"/>
      <c r="M140" s="382"/>
      <c r="N140" s="382"/>
      <c r="O140" s="382"/>
      <c r="P140" s="382"/>
      <c r="Y140" s="382"/>
      <c r="Z140" s="382"/>
      <c r="AA140" s="382"/>
      <c r="AB140" s="382"/>
      <c r="AC140" s="382"/>
      <c r="AD140" s="382"/>
      <c r="AE140" s="382"/>
      <c r="AF140" s="382"/>
      <c r="BU140" s="357"/>
      <c r="BV140" s="357"/>
      <c r="BW140" s="357"/>
      <c r="BX140" s="357"/>
      <c r="BY140" s="357"/>
      <c r="BZ140" s="357"/>
      <c r="CA140" s="357"/>
      <c r="CB140" s="357"/>
      <c r="CC140" s="357"/>
      <c r="CD140" s="357"/>
      <c r="CE140" s="357"/>
      <c r="CF140" s="357"/>
      <c r="CG140" s="357"/>
      <c r="CH140" s="357"/>
      <c r="CI140" s="357"/>
      <c r="CJ140" s="357"/>
      <c r="CK140" s="357"/>
      <c r="CL140" s="357"/>
      <c r="CM140" s="357"/>
      <c r="CN140" s="357"/>
      <c r="CO140" s="357"/>
      <c r="CP140" s="357"/>
      <c r="CQ140" s="357"/>
      <c r="CR140" s="357"/>
      <c r="CS140" s="357"/>
      <c r="CT140" s="357"/>
      <c r="CU140" s="357"/>
      <c r="CV140" s="357"/>
      <c r="CW140" s="357"/>
      <c r="CX140" s="357"/>
      <c r="CY140" s="357"/>
      <c r="CZ140" s="357"/>
      <c r="DA140" s="357"/>
      <c r="DB140" s="357"/>
      <c r="DC140" s="357"/>
      <c r="DD140" s="357"/>
      <c r="DE140" s="357"/>
      <c r="DF140" s="357"/>
      <c r="DG140" s="357"/>
      <c r="DH140" s="357"/>
      <c r="DI140" s="357"/>
      <c r="DJ140" s="357"/>
      <c r="DK140" s="357"/>
      <c r="DL140" s="357"/>
      <c r="DM140" s="357"/>
      <c r="DN140" s="357"/>
      <c r="DO140" s="357"/>
      <c r="DP140" s="357"/>
      <c r="DQ140" s="357"/>
      <c r="DR140" s="357"/>
      <c r="DS140" s="357"/>
      <c r="DT140" s="357"/>
      <c r="DU140" s="357"/>
      <c r="DV140" s="357"/>
      <c r="DW140" s="357"/>
      <c r="DX140" s="357"/>
      <c r="DY140" s="357"/>
      <c r="DZ140" s="357"/>
      <c r="EA140" s="357"/>
      <c r="EB140" s="357"/>
      <c r="EC140" s="357"/>
      <c r="ED140" s="357"/>
      <c r="EE140" s="357"/>
      <c r="EF140" s="357"/>
      <c r="EG140" s="357"/>
      <c r="EH140" s="357"/>
      <c r="EI140" s="357"/>
      <c r="EJ140" s="357"/>
      <c r="EK140" s="357"/>
      <c r="EL140" s="357"/>
      <c r="EM140" s="357"/>
      <c r="EN140" s="357"/>
      <c r="EO140" s="357"/>
      <c r="EP140" s="357"/>
      <c r="EQ140" s="357"/>
      <c r="ER140" s="357"/>
      <c r="ES140" s="357"/>
      <c r="ET140" s="357"/>
      <c r="EU140" s="357"/>
      <c r="EV140" s="357"/>
      <c r="EW140" s="357"/>
      <c r="EX140" s="357"/>
      <c r="EY140" s="357"/>
      <c r="EZ140" s="357"/>
      <c r="FA140" s="357"/>
      <c r="FB140" s="357"/>
      <c r="FC140" s="357"/>
      <c r="HQ140" s="357"/>
      <c r="HR140" s="357"/>
      <c r="HS140" s="357"/>
      <c r="HT140" s="357"/>
      <c r="HU140" s="357"/>
      <c r="HV140" s="357"/>
      <c r="HW140" s="357"/>
      <c r="HX140" s="357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PA140" s="357"/>
      <c r="PB140" s="357"/>
      <c r="PC140" s="357"/>
      <c r="PD140" s="357"/>
      <c r="PE140" s="357"/>
      <c r="PF140" s="357"/>
      <c r="PG140" s="357"/>
      <c r="PH140" s="357"/>
      <c r="PI140" s="357"/>
      <c r="PJ140" s="357"/>
      <c r="PQ140" s="357"/>
      <c r="PR140" s="357"/>
      <c r="PS140" s="357"/>
      <c r="PT140" s="357"/>
      <c r="PU140" s="357"/>
      <c r="PV140" s="357"/>
      <c r="PW140" s="357"/>
      <c r="PX140" s="357"/>
      <c r="PY140" s="357"/>
      <c r="PZ140" s="357"/>
      <c r="QA140" s="357"/>
      <c r="QB140" s="357"/>
      <c r="QC140" s="357"/>
      <c r="QD140" s="357"/>
      <c r="QE140" s="357"/>
      <c r="QF140" s="357"/>
      <c r="QG140" s="357"/>
      <c r="QH140" s="357"/>
      <c r="QI140" s="357"/>
      <c r="QJ140" s="357"/>
      <c r="QK140" s="357"/>
      <c r="QL140" s="357"/>
      <c r="QM140" s="357"/>
      <c r="QN140" s="357"/>
      <c r="QO140" s="357"/>
      <c r="QP140" s="357"/>
      <c r="QQ140" s="357"/>
      <c r="QR140" s="357"/>
      <c r="QS140" s="357"/>
      <c r="QT140" s="357"/>
      <c r="QU140" s="357"/>
      <c r="QV140" s="357"/>
      <c r="QW140" s="357"/>
      <c r="QX140" s="357"/>
      <c r="QY140" s="357"/>
      <c r="QZ140" s="357"/>
      <c r="RA140" s="357"/>
      <c r="RM140" s="357"/>
      <c r="RN140" s="357"/>
      <c r="RO140" s="357"/>
      <c r="RP140" s="357"/>
      <c r="RQ140" s="357"/>
      <c r="RR140" s="357"/>
      <c r="RS140" s="357"/>
      <c r="RT140" s="357"/>
      <c r="RU140" s="357"/>
      <c r="RV140" s="357"/>
      <c r="RW140" s="357"/>
      <c r="RX140" s="357"/>
      <c r="RY140" s="357"/>
      <c r="RZ140" s="357"/>
      <c r="SA140" s="357"/>
      <c r="SB140" s="357"/>
    </row>
    <row r="141" spans="2:496" x14ac:dyDescent="0.25">
      <c r="B141" s="382"/>
      <c r="C141" s="382"/>
      <c r="D141" s="382"/>
      <c r="E141" s="382"/>
      <c r="F141" s="382"/>
      <c r="G141" s="382"/>
      <c r="H141" s="382"/>
      <c r="I141" s="382"/>
      <c r="J141" s="382"/>
      <c r="K141" s="382"/>
      <c r="L141" s="382"/>
      <c r="M141" s="382"/>
      <c r="N141" s="382"/>
      <c r="O141" s="382"/>
      <c r="P141" s="382"/>
      <c r="BU141" s="357"/>
      <c r="BV141" s="357"/>
      <c r="BW141" s="357"/>
      <c r="BX141" s="357"/>
      <c r="BY141" s="357"/>
      <c r="BZ141" s="357"/>
      <c r="CA141" s="357"/>
      <c r="CB141" s="357"/>
      <c r="CC141" s="357"/>
      <c r="CD141" s="357"/>
      <c r="CE141" s="357"/>
      <c r="CF141" s="357"/>
      <c r="CG141" s="357"/>
      <c r="CH141" s="357"/>
      <c r="CI141" s="357"/>
      <c r="CJ141" s="357"/>
      <c r="CK141" s="357"/>
      <c r="CL141" s="357"/>
      <c r="CM141" s="357"/>
      <c r="CN141" s="357"/>
      <c r="CO141" s="357"/>
      <c r="CP141" s="357"/>
      <c r="CQ141" s="357"/>
      <c r="CR141" s="357"/>
      <c r="CS141" s="357"/>
      <c r="CT141" s="357"/>
      <c r="CU141" s="357"/>
      <c r="CV141" s="357"/>
      <c r="CW141" s="357"/>
      <c r="CX141" s="357"/>
      <c r="CY141" s="357"/>
      <c r="CZ141" s="357"/>
      <c r="DA141" s="357"/>
      <c r="DB141" s="357"/>
      <c r="DC141" s="357"/>
      <c r="DD141" s="357"/>
      <c r="DE141" s="357"/>
      <c r="DF141" s="357"/>
      <c r="DG141" s="357"/>
      <c r="DH141" s="357"/>
      <c r="DI141" s="357"/>
      <c r="DJ141" s="357"/>
      <c r="DK141" s="357"/>
      <c r="DL141" s="357"/>
      <c r="DM141" s="357"/>
      <c r="DN141" s="357"/>
      <c r="DO141" s="357"/>
      <c r="DP141" s="357"/>
      <c r="DQ141" s="357"/>
      <c r="DR141" s="357"/>
      <c r="DS141" s="357"/>
      <c r="DT141" s="357"/>
      <c r="DU141" s="357"/>
      <c r="DV141" s="357"/>
      <c r="DW141" s="357"/>
      <c r="DX141" s="357"/>
      <c r="DY141" s="357"/>
      <c r="DZ141" s="357"/>
      <c r="EA141" s="357"/>
      <c r="EB141" s="357"/>
      <c r="EC141" s="357"/>
      <c r="ED141" s="357"/>
      <c r="EE141" s="357"/>
      <c r="EF141" s="357"/>
      <c r="EG141" s="357"/>
      <c r="EH141" s="357"/>
      <c r="EI141" s="357"/>
      <c r="EJ141" s="357"/>
      <c r="EK141" s="357"/>
      <c r="EL141" s="357"/>
      <c r="EM141" s="357"/>
      <c r="EN141" s="357"/>
      <c r="EO141" s="357"/>
      <c r="EP141" s="357"/>
      <c r="EQ141" s="357"/>
      <c r="ER141" s="357"/>
      <c r="ES141" s="357"/>
      <c r="ET141" s="357"/>
      <c r="EU141" s="357"/>
      <c r="EV141" s="357"/>
      <c r="EW141" s="357"/>
      <c r="EX141" s="357"/>
      <c r="EY141" s="357"/>
      <c r="EZ141" s="357"/>
      <c r="FA141" s="357"/>
      <c r="FB141" s="357"/>
      <c r="FC141" s="357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PA141" s="357"/>
      <c r="PB141" s="357"/>
      <c r="PC141" s="357"/>
      <c r="PD141" s="357"/>
      <c r="PE141" s="357"/>
      <c r="PF141" s="357"/>
      <c r="PG141" s="357"/>
      <c r="PH141" s="357"/>
      <c r="PI141" s="357"/>
      <c r="PJ141" s="357"/>
      <c r="PQ141" s="357"/>
      <c r="PR141" s="357"/>
      <c r="PS141" s="357"/>
      <c r="PT141" s="357"/>
      <c r="PU141" s="357"/>
      <c r="PV141" s="357"/>
      <c r="PW141" s="357"/>
      <c r="PX141" s="357"/>
      <c r="PY141" s="357"/>
      <c r="PZ141" s="357"/>
      <c r="QA141" s="357"/>
      <c r="QB141" s="357"/>
      <c r="QC141" s="357"/>
      <c r="QD141" s="357"/>
      <c r="QE141" s="357"/>
      <c r="QF141" s="357"/>
      <c r="QG141" s="357"/>
      <c r="QH141" s="357"/>
      <c r="QI141" s="357"/>
      <c r="QJ141" s="357"/>
      <c r="QK141" s="357"/>
      <c r="QL141" s="357"/>
      <c r="QM141" s="357"/>
      <c r="QN141" s="357"/>
      <c r="QO141" s="357"/>
      <c r="QP141" s="357"/>
      <c r="QQ141" s="357"/>
      <c r="QR141" s="357"/>
      <c r="QS141" s="357"/>
      <c r="QT141" s="357"/>
      <c r="QU141" s="357"/>
      <c r="QV141" s="357"/>
      <c r="QW141" s="357"/>
      <c r="QX141" s="357"/>
      <c r="QY141" s="357"/>
      <c r="QZ141" s="357"/>
      <c r="RA141" s="357"/>
      <c r="RM141" s="357"/>
      <c r="RN141" s="357"/>
      <c r="RO141" s="357"/>
      <c r="RP141" s="357"/>
      <c r="RQ141" s="357"/>
      <c r="RR141" s="357"/>
      <c r="RS141" s="357"/>
      <c r="RT141" s="357"/>
      <c r="RU141" s="357"/>
      <c r="RV141" s="357"/>
      <c r="RW141" s="357"/>
      <c r="RX141" s="357"/>
      <c r="RY141" s="357"/>
      <c r="RZ141" s="357"/>
      <c r="SA141" s="357"/>
      <c r="SB141" s="357"/>
    </row>
    <row r="142" spans="2:496" x14ac:dyDescent="0.25">
      <c r="B142" s="382"/>
      <c r="C142" s="382"/>
      <c r="D142" s="382"/>
      <c r="E142" s="382"/>
      <c r="F142" s="382"/>
      <c r="G142" s="382"/>
      <c r="H142" s="382"/>
      <c r="I142" s="382"/>
      <c r="J142" s="382"/>
      <c r="K142" s="382"/>
      <c r="L142" s="382"/>
      <c r="M142" s="382"/>
      <c r="N142" s="382"/>
      <c r="O142" s="382"/>
      <c r="P142" s="382"/>
      <c r="BU142" s="357"/>
      <c r="BV142" s="357"/>
      <c r="BW142" s="357"/>
      <c r="BX142" s="357"/>
      <c r="BY142" s="357"/>
      <c r="BZ142" s="357"/>
      <c r="CA142" s="357"/>
      <c r="CB142" s="357"/>
      <c r="CC142" s="357"/>
      <c r="CD142" s="357"/>
      <c r="CE142" s="357"/>
      <c r="CF142" s="357"/>
      <c r="CG142" s="357"/>
      <c r="CH142" s="357"/>
      <c r="CI142" s="357"/>
      <c r="CJ142" s="357"/>
      <c r="CK142" s="357"/>
      <c r="CL142" s="357"/>
      <c r="CM142" s="357"/>
      <c r="CN142" s="357"/>
      <c r="CO142" s="357"/>
      <c r="CP142" s="357"/>
      <c r="CQ142" s="357"/>
      <c r="CR142" s="357"/>
      <c r="CS142" s="357"/>
      <c r="CT142" s="357"/>
      <c r="CU142" s="357"/>
      <c r="CV142" s="357"/>
      <c r="CW142" s="357"/>
      <c r="CX142" s="357"/>
      <c r="CY142" s="357"/>
      <c r="CZ142" s="357"/>
      <c r="DA142" s="357"/>
      <c r="DB142" s="357"/>
      <c r="DC142" s="357"/>
      <c r="DD142" s="357"/>
      <c r="DE142" s="357"/>
      <c r="DF142" s="357"/>
      <c r="DG142" s="357"/>
      <c r="DH142" s="357"/>
      <c r="DI142" s="357"/>
      <c r="DJ142" s="357"/>
      <c r="DK142" s="357"/>
      <c r="DL142" s="357"/>
      <c r="DM142" s="357"/>
      <c r="DN142" s="357"/>
      <c r="DO142" s="357"/>
      <c r="DP142" s="357"/>
      <c r="DQ142" s="357"/>
      <c r="DR142" s="357"/>
      <c r="DS142" s="357"/>
      <c r="DT142" s="357"/>
      <c r="DU142" s="357"/>
      <c r="DV142" s="357"/>
      <c r="DW142" s="357"/>
      <c r="DX142" s="357"/>
      <c r="DY142" s="357"/>
      <c r="DZ142" s="357"/>
      <c r="EA142" s="357"/>
      <c r="EB142" s="357"/>
      <c r="EC142" s="357"/>
      <c r="ED142" s="357"/>
      <c r="EE142" s="357"/>
      <c r="EF142" s="357"/>
      <c r="EG142" s="357"/>
      <c r="EH142" s="357"/>
      <c r="EI142" s="357"/>
      <c r="EJ142" s="357"/>
      <c r="EK142" s="357"/>
      <c r="EL142" s="357"/>
      <c r="EM142" s="357"/>
      <c r="EN142" s="357"/>
      <c r="EO142" s="357"/>
      <c r="EP142" s="357"/>
      <c r="EQ142" s="357"/>
      <c r="ER142" s="357"/>
      <c r="ES142" s="357"/>
      <c r="ET142" s="357"/>
      <c r="EU142" s="357"/>
      <c r="EV142" s="357"/>
      <c r="EW142" s="357"/>
      <c r="EX142" s="357"/>
      <c r="EY142" s="357"/>
      <c r="EZ142" s="357"/>
      <c r="FA142" s="357"/>
      <c r="FB142" s="357"/>
      <c r="FC142" s="357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PA142" s="357"/>
      <c r="PB142" s="357"/>
      <c r="PC142" s="357"/>
      <c r="PD142" s="357"/>
      <c r="PE142" s="357"/>
      <c r="PF142" s="357"/>
      <c r="PG142" s="357"/>
      <c r="PH142" s="357"/>
      <c r="PI142" s="357"/>
      <c r="PJ142" s="357"/>
      <c r="PQ142" s="357"/>
      <c r="PR142" s="357"/>
      <c r="PS142" s="357"/>
      <c r="PT142" s="357"/>
      <c r="PU142" s="357"/>
      <c r="PV142" s="357"/>
      <c r="PW142" s="357"/>
      <c r="PX142" s="357"/>
      <c r="PY142" s="357"/>
      <c r="PZ142" s="357"/>
      <c r="QA142" s="357"/>
      <c r="QB142" s="357"/>
      <c r="QC142" s="357"/>
      <c r="QD142" s="357"/>
      <c r="QE142" s="357"/>
      <c r="QF142" s="357"/>
      <c r="QG142" s="357"/>
      <c r="QH142" s="357"/>
      <c r="QI142" s="357"/>
      <c r="QJ142" s="357"/>
      <c r="QK142" s="357"/>
      <c r="QL142" s="357"/>
      <c r="QM142" s="357"/>
      <c r="QN142" s="357"/>
      <c r="QO142" s="357"/>
      <c r="QP142" s="357"/>
      <c r="QQ142" s="357"/>
      <c r="QR142" s="357"/>
      <c r="QS142" s="357"/>
      <c r="QT142" s="357"/>
      <c r="QU142" s="357"/>
      <c r="QV142" s="357"/>
      <c r="QW142" s="357"/>
      <c r="QX142" s="357"/>
      <c r="QY142" s="357"/>
      <c r="QZ142" s="357"/>
      <c r="RA142" s="357"/>
      <c r="RM142" s="357"/>
      <c r="RN142" s="357"/>
      <c r="RO142" s="357"/>
      <c r="RP142" s="357"/>
      <c r="RQ142" s="357"/>
      <c r="RR142" s="357"/>
      <c r="RS142" s="357"/>
      <c r="RT142" s="357"/>
      <c r="RU142" s="357"/>
      <c r="RV142" s="357"/>
      <c r="RW142" s="357"/>
      <c r="RX142" s="357"/>
      <c r="RY142" s="357"/>
      <c r="RZ142" s="357"/>
      <c r="SA142" s="357"/>
      <c r="SB142" s="357"/>
    </row>
    <row r="143" spans="2:496" x14ac:dyDescent="0.25">
      <c r="B143" s="382"/>
      <c r="C143" s="382"/>
      <c r="D143" s="382"/>
      <c r="E143" s="382"/>
      <c r="F143" s="382"/>
      <c r="G143" s="382"/>
      <c r="H143" s="382"/>
      <c r="I143" s="382"/>
      <c r="J143" s="382"/>
      <c r="K143" s="382"/>
      <c r="L143" s="382"/>
      <c r="M143" s="382"/>
      <c r="N143" s="382"/>
      <c r="O143" s="382"/>
      <c r="P143" s="382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PA143" s="357"/>
      <c r="PB143" s="357"/>
      <c r="PC143" s="357"/>
      <c r="PD143" s="357"/>
      <c r="PE143" s="357"/>
      <c r="PF143" s="357"/>
      <c r="PG143" s="357"/>
      <c r="PH143" s="357"/>
      <c r="PI143" s="357"/>
      <c r="PJ143" s="357"/>
      <c r="PQ143" s="357"/>
      <c r="PR143" s="357"/>
      <c r="PS143" s="357"/>
      <c r="PT143" s="357"/>
      <c r="PU143" s="357"/>
      <c r="PV143" s="357"/>
      <c r="PW143" s="357"/>
      <c r="PX143" s="357"/>
      <c r="PY143" s="357"/>
      <c r="PZ143" s="357"/>
      <c r="QA143" s="357"/>
      <c r="QB143" s="357"/>
      <c r="QC143" s="357"/>
      <c r="QD143" s="357"/>
      <c r="QE143" s="357"/>
      <c r="QF143" s="357"/>
      <c r="QG143" s="357"/>
      <c r="QH143" s="357"/>
      <c r="QI143" s="357"/>
      <c r="QJ143" s="357"/>
      <c r="QK143" s="357"/>
      <c r="QL143" s="357"/>
      <c r="QM143" s="357"/>
      <c r="QN143" s="357"/>
      <c r="QO143" s="357"/>
      <c r="QP143" s="357"/>
      <c r="QQ143" s="357"/>
      <c r="QR143" s="357"/>
      <c r="QS143" s="357"/>
      <c r="QT143" s="357"/>
      <c r="QU143" s="357"/>
      <c r="QV143" s="357"/>
      <c r="QW143" s="357"/>
      <c r="QX143" s="357"/>
      <c r="QY143" s="357"/>
      <c r="QZ143" s="357"/>
      <c r="RA143" s="357"/>
      <c r="RM143" s="357"/>
      <c r="RN143" s="357"/>
      <c r="RO143" s="357"/>
      <c r="RP143" s="357"/>
      <c r="RQ143" s="357"/>
      <c r="RR143" s="357"/>
      <c r="RS143" s="357"/>
      <c r="RT143" s="357"/>
      <c r="RU143" s="357"/>
      <c r="RV143" s="357"/>
      <c r="RW143" s="357"/>
      <c r="RX143" s="357"/>
      <c r="RY143" s="357"/>
      <c r="RZ143" s="357"/>
      <c r="SA143" s="357"/>
      <c r="SB143" s="357"/>
    </row>
    <row r="144" spans="2:496" x14ac:dyDescent="0.25">
      <c r="D144" s="382"/>
      <c r="E144" s="382"/>
      <c r="F144" s="382"/>
      <c r="G144" s="382"/>
      <c r="H144" s="382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PA144"/>
      <c r="PB144"/>
      <c r="PC144"/>
      <c r="PD144"/>
      <c r="PE144"/>
      <c r="PF144"/>
      <c r="PG144"/>
      <c r="PH144"/>
      <c r="PI144"/>
      <c r="PJ144"/>
    </row>
    <row r="145" spans="4:426" x14ac:dyDescent="0.25">
      <c r="D145" s="382"/>
      <c r="E145" s="382"/>
      <c r="F145" s="382"/>
      <c r="G145" s="382"/>
      <c r="H145" s="382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PA145"/>
      <c r="PB145"/>
      <c r="PC145"/>
      <c r="PD145"/>
      <c r="PE145"/>
      <c r="PF145"/>
      <c r="PG145"/>
      <c r="PH145"/>
      <c r="PI145"/>
      <c r="PJ145"/>
    </row>
    <row r="146" spans="4:426" x14ac:dyDescent="0.25">
      <c r="D146" s="382"/>
      <c r="E146" s="382"/>
      <c r="F146" s="382"/>
      <c r="G146" s="382"/>
      <c r="H146" s="382"/>
      <c r="PA146"/>
      <c r="PB146"/>
      <c r="PC146"/>
      <c r="PD146"/>
      <c r="PE146"/>
      <c r="PF146"/>
      <c r="PG146"/>
      <c r="PH146"/>
      <c r="PI146"/>
      <c r="PJ146"/>
    </row>
    <row r="147" spans="4:426" x14ac:dyDescent="0.25">
      <c r="D147" s="382"/>
      <c r="E147" s="382"/>
      <c r="F147" s="382"/>
      <c r="G147" s="382"/>
      <c r="H147" s="382"/>
      <c r="PA147"/>
      <c r="PB147"/>
      <c r="PC147"/>
      <c r="PD147"/>
      <c r="PE147"/>
      <c r="PF147"/>
      <c r="PG147"/>
      <c r="PH147"/>
      <c r="PI147"/>
      <c r="PJ147"/>
    </row>
  </sheetData>
  <conditionalFormatting sqref="T1:V1">
    <cfRule type="cellIs" dxfId="0" priority="1" operator="notEqual">
      <formula>0</formula>
    </cfRule>
  </conditionalFormatting>
  <pageMargins left="0.7" right="0.45" top="0.75" bottom="0.75" header="0.3" footer="0.3"/>
  <pageSetup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T184"/>
  <sheetViews>
    <sheetView zoomScale="85" zoomScaleNormal="85" workbookViewId="0">
      <pane xSplit="1" ySplit="15" topLeftCell="J16" activePane="bottomRight" state="frozen"/>
      <selection activeCell="D31" sqref="D31"/>
      <selection pane="topRight" activeCell="D31" sqref="D31"/>
      <selection pane="bottomLeft" activeCell="D31" sqref="D31"/>
      <selection pane="bottomRight" activeCell="E5" sqref="E5"/>
    </sheetView>
  </sheetViews>
  <sheetFormatPr defaultColWidth="9.28515625" defaultRowHeight="15" outlineLevelCol="1" x14ac:dyDescent="0.25"/>
  <cols>
    <col min="1" max="1" width="9.28515625" style="1" customWidth="1"/>
    <col min="2" max="2" width="56" style="1" bestFit="1" customWidth="1"/>
    <col min="3" max="3" width="8.7109375" style="1" bestFit="1" customWidth="1"/>
    <col min="4" max="6" width="15" style="1" customWidth="1"/>
    <col min="7" max="7" width="18.28515625" style="1" customWidth="1"/>
    <col min="8" max="16" width="17.7109375" style="1" customWidth="1"/>
    <col min="17" max="17" width="9.28515625" style="1" bestFit="1" customWidth="1"/>
    <col min="18" max="18" width="55.42578125" style="1" bestFit="1" customWidth="1"/>
    <col min="19" max="19" width="6.5703125" style="1" customWidth="1"/>
    <col min="20" max="21" width="13" style="1" bestFit="1" customWidth="1"/>
    <col min="22" max="22" width="13.28515625" style="1" bestFit="1" customWidth="1"/>
    <col min="23" max="23" width="11.42578125" style="1" customWidth="1"/>
    <col min="24" max="32" width="12.7109375" style="1" customWidth="1"/>
    <col min="33" max="33" width="6.42578125" style="1" customWidth="1"/>
    <col min="34" max="34" width="40.7109375" style="1" bestFit="1" customWidth="1"/>
    <col min="35" max="35" width="4.7109375" style="1" bestFit="1" customWidth="1"/>
    <col min="36" max="36" width="15.7109375" style="1" bestFit="1" customWidth="1"/>
    <col min="37" max="37" width="14.7109375" style="1" bestFit="1" customWidth="1"/>
    <col min="38" max="38" width="13.7109375" style="1" bestFit="1" customWidth="1"/>
    <col min="39" max="39" width="14.7109375" style="1" bestFit="1" customWidth="1"/>
    <col min="40" max="40" width="13.7109375" style="1" bestFit="1" customWidth="1"/>
    <col min="41" max="41" width="15" style="1" bestFit="1" customWidth="1"/>
    <col min="42" max="42" width="12.7109375" style="1" bestFit="1" customWidth="1"/>
    <col min="43" max="43" width="15" style="1" bestFit="1" customWidth="1"/>
    <col min="44" max="44" width="12.7109375" style="1" bestFit="1" customWidth="1"/>
    <col min="45" max="45" width="15" style="1" bestFit="1" customWidth="1"/>
    <col min="46" max="46" width="12.7109375" style="1" bestFit="1" customWidth="1"/>
    <col min="47" max="47" width="15" style="1" bestFit="1" customWidth="1"/>
    <col min="48" max="48" width="17.7109375" style="1" customWidth="1"/>
    <col min="49" max="49" width="5.42578125" style="1" customWidth="1" outlineLevel="1"/>
    <col min="50" max="50" width="44" style="1" customWidth="1" outlineLevel="1"/>
    <col min="51" max="51" width="4.5703125" style="1" customWidth="1" outlineLevel="1"/>
    <col min="52" max="53" width="13.42578125" style="1" customWidth="1" outlineLevel="1"/>
    <col min="54" max="54" width="16" style="1" customWidth="1" outlineLevel="1"/>
    <col min="55" max="55" width="13.42578125" style="1" customWidth="1" outlineLevel="1"/>
    <col min="56" max="64" width="14.7109375" style="1" customWidth="1" outlineLevel="1"/>
    <col min="65" max="65" width="9.28515625" style="1" customWidth="1" outlineLevel="1"/>
    <col min="66" max="66" width="67.28515625" style="1" customWidth="1" outlineLevel="1"/>
    <col min="67" max="67" width="9" style="1" customWidth="1" outlineLevel="1"/>
    <col min="68" max="80" width="14.5703125" style="1" customWidth="1" outlineLevel="1"/>
    <col min="81" max="81" width="5" style="1" customWidth="1" outlineLevel="1"/>
    <col min="82" max="82" width="37" style="1" bestFit="1" customWidth="1" outlineLevel="1"/>
    <col min="83" max="83" width="6" style="1" customWidth="1" outlineLevel="1"/>
    <col min="84" max="96" width="14.5703125" style="1" customWidth="1" outlineLevel="1"/>
    <col min="97" max="97" width="5.42578125" style="1" customWidth="1" outlineLevel="1"/>
    <col min="98" max="98" width="44.85546875" style="1" customWidth="1" outlineLevel="1"/>
    <col min="99" max="99" width="4.5703125" style="1" customWidth="1" outlineLevel="1"/>
    <col min="100" max="112" width="14.5703125" style="1" customWidth="1" outlineLevel="1"/>
    <col min="113" max="113" width="5.42578125" style="1" customWidth="1" outlineLevel="1"/>
    <col min="114" max="114" width="67.5703125" style="1" customWidth="1" outlineLevel="1"/>
    <col min="115" max="115" width="7.28515625" style="1" bestFit="1" customWidth="1" outlineLevel="1"/>
    <col min="116" max="118" width="14.7109375" style="1" customWidth="1" outlineLevel="1"/>
    <col min="119" max="128" width="14.5703125" style="1" customWidth="1" outlineLevel="1"/>
    <col min="129" max="129" width="5.42578125" style="1" customWidth="1" outlineLevel="1"/>
    <col min="130" max="130" width="46.42578125" style="1" customWidth="1" outlineLevel="1"/>
    <col min="131" max="131" width="7.42578125" style="1" customWidth="1" outlineLevel="1"/>
    <col min="132" max="144" width="14.5703125" style="1" customWidth="1" outlineLevel="1"/>
    <col min="145" max="145" width="5.42578125" style="1" customWidth="1"/>
    <col min="146" max="146" width="62.5703125" style="1" customWidth="1"/>
    <col min="147" max="147" width="4.7109375" style="1" bestFit="1" customWidth="1"/>
    <col min="148" max="148" width="15.7109375" style="14" bestFit="1" customWidth="1"/>
    <col min="149" max="149" width="14.7109375" style="14" bestFit="1" customWidth="1"/>
    <col min="150" max="150" width="13.7109375" style="14" bestFit="1" customWidth="1"/>
    <col min="151" max="151" width="14.7109375" style="14" bestFit="1" customWidth="1"/>
    <col min="152" max="152" width="13.7109375" style="14" bestFit="1" customWidth="1"/>
    <col min="153" max="153" width="15" style="14" bestFit="1" customWidth="1"/>
    <col min="154" max="154" width="12.85546875" style="14" bestFit="1" customWidth="1"/>
    <col min="155" max="155" width="15" style="14" bestFit="1" customWidth="1"/>
    <col min="156" max="156" width="12.85546875" style="14" bestFit="1" customWidth="1"/>
    <col min="157" max="157" width="15" style="14" bestFit="1" customWidth="1"/>
    <col min="158" max="158" width="12.85546875" style="14" bestFit="1" customWidth="1"/>
    <col min="159" max="159" width="15" style="14" bestFit="1" customWidth="1"/>
    <col min="160" max="160" width="15.28515625" style="14" customWidth="1"/>
    <col min="161" max="161" width="5.42578125" style="1" customWidth="1"/>
    <col min="162" max="162" width="29.42578125" style="1" bestFit="1" customWidth="1"/>
    <col min="163" max="163" width="5.7109375" style="1" bestFit="1" customWidth="1"/>
    <col min="164" max="164" width="11.5703125" style="14" customWidth="1"/>
    <col min="165" max="165" width="14.28515625" style="14" bestFit="1" customWidth="1"/>
    <col min="166" max="166" width="14.28515625" style="14" customWidth="1"/>
    <col min="167" max="167" width="14.7109375" style="14" bestFit="1" customWidth="1"/>
    <col min="168" max="168" width="13.7109375" style="14" bestFit="1" customWidth="1"/>
    <col min="169" max="169" width="15" style="14" bestFit="1" customWidth="1"/>
    <col min="170" max="170" width="13.42578125" style="14" bestFit="1" customWidth="1"/>
    <col min="171" max="171" width="15" style="14" bestFit="1" customWidth="1"/>
    <col min="172" max="172" width="13.42578125" style="14" bestFit="1" customWidth="1"/>
    <col min="173" max="173" width="15" style="14" bestFit="1" customWidth="1"/>
    <col min="174" max="174" width="13.42578125" style="14" bestFit="1" customWidth="1"/>
    <col min="175" max="175" width="15" style="14" bestFit="1" customWidth="1"/>
    <col min="176" max="176" width="16.85546875" style="14" customWidth="1"/>
    <col min="177" max="177" width="9.28515625" style="14"/>
    <col min="178" max="178" width="40.7109375" style="14" customWidth="1"/>
    <col min="179" max="179" width="5.42578125" style="14" customWidth="1"/>
    <col min="180" max="180" width="15.7109375" style="14" bestFit="1" customWidth="1"/>
    <col min="181" max="181" width="14.7109375" style="14" bestFit="1" customWidth="1"/>
    <col min="182" max="182" width="13.7109375" style="14" bestFit="1" customWidth="1"/>
    <col min="183" max="183" width="14.7109375" style="14" bestFit="1" customWidth="1"/>
    <col min="184" max="184" width="13.7109375" style="14" bestFit="1" customWidth="1"/>
    <col min="185" max="185" width="15" style="14" bestFit="1" customWidth="1"/>
    <col min="186" max="186" width="13.7109375" style="14" bestFit="1" customWidth="1"/>
    <col min="187" max="187" width="15" style="14" bestFit="1" customWidth="1"/>
    <col min="188" max="188" width="14.42578125" style="14" bestFit="1" customWidth="1"/>
    <col min="189" max="189" width="15" style="14" bestFit="1" customWidth="1"/>
    <col min="190" max="190" width="14.42578125" style="14" bestFit="1" customWidth="1"/>
    <col min="191" max="191" width="15" style="14" bestFit="1" customWidth="1"/>
    <col min="192" max="192" width="14.42578125" style="14" bestFit="1" customWidth="1"/>
    <col min="193" max="16384" width="9.28515625" style="14"/>
  </cols>
  <sheetData>
    <row r="1" spans="1:192" s="773" customFormat="1" ht="15.75" thickBot="1" x14ac:dyDescent="0.3"/>
    <row r="2" spans="1:192" s="773" customFormat="1" x14ac:dyDescent="0.25">
      <c r="A2" s="763"/>
      <c r="B2" s="763"/>
      <c r="C2" s="763"/>
      <c r="D2" s="763"/>
      <c r="E2" s="763"/>
      <c r="F2" s="763"/>
      <c r="G2" s="763"/>
      <c r="H2" s="763"/>
      <c r="I2" s="775"/>
      <c r="J2" s="775"/>
      <c r="K2" s="775"/>
      <c r="L2" s="775"/>
      <c r="M2" s="775"/>
      <c r="N2" s="775"/>
      <c r="O2" s="776"/>
      <c r="P2" s="777" t="s">
        <v>896</v>
      </c>
      <c r="Q2" s="763"/>
      <c r="AE2" s="776"/>
      <c r="AF2" s="777" t="s">
        <v>896</v>
      </c>
      <c r="AU2" s="776"/>
      <c r="AV2" s="777" t="s">
        <v>896</v>
      </c>
      <c r="BK2" s="776"/>
      <c r="BL2" s="777" t="s">
        <v>896</v>
      </c>
      <c r="CA2" s="776"/>
      <c r="CB2" s="777" t="s">
        <v>896</v>
      </c>
      <c r="CQ2" s="776"/>
      <c r="CR2" s="777" t="s">
        <v>896</v>
      </c>
      <c r="DG2" s="776"/>
      <c r="DH2" s="777" t="s">
        <v>896</v>
      </c>
      <c r="DW2" s="776"/>
      <c r="DX2" s="777" t="s">
        <v>896</v>
      </c>
      <c r="EM2" s="776"/>
      <c r="EN2" s="777" t="s">
        <v>896</v>
      </c>
      <c r="FC2" s="776"/>
      <c r="FD2" s="777" t="s">
        <v>896</v>
      </c>
      <c r="FS2" s="776"/>
      <c r="FT2" s="777" t="s">
        <v>896</v>
      </c>
      <c r="GI2" s="776"/>
      <c r="GJ2" s="777" t="s">
        <v>896</v>
      </c>
    </row>
    <row r="3" spans="1:192" s="773" customFormat="1" x14ac:dyDescent="0.25">
      <c r="A3" s="763"/>
      <c r="B3" s="763"/>
      <c r="C3" s="763"/>
      <c r="D3" s="763"/>
      <c r="E3" s="763"/>
      <c r="F3" s="763"/>
      <c r="G3" s="763"/>
      <c r="H3" s="763"/>
      <c r="I3" s="778"/>
      <c r="J3" s="778"/>
      <c r="K3" s="778"/>
      <c r="L3" s="778"/>
      <c r="M3" s="778"/>
      <c r="N3" s="778"/>
      <c r="O3" s="779"/>
      <c r="P3" s="780" t="s">
        <v>928</v>
      </c>
      <c r="Q3" s="763"/>
      <c r="AE3" s="779"/>
      <c r="AF3" s="780" t="s">
        <v>929</v>
      </c>
      <c r="AU3" s="779"/>
      <c r="AV3" s="780" t="s">
        <v>930</v>
      </c>
      <c r="BK3" s="779"/>
      <c r="BL3" s="780" t="s">
        <v>931</v>
      </c>
      <c r="CA3" s="779"/>
      <c r="CB3" s="780" t="s">
        <v>932</v>
      </c>
      <c r="CQ3" s="779"/>
      <c r="CR3" s="780" t="s">
        <v>933</v>
      </c>
      <c r="DG3" s="779"/>
      <c r="DH3" s="780" t="s">
        <v>934</v>
      </c>
      <c r="DW3" s="779"/>
      <c r="DX3" s="780" t="s">
        <v>935</v>
      </c>
      <c r="EM3" s="779"/>
      <c r="EN3" s="780" t="s">
        <v>936</v>
      </c>
      <c r="FC3" s="779"/>
      <c r="FD3" s="780" t="s">
        <v>937</v>
      </c>
      <c r="FS3" s="779"/>
      <c r="FT3" s="780" t="s">
        <v>938</v>
      </c>
      <c r="GI3" s="779"/>
      <c r="GJ3" s="780" t="s">
        <v>939</v>
      </c>
    </row>
    <row r="4" spans="1:192" s="773" customFormat="1" ht="15.75" thickBot="1" x14ac:dyDescent="0.3">
      <c r="A4" s="763"/>
      <c r="B4" s="763"/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81" t="s">
        <v>154</v>
      </c>
      <c r="P4" s="782">
        <v>6.45</v>
      </c>
      <c r="Q4" s="763"/>
      <c r="AE4" s="781" t="s">
        <v>154</v>
      </c>
      <c r="AF4" s="782">
        <v>6.46</v>
      </c>
      <c r="AU4" s="781" t="s">
        <v>154</v>
      </c>
      <c r="AV4" s="782">
        <v>6.47</v>
      </c>
      <c r="BK4" s="781" t="s">
        <v>154</v>
      </c>
      <c r="BL4" s="782">
        <v>6.4799999999999995</v>
      </c>
      <c r="CA4" s="781" t="s">
        <v>154</v>
      </c>
      <c r="CB4" s="782">
        <v>6.4899999999999993</v>
      </c>
      <c r="CQ4" s="781" t="s">
        <v>154</v>
      </c>
      <c r="CR4" s="782">
        <v>6.4999999999999991</v>
      </c>
      <c r="DG4" s="781" t="s">
        <v>154</v>
      </c>
      <c r="DH4" s="782">
        <v>6.5099999999999989</v>
      </c>
      <c r="DW4" s="781" t="s">
        <v>154</v>
      </c>
      <c r="DX4" s="782">
        <v>6.5199999999999987</v>
      </c>
      <c r="EM4" s="781" t="s">
        <v>154</v>
      </c>
      <c r="EN4" s="782">
        <v>6.5299999999999985</v>
      </c>
      <c r="FC4" s="781" t="s">
        <v>154</v>
      </c>
      <c r="FD4" s="782">
        <v>6.5399999999999983</v>
      </c>
      <c r="FS4" s="781" t="s">
        <v>154</v>
      </c>
      <c r="FT4" s="782">
        <v>6.549999999999998</v>
      </c>
      <c r="GI4" s="781" t="s">
        <v>154</v>
      </c>
      <c r="GJ4" s="782">
        <v>6.5599999999999978</v>
      </c>
    </row>
    <row r="5" spans="1:192" s="763" customFormat="1" x14ac:dyDescent="0.25">
      <c r="A5" s="792"/>
      <c r="EK5" s="773"/>
      <c r="EL5" s="773"/>
      <c r="EM5" s="773"/>
      <c r="EN5" s="773"/>
      <c r="EO5" s="773"/>
      <c r="EP5" s="773"/>
      <c r="EQ5" s="773"/>
      <c r="ER5" s="773"/>
      <c r="ES5" s="773"/>
      <c r="ET5" s="773"/>
      <c r="EU5" s="773"/>
      <c r="EV5" s="773"/>
      <c r="EW5" s="773"/>
      <c r="EX5" s="773"/>
      <c r="EY5" s="773"/>
      <c r="EZ5" s="773"/>
      <c r="FA5" s="773"/>
      <c r="FB5" s="773"/>
      <c r="FC5" s="773"/>
      <c r="FD5" s="773"/>
      <c r="FE5" s="773"/>
      <c r="FF5" s="773"/>
      <c r="FG5" s="773"/>
      <c r="FH5" s="773"/>
      <c r="FI5" s="773"/>
      <c r="FJ5" s="784"/>
      <c r="FK5" s="784"/>
      <c r="FL5" s="784"/>
      <c r="FU5" s="773"/>
      <c r="FV5" s="773"/>
      <c r="FW5" s="773"/>
      <c r="FX5" s="773"/>
      <c r="FY5" s="773"/>
      <c r="FZ5" s="773"/>
      <c r="GA5" s="773"/>
      <c r="GB5" s="773"/>
      <c r="GC5" s="773"/>
      <c r="GD5" s="773"/>
      <c r="GE5" s="773"/>
      <c r="GF5" s="773"/>
      <c r="GG5" s="773"/>
      <c r="GH5" s="773"/>
      <c r="GI5" s="773"/>
      <c r="GJ5" s="773"/>
    </row>
    <row r="6" spans="1:192" s="763" customFormat="1" ht="12.75" x14ac:dyDescent="0.2">
      <c r="A6" s="792" t="s">
        <v>570</v>
      </c>
      <c r="B6" s="793"/>
      <c r="C6" s="793"/>
      <c r="D6" s="793"/>
      <c r="E6" s="793"/>
      <c r="F6" s="793"/>
      <c r="G6" s="793"/>
      <c r="H6" s="793"/>
      <c r="I6" s="793"/>
      <c r="J6" s="793"/>
      <c r="K6" s="793"/>
      <c r="L6" s="793"/>
      <c r="M6" s="793"/>
      <c r="N6" s="793"/>
      <c r="O6" s="793"/>
      <c r="P6" s="793"/>
      <c r="Q6" s="792" t="s">
        <v>570</v>
      </c>
      <c r="R6" s="793"/>
      <c r="S6" s="793"/>
      <c r="T6" s="793"/>
      <c r="U6" s="793"/>
      <c r="V6" s="793"/>
      <c r="W6" s="793"/>
      <c r="X6" s="793"/>
      <c r="Y6" s="793"/>
      <c r="Z6" s="793"/>
      <c r="AA6" s="793"/>
      <c r="AB6" s="793"/>
      <c r="AC6" s="793"/>
      <c r="AD6" s="793"/>
      <c r="AE6" s="793"/>
      <c r="AF6" s="793"/>
      <c r="AG6" s="792" t="s">
        <v>570</v>
      </c>
      <c r="AH6" s="793"/>
      <c r="AI6" s="793"/>
      <c r="AJ6" s="793"/>
      <c r="AK6" s="793"/>
      <c r="AL6" s="793"/>
      <c r="AM6" s="793"/>
      <c r="AN6" s="793"/>
      <c r="AO6" s="793"/>
      <c r="AP6" s="793"/>
      <c r="AQ6" s="793"/>
      <c r="AR6" s="793"/>
      <c r="AS6" s="793"/>
      <c r="AT6" s="793"/>
      <c r="AU6" s="793"/>
      <c r="AV6" s="793"/>
      <c r="AW6" s="792" t="s">
        <v>570</v>
      </c>
      <c r="AX6" s="792"/>
      <c r="AY6" s="793"/>
      <c r="AZ6" s="793"/>
      <c r="BA6" s="793"/>
      <c r="BB6" s="793"/>
      <c r="BC6" s="793"/>
      <c r="BD6" s="793"/>
      <c r="BE6" s="793"/>
      <c r="BF6" s="793"/>
      <c r="BG6" s="793"/>
      <c r="BH6" s="793"/>
      <c r="BI6" s="793"/>
      <c r="BJ6" s="793"/>
      <c r="BK6" s="793"/>
      <c r="BL6" s="793"/>
      <c r="BM6" s="792" t="s">
        <v>570</v>
      </c>
      <c r="BN6" s="793"/>
      <c r="BO6" s="793"/>
      <c r="BP6" s="792"/>
      <c r="BQ6" s="792"/>
      <c r="BR6" s="792"/>
      <c r="BS6" s="792"/>
      <c r="BT6" s="792"/>
      <c r="BU6" s="792"/>
      <c r="BV6" s="792"/>
      <c r="BW6" s="792"/>
      <c r="BX6" s="792"/>
      <c r="BY6" s="792"/>
      <c r="BZ6" s="792"/>
      <c r="CA6" s="792"/>
      <c r="CB6" s="792"/>
      <c r="CC6" s="792" t="s">
        <v>570</v>
      </c>
      <c r="CD6" s="793"/>
      <c r="CE6" s="793"/>
      <c r="CF6" s="793"/>
      <c r="CG6" s="793"/>
      <c r="CH6" s="793"/>
      <c r="CI6" s="793"/>
      <c r="CJ6" s="793"/>
      <c r="CK6" s="793"/>
      <c r="CL6" s="793"/>
      <c r="CM6" s="793"/>
      <c r="CN6" s="793"/>
      <c r="CO6" s="793"/>
      <c r="CP6" s="793"/>
      <c r="CQ6" s="793"/>
      <c r="CR6" s="793"/>
      <c r="CS6" s="792" t="s">
        <v>570</v>
      </c>
      <c r="CT6" s="793"/>
      <c r="CU6" s="793"/>
      <c r="CV6" s="793"/>
      <c r="CW6" s="793"/>
      <c r="CX6" s="793"/>
      <c r="CY6" s="793"/>
      <c r="CZ6" s="793"/>
      <c r="DA6" s="793"/>
      <c r="DB6" s="793"/>
      <c r="DC6" s="793"/>
      <c r="DD6" s="793"/>
      <c r="DE6" s="793"/>
      <c r="DF6" s="793"/>
      <c r="DG6" s="793"/>
      <c r="DH6" s="793"/>
      <c r="DI6" s="792" t="s">
        <v>570</v>
      </c>
      <c r="DJ6" s="792"/>
      <c r="DK6" s="793"/>
      <c r="DL6" s="793"/>
      <c r="DM6" s="793"/>
      <c r="DN6" s="793"/>
      <c r="DO6" s="793"/>
      <c r="DP6" s="793"/>
      <c r="DQ6" s="793"/>
      <c r="DR6" s="793"/>
      <c r="DS6" s="793"/>
      <c r="DT6" s="793"/>
      <c r="DU6" s="793"/>
      <c r="DV6" s="793"/>
      <c r="DW6" s="793"/>
      <c r="DX6" s="793"/>
      <c r="DY6" s="792" t="s">
        <v>570</v>
      </c>
      <c r="DZ6" s="792"/>
      <c r="EA6" s="793"/>
      <c r="EB6" s="793"/>
      <c r="EC6" s="793"/>
      <c r="ED6" s="793"/>
      <c r="EE6" s="793"/>
      <c r="EF6" s="793"/>
      <c r="EG6" s="793"/>
      <c r="EH6" s="793"/>
      <c r="EI6" s="793"/>
      <c r="EJ6" s="793"/>
      <c r="EK6" s="793"/>
      <c r="EL6" s="793"/>
      <c r="EM6" s="793"/>
      <c r="EN6" s="793"/>
      <c r="EO6" s="792" t="s">
        <v>570</v>
      </c>
      <c r="EP6" s="784"/>
      <c r="EQ6" s="784"/>
      <c r="ER6" s="784"/>
      <c r="ES6" s="784"/>
      <c r="ET6" s="784"/>
      <c r="EU6" s="792"/>
      <c r="EV6" s="784"/>
      <c r="EW6" s="784"/>
      <c r="EX6" s="784"/>
      <c r="EY6" s="784"/>
      <c r="EZ6" s="784"/>
      <c r="FA6" s="784"/>
      <c r="FB6" s="784"/>
      <c r="FC6" s="784"/>
      <c r="FD6" s="784"/>
      <c r="FE6" s="792" t="s">
        <v>570</v>
      </c>
      <c r="FF6" s="784"/>
      <c r="FG6" s="784"/>
      <c r="FH6" s="784"/>
      <c r="FI6" s="784"/>
      <c r="FJ6" s="784"/>
      <c r="FK6" s="792"/>
      <c r="FL6" s="784"/>
      <c r="FM6" s="793"/>
      <c r="FN6" s="793"/>
      <c r="FO6" s="793"/>
      <c r="FP6" s="793"/>
      <c r="FQ6" s="793"/>
      <c r="FR6" s="793"/>
      <c r="FS6" s="793"/>
      <c r="FT6" s="793"/>
      <c r="FU6" s="792" t="s">
        <v>570</v>
      </c>
      <c r="FV6" s="784"/>
      <c r="FW6" s="784"/>
      <c r="FX6" s="784"/>
      <c r="FY6" s="784"/>
      <c r="FZ6" s="784"/>
      <c r="GA6" s="792"/>
      <c r="GB6" s="784"/>
      <c r="GC6" s="793"/>
      <c r="GD6" s="793"/>
      <c r="GE6" s="793"/>
      <c r="GF6" s="793"/>
      <c r="GG6" s="793"/>
      <c r="GH6" s="793"/>
      <c r="GI6" s="793"/>
      <c r="GJ6" s="793"/>
    </row>
    <row r="7" spans="1:192" s="796" customFormat="1" ht="12.75" x14ac:dyDescent="0.2">
      <c r="A7" s="788" t="s">
        <v>876</v>
      </c>
      <c r="B7" s="794"/>
      <c r="C7" s="794"/>
      <c r="D7" s="794"/>
      <c r="E7" s="794"/>
      <c r="F7" s="794"/>
      <c r="G7" s="794"/>
      <c r="H7" s="794"/>
      <c r="I7" s="794"/>
      <c r="J7" s="794"/>
      <c r="K7" s="794"/>
      <c r="L7" s="794"/>
      <c r="M7" s="794"/>
      <c r="N7" s="794"/>
      <c r="O7" s="794"/>
      <c r="P7" s="794"/>
      <c r="Q7" s="788" t="s">
        <v>877</v>
      </c>
      <c r="R7" s="794"/>
      <c r="S7" s="794"/>
      <c r="T7" s="794"/>
      <c r="U7" s="794"/>
      <c r="V7" s="794"/>
      <c r="W7" s="794"/>
      <c r="X7" s="794"/>
      <c r="Y7" s="794"/>
      <c r="Z7" s="794"/>
      <c r="AA7" s="794"/>
      <c r="AB7" s="794"/>
      <c r="AC7" s="794"/>
      <c r="AD7" s="794"/>
      <c r="AE7" s="794"/>
      <c r="AF7" s="794"/>
      <c r="AG7" s="788" t="s">
        <v>878</v>
      </c>
      <c r="AH7" s="788"/>
      <c r="AI7" s="794"/>
      <c r="AJ7" s="794"/>
      <c r="AK7" s="794"/>
      <c r="AL7" s="794"/>
      <c r="AM7" s="794"/>
      <c r="AN7" s="794"/>
      <c r="AO7" s="794"/>
      <c r="AP7" s="794"/>
      <c r="AQ7" s="794"/>
      <c r="AR7" s="794"/>
      <c r="AS7" s="794"/>
      <c r="AT7" s="794"/>
      <c r="AU7" s="794"/>
      <c r="AV7" s="794"/>
      <c r="AW7" s="788" t="s">
        <v>879</v>
      </c>
      <c r="AX7" s="795"/>
      <c r="AY7" s="794"/>
      <c r="AZ7" s="794"/>
      <c r="BA7" s="794"/>
      <c r="BB7" s="794"/>
      <c r="BC7" s="794"/>
      <c r="BD7" s="794"/>
      <c r="BE7" s="794"/>
      <c r="BF7" s="794"/>
      <c r="BG7" s="794"/>
      <c r="BH7" s="794"/>
      <c r="BI7" s="794"/>
      <c r="BJ7" s="794"/>
      <c r="BK7" s="794"/>
      <c r="BL7" s="794"/>
      <c r="BM7" s="788" t="s">
        <v>880</v>
      </c>
      <c r="BN7" s="794"/>
      <c r="BO7" s="794"/>
      <c r="BP7" s="788"/>
      <c r="BQ7" s="788"/>
      <c r="BR7" s="788"/>
      <c r="BS7" s="788"/>
      <c r="BT7" s="788"/>
      <c r="BU7" s="788"/>
      <c r="BV7" s="788"/>
      <c r="BW7" s="788"/>
      <c r="BX7" s="788"/>
      <c r="BY7" s="788"/>
      <c r="BZ7" s="788"/>
      <c r="CA7" s="788"/>
      <c r="CB7" s="788"/>
      <c r="CC7" s="788" t="s">
        <v>881</v>
      </c>
      <c r="CD7" s="794"/>
      <c r="CE7" s="794"/>
      <c r="CF7" s="794"/>
      <c r="CG7" s="794"/>
      <c r="CH7" s="794"/>
      <c r="CI7" s="794"/>
      <c r="CJ7" s="794"/>
      <c r="CK7" s="794"/>
      <c r="CL7" s="794"/>
      <c r="CM7" s="794"/>
      <c r="CN7" s="794"/>
      <c r="CO7" s="794"/>
      <c r="CP7" s="794"/>
      <c r="CQ7" s="794"/>
      <c r="CR7" s="794"/>
      <c r="CS7" s="788" t="s">
        <v>882</v>
      </c>
      <c r="CT7" s="794"/>
      <c r="CU7" s="794"/>
      <c r="CV7" s="794"/>
      <c r="CW7" s="794"/>
      <c r="CX7" s="794"/>
      <c r="CY7" s="794"/>
      <c r="CZ7" s="794"/>
      <c r="DA7" s="794"/>
      <c r="DB7" s="794"/>
      <c r="DC7" s="794"/>
      <c r="DD7" s="794"/>
      <c r="DE7" s="794"/>
      <c r="DF7" s="794"/>
      <c r="DG7" s="794"/>
      <c r="DH7" s="794"/>
      <c r="DI7" s="788" t="s">
        <v>883</v>
      </c>
      <c r="DJ7" s="788"/>
      <c r="DK7" s="794"/>
      <c r="DL7" s="794"/>
      <c r="DM7" s="794"/>
      <c r="DN7" s="794"/>
      <c r="DO7" s="794"/>
      <c r="DP7" s="794"/>
      <c r="DQ7" s="794"/>
      <c r="DR7" s="794"/>
      <c r="DS7" s="794"/>
      <c r="DT7" s="794"/>
      <c r="DU7" s="794"/>
      <c r="DV7" s="794"/>
      <c r="DW7" s="794"/>
      <c r="DX7" s="794"/>
      <c r="DY7" s="788" t="s">
        <v>884</v>
      </c>
      <c r="DZ7" s="788"/>
      <c r="EA7" s="794"/>
      <c r="EB7" s="794"/>
      <c r="EC7" s="794"/>
      <c r="ED7" s="794"/>
      <c r="EE7" s="794"/>
      <c r="EF7" s="794"/>
      <c r="EG7" s="794"/>
      <c r="EH7" s="794"/>
      <c r="EI7" s="794"/>
      <c r="EJ7" s="794"/>
      <c r="EK7" s="794"/>
      <c r="EL7" s="794"/>
      <c r="EM7" s="794"/>
      <c r="EN7" s="794"/>
      <c r="EO7" s="788" t="s">
        <v>885</v>
      </c>
      <c r="EP7" s="787"/>
      <c r="EQ7" s="787"/>
      <c r="ER7" s="787"/>
      <c r="ES7" s="787"/>
      <c r="ET7" s="787"/>
      <c r="EU7" s="787"/>
      <c r="EV7" s="787"/>
      <c r="EW7" s="787"/>
      <c r="EX7" s="787"/>
      <c r="EY7" s="787"/>
      <c r="EZ7" s="787"/>
      <c r="FA7" s="787"/>
      <c r="FB7" s="787"/>
      <c r="FC7" s="787"/>
      <c r="FD7" s="787"/>
      <c r="FE7" s="788" t="s">
        <v>886</v>
      </c>
      <c r="FF7" s="787"/>
      <c r="FG7" s="787"/>
      <c r="FH7" s="787"/>
      <c r="FI7" s="787"/>
      <c r="FJ7" s="787"/>
      <c r="FK7" s="787"/>
      <c r="FL7" s="787"/>
      <c r="FM7" s="794"/>
      <c r="FN7" s="794"/>
      <c r="FO7" s="794"/>
      <c r="FP7" s="794"/>
      <c r="FQ7" s="794"/>
      <c r="FR7" s="794"/>
      <c r="FS7" s="794"/>
      <c r="FT7" s="794"/>
      <c r="FU7" s="788" t="s">
        <v>887</v>
      </c>
      <c r="FV7" s="787"/>
      <c r="FW7" s="787"/>
      <c r="FX7" s="787"/>
      <c r="FY7" s="787"/>
      <c r="FZ7" s="787"/>
      <c r="GA7" s="787"/>
      <c r="GB7" s="787"/>
      <c r="GC7" s="794"/>
      <c r="GD7" s="794"/>
      <c r="GE7" s="794"/>
      <c r="GF7" s="794"/>
      <c r="GG7" s="794"/>
      <c r="GH7" s="794"/>
      <c r="GI7" s="794"/>
      <c r="GJ7" s="794"/>
    </row>
    <row r="8" spans="1:192" s="773" customFormat="1" x14ac:dyDescent="0.25">
      <c r="A8" s="785" t="s">
        <v>50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  <c r="M8" s="785"/>
      <c r="N8" s="785"/>
      <c r="O8" s="785"/>
      <c r="P8" s="785"/>
      <c r="Q8" s="785" t="s">
        <v>50</v>
      </c>
      <c r="R8" s="785"/>
      <c r="S8" s="785"/>
      <c r="T8" s="785"/>
      <c r="U8" s="785"/>
      <c r="V8" s="785"/>
      <c r="W8" s="785"/>
      <c r="X8" s="785"/>
      <c r="Y8" s="785"/>
      <c r="Z8" s="785"/>
      <c r="AA8" s="785"/>
      <c r="AB8" s="785"/>
      <c r="AC8" s="785"/>
      <c r="AD8" s="785"/>
      <c r="AE8" s="785"/>
      <c r="AF8" s="785"/>
      <c r="AG8" s="785" t="s">
        <v>50</v>
      </c>
      <c r="AH8" s="785"/>
      <c r="AI8" s="785"/>
      <c r="AJ8" s="785"/>
      <c r="AK8" s="785"/>
      <c r="AL8" s="785"/>
      <c r="AM8" s="785"/>
      <c r="AN8" s="785"/>
      <c r="AO8" s="785"/>
      <c r="AP8" s="785"/>
      <c r="AQ8" s="785"/>
      <c r="AR8" s="785"/>
      <c r="AS8" s="785"/>
      <c r="AT8" s="785"/>
      <c r="AU8" s="785"/>
      <c r="AV8" s="785"/>
      <c r="AW8" s="785" t="s">
        <v>50</v>
      </c>
      <c r="AX8" s="785"/>
      <c r="AY8" s="785"/>
      <c r="AZ8" s="785"/>
      <c r="BA8" s="785"/>
      <c r="BB8" s="785"/>
      <c r="BC8" s="785"/>
      <c r="BD8" s="785"/>
      <c r="BE8" s="785"/>
      <c r="BF8" s="785"/>
      <c r="BG8" s="785"/>
      <c r="BH8" s="785"/>
      <c r="BI8" s="785"/>
      <c r="BJ8" s="785"/>
      <c r="BK8" s="785"/>
      <c r="BL8" s="785"/>
      <c r="BM8" s="785" t="s">
        <v>50</v>
      </c>
      <c r="BN8" s="785"/>
      <c r="BO8" s="785"/>
      <c r="BP8" s="785"/>
      <c r="BQ8" s="785"/>
      <c r="BR8" s="785"/>
      <c r="BS8" s="785"/>
      <c r="BT8" s="785"/>
      <c r="BU8" s="785"/>
      <c r="BV8" s="785"/>
      <c r="BW8" s="785"/>
      <c r="BX8" s="785"/>
      <c r="BY8" s="785"/>
      <c r="BZ8" s="785"/>
      <c r="CA8" s="785"/>
      <c r="CB8" s="785"/>
      <c r="CC8" s="785" t="s">
        <v>50</v>
      </c>
      <c r="CD8" s="785"/>
      <c r="CE8" s="785"/>
      <c r="CF8" s="785"/>
      <c r="CG8" s="785"/>
      <c r="CH8" s="785"/>
      <c r="CI8" s="785"/>
      <c r="CJ8" s="785"/>
      <c r="CK8" s="785"/>
      <c r="CL8" s="785"/>
      <c r="CM8" s="785"/>
      <c r="CN8" s="785"/>
      <c r="CO8" s="785"/>
      <c r="CP8" s="785"/>
      <c r="CQ8" s="785"/>
      <c r="CR8" s="785"/>
      <c r="CS8" s="785" t="s">
        <v>50</v>
      </c>
      <c r="CT8" s="785"/>
      <c r="CU8" s="785"/>
      <c r="CV8" s="785"/>
      <c r="CW8" s="785"/>
      <c r="CX8" s="785"/>
      <c r="CY8" s="785"/>
      <c r="CZ8" s="785"/>
      <c r="DA8" s="785"/>
      <c r="DB8" s="785"/>
      <c r="DC8" s="785"/>
      <c r="DD8" s="785"/>
      <c r="DE8" s="785"/>
      <c r="DF8" s="785"/>
      <c r="DG8" s="785"/>
      <c r="DH8" s="785"/>
      <c r="DI8" s="785" t="s">
        <v>50</v>
      </c>
      <c r="DJ8" s="785"/>
      <c r="DK8" s="785"/>
      <c r="DL8" s="785"/>
      <c r="DM8" s="785"/>
      <c r="DN8" s="785"/>
      <c r="DO8" s="785"/>
      <c r="DP8" s="785"/>
      <c r="DQ8" s="785"/>
      <c r="DR8" s="785"/>
      <c r="DS8" s="785"/>
      <c r="DT8" s="785"/>
      <c r="DU8" s="785"/>
      <c r="DV8" s="785"/>
      <c r="DW8" s="785"/>
      <c r="DX8" s="785"/>
      <c r="DY8" s="785" t="s">
        <v>50</v>
      </c>
      <c r="DZ8" s="785"/>
      <c r="EA8" s="785"/>
      <c r="EB8" s="785"/>
      <c r="EC8" s="785"/>
      <c r="ED8" s="785"/>
      <c r="EE8" s="785"/>
      <c r="EF8" s="785"/>
      <c r="EG8" s="785"/>
      <c r="EH8" s="785"/>
      <c r="EI8" s="785"/>
      <c r="EJ8" s="785"/>
      <c r="EK8" s="785"/>
      <c r="EL8" s="785"/>
      <c r="EM8" s="785"/>
      <c r="EN8" s="785"/>
      <c r="EO8" s="785" t="s">
        <v>50</v>
      </c>
      <c r="EP8" s="785"/>
      <c r="EQ8" s="785"/>
      <c r="ER8" s="785"/>
      <c r="ES8" s="785"/>
      <c r="ET8" s="785"/>
      <c r="EU8" s="785"/>
      <c r="EV8" s="785"/>
      <c r="EW8" s="785"/>
      <c r="EX8" s="785"/>
      <c r="EY8" s="785"/>
      <c r="EZ8" s="785"/>
      <c r="FA8" s="785"/>
      <c r="FB8" s="785"/>
      <c r="FC8" s="785"/>
      <c r="FD8" s="785"/>
      <c r="FE8" s="785" t="s">
        <v>50</v>
      </c>
      <c r="FF8" s="785"/>
      <c r="FG8" s="785"/>
      <c r="FH8" s="785"/>
      <c r="FI8" s="785"/>
      <c r="FJ8" s="785"/>
      <c r="FK8" s="785"/>
      <c r="FL8" s="785"/>
      <c r="FM8" s="785"/>
      <c r="FN8" s="785"/>
      <c r="FO8" s="785"/>
      <c r="FP8" s="785"/>
      <c r="FQ8" s="785"/>
      <c r="FR8" s="785"/>
      <c r="FS8" s="785"/>
      <c r="FT8" s="785"/>
      <c r="FU8" s="785" t="s">
        <v>50</v>
      </c>
      <c r="FV8" s="785"/>
      <c r="FW8" s="785"/>
      <c r="FX8" s="785"/>
      <c r="FY8" s="785"/>
      <c r="FZ8" s="785"/>
      <c r="GA8" s="785"/>
      <c r="GB8" s="785"/>
      <c r="GC8" s="785"/>
      <c r="GD8" s="785"/>
      <c r="GE8" s="785"/>
      <c r="GF8" s="785"/>
      <c r="GG8" s="785"/>
      <c r="GH8" s="785"/>
      <c r="GI8" s="785"/>
      <c r="GJ8" s="785"/>
    </row>
    <row r="9" spans="1:192" s="773" customFormat="1" x14ac:dyDescent="0.25">
      <c r="A9" s="785" t="s">
        <v>49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  <c r="M9" s="785"/>
      <c r="N9" s="785"/>
      <c r="O9" s="785"/>
      <c r="P9" s="785"/>
      <c r="Q9" s="785" t="s">
        <v>49</v>
      </c>
      <c r="R9" s="785"/>
      <c r="S9" s="785"/>
      <c r="T9" s="785"/>
      <c r="U9" s="785"/>
      <c r="V9" s="785"/>
      <c r="W9" s="785"/>
      <c r="X9" s="785"/>
      <c r="Y9" s="785"/>
      <c r="Z9" s="785"/>
      <c r="AA9" s="785"/>
      <c r="AB9" s="785"/>
      <c r="AC9" s="785"/>
      <c r="AD9" s="785"/>
      <c r="AE9" s="785"/>
      <c r="AF9" s="785"/>
      <c r="AG9" s="785" t="s">
        <v>49</v>
      </c>
      <c r="AH9" s="785"/>
      <c r="AI9" s="785"/>
      <c r="AJ9" s="785"/>
      <c r="AK9" s="785"/>
      <c r="AL9" s="785"/>
      <c r="AM9" s="785"/>
      <c r="AN9" s="785"/>
      <c r="AO9" s="785"/>
      <c r="AP9" s="785"/>
      <c r="AQ9" s="785"/>
      <c r="AR9" s="785"/>
      <c r="AS9" s="785"/>
      <c r="AT9" s="785"/>
      <c r="AU9" s="785"/>
      <c r="AV9" s="785"/>
      <c r="AW9" s="785" t="s">
        <v>49</v>
      </c>
      <c r="AX9" s="785"/>
      <c r="AY9" s="785"/>
      <c r="AZ9" s="785"/>
      <c r="BA9" s="785"/>
      <c r="BB9" s="785"/>
      <c r="BC9" s="785"/>
      <c r="BD9" s="785"/>
      <c r="BE9" s="785"/>
      <c r="BF9" s="785"/>
      <c r="BG9" s="785"/>
      <c r="BH9" s="785"/>
      <c r="BI9" s="785"/>
      <c r="BJ9" s="785"/>
      <c r="BK9" s="785"/>
      <c r="BL9" s="785"/>
      <c r="BM9" s="785" t="s">
        <v>49</v>
      </c>
      <c r="BN9" s="785"/>
      <c r="BO9" s="785"/>
      <c r="BP9" s="785"/>
      <c r="BQ9" s="785"/>
      <c r="BR9" s="785"/>
      <c r="BS9" s="785"/>
      <c r="BT9" s="785"/>
      <c r="BU9" s="785"/>
      <c r="BV9" s="785"/>
      <c r="BW9" s="785"/>
      <c r="BX9" s="785"/>
      <c r="BY9" s="785"/>
      <c r="BZ9" s="785"/>
      <c r="CA9" s="785"/>
      <c r="CB9" s="785"/>
      <c r="CC9" s="785" t="s">
        <v>49</v>
      </c>
      <c r="CD9" s="785"/>
      <c r="CE9" s="785"/>
      <c r="CF9" s="785"/>
      <c r="CG9" s="785"/>
      <c r="CH9" s="785"/>
      <c r="CI9" s="785"/>
      <c r="CJ9" s="785"/>
      <c r="CK9" s="785"/>
      <c r="CL9" s="785"/>
      <c r="CM9" s="785"/>
      <c r="CN9" s="785"/>
      <c r="CO9" s="785"/>
      <c r="CP9" s="785"/>
      <c r="CQ9" s="785"/>
      <c r="CR9" s="785"/>
      <c r="CS9" s="785" t="s">
        <v>49</v>
      </c>
      <c r="CT9" s="785"/>
      <c r="CU9" s="785"/>
      <c r="CV9" s="785"/>
      <c r="CW9" s="785"/>
      <c r="CX9" s="785"/>
      <c r="CY9" s="785"/>
      <c r="CZ9" s="785"/>
      <c r="DA9" s="785"/>
      <c r="DB9" s="785"/>
      <c r="DC9" s="785"/>
      <c r="DD9" s="785"/>
      <c r="DE9" s="785"/>
      <c r="DF9" s="785"/>
      <c r="DG9" s="785"/>
      <c r="DH9" s="785"/>
      <c r="DI9" s="785" t="s">
        <v>49</v>
      </c>
      <c r="DJ9" s="785"/>
      <c r="DK9" s="785"/>
      <c r="DL9" s="785"/>
      <c r="DM9" s="785"/>
      <c r="DN9" s="785"/>
      <c r="DO9" s="785"/>
      <c r="DP9" s="785"/>
      <c r="DQ9" s="785"/>
      <c r="DR9" s="785"/>
      <c r="DS9" s="785"/>
      <c r="DT9" s="785"/>
      <c r="DU9" s="785"/>
      <c r="DV9" s="785"/>
      <c r="DW9" s="785"/>
      <c r="DX9" s="785"/>
      <c r="DY9" s="785" t="s">
        <v>49</v>
      </c>
      <c r="DZ9" s="785"/>
      <c r="EA9" s="785"/>
      <c r="EB9" s="785"/>
      <c r="EC9" s="785"/>
      <c r="ED9" s="785"/>
      <c r="EE9" s="785"/>
      <c r="EF9" s="785"/>
      <c r="EG9" s="785"/>
      <c r="EH9" s="785"/>
      <c r="EI9" s="785"/>
      <c r="EJ9" s="785"/>
      <c r="EK9" s="785"/>
      <c r="EL9" s="785"/>
      <c r="EM9" s="785"/>
      <c r="EN9" s="785"/>
      <c r="EO9" s="785" t="s">
        <v>49</v>
      </c>
      <c r="EP9" s="785"/>
      <c r="EQ9" s="785"/>
      <c r="ER9" s="785"/>
      <c r="ES9" s="785"/>
      <c r="ET9" s="785"/>
      <c r="EU9" s="785"/>
      <c r="EV9" s="785"/>
      <c r="EW9" s="785"/>
      <c r="EX9" s="785"/>
      <c r="EY9" s="785"/>
      <c r="EZ9" s="785"/>
      <c r="FA9" s="785"/>
      <c r="FB9" s="785"/>
      <c r="FC9" s="785"/>
      <c r="FD9" s="785"/>
      <c r="FE9" s="785" t="s">
        <v>49</v>
      </c>
      <c r="FF9" s="785"/>
      <c r="FG9" s="785"/>
      <c r="FH9" s="785"/>
      <c r="FI9" s="785"/>
      <c r="FJ9" s="785"/>
      <c r="FK9" s="785"/>
      <c r="FL9" s="785"/>
      <c r="FM9" s="785"/>
      <c r="FN9" s="785"/>
      <c r="FO9" s="785"/>
      <c r="FP9" s="785"/>
      <c r="FQ9" s="785"/>
      <c r="FR9" s="785"/>
      <c r="FS9" s="785"/>
      <c r="FT9" s="785"/>
      <c r="FU9" s="785" t="s">
        <v>49</v>
      </c>
      <c r="FV9" s="785"/>
      <c r="FW9" s="785"/>
      <c r="FX9" s="785"/>
      <c r="FY9" s="785"/>
      <c r="FZ9" s="785"/>
      <c r="GA9" s="785"/>
      <c r="GB9" s="785"/>
      <c r="GC9" s="785"/>
      <c r="GD9" s="785"/>
      <c r="GE9" s="785"/>
      <c r="GF9" s="785"/>
      <c r="GG9" s="785"/>
      <c r="GH9" s="785"/>
      <c r="GI9" s="785"/>
      <c r="GJ9" s="785"/>
    </row>
    <row r="10" spans="1:192" s="1" customFormat="1" ht="12.75" x14ac:dyDescent="0.2">
      <c r="B10" s="310"/>
      <c r="C10" s="6"/>
      <c r="D10" s="285" t="s">
        <v>158</v>
      </c>
      <c r="E10" s="66"/>
      <c r="F10" s="285" t="s">
        <v>159</v>
      </c>
      <c r="G10" s="66"/>
      <c r="H10" s="285" t="s">
        <v>159</v>
      </c>
      <c r="I10" s="66"/>
      <c r="J10" s="285" t="s">
        <v>159</v>
      </c>
      <c r="K10" s="66"/>
      <c r="L10" s="285" t="s">
        <v>158</v>
      </c>
      <c r="M10" s="66"/>
      <c r="N10" s="285" t="s">
        <v>158</v>
      </c>
      <c r="O10" s="66"/>
      <c r="P10" s="285" t="s">
        <v>158</v>
      </c>
      <c r="R10" s="310"/>
      <c r="S10" s="6"/>
      <c r="T10" s="285" t="s">
        <v>158</v>
      </c>
      <c r="U10" s="66"/>
      <c r="V10" s="285" t="s">
        <v>159</v>
      </c>
      <c r="W10" s="66"/>
      <c r="X10" s="285" t="s">
        <v>159</v>
      </c>
      <c r="Y10" s="66"/>
      <c r="Z10" s="285" t="s">
        <v>159</v>
      </c>
      <c r="AA10" s="66"/>
      <c r="AB10" s="285" t="s">
        <v>158</v>
      </c>
      <c r="AC10" s="66"/>
      <c r="AD10" s="285" t="s">
        <v>158</v>
      </c>
      <c r="AE10" s="66"/>
      <c r="AF10" s="285" t="s">
        <v>158</v>
      </c>
      <c r="AH10" s="310"/>
      <c r="AI10" s="6"/>
      <c r="AJ10" s="285" t="s">
        <v>158</v>
      </c>
      <c r="AK10" s="66"/>
      <c r="AL10" s="285" t="s">
        <v>159</v>
      </c>
      <c r="AM10" s="66"/>
      <c r="AN10" s="285" t="s">
        <v>159</v>
      </c>
      <c r="AO10" s="66"/>
      <c r="AP10" s="285" t="s">
        <v>159</v>
      </c>
      <c r="AQ10" s="66"/>
      <c r="AR10" s="285" t="s">
        <v>158</v>
      </c>
      <c r="AS10" s="66"/>
      <c r="AT10" s="285" t="s">
        <v>158</v>
      </c>
      <c r="AU10" s="66"/>
      <c r="AV10" s="285" t="s">
        <v>158</v>
      </c>
      <c r="AW10" s="310"/>
      <c r="AX10" s="310"/>
      <c r="AY10" s="6"/>
      <c r="AZ10" s="285" t="s">
        <v>158</v>
      </c>
      <c r="BA10" s="66"/>
      <c r="BB10" s="285" t="s">
        <v>159</v>
      </c>
      <c r="BC10" s="66"/>
      <c r="BD10" s="285" t="s">
        <v>159</v>
      </c>
      <c r="BE10" s="66"/>
      <c r="BF10" s="285" t="s">
        <v>159</v>
      </c>
      <c r="BG10" s="66"/>
      <c r="BH10" s="285" t="s">
        <v>158</v>
      </c>
      <c r="BI10" s="66"/>
      <c r="BJ10" s="285" t="s">
        <v>158</v>
      </c>
      <c r="BK10" s="66"/>
      <c r="BL10" s="285" t="s">
        <v>158</v>
      </c>
      <c r="BM10" s="310"/>
      <c r="BN10" s="6"/>
      <c r="BO10" s="6"/>
      <c r="BP10" s="285" t="s">
        <v>158</v>
      </c>
      <c r="BQ10" s="66"/>
      <c r="BR10" s="285" t="s">
        <v>159</v>
      </c>
      <c r="BS10" s="66"/>
      <c r="BT10" s="285" t="s">
        <v>159</v>
      </c>
      <c r="BU10" s="66"/>
      <c r="BV10" s="285" t="s">
        <v>159</v>
      </c>
      <c r="BW10" s="66"/>
      <c r="BX10" s="285" t="s">
        <v>158</v>
      </c>
      <c r="BY10" s="66"/>
      <c r="BZ10" s="285" t="s">
        <v>158</v>
      </c>
      <c r="CA10" s="66"/>
      <c r="CB10" s="285" t="s">
        <v>158</v>
      </c>
      <c r="CC10" s="310"/>
      <c r="CD10" s="6"/>
      <c r="CE10" s="6"/>
      <c r="CF10" s="285" t="s">
        <v>158</v>
      </c>
      <c r="CG10" s="66"/>
      <c r="CH10" s="285" t="s">
        <v>159</v>
      </c>
      <c r="CI10" s="66"/>
      <c r="CJ10" s="285" t="s">
        <v>159</v>
      </c>
      <c r="CK10" s="66"/>
      <c r="CL10" s="285" t="s">
        <v>159</v>
      </c>
      <c r="CM10" s="66"/>
      <c r="CN10" s="285" t="s">
        <v>158</v>
      </c>
      <c r="CO10" s="66"/>
      <c r="CP10" s="285" t="s">
        <v>158</v>
      </c>
      <c r="CQ10" s="66"/>
      <c r="CR10" s="285" t="s">
        <v>158</v>
      </c>
      <c r="CS10" s="310"/>
      <c r="CT10" s="6"/>
      <c r="CU10" s="6"/>
      <c r="CV10" s="285" t="s">
        <v>158</v>
      </c>
      <c r="CW10" s="66"/>
      <c r="CX10" s="285" t="s">
        <v>159</v>
      </c>
      <c r="CY10" s="66"/>
      <c r="CZ10" s="285" t="s">
        <v>159</v>
      </c>
      <c r="DA10" s="66"/>
      <c r="DB10" s="285" t="s">
        <v>159</v>
      </c>
      <c r="DC10" s="66"/>
      <c r="DD10" s="285" t="s">
        <v>158</v>
      </c>
      <c r="DE10" s="66"/>
      <c r="DF10" s="285" t="s">
        <v>158</v>
      </c>
      <c r="DG10" s="66"/>
      <c r="DH10" s="285" t="s">
        <v>158</v>
      </c>
      <c r="DI10" s="310"/>
      <c r="DJ10" s="310"/>
      <c r="DK10" s="6"/>
      <c r="DL10" s="285" t="s">
        <v>158</v>
      </c>
      <c r="DM10" s="66"/>
      <c r="DN10" s="285" t="s">
        <v>159</v>
      </c>
      <c r="DO10" s="66"/>
      <c r="DP10" s="285" t="s">
        <v>159</v>
      </c>
      <c r="DQ10" s="66"/>
      <c r="DR10" s="285" t="s">
        <v>159</v>
      </c>
      <c r="DS10" s="66"/>
      <c r="DT10" s="285" t="s">
        <v>158</v>
      </c>
      <c r="DU10" s="66"/>
      <c r="DV10" s="285" t="s">
        <v>158</v>
      </c>
      <c r="DW10" s="66"/>
      <c r="DX10" s="285" t="s">
        <v>158</v>
      </c>
      <c r="DY10" s="310"/>
      <c r="DZ10" s="310"/>
      <c r="EA10" s="6"/>
      <c r="EB10" s="285" t="s">
        <v>158</v>
      </c>
      <c r="EC10" s="66"/>
      <c r="ED10" s="285" t="s">
        <v>159</v>
      </c>
      <c r="EE10" s="66"/>
      <c r="EF10" s="285" t="s">
        <v>159</v>
      </c>
      <c r="EG10" s="66"/>
      <c r="EH10" s="285" t="s">
        <v>159</v>
      </c>
      <c r="EI10" s="66"/>
      <c r="EJ10" s="285" t="s">
        <v>158</v>
      </c>
      <c r="EK10" s="66"/>
      <c r="EL10" s="285" t="s">
        <v>158</v>
      </c>
      <c r="EM10" s="66"/>
      <c r="EN10" s="285" t="s">
        <v>158</v>
      </c>
      <c r="EO10" s="236"/>
      <c r="EP10" s="6"/>
      <c r="EQ10" s="6"/>
      <c r="ER10" s="285" t="s">
        <v>158</v>
      </c>
      <c r="ES10" s="66"/>
      <c r="ET10" s="285" t="s">
        <v>159</v>
      </c>
      <c r="EU10" s="66"/>
      <c r="EV10" s="285" t="s">
        <v>159</v>
      </c>
      <c r="EW10" s="66"/>
      <c r="EX10" s="285" t="s">
        <v>159</v>
      </c>
      <c r="EY10" s="66"/>
      <c r="EZ10" s="285" t="s">
        <v>158</v>
      </c>
      <c r="FA10" s="66"/>
      <c r="FB10" s="285" t="s">
        <v>158</v>
      </c>
      <c r="FC10" s="66"/>
      <c r="FD10" s="285" t="s">
        <v>158</v>
      </c>
      <c r="FE10" s="236"/>
      <c r="FF10" s="6"/>
      <c r="FG10" s="6"/>
      <c r="FH10" s="285" t="s">
        <v>158</v>
      </c>
      <c r="FI10" s="66"/>
      <c r="FJ10" s="285" t="s">
        <v>159</v>
      </c>
      <c r="FK10" s="66"/>
      <c r="FL10" s="285" t="s">
        <v>159</v>
      </c>
      <c r="FM10" s="66"/>
      <c r="FN10" s="285" t="s">
        <v>159</v>
      </c>
      <c r="FO10" s="66"/>
      <c r="FP10" s="285" t="s">
        <v>158</v>
      </c>
      <c r="FQ10" s="66"/>
      <c r="FR10" s="285" t="s">
        <v>158</v>
      </c>
      <c r="FS10" s="66"/>
      <c r="FT10" s="285" t="s">
        <v>158</v>
      </c>
      <c r="FU10" s="236"/>
      <c r="FV10" s="6"/>
      <c r="FW10" s="6"/>
      <c r="FX10" s="285" t="s">
        <v>158</v>
      </c>
      <c r="FY10" s="66"/>
      <c r="FZ10" s="285" t="s">
        <v>159</v>
      </c>
      <c r="GA10" s="66"/>
      <c r="GB10" s="285" t="s">
        <v>159</v>
      </c>
      <c r="GC10" s="66"/>
      <c r="GD10" s="285" t="s">
        <v>159</v>
      </c>
      <c r="GE10" s="66"/>
      <c r="GF10" s="285" t="s">
        <v>158</v>
      </c>
      <c r="GG10" s="66"/>
      <c r="GH10" s="285" t="s">
        <v>158</v>
      </c>
      <c r="GI10" s="66"/>
      <c r="GJ10" s="285" t="s">
        <v>158</v>
      </c>
    </row>
    <row r="11" spans="1:192" s="1" customFormat="1" ht="12.75" x14ac:dyDescent="0.2">
      <c r="B11" s="310"/>
      <c r="C11" s="6"/>
      <c r="D11" s="72"/>
      <c r="E11" s="73"/>
      <c r="F11" s="73"/>
      <c r="G11" s="73"/>
      <c r="H11" s="74"/>
      <c r="I11" s="72"/>
      <c r="J11" s="73"/>
      <c r="K11" s="73"/>
      <c r="L11" s="73"/>
      <c r="M11" s="73"/>
      <c r="N11" s="73"/>
      <c r="O11" s="73"/>
      <c r="P11" s="74"/>
      <c r="R11" s="310"/>
      <c r="S11" s="6"/>
      <c r="T11" s="72"/>
      <c r="U11" s="73"/>
      <c r="V11" s="73"/>
      <c r="W11" s="73"/>
      <c r="X11" s="74"/>
      <c r="Y11" s="72"/>
      <c r="Z11" s="73"/>
      <c r="AA11" s="73"/>
      <c r="AB11" s="73"/>
      <c r="AC11" s="73"/>
      <c r="AD11" s="73"/>
      <c r="AE11" s="73"/>
      <c r="AF11" s="74"/>
      <c r="AH11" s="310"/>
      <c r="AI11" s="6"/>
      <c r="AJ11" s="72"/>
      <c r="AK11" s="73"/>
      <c r="AL11" s="73"/>
      <c r="AM11" s="73"/>
      <c r="AN11" s="74"/>
      <c r="AO11" s="72"/>
      <c r="AP11" s="73"/>
      <c r="AQ11" s="73"/>
      <c r="AR11" s="73"/>
      <c r="AS11" s="73"/>
      <c r="AT11" s="73"/>
      <c r="AU11" s="73"/>
      <c r="AV11" s="74"/>
      <c r="AW11" s="310"/>
      <c r="AX11" s="310"/>
      <c r="AY11" s="6"/>
      <c r="AZ11" s="72"/>
      <c r="BA11" s="73"/>
      <c r="BB11" s="73"/>
      <c r="BC11" s="73"/>
      <c r="BD11" s="74"/>
      <c r="BE11" s="72"/>
      <c r="BF11" s="73"/>
      <c r="BG11" s="73"/>
      <c r="BH11" s="73"/>
      <c r="BI11" s="73"/>
      <c r="BJ11" s="73"/>
      <c r="BK11" s="73"/>
      <c r="BL11" s="74"/>
      <c r="BM11" s="310"/>
      <c r="BN11" s="6"/>
      <c r="BO11" s="6"/>
      <c r="BP11" s="72"/>
      <c r="BQ11" s="73"/>
      <c r="BR11" s="73"/>
      <c r="BS11" s="73"/>
      <c r="BT11" s="74"/>
      <c r="BU11" s="72"/>
      <c r="BV11" s="73"/>
      <c r="BW11" s="73"/>
      <c r="BX11" s="73"/>
      <c r="BY11" s="73"/>
      <c r="BZ11" s="73"/>
      <c r="CA11" s="73"/>
      <c r="CB11" s="74"/>
      <c r="CC11" s="310"/>
      <c r="CD11" s="6"/>
      <c r="CE11" s="6"/>
      <c r="CF11" s="72"/>
      <c r="CG11" s="73"/>
      <c r="CH11" s="73"/>
      <c r="CI11" s="73"/>
      <c r="CJ11" s="74"/>
      <c r="CK11" s="72"/>
      <c r="CL11" s="73"/>
      <c r="CM11" s="73"/>
      <c r="CN11" s="73"/>
      <c r="CO11" s="73"/>
      <c r="CP11" s="73"/>
      <c r="CQ11" s="73"/>
      <c r="CR11" s="74"/>
      <c r="CS11" s="310"/>
      <c r="CT11" s="6"/>
      <c r="CU11" s="6"/>
      <c r="CV11" s="72"/>
      <c r="CW11" s="73"/>
      <c r="CX11" s="73"/>
      <c r="CY11" s="73"/>
      <c r="CZ11" s="74"/>
      <c r="DA11" s="72"/>
      <c r="DB11" s="73"/>
      <c r="DC11" s="73"/>
      <c r="DD11" s="73"/>
      <c r="DE11" s="73"/>
      <c r="DF11" s="73"/>
      <c r="DG11" s="73"/>
      <c r="DH11" s="74"/>
      <c r="DI11" s="310"/>
      <c r="DJ11" s="310"/>
      <c r="DK11" s="6"/>
      <c r="DL11" s="72"/>
      <c r="DM11" s="73"/>
      <c r="DN11" s="73"/>
      <c r="DO11" s="73"/>
      <c r="DP11" s="74"/>
      <c r="DQ11" s="72"/>
      <c r="DR11" s="73"/>
      <c r="DS11" s="73"/>
      <c r="DT11" s="73"/>
      <c r="DU11" s="73"/>
      <c r="DV11" s="73"/>
      <c r="DW11" s="73"/>
      <c r="DX11" s="74"/>
      <c r="DY11" s="310"/>
      <c r="DZ11" s="310"/>
      <c r="EA11" s="6"/>
      <c r="EB11" s="72"/>
      <c r="EC11" s="73"/>
      <c r="ED11" s="73"/>
      <c r="EE11" s="73"/>
      <c r="EF11" s="74"/>
      <c r="EG11" s="72"/>
      <c r="EH11" s="73"/>
      <c r="EI11" s="73"/>
      <c r="EJ11" s="73"/>
      <c r="EK11" s="73"/>
      <c r="EL11" s="73"/>
      <c r="EM11" s="73"/>
      <c r="EN11" s="74"/>
      <c r="EO11" s="236"/>
      <c r="EP11" s="6"/>
      <c r="EQ11" s="6"/>
      <c r="ER11" s="72"/>
      <c r="ES11" s="73"/>
      <c r="ET11" s="73"/>
      <c r="EU11" s="73"/>
      <c r="EV11" s="74"/>
      <c r="EW11" s="72"/>
      <c r="EX11" s="73"/>
      <c r="EY11" s="73"/>
      <c r="EZ11" s="73"/>
      <c r="FA11" s="73"/>
      <c r="FB11" s="73"/>
      <c r="FC11" s="73"/>
      <c r="FD11" s="74"/>
      <c r="FE11" s="236"/>
      <c r="FF11" s="6"/>
      <c r="FG11" s="6"/>
      <c r="FH11" s="72"/>
      <c r="FI11" s="73"/>
      <c r="FJ11" s="73"/>
      <c r="FK11" s="73"/>
      <c r="FL11" s="74"/>
      <c r="FM11" s="72"/>
      <c r="FN11" s="73"/>
      <c r="FO11" s="73"/>
      <c r="FP11" s="73"/>
      <c r="FQ11" s="73"/>
      <c r="FR11" s="73"/>
      <c r="FS11" s="73"/>
      <c r="FT11" s="74"/>
      <c r="FU11" s="236"/>
      <c r="FV11" s="6"/>
      <c r="FW11" s="6"/>
      <c r="FX11" s="72"/>
      <c r="FY11" s="73"/>
      <c r="FZ11" s="73"/>
      <c r="GA11" s="73"/>
      <c r="GB11" s="74"/>
      <c r="GC11" s="72"/>
      <c r="GD11" s="73"/>
      <c r="GE11" s="73"/>
      <c r="GF11" s="73"/>
      <c r="GG11" s="73"/>
      <c r="GH11" s="73"/>
      <c r="GI11" s="73"/>
      <c r="GJ11" s="74"/>
    </row>
    <row r="12" spans="1:192" s="1" customFormat="1" ht="12.75" x14ac:dyDescent="0.2">
      <c r="B12" s="310"/>
      <c r="C12" s="6"/>
      <c r="D12" s="77"/>
      <c r="E12" s="78"/>
      <c r="F12" s="79"/>
      <c r="G12" s="80"/>
      <c r="H12" s="81" t="s">
        <v>61</v>
      </c>
      <c r="I12" s="82">
        <v>2022</v>
      </c>
      <c r="J12" s="83" t="s">
        <v>62</v>
      </c>
      <c r="K12" s="84">
        <v>2023</v>
      </c>
      <c r="L12" s="83" t="s">
        <v>62</v>
      </c>
      <c r="M12" s="84">
        <v>2024</v>
      </c>
      <c r="N12" s="83" t="s">
        <v>62</v>
      </c>
      <c r="O12" s="84">
        <v>2025</v>
      </c>
      <c r="P12" s="85" t="s">
        <v>62</v>
      </c>
      <c r="R12" s="310"/>
      <c r="S12" s="6"/>
      <c r="T12" s="77"/>
      <c r="U12" s="78"/>
      <c r="V12" s="79"/>
      <c r="W12" s="80"/>
      <c r="X12" s="81" t="s">
        <v>61</v>
      </c>
      <c r="Y12" s="82">
        <v>2022</v>
      </c>
      <c r="Z12" s="83" t="s">
        <v>62</v>
      </c>
      <c r="AA12" s="84">
        <v>2023</v>
      </c>
      <c r="AB12" s="83" t="s">
        <v>62</v>
      </c>
      <c r="AC12" s="84">
        <v>2024</v>
      </c>
      <c r="AD12" s="83" t="s">
        <v>62</v>
      </c>
      <c r="AE12" s="84">
        <v>2025</v>
      </c>
      <c r="AF12" s="85" t="s">
        <v>62</v>
      </c>
      <c r="AH12" s="310"/>
      <c r="AI12" s="6"/>
      <c r="AJ12" s="77"/>
      <c r="AK12" s="78"/>
      <c r="AL12" s="79"/>
      <c r="AM12" s="80"/>
      <c r="AN12" s="81" t="s">
        <v>61</v>
      </c>
      <c r="AO12" s="82">
        <v>2022</v>
      </c>
      <c r="AP12" s="83" t="s">
        <v>62</v>
      </c>
      <c r="AQ12" s="84">
        <v>2023</v>
      </c>
      <c r="AR12" s="83" t="s">
        <v>62</v>
      </c>
      <c r="AS12" s="84">
        <v>2024</v>
      </c>
      <c r="AT12" s="83" t="s">
        <v>62</v>
      </c>
      <c r="AU12" s="84">
        <v>2025</v>
      </c>
      <c r="AV12" s="85" t="s">
        <v>62</v>
      </c>
      <c r="AW12" s="664"/>
      <c r="AX12" s="664"/>
      <c r="AY12" s="664"/>
      <c r="AZ12" s="77"/>
      <c r="BA12" s="78"/>
      <c r="BB12" s="79"/>
      <c r="BC12" s="80"/>
      <c r="BD12" s="81" t="s">
        <v>61</v>
      </c>
      <c r="BE12" s="82">
        <v>2022</v>
      </c>
      <c r="BF12" s="83" t="s">
        <v>62</v>
      </c>
      <c r="BG12" s="84">
        <v>2023</v>
      </c>
      <c r="BH12" s="83" t="s">
        <v>62</v>
      </c>
      <c r="BI12" s="84">
        <v>2024</v>
      </c>
      <c r="BJ12" s="83" t="s">
        <v>62</v>
      </c>
      <c r="BK12" s="84">
        <v>2025</v>
      </c>
      <c r="BL12" s="85" t="s">
        <v>62</v>
      </c>
      <c r="BM12" s="664"/>
      <c r="BN12" s="664"/>
      <c r="BO12" s="664"/>
      <c r="BP12" s="77"/>
      <c r="BQ12" s="78"/>
      <c r="BR12" s="79"/>
      <c r="BS12" s="80"/>
      <c r="BT12" s="81" t="s">
        <v>61</v>
      </c>
      <c r="BU12" s="82">
        <v>2022</v>
      </c>
      <c r="BV12" s="83" t="s">
        <v>62</v>
      </c>
      <c r="BW12" s="84">
        <v>2023</v>
      </c>
      <c r="BX12" s="83" t="s">
        <v>62</v>
      </c>
      <c r="BY12" s="84">
        <v>2024</v>
      </c>
      <c r="BZ12" s="83" t="s">
        <v>62</v>
      </c>
      <c r="CA12" s="84">
        <v>2025</v>
      </c>
      <c r="CB12" s="85" t="s">
        <v>62</v>
      </c>
      <c r="CD12" s="310"/>
      <c r="CE12" s="6"/>
      <c r="CF12" s="77"/>
      <c r="CG12" s="78"/>
      <c r="CH12" s="79"/>
      <c r="CI12" s="80"/>
      <c r="CJ12" s="81" t="s">
        <v>61</v>
      </c>
      <c r="CK12" s="82">
        <v>2022</v>
      </c>
      <c r="CL12" s="83" t="s">
        <v>62</v>
      </c>
      <c r="CM12" s="84">
        <v>2023</v>
      </c>
      <c r="CN12" s="83" t="s">
        <v>62</v>
      </c>
      <c r="CO12" s="84">
        <v>2024</v>
      </c>
      <c r="CP12" s="83" t="s">
        <v>62</v>
      </c>
      <c r="CQ12" s="84">
        <v>2025</v>
      </c>
      <c r="CR12" s="85" t="s">
        <v>62</v>
      </c>
      <c r="CT12" s="310"/>
      <c r="CU12" s="6"/>
      <c r="CV12" s="77"/>
      <c r="CW12" s="78"/>
      <c r="CX12" s="79"/>
      <c r="CY12" s="80"/>
      <c r="CZ12" s="81" t="s">
        <v>61</v>
      </c>
      <c r="DA12" s="82">
        <v>2022</v>
      </c>
      <c r="DB12" s="83" t="s">
        <v>62</v>
      </c>
      <c r="DC12" s="84">
        <v>2023</v>
      </c>
      <c r="DD12" s="83" t="s">
        <v>62</v>
      </c>
      <c r="DE12" s="84">
        <v>2024</v>
      </c>
      <c r="DF12" s="83" t="s">
        <v>62</v>
      </c>
      <c r="DG12" s="84">
        <v>2025</v>
      </c>
      <c r="DH12" s="85" t="s">
        <v>62</v>
      </c>
      <c r="DJ12" s="310"/>
      <c r="DK12" s="6"/>
      <c r="DL12" s="77"/>
      <c r="DM12" s="78"/>
      <c r="DN12" s="79"/>
      <c r="DO12" s="80"/>
      <c r="DP12" s="81" t="s">
        <v>61</v>
      </c>
      <c r="DQ12" s="82">
        <v>2022</v>
      </c>
      <c r="DR12" s="83" t="s">
        <v>62</v>
      </c>
      <c r="DS12" s="84">
        <v>2023</v>
      </c>
      <c r="DT12" s="83" t="s">
        <v>62</v>
      </c>
      <c r="DU12" s="84">
        <v>2024</v>
      </c>
      <c r="DV12" s="83" t="s">
        <v>62</v>
      </c>
      <c r="DW12" s="84">
        <v>2025</v>
      </c>
      <c r="DX12" s="85" t="s">
        <v>62</v>
      </c>
      <c r="DZ12" s="310"/>
      <c r="EA12" s="6"/>
      <c r="EB12" s="77"/>
      <c r="EC12" s="78"/>
      <c r="ED12" s="79"/>
      <c r="EE12" s="80"/>
      <c r="EF12" s="81" t="s">
        <v>61</v>
      </c>
      <c r="EG12" s="82">
        <v>2022</v>
      </c>
      <c r="EH12" s="83" t="s">
        <v>62</v>
      </c>
      <c r="EI12" s="84">
        <v>2023</v>
      </c>
      <c r="EJ12" s="83" t="s">
        <v>62</v>
      </c>
      <c r="EK12" s="84">
        <v>2024</v>
      </c>
      <c r="EL12" s="83" t="s">
        <v>62</v>
      </c>
      <c r="EM12" s="84">
        <v>2025</v>
      </c>
      <c r="EN12" s="85" t="s">
        <v>62</v>
      </c>
      <c r="EP12" s="310"/>
      <c r="EQ12" s="6"/>
      <c r="ER12" s="77"/>
      <c r="ES12" s="78"/>
      <c r="ET12" s="79"/>
      <c r="EU12" s="80"/>
      <c r="EV12" s="81" t="s">
        <v>61</v>
      </c>
      <c r="EW12" s="82">
        <v>2022</v>
      </c>
      <c r="EX12" s="83" t="s">
        <v>62</v>
      </c>
      <c r="EY12" s="84">
        <v>2023</v>
      </c>
      <c r="EZ12" s="83" t="s">
        <v>62</v>
      </c>
      <c r="FA12" s="84">
        <v>2024</v>
      </c>
      <c r="FB12" s="83" t="s">
        <v>62</v>
      </c>
      <c r="FC12" s="84">
        <v>2025</v>
      </c>
      <c r="FD12" s="665" t="s">
        <v>62</v>
      </c>
      <c r="FF12" s="310"/>
      <c r="FG12" s="6"/>
      <c r="FH12" s="77"/>
      <c r="FI12" s="78"/>
      <c r="FJ12" s="79"/>
      <c r="FK12" s="80"/>
      <c r="FL12" s="81" t="s">
        <v>61</v>
      </c>
      <c r="FM12" s="82">
        <v>2022</v>
      </c>
      <c r="FN12" s="83" t="s">
        <v>62</v>
      </c>
      <c r="FO12" s="84">
        <v>2023</v>
      </c>
      <c r="FP12" s="83" t="s">
        <v>62</v>
      </c>
      <c r="FQ12" s="84">
        <v>2024</v>
      </c>
      <c r="FR12" s="83" t="s">
        <v>62</v>
      </c>
      <c r="FS12" s="84">
        <v>2025</v>
      </c>
      <c r="FT12" s="85" t="s">
        <v>62</v>
      </c>
      <c r="FV12" s="310"/>
      <c r="FW12" s="6"/>
      <c r="FX12" s="77"/>
      <c r="FY12" s="78"/>
      <c r="FZ12" s="79"/>
      <c r="GA12" s="80"/>
      <c r="GB12" s="81" t="s">
        <v>61</v>
      </c>
      <c r="GC12" s="82">
        <v>2022</v>
      </c>
      <c r="GD12" s="83" t="s">
        <v>62</v>
      </c>
      <c r="GE12" s="84">
        <v>2023</v>
      </c>
      <c r="GF12" s="83" t="s">
        <v>62</v>
      </c>
      <c r="GG12" s="84">
        <v>2024</v>
      </c>
      <c r="GH12" s="83" t="s">
        <v>62</v>
      </c>
      <c r="GI12" s="84">
        <v>2025</v>
      </c>
      <c r="GJ12" s="85" t="s">
        <v>62</v>
      </c>
    </row>
    <row r="13" spans="1:192" s="1" customFormat="1" ht="12.75" x14ac:dyDescent="0.2">
      <c r="C13" s="305"/>
      <c r="D13" s="88" t="s">
        <v>63</v>
      </c>
      <c r="E13" s="89"/>
      <c r="F13" s="90" t="s">
        <v>64</v>
      </c>
      <c r="G13" s="91" t="s">
        <v>71</v>
      </c>
      <c r="H13" s="85" t="s">
        <v>62</v>
      </c>
      <c r="I13" s="92" t="s">
        <v>66</v>
      </c>
      <c r="J13" s="90" t="s">
        <v>67</v>
      </c>
      <c r="K13" s="91" t="s">
        <v>12</v>
      </c>
      <c r="L13" s="90" t="s">
        <v>67</v>
      </c>
      <c r="M13" s="91" t="s">
        <v>13</v>
      </c>
      <c r="N13" s="90" t="s">
        <v>67</v>
      </c>
      <c r="O13" s="91" t="s">
        <v>14</v>
      </c>
      <c r="P13" s="85" t="s">
        <v>67</v>
      </c>
      <c r="R13" s="305"/>
      <c r="T13" s="88" t="s">
        <v>63</v>
      </c>
      <c r="U13" s="89"/>
      <c r="V13" s="90" t="s">
        <v>64</v>
      </c>
      <c r="W13" s="91" t="s">
        <v>71</v>
      </c>
      <c r="X13" s="85" t="s">
        <v>62</v>
      </c>
      <c r="Y13" s="92" t="s">
        <v>66</v>
      </c>
      <c r="Z13" s="90" t="s">
        <v>67</v>
      </c>
      <c r="AA13" s="91" t="s">
        <v>12</v>
      </c>
      <c r="AB13" s="90" t="s">
        <v>67</v>
      </c>
      <c r="AC13" s="91" t="s">
        <v>13</v>
      </c>
      <c r="AD13" s="90" t="s">
        <v>67</v>
      </c>
      <c r="AE13" s="91" t="s">
        <v>14</v>
      </c>
      <c r="AF13" s="85" t="s">
        <v>67</v>
      </c>
      <c r="AI13" s="305"/>
      <c r="AJ13" s="88" t="s">
        <v>63</v>
      </c>
      <c r="AK13" s="89"/>
      <c r="AL13" s="90" t="s">
        <v>64</v>
      </c>
      <c r="AM13" s="91" t="s">
        <v>71</v>
      </c>
      <c r="AN13" s="85" t="s">
        <v>62</v>
      </c>
      <c r="AO13" s="92" t="s">
        <v>66</v>
      </c>
      <c r="AP13" s="90" t="s">
        <v>67</v>
      </c>
      <c r="AQ13" s="91" t="s">
        <v>12</v>
      </c>
      <c r="AR13" s="90" t="s">
        <v>67</v>
      </c>
      <c r="AS13" s="91" t="s">
        <v>13</v>
      </c>
      <c r="AT13" s="90" t="s">
        <v>67</v>
      </c>
      <c r="AU13" s="91" t="s">
        <v>14</v>
      </c>
      <c r="AV13" s="85" t="s">
        <v>67</v>
      </c>
      <c r="AW13" s="666"/>
      <c r="AX13" s="667"/>
      <c r="AY13" s="312"/>
      <c r="AZ13" s="88" t="s">
        <v>63</v>
      </c>
      <c r="BA13" s="89"/>
      <c r="BB13" s="90" t="s">
        <v>64</v>
      </c>
      <c r="BC13" s="91" t="s">
        <v>71</v>
      </c>
      <c r="BD13" s="85" t="s">
        <v>62</v>
      </c>
      <c r="BE13" s="92" t="s">
        <v>66</v>
      </c>
      <c r="BF13" s="90" t="s">
        <v>67</v>
      </c>
      <c r="BG13" s="91" t="s">
        <v>12</v>
      </c>
      <c r="BH13" s="90" t="s">
        <v>67</v>
      </c>
      <c r="BI13" s="91" t="s">
        <v>13</v>
      </c>
      <c r="BJ13" s="90" t="s">
        <v>67</v>
      </c>
      <c r="BK13" s="91" t="s">
        <v>14</v>
      </c>
      <c r="BL13" s="85" t="s">
        <v>67</v>
      </c>
      <c r="BM13" s="666"/>
      <c r="BN13" s="667"/>
      <c r="BO13" s="312"/>
      <c r="BP13" s="88" t="s">
        <v>63</v>
      </c>
      <c r="BQ13" s="89"/>
      <c r="BR13" s="90" t="s">
        <v>64</v>
      </c>
      <c r="BS13" s="91" t="s">
        <v>71</v>
      </c>
      <c r="BT13" s="85" t="s">
        <v>62</v>
      </c>
      <c r="BU13" s="92" t="s">
        <v>66</v>
      </c>
      <c r="BV13" s="90" t="s">
        <v>67</v>
      </c>
      <c r="BW13" s="91" t="s">
        <v>12</v>
      </c>
      <c r="BX13" s="90" t="s">
        <v>67</v>
      </c>
      <c r="BY13" s="91" t="s">
        <v>13</v>
      </c>
      <c r="BZ13" s="90" t="s">
        <v>67</v>
      </c>
      <c r="CA13" s="91" t="s">
        <v>14</v>
      </c>
      <c r="CB13" s="85" t="s">
        <v>67</v>
      </c>
      <c r="CE13" s="305"/>
      <c r="CF13" s="88" t="s">
        <v>63</v>
      </c>
      <c r="CG13" s="89"/>
      <c r="CH13" s="90" t="s">
        <v>64</v>
      </c>
      <c r="CI13" s="91" t="s">
        <v>71</v>
      </c>
      <c r="CJ13" s="85" t="s">
        <v>62</v>
      </c>
      <c r="CK13" s="92" t="s">
        <v>66</v>
      </c>
      <c r="CL13" s="90" t="s">
        <v>67</v>
      </c>
      <c r="CM13" s="91" t="s">
        <v>12</v>
      </c>
      <c r="CN13" s="90" t="s">
        <v>67</v>
      </c>
      <c r="CO13" s="91" t="s">
        <v>13</v>
      </c>
      <c r="CP13" s="90" t="s">
        <v>67</v>
      </c>
      <c r="CQ13" s="91" t="s">
        <v>14</v>
      </c>
      <c r="CR13" s="85" t="s">
        <v>67</v>
      </c>
      <c r="CU13" s="305"/>
      <c r="CV13" s="88" t="s">
        <v>63</v>
      </c>
      <c r="CW13" s="89"/>
      <c r="CX13" s="90" t="s">
        <v>64</v>
      </c>
      <c r="CY13" s="91" t="s">
        <v>71</v>
      </c>
      <c r="CZ13" s="85" t="s">
        <v>62</v>
      </c>
      <c r="DA13" s="92" t="s">
        <v>66</v>
      </c>
      <c r="DB13" s="90" t="s">
        <v>67</v>
      </c>
      <c r="DC13" s="91" t="s">
        <v>12</v>
      </c>
      <c r="DD13" s="90" t="s">
        <v>67</v>
      </c>
      <c r="DE13" s="91" t="s">
        <v>13</v>
      </c>
      <c r="DF13" s="90" t="s">
        <v>67</v>
      </c>
      <c r="DG13" s="91" t="s">
        <v>14</v>
      </c>
      <c r="DH13" s="85" t="s">
        <v>67</v>
      </c>
      <c r="DK13" s="305"/>
      <c r="DL13" s="88" t="s">
        <v>63</v>
      </c>
      <c r="DM13" s="89"/>
      <c r="DN13" s="90" t="s">
        <v>64</v>
      </c>
      <c r="DO13" s="91" t="s">
        <v>71</v>
      </c>
      <c r="DP13" s="85" t="s">
        <v>62</v>
      </c>
      <c r="DQ13" s="92" t="s">
        <v>66</v>
      </c>
      <c r="DR13" s="90" t="s">
        <v>67</v>
      </c>
      <c r="DS13" s="91" t="s">
        <v>12</v>
      </c>
      <c r="DT13" s="90" t="s">
        <v>67</v>
      </c>
      <c r="DU13" s="91" t="s">
        <v>13</v>
      </c>
      <c r="DV13" s="90" t="s">
        <v>67</v>
      </c>
      <c r="DW13" s="91" t="s">
        <v>14</v>
      </c>
      <c r="DX13" s="85" t="s">
        <v>67</v>
      </c>
      <c r="EA13" s="305"/>
      <c r="EB13" s="88" t="s">
        <v>63</v>
      </c>
      <c r="EC13" s="89"/>
      <c r="ED13" s="90" t="s">
        <v>64</v>
      </c>
      <c r="EE13" s="91" t="s">
        <v>71</v>
      </c>
      <c r="EF13" s="85" t="s">
        <v>62</v>
      </c>
      <c r="EG13" s="92" t="s">
        <v>66</v>
      </c>
      <c r="EH13" s="90" t="s">
        <v>67</v>
      </c>
      <c r="EI13" s="91" t="s">
        <v>12</v>
      </c>
      <c r="EJ13" s="90" t="s">
        <v>67</v>
      </c>
      <c r="EK13" s="91" t="s">
        <v>13</v>
      </c>
      <c r="EL13" s="90" t="s">
        <v>67</v>
      </c>
      <c r="EM13" s="91" t="s">
        <v>14</v>
      </c>
      <c r="EN13" s="85" t="s">
        <v>67</v>
      </c>
      <c r="EQ13" s="305"/>
      <c r="ER13" s="88" t="s">
        <v>63</v>
      </c>
      <c r="ES13" s="89"/>
      <c r="ET13" s="90" t="s">
        <v>64</v>
      </c>
      <c r="EU13" s="91" t="s">
        <v>71</v>
      </c>
      <c r="EV13" s="85" t="s">
        <v>62</v>
      </c>
      <c r="EW13" s="92" t="s">
        <v>66</v>
      </c>
      <c r="EX13" s="90" t="s">
        <v>67</v>
      </c>
      <c r="EY13" s="91" t="s">
        <v>12</v>
      </c>
      <c r="EZ13" s="90" t="s">
        <v>67</v>
      </c>
      <c r="FA13" s="91" t="s">
        <v>13</v>
      </c>
      <c r="FB13" s="90" t="s">
        <v>67</v>
      </c>
      <c r="FC13" s="91" t="s">
        <v>14</v>
      </c>
      <c r="FD13" s="85" t="s">
        <v>67</v>
      </c>
      <c r="FG13" s="305"/>
      <c r="FH13" s="88" t="s">
        <v>63</v>
      </c>
      <c r="FI13" s="89"/>
      <c r="FJ13" s="90" t="s">
        <v>64</v>
      </c>
      <c r="FK13" s="91" t="s">
        <v>71</v>
      </c>
      <c r="FL13" s="85" t="s">
        <v>62</v>
      </c>
      <c r="FM13" s="92" t="s">
        <v>66</v>
      </c>
      <c r="FN13" s="90" t="s">
        <v>67</v>
      </c>
      <c r="FO13" s="91" t="s">
        <v>12</v>
      </c>
      <c r="FP13" s="90" t="s">
        <v>67</v>
      </c>
      <c r="FQ13" s="91" t="s">
        <v>13</v>
      </c>
      <c r="FR13" s="90" t="s">
        <v>67</v>
      </c>
      <c r="FS13" s="91" t="s">
        <v>14</v>
      </c>
      <c r="FT13" s="85" t="s">
        <v>67</v>
      </c>
      <c r="FU13" s="1" t="s">
        <v>7</v>
      </c>
      <c r="FW13" s="305"/>
      <c r="FX13" s="88" t="s">
        <v>63</v>
      </c>
      <c r="FY13" s="89"/>
      <c r="FZ13" s="90" t="s">
        <v>64</v>
      </c>
      <c r="GA13" s="91" t="s">
        <v>71</v>
      </c>
      <c r="GB13" s="85" t="s">
        <v>62</v>
      </c>
      <c r="GC13" s="92" t="s">
        <v>66</v>
      </c>
      <c r="GD13" s="90" t="s">
        <v>67</v>
      </c>
      <c r="GE13" s="91" t="s">
        <v>12</v>
      </c>
      <c r="GF13" s="90" t="s">
        <v>67</v>
      </c>
      <c r="GG13" s="91" t="s">
        <v>13</v>
      </c>
      <c r="GH13" s="90" t="s">
        <v>67</v>
      </c>
      <c r="GI13" s="91" t="s">
        <v>14</v>
      </c>
      <c r="GJ13" s="85" t="s">
        <v>67</v>
      </c>
    </row>
    <row r="14" spans="1:192" s="1" customFormat="1" ht="12.75" x14ac:dyDescent="0.2">
      <c r="A14" s="10" t="s">
        <v>7</v>
      </c>
      <c r="B14" s="10"/>
      <c r="C14" s="311"/>
      <c r="D14" s="88" t="s">
        <v>62</v>
      </c>
      <c r="E14" s="91" t="s">
        <v>69</v>
      </c>
      <c r="F14" s="90" t="s">
        <v>70</v>
      </c>
      <c r="G14" s="91" t="s">
        <v>160</v>
      </c>
      <c r="H14" s="85" t="s">
        <v>70</v>
      </c>
      <c r="I14" s="92" t="s">
        <v>72</v>
      </c>
      <c r="J14" s="90" t="s">
        <v>73</v>
      </c>
      <c r="K14" s="91" t="s">
        <v>72</v>
      </c>
      <c r="L14" s="90" t="s">
        <v>74</v>
      </c>
      <c r="M14" s="91" t="s">
        <v>72</v>
      </c>
      <c r="N14" s="90" t="s">
        <v>74</v>
      </c>
      <c r="O14" s="91" t="s">
        <v>72</v>
      </c>
      <c r="P14" s="85" t="s">
        <v>74</v>
      </c>
      <c r="Q14" s="9" t="s">
        <v>7</v>
      </c>
      <c r="R14" s="311"/>
      <c r="T14" s="88" t="s">
        <v>68</v>
      </c>
      <c r="U14" s="91" t="s">
        <v>69</v>
      </c>
      <c r="V14" s="90" t="s">
        <v>70</v>
      </c>
      <c r="W14" s="91" t="s">
        <v>160</v>
      </c>
      <c r="X14" s="85" t="s">
        <v>70</v>
      </c>
      <c r="Y14" s="92" t="s">
        <v>72</v>
      </c>
      <c r="Z14" s="90" t="s">
        <v>73</v>
      </c>
      <c r="AA14" s="91" t="s">
        <v>72</v>
      </c>
      <c r="AB14" s="90" t="s">
        <v>74</v>
      </c>
      <c r="AC14" s="91" t="s">
        <v>72</v>
      </c>
      <c r="AD14" s="90" t="s">
        <v>74</v>
      </c>
      <c r="AE14" s="91" t="s">
        <v>72</v>
      </c>
      <c r="AF14" s="85" t="s">
        <v>74</v>
      </c>
      <c r="AG14" s="10" t="s">
        <v>7</v>
      </c>
      <c r="AH14" s="10"/>
      <c r="AI14" s="311"/>
      <c r="AJ14" s="88" t="s">
        <v>68</v>
      </c>
      <c r="AK14" s="91" t="s">
        <v>69</v>
      </c>
      <c r="AL14" s="90" t="s">
        <v>70</v>
      </c>
      <c r="AM14" s="91" t="s">
        <v>160</v>
      </c>
      <c r="AN14" s="85" t="s">
        <v>70</v>
      </c>
      <c r="AO14" s="92" t="s">
        <v>72</v>
      </c>
      <c r="AP14" s="90" t="s">
        <v>73</v>
      </c>
      <c r="AQ14" s="91" t="s">
        <v>72</v>
      </c>
      <c r="AR14" s="90" t="s">
        <v>74</v>
      </c>
      <c r="AS14" s="91" t="s">
        <v>72</v>
      </c>
      <c r="AT14" s="90" t="s">
        <v>74</v>
      </c>
      <c r="AU14" s="91" t="s">
        <v>72</v>
      </c>
      <c r="AV14" s="85" t="s">
        <v>74</v>
      </c>
      <c r="AW14" s="668" t="s">
        <v>7</v>
      </c>
      <c r="AX14" s="666"/>
      <c r="AY14" s="313"/>
      <c r="AZ14" s="88" t="s">
        <v>68</v>
      </c>
      <c r="BA14" s="91" t="s">
        <v>69</v>
      </c>
      <c r="BB14" s="90" t="s">
        <v>70</v>
      </c>
      <c r="BC14" s="91" t="s">
        <v>160</v>
      </c>
      <c r="BD14" s="85" t="s">
        <v>70</v>
      </c>
      <c r="BE14" s="92" t="s">
        <v>72</v>
      </c>
      <c r="BF14" s="90" t="s">
        <v>73</v>
      </c>
      <c r="BG14" s="91" t="s">
        <v>72</v>
      </c>
      <c r="BH14" s="90" t="s">
        <v>74</v>
      </c>
      <c r="BI14" s="91" t="s">
        <v>72</v>
      </c>
      <c r="BJ14" s="90" t="s">
        <v>74</v>
      </c>
      <c r="BK14" s="91" t="s">
        <v>72</v>
      </c>
      <c r="BL14" s="85" t="s">
        <v>74</v>
      </c>
      <c r="BM14" s="668" t="s">
        <v>7</v>
      </c>
      <c r="BN14" s="666"/>
      <c r="BO14" s="313"/>
      <c r="BP14" s="88" t="s">
        <v>68</v>
      </c>
      <c r="BQ14" s="91" t="s">
        <v>69</v>
      </c>
      <c r="BR14" s="90" t="s">
        <v>70</v>
      </c>
      <c r="BS14" s="91" t="s">
        <v>160</v>
      </c>
      <c r="BT14" s="85" t="s">
        <v>70</v>
      </c>
      <c r="BU14" s="92" t="s">
        <v>72</v>
      </c>
      <c r="BV14" s="90" t="s">
        <v>73</v>
      </c>
      <c r="BW14" s="91" t="s">
        <v>72</v>
      </c>
      <c r="BX14" s="90" t="s">
        <v>74</v>
      </c>
      <c r="BY14" s="91" t="s">
        <v>72</v>
      </c>
      <c r="BZ14" s="90" t="s">
        <v>74</v>
      </c>
      <c r="CA14" s="91" t="s">
        <v>72</v>
      </c>
      <c r="CB14" s="85" t="s">
        <v>74</v>
      </c>
      <c r="CC14" s="10" t="s">
        <v>7</v>
      </c>
      <c r="CD14" s="10"/>
      <c r="CE14" s="311"/>
      <c r="CF14" s="88" t="s">
        <v>68</v>
      </c>
      <c r="CG14" s="91" t="s">
        <v>69</v>
      </c>
      <c r="CH14" s="90" t="s">
        <v>70</v>
      </c>
      <c r="CI14" s="91" t="s">
        <v>160</v>
      </c>
      <c r="CJ14" s="85" t="s">
        <v>70</v>
      </c>
      <c r="CK14" s="92" t="s">
        <v>72</v>
      </c>
      <c r="CL14" s="90" t="s">
        <v>73</v>
      </c>
      <c r="CM14" s="91" t="s">
        <v>72</v>
      </c>
      <c r="CN14" s="90" t="s">
        <v>74</v>
      </c>
      <c r="CO14" s="91" t="s">
        <v>72</v>
      </c>
      <c r="CP14" s="90" t="s">
        <v>74</v>
      </c>
      <c r="CQ14" s="91" t="s">
        <v>72</v>
      </c>
      <c r="CR14" s="85" t="s">
        <v>74</v>
      </c>
      <c r="CS14" s="10" t="s">
        <v>7</v>
      </c>
      <c r="CT14" s="10"/>
      <c r="CU14" s="311"/>
      <c r="CV14" s="88" t="s">
        <v>68</v>
      </c>
      <c r="CW14" s="91" t="s">
        <v>69</v>
      </c>
      <c r="CX14" s="90" t="s">
        <v>70</v>
      </c>
      <c r="CY14" s="91" t="s">
        <v>160</v>
      </c>
      <c r="CZ14" s="85" t="s">
        <v>70</v>
      </c>
      <c r="DA14" s="92" t="s">
        <v>72</v>
      </c>
      <c r="DB14" s="90" t="s">
        <v>73</v>
      </c>
      <c r="DC14" s="91" t="s">
        <v>72</v>
      </c>
      <c r="DD14" s="90" t="s">
        <v>74</v>
      </c>
      <c r="DE14" s="91" t="s">
        <v>72</v>
      </c>
      <c r="DF14" s="90" t="s">
        <v>74</v>
      </c>
      <c r="DG14" s="91" t="s">
        <v>72</v>
      </c>
      <c r="DH14" s="85" t="s">
        <v>74</v>
      </c>
      <c r="DI14" s="10" t="s">
        <v>7</v>
      </c>
      <c r="DJ14" s="10"/>
      <c r="DK14" s="311"/>
      <c r="DL14" s="88" t="s">
        <v>68</v>
      </c>
      <c r="DM14" s="91" t="s">
        <v>69</v>
      </c>
      <c r="DN14" s="90" t="s">
        <v>70</v>
      </c>
      <c r="DO14" s="91" t="s">
        <v>160</v>
      </c>
      <c r="DP14" s="85" t="s">
        <v>70</v>
      </c>
      <c r="DQ14" s="92" t="s">
        <v>72</v>
      </c>
      <c r="DR14" s="90" t="s">
        <v>73</v>
      </c>
      <c r="DS14" s="91" t="s">
        <v>72</v>
      </c>
      <c r="DT14" s="90" t="s">
        <v>74</v>
      </c>
      <c r="DU14" s="91" t="s">
        <v>72</v>
      </c>
      <c r="DV14" s="90" t="s">
        <v>74</v>
      </c>
      <c r="DW14" s="91" t="s">
        <v>72</v>
      </c>
      <c r="DX14" s="85" t="s">
        <v>74</v>
      </c>
      <c r="DY14" s="10" t="s">
        <v>7</v>
      </c>
      <c r="DZ14" s="10"/>
      <c r="EA14" s="311"/>
      <c r="EB14" s="88" t="s">
        <v>68</v>
      </c>
      <c r="EC14" s="91" t="s">
        <v>69</v>
      </c>
      <c r="ED14" s="90" t="s">
        <v>70</v>
      </c>
      <c r="EE14" s="91" t="s">
        <v>160</v>
      </c>
      <c r="EF14" s="85" t="s">
        <v>70</v>
      </c>
      <c r="EG14" s="92" t="s">
        <v>72</v>
      </c>
      <c r="EH14" s="90" t="s">
        <v>73</v>
      </c>
      <c r="EI14" s="91" t="s">
        <v>72</v>
      </c>
      <c r="EJ14" s="90" t="s">
        <v>74</v>
      </c>
      <c r="EK14" s="91" t="s">
        <v>72</v>
      </c>
      <c r="EL14" s="90" t="s">
        <v>74</v>
      </c>
      <c r="EM14" s="91" t="s">
        <v>72</v>
      </c>
      <c r="EN14" s="85" t="s">
        <v>74</v>
      </c>
      <c r="EO14" s="10" t="s">
        <v>7</v>
      </c>
      <c r="EP14" s="10"/>
      <c r="EQ14" s="311"/>
      <c r="ER14" s="88" t="s">
        <v>68</v>
      </c>
      <c r="ES14" s="91" t="s">
        <v>69</v>
      </c>
      <c r="ET14" s="90" t="s">
        <v>70</v>
      </c>
      <c r="EU14" s="91" t="s">
        <v>160</v>
      </c>
      <c r="EV14" s="85" t="s">
        <v>70</v>
      </c>
      <c r="EW14" s="92" t="s">
        <v>72</v>
      </c>
      <c r="EX14" s="90" t="s">
        <v>73</v>
      </c>
      <c r="EY14" s="91" t="s">
        <v>72</v>
      </c>
      <c r="EZ14" s="90" t="s">
        <v>74</v>
      </c>
      <c r="FA14" s="91" t="s">
        <v>72</v>
      </c>
      <c r="FB14" s="90" t="s">
        <v>74</v>
      </c>
      <c r="FC14" s="91" t="s">
        <v>72</v>
      </c>
      <c r="FD14" s="85" t="s">
        <v>74</v>
      </c>
      <c r="FE14" s="10" t="s">
        <v>7</v>
      </c>
      <c r="FF14" s="10"/>
      <c r="FG14" s="311"/>
      <c r="FH14" s="88" t="s">
        <v>68</v>
      </c>
      <c r="FI14" s="91" t="s">
        <v>69</v>
      </c>
      <c r="FJ14" s="90" t="s">
        <v>70</v>
      </c>
      <c r="FK14" s="91" t="s">
        <v>160</v>
      </c>
      <c r="FL14" s="85" t="s">
        <v>70</v>
      </c>
      <c r="FM14" s="92" t="s">
        <v>72</v>
      </c>
      <c r="FN14" s="90" t="s">
        <v>73</v>
      </c>
      <c r="FO14" s="91" t="s">
        <v>72</v>
      </c>
      <c r="FP14" s="90" t="s">
        <v>74</v>
      </c>
      <c r="FQ14" s="91" t="s">
        <v>72</v>
      </c>
      <c r="FR14" s="90" t="s">
        <v>74</v>
      </c>
      <c r="FS14" s="91" t="s">
        <v>72</v>
      </c>
      <c r="FT14" s="85" t="s">
        <v>74</v>
      </c>
      <c r="FU14" s="10" t="s">
        <v>10</v>
      </c>
      <c r="FV14" s="10" t="s">
        <v>11</v>
      </c>
      <c r="FW14" s="9" t="s">
        <v>161</v>
      </c>
      <c r="FX14" s="88" t="s">
        <v>68</v>
      </c>
      <c r="FY14" s="91" t="s">
        <v>69</v>
      </c>
      <c r="FZ14" s="90" t="s">
        <v>70</v>
      </c>
      <c r="GA14" s="91" t="s">
        <v>160</v>
      </c>
      <c r="GB14" s="85" t="s">
        <v>70</v>
      </c>
      <c r="GC14" s="92" t="s">
        <v>72</v>
      </c>
      <c r="GD14" s="90" t="s">
        <v>73</v>
      </c>
      <c r="GE14" s="91" t="s">
        <v>72</v>
      </c>
      <c r="GF14" s="90" t="s">
        <v>74</v>
      </c>
      <c r="GG14" s="91" t="s">
        <v>72</v>
      </c>
      <c r="GH14" s="90" t="s">
        <v>74</v>
      </c>
      <c r="GI14" s="91" t="s">
        <v>72</v>
      </c>
      <c r="GJ14" s="85" t="s">
        <v>74</v>
      </c>
    </row>
    <row r="15" spans="1:192" s="1" customFormat="1" ht="12.75" x14ac:dyDescent="0.2">
      <c r="A15" s="12" t="s">
        <v>10</v>
      </c>
      <c r="B15" s="11" t="s">
        <v>11</v>
      </c>
      <c r="C15" s="333" t="s">
        <v>161</v>
      </c>
      <c r="D15" s="95" t="s">
        <v>420</v>
      </c>
      <c r="E15" s="96" t="s">
        <v>76</v>
      </c>
      <c r="F15" s="97" t="s">
        <v>77</v>
      </c>
      <c r="G15" s="96" t="s">
        <v>76</v>
      </c>
      <c r="H15" s="98" t="s">
        <v>77</v>
      </c>
      <c r="I15" s="99" t="s">
        <v>76</v>
      </c>
      <c r="J15" s="97" t="s">
        <v>12</v>
      </c>
      <c r="K15" s="96" t="s">
        <v>76</v>
      </c>
      <c r="L15" s="97" t="s">
        <v>12</v>
      </c>
      <c r="M15" s="96" t="s">
        <v>76</v>
      </c>
      <c r="N15" s="97" t="s">
        <v>13</v>
      </c>
      <c r="O15" s="96" t="s">
        <v>76</v>
      </c>
      <c r="P15" s="98" t="s">
        <v>14</v>
      </c>
      <c r="Q15" s="11" t="s">
        <v>10</v>
      </c>
      <c r="R15" s="11" t="s">
        <v>11</v>
      </c>
      <c r="S15" s="333" t="s">
        <v>161</v>
      </c>
      <c r="T15" s="95" t="s">
        <v>75</v>
      </c>
      <c r="U15" s="96" t="s">
        <v>76</v>
      </c>
      <c r="V15" s="97" t="s">
        <v>77</v>
      </c>
      <c r="W15" s="96" t="s">
        <v>76</v>
      </c>
      <c r="X15" s="98" t="s">
        <v>77</v>
      </c>
      <c r="Y15" s="99" t="s">
        <v>76</v>
      </c>
      <c r="Z15" s="97" t="s">
        <v>12</v>
      </c>
      <c r="AA15" s="96" t="s">
        <v>76</v>
      </c>
      <c r="AB15" s="97" t="s">
        <v>12</v>
      </c>
      <c r="AC15" s="96" t="s">
        <v>76</v>
      </c>
      <c r="AD15" s="97" t="s">
        <v>13</v>
      </c>
      <c r="AE15" s="96" t="s">
        <v>76</v>
      </c>
      <c r="AF15" s="98" t="s">
        <v>14</v>
      </c>
      <c r="AG15" s="12" t="s">
        <v>10</v>
      </c>
      <c r="AH15" s="11" t="s">
        <v>11</v>
      </c>
      <c r="AI15" s="333" t="s">
        <v>161</v>
      </c>
      <c r="AJ15" s="95" t="s">
        <v>75</v>
      </c>
      <c r="AK15" s="96" t="s">
        <v>76</v>
      </c>
      <c r="AL15" s="97" t="s">
        <v>77</v>
      </c>
      <c r="AM15" s="96" t="s">
        <v>76</v>
      </c>
      <c r="AN15" s="98" t="s">
        <v>77</v>
      </c>
      <c r="AO15" s="99" t="s">
        <v>76</v>
      </c>
      <c r="AP15" s="97" t="s">
        <v>12</v>
      </c>
      <c r="AQ15" s="96" t="s">
        <v>76</v>
      </c>
      <c r="AR15" s="97" t="s">
        <v>12</v>
      </c>
      <c r="AS15" s="96" t="s">
        <v>76</v>
      </c>
      <c r="AT15" s="97" t="s">
        <v>13</v>
      </c>
      <c r="AU15" s="96" t="s">
        <v>76</v>
      </c>
      <c r="AV15" s="98" t="s">
        <v>14</v>
      </c>
      <c r="AW15" s="669" t="s">
        <v>10</v>
      </c>
      <c r="AX15" s="670" t="s">
        <v>11</v>
      </c>
      <c r="AY15" s="341" t="s">
        <v>161</v>
      </c>
      <c r="AZ15" s="95" t="s">
        <v>75</v>
      </c>
      <c r="BA15" s="96" t="s">
        <v>76</v>
      </c>
      <c r="BB15" s="97" t="s">
        <v>77</v>
      </c>
      <c r="BC15" s="96" t="s">
        <v>76</v>
      </c>
      <c r="BD15" s="98" t="s">
        <v>77</v>
      </c>
      <c r="BE15" s="99" t="s">
        <v>76</v>
      </c>
      <c r="BF15" s="97" t="s">
        <v>12</v>
      </c>
      <c r="BG15" s="96" t="s">
        <v>76</v>
      </c>
      <c r="BH15" s="97" t="s">
        <v>12</v>
      </c>
      <c r="BI15" s="96" t="s">
        <v>76</v>
      </c>
      <c r="BJ15" s="97" t="s">
        <v>13</v>
      </c>
      <c r="BK15" s="96" t="s">
        <v>76</v>
      </c>
      <c r="BL15" s="98" t="s">
        <v>14</v>
      </c>
      <c r="BM15" s="669" t="s">
        <v>10</v>
      </c>
      <c r="BN15" s="670" t="s">
        <v>11</v>
      </c>
      <c r="BO15" s="341" t="s">
        <v>161</v>
      </c>
      <c r="BP15" s="95" t="s">
        <v>75</v>
      </c>
      <c r="BQ15" s="96" t="s">
        <v>76</v>
      </c>
      <c r="BR15" s="97" t="s">
        <v>77</v>
      </c>
      <c r="BS15" s="96" t="s">
        <v>76</v>
      </c>
      <c r="BT15" s="98" t="s">
        <v>77</v>
      </c>
      <c r="BU15" s="99" t="s">
        <v>76</v>
      </c>
      <c r="BV15" s="97" t="s">
        <v>12</v>
      </c>
      <c r="BW15" s="96" t="s">
        <v>76</v>
      </c>
      <c r="BX15" s="97" t="s">
        <v>12</v>
      </c>
      <c r="BY15" s="96" t="s">
        <v>76</v>
      </c>
      <c r="BZ15" s="97" t="s">
        <v>13</v>
      </c>
      <c r="CA15" s="96" t="s">
        <v>76</v>
      </c>
      <c r="CB15" s="98" t="s">
        <v>14</v>
      </c>
      <c r="CC15" s="12" t="s">
        <v>10</v>
      </c>
      <c r="CD15" s="11" t="s">
        <v>11</v>
      </c>
      <c r="CE15" s="333" t="s">
        <v>161</v>
      </c>
      <c r="CF15" s="95" t="s">
        <v>75</v>
      </c>
      <c r="CG15" s="96" t="s">
        <v>76</v>
      </c>
      <c r="CH15" s="97" t="s">
        <v>77</v>
      </c>
      <c r="CI15" s="96" t="s">
        <v>76</v>
      </c>
      <c r="CJ15" s="98" t="s">
        <v>77</v>
      </c>
      <c r="CK15" s="99" t="s">
        <v>76</v>
      </c>
      <c r="CL15" s="97" t="s">
        <v>12</v>
      </c>
      <c r="CM15" s="96" t="s">
        <v>76</v>
      </c>
      <c r="CN15" s="97" t="s">
        <v>12</v>
      </c>
      <c r="CO15" s="96" t="s">
        <v>76</v>
      </c>
      <c r="CP15" s="97" t="s">
        <v>13</v>
      </c>
      <c r="CQ15" s="96" t="s">
        <v>76</v>
      </c>
      <c r="CR15" s="98" t="s">
        <v>14</v>
      </c>
      <c r="CS15" s="12" t="s">
        <v>10</v>
      </c>
      <c r="CT15" s="11" t="s">
        <v>11</v>
      </c>
      <c r="CU15" s="333" t="s">
        <v>161</v>
      </c>
      <c r="CV15" s="95" t="s">
        <v>75</v>
      </c>
      <c r="CW15" s="96" t="s">
        <v>76</v>
      </c>
      <c r="CX15" s="97" t="s">
        <v>77</v>
      </c>
      <c r="CY15" s="96" t="s">
        <v>76</v>
      </c>
      <c r="CZ15" s="98" t="s">
        <v>77</v>
      </c>
      <c r="DA15" s="99" t="s">
        <v>76</v>
      </c>
      <c r="DB15" s="97" t="s">
        <v>12</v>
      </c>
      <c r="DC15" s="96" t="s">
        <v>76</v>
      </c>
      <c r="DD15" s="97" t="s">
        <v>12</v>
      </c>
      <c r="DE15" s="96" t="s">
        <v>76</v>
      </c>
      <c r="DF15" s="97" t="s">
        <v>13</v>
      </c>
      <c r="DG15" s="96" t="s">
        <v>76</v>
      </c>
      <c r="DH15" s="98" t="s">
        <v>14</v>
      </c>
      <c r="DI15" s="12" t="s">
        <v>10</v>
      </c>
      <c r="DJ15" s="11" t="s">
        <v>11</v>
      </c>
      <c r="DK15" s="333" t="s">
        <v>161</v>
      </c>
      <c r="DL15" s="95" t="s">
        <v>75</v>
      </c>
      <c r="DM15" s="96" t="s">
        <v>76</v>
      </c>
      <c r="DN15" s="97" t="s">
        <v>77</v>
      </c>
      <c r="DO15" s="96" t="s">
        <v>76</v>
      </c>
      <c r="DP15" s="98" t="s">
        <v>77</v>
      </c>
      <c r="DQ15" s="99" t="s">
        <v>76</v>
      </c>
      <c r="DR15" s="97" t="s">
        <v>12</v>
      </c>
      <c r="DS15" s="96" t="s">
        <v>76</v>
      </c>
      <c r="DT15" s="97" t="s">
        <v>12</v>
      </c>
      <c r="DU15" s="96" t="s">
        <v>76</v>
      </c>
      <c r="DV15" s="97" t="s">
        <v>13</v>
      </c>
      <c r="DW15" s="96" t="s">
        <v>76</v>
      </c>
      <c r="DX15" s="98" t="s">
        <v>14</v>
      </c>
      <c r="DY15" s="12" t="s">
        <v>10</v>
      </c>
      <c r="DZ15" s="11" t="s">
        <v>11</v>
      </c>
      <c r="EA15" s="333" t="s">
        <v>161</v>
      </c>
      <c r="EB15" s="95" t="s">
        <v>75</v>
      </c>
      <c r="EC15" s="96" t="s">
        <v>76</v>
      </c>
      <c r="ED15" s="97" t="s">
        <v>77</v>
      </c>
      <c r="EE15" s="96" t="s">
        <v>76</v>
      </c>
      <c r="EF15" s="98" t="s">
        <v>77</v>
      </c>
      <c r="EG15" s="99" t="s">
        <v>76</v>
      </c>
      <c r="EH15" s="97" t="s">
        <v>12</v>
      </c>
      <c r="EI15" s="96" t="s">
        <v>76</v>
      </c>
      <c r="EJ15" s="97" t="s">
        <v>12</v>
      </c>
      <c r="EK15" s="96" t="s">
        <v>76</v>
      </c>
      <c r="EL15" s="97" t="s">
        <v>13</v>
      </c>
      <c r="EM15" s="96" t="s">
        <v>76</v>
      </c>
      <c r="EN15" s="98" t="s">
        <v>14</v>
      </c>
      <c r="EO15" s="12" t="s">
        <v>10</v>
      </c>
      <c r="EP15" s="11" t="s">
        <v>11</v>
      </c>
      <c r="EQ15" s="333" t="s">
        <v>161</v>
      </c>
      <c r="ER15" s="95" t="s">
        <v>75</v>
      </c>
      <c r="ES15" s="96" t="s">
        <v>76</v>
      </c>
      <c r="ET15" s="97" t="s">
        <v>77</v>
      </c>
      <c r="EU15" s="96" t="s">
        <v>76</v>
      </c>
      <c r="EV15" s="98" t="s">
        <v>77</v>
      </c>
      <c r="EW15" s="99" t="s">
        <v>76</v>
      </c>
      <c r="EX15" s="97" t="s">
        <v>12</v>
      </c>
      <c r="EY15" s="96" t="s">
        <v>76</v>
      </c>
      <c r="EZ15" s="97" t="s">
        <v>12</v>
      </c>
      <c r="FA15" s="96" t="s">
        <v>76</v>
      </c>
      <c r="FB15" s="97" t="s">
        <v>13</v>
      </c>
      <c r="FC15" s="96" t="s">
        <v>76</v>
      </c>
      <c r="FD15" s="98" t="s">
        <v>14</v>
      </c>
      <c r="FE15" s="12" t="s">
        <v>10</v>
      </c>
      <c r="FF15" s="11" t="s">
        <v>11</v>
      </c>
      <c r="FG15" s="333" t="s">
        <v>161</v>
      </c>
      <c r="FH15" s="95" t="s">
        <v>75</v>
      </c>
      <c r="FI15" s="96" t="s">
        <v>76</v>
      </c>
      <c r="FJ15" s="97" t="s">
        <v>77</v>
      </c>
      <c r="FK15" s="96" t="s">
        <v>76</v>
      </c>
      <c r="FL15" s="98" t="s">
        <v>77</v>
      </c>
      <c r="FM15" s="99" t="s">
        <v>76</v>
      </c>
      <c r="FN15" s="97" t="s">
        <v>12</v>
      </c>
      <c r="FO15" s="96" t="s">
        <v>76</v>
      </c>
      <c r="FP15" s="97" t="s">
        <v>12</v>
      </c>
      <c r="FQ15" s="96" t="s">
        <v>76</v>
      </c>
      <c r="FR15" s="97" t="s">
        <v>13</v>
      </c>
      <c r="FS15" s="96" t="s">
        <v>76</v>
      </c>
      <c r="FT15" s="98" t="s">
        <v>14</v>
      </c>
      <c r="FU15" s="12"/>
      <c r="FV15" s="11"/>
      <c r="FW15" s="333"/>
      <c r="FX15" s="95" t="s">
        <v>75</v>
      </c>
      <c r="FY15" s="96" t="s">
        <v>76</v>
      </c>
      <c r="FZ15" s="97" t="s">
        <v>77</v>
      </c>
      <c r="GA15" s="96" t="s">
        <v>76</v>
      </c>
      <c r="GB15" s="98" t="s">
        <v>77</v>
      </c>
      <c r="GC15" s="99" t="s">
        <v>76</v>
      </c>
      <c r="GD15" s="97" t="s">
        <v>12</v>
      </c>
      <c r="GE15" s="96" t="s">
        <v>76</v>
      </c>
      <c r="GF15" s="97" t="s">
        <v>12</v>
      </c>
      <c r="GG15" s="96" t="s">
        <v>76</v>
      </c>
      <c r="GH15" s="97" t="s">
        <v>13</v>
      </c>
      <c r="GI15" s="96" t="s">
        <v>76</v>
      </c>
      <c r="GJ15" s="98" t="s">
        <v>14</v>
      </c>
    </row>
    <row r="16" spans="1:192" s="1" customFormat="1" x14ac:dyDescent="0.25">
      <c r="AG16" s="323"/>
      <c r="AH16" s="378"/>
      <c r="AI16" s="378"/>
      <c r="AJ16" s="671" t="s">
        <v>183</v>
      </c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BR16" s="277" t="s">
        <v>164</v>
      </c>
      <c r="EP16" s="390"/>
      <c r="EQ16" s="672"/>
      <c r="ER16" s="672"/>
      <c r="ES16" s="672"/>
      <c r="ET16" s="672"/>
      <c r="EU16" s="672"/>
      <c r="EV16" s="672"/>
      <c r="EW16" s="672"/>
      <c r="EX16" s="672"/>
      <c r="EY16" s="672"/>
      <c r="EZ16" s="672"/>
      <c r="FA16" s="672"/>
      <c r="FB16" s="672"/>
      <c r="FC16" s="672"/>
      <c r="FD16" s="672"/>
      <c r="FF16" s="390"/>
      <c r="FG16" s="672"/>
      <c r="FH16" s="672"/>
      <c r="FI16" s="672"/>
      <c r="FJ16" s="672"/>
      <c r="FK16" s="672"/>
      <c r="FL16" s="672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 x14ac:dyDescent="0.25">
      <c r="A17" s="18">
        <f>ROW()</f>
        <v>17</v>
      </c>
      <c r="B17" s="623" t="s">
        <v>421</v>
      </c>
      <c r="C17" s="623"/>
      <c r="D17" s="389"/>
      <c r="E17" s="673"/>
      <c r="F17" s="673"/>
      <c r="G17" s="674"/>
      <c r="H17" s="673"/>
      <c r="I17" s="673"/>
      <c r="J17" s="673"/>
      <c r="K17" s="673"/>
      <c r="L17" s="673"/>
      <c r="M17" s="673"/>
      <c r="N17" s="673"/>
      <c r="O17" s="673"/>
      <c r="P17" s="673"/>
      <c r="Q17" s="18">
        <f>ROW()</f>
        <v>17</v>
      </c>
      <c r="R17" s="23" t="s">
        <v>169</v>
      </c>
      <c r="S17" s="23"/>
      <c r="T17" s="389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18">
        <f>ROW()</f>
        <v>17</v>
      </c>
      <c r="AH17" s="378" t="s">
        <v>422</v>
      </c>
      <c r="AI17" s="378"/>
      <c r="AJ17" s="389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8">
        <f>ROW()</f>
        <v>17</v>
      </c>
      <c r="AX17" s="675" t="s">
        <v>423</v>
      </c>
      <c r="AY17" s="16"/>
      <c r="AZ17" s="17">
        <v>9091050.7999999989</v>
      </c>
      <c r="BA17" s="17">
        <v>1133055.3483333332</v>
      </c>
      <c r="BB17" s="17">
        <f>+AZ17+BA17</f>
        <v>10224106.148333332</v>
      </c>
      <c r="BC17" s="17">
        <v>0</v>
      </c>
      <c r="BD17" s="17">
        <f>+BC17+BB17</f>
        <v>10224106.148333332</v>
      </c>
      <c r="BE17" s="17">
        <v>0</v>
      </c>
      <c r="BF17" s="17">
        <f>+BE17+BD17</f>
        <v>10224106.148333332</v>
      </c>
      <c r="BG17" s="17">
        <f>BH17-BF17</f>
        <v>-969054.8354037758</v>
      </c>
      <c r="BH17" s="17">
        <v>9255051.3129295558</v>
      </c>
      <c r="BI17" s="17">
        <f>BJ17-BH17</f>
        <v>0</v>
      </c>
      <c r="BJ17" s="17">
        <v>9255051.3129295558</v>
      </c>
      <c r="BK17" s="17">
        <f>BL17-BJ17</f>
        <v>0</v>
      </c>
      <c r="BL17" s="17">
        <v>9255051.3129295558</v>
      </c>
      <c r="BM17" s="18">
        <f>ROW()</f>
        <v>17</v>
      </c>
      <c r="BN17" s="631" t="s">
        <v>424</v>
      </c>
      <c r="BO17" s="402"/>
      <c r="BP17" s="425"/>
      <c r="BQ17" s="425"/>
      <c r="BR17" s="425"/>
      <c r="BS17" s="425"/>
      <c r="BT17" s="425"/>
      <c r="BU17" s="425"/>
      <c r="BV17" s="425"/>
      <c r="BW17" s="425"/>
      <c r="BX17" s="425"/>
      <c r="BY17" s="425"/>
      <c r="BZ17" s="425"/>
      <c r="CA17" s="425"/>
      <c r="CB17" s="425"/>
      <c r="CC17" s="18">
        <f>ROW()</f>
        <v>17</v>
      </c>
      <c r="CD17" s="378" t="s">
        <v>425</v>
      </c>
      <c r="CE17" s="378"/>
      <c r="CF17" s="389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8">
        <f>ROW()</f>
        <v>17</v>
      </c>
      <c r="CT17" s="675"/>
      <c r="CU17" s="16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8">
        <f>ROW()</f>
        <v>17</v>
      </c>
      <c r="DJ17" s="631" t="s">
        <v>184</v>
      </c>
      <c r="DK17" s="676"/>
      <c r="DL17" s="465"/>
      <c r="DM17" s="465"/>
      <c r="DN17" s="465"/>
      <c r="DO17" s="677"/>
      <c r="DP17" s="465"/>
      <c r="DQ17" s="465"/>
      <c r="DR17" s="465"/>
      <c r="DS17" s="15"/>
      <c r="DT17" s="15"/>
      <c r="DU17" s="15"/>
      <c r="DV17" s="15"/>
      <c r="DW17" s="15"/>
      <c r="DX17" s="15"/>
      <c r="DY17" s="18">
        <f>ROW()</f>
        <v>17</v>
      </c>
      <c r="DZ17" s="66" t="s">
        <v>426</v>
      </c>
      <c r="EA17"/>
      <c r="EB17" s="678">
        <v>0</v>
      </c>
      <c r="EC17" s="678">
        <v>0</v>
      </c>
      <c r="ED17" s="678">
        <f>EB17+EC17</f>
        <v>0</v>
      </c>
      <c r="EE17" s="678">
        <v>95934500</v>
      </c>
      <c r="EF17" s="678">
        <f>ED17+EE17</f>
        <v>95934500</v>
      </c>
      <c r="EG17" s="678">
        <v>0</v>
      </c>
      <c r="EH17" s="678">
        <f>EF17+EG17</f>
        <v>95934500</v>
      </c>
      <c r="EI17" s="678">
        <v>0</v>
      </c>
      <c r="EJ17" s="678">
        <f>EH17+EI17</f>
        <v>95934500</v>
      </c>
      <c r="EK17" s="678">
        <v>0</v>
      </c>
      <c r="EL17" s="678">
        <f>EJ17+EK17</f>
        <v>95934500</v>
      </c>
      <c r="EM17" s="678">
        <v>0</v>
      </c>
      <c r="EN17" s="678">
        <f>EL17+EM17</f>
        <v>95934500</v>
      </c>
      <c r="EO17" s="18">
        <f>ROW()</f>
        <v>17</v>
      </c>
      <c r="EP17" s="426" t="s">
        <v>17</v>
      </c>
      <c r="EQ17"/>
      <c r="ER17"/>
      <c r="ES17"/>
      <c r="ET17" s="527"/>
      <c r="EU17" s="679"/>
      <c r="EV17" s="679"/>
      <c r="EW17" s="527"/>
      <c r="EX17" s="527"/>
      <c r="EY17" s="527"/>
      <c r="EZ17" s="527"/>
      <c r="FA17" s="527"/>
      <c r="FB17" s="527"/>
      <c r="FC17" s="527"/>
      <c r="FD17" s="527"/>
      <c r="FE17" s="18">
        <f>ROW()</f>
        <v>17</v>
      </c>
      <c r="FF17" s="631" t="s">
        <v>427</v>
      </c>
      <c r="FG17"/>
      <c r="FH17"/>
      <c r="FI17"/>
      <c r="FJ17"/>
      <c r="FK17"/>
      <c r="FL17"/>
      <c r="FM17"/>
      <c r="FU17" s="18">
        <f>ROW()</f>
        <v>17</v>
      </c>
      <c r="FV17" s="680"/>
      <c r="FW17" s="680"/>
      <c r="FX17" s="681" t="s">
        <v>428</v>
      </c>
      <c r="FY17" s="681" t="s">
        <v>429</v>
      </c>
      <c r="FZ17" s="681" t="s">
        <v>430</v>
      </c>
      <c r="GA17" s="681" t="s">
        <v>431</v>
      </c>
      <c r="GB17" s="681" t="s">
        <v>432</v>
      </c>
      <c r="GC17" s="681" t="s">
        <v>146</v>
      </c>
      <c r="GD17" s="681" t="s">
        <v>433</v>
      </c>
      <c r="GE17" s="681" t="s">
        <v>434</v>
      </c>
      <c r="GF17" s="681" t="s">
        <v>435</v>
      </c>
      <c r="GG17" s="681" t="s">
        <v>436</v>
      </c>
      <c r="GH17" s="681" t="s">
        <v>437</v>
      </c>
      <c r="GI17" s="681" t="s">
        <v>438</v>
      </c>
      <c r="GJ17" s="681" t="s">
        <v>439</v>
      </c>
    </row>
    <row r="18" spans="1:192" s="1" customFormat="1" x14ac:dyDescent="0.25">
      <c r="A18" s="18">
        <f>ROW()</f>
        <v>18</v>
      </c>
      <c r="B18" s="682" t="s">
        <v>440</v>
      </c>
      <c r="C18" s="682"/>
      <c r="D18" s="683">
        <v>40481079.530000001</v>
      </c>
      <c r="E18" s="683">
        <v>0</v>
      </c>
      <c r="F18" s="683">
        <f>SUM(D18:E18)</f>
        <v>40481079.530000001</v>
      </c>
      <c r="G18" s="683">
        <v>0</v>
      </c>
      <c r="H18" s="683">
        <f>SUM(F18:G18)</f>
        <v>40481079.530000001</v>
      </c>
      <c r="I18" s="683">
        <v>0</v>
      </c>
      <c r="J18" s="683">
        <f>SUM(H18:I18)</f>
        <v>40481079.530000001</v>
      </c>
      <c r="K18" s="683">
        <v>6651949.3599999994</v>
      </c>
      <c r="L18" s="683">
        <f>SUM(J18:K18)</f>
        <v>47133028.890000001</v>
      </c>
      <c r="M18" s="683">
        <v>-3075189.9299999923</v>
      </c>
      <c r="N18" s="683">
        <f>SUM(L18:M18)</f>
        <v>44057838.960000008</v>
      </c>
      <c r="O18" s="683">
        <v>44959.919999994338</v>
      </c>
      <c r="P18" s="683">
        <f>SUM(N18:O18)</f>
        <v>44102798.880000003</v>
      </c>
      <c r="Q18" s="18">
        <f>ROW()</f>
        <v>18</v>
      </c>
      <c r="R18" s="23" t="s">
        <v>441</v>
      </c>
      <c r="S18" s="426"/>
      <c r="T18" s="683">
        <v>635436.89</v>
      </c>
      <c r="U18" s="683">
        <v>97768.272499999963</v>
      </c>
      <c r="V18" s="683">
        <f>SUM(T18:U18)</f>
        <v>733205.16249999998</v>
      </c>
      <c r="W18" s="683">
        <v>0</v>
      </c>
      <c r="X18" s="683">
        <f>SUM(V18:W18)</f>
        <v>733205.16249999998</v>
      </c>
      <c r="Y18" s="683">
        <v>0</v>
      </c>
      <c r="Z18" s="683">
        <f>SUM(X18:Y18)</f>
        <v>733205.16249999998</v>
      </c>
      <c r="AA18" s="683">
        <v>176542.65249999997</v>
      </c>
      <c r="AB18" s="683">
        <f>SUM(Z18:AA18)</f>
        <v>909747.81499999994</v>
      </c>
      <c r="AC18" s="683">
        <v>-60605.032499999972</v>
      </c>
      <c r="AD18" s="683">
        <f>SUM(AB18:AC18)</f>
        <v>849142.78249999997</v>
      </c>
      <c r="AE18" s="683">
        <v>-5711.8725000000559</v>
      </c>
      <c r="AF18" s="683">
        <f>SUM(AD18:AE18)</f>
        <v>843430.90999999992</v>
      </c>
      <c r="AG18" s="18">
        <f>ROW()</f>
        <v>18</v>
      </c>
      <c r="AH18" s="684" t="s">
        <v>442</v>
      </c>
      <c r="AI18" s="684"/>
      <c r="AJ18" s="472">
        <v>4539303</v>
      </c>
      <c r="AK18" s="472">
        <v>-4539303</v>
      </c>
      <c r="AL18" s="472">
        <f>AJ18+AK18</f>
        <v>0</v>
      </c>
      <c r="AM18" s="472">
        <v>0</v>
      </c>
      <c r="AN18" s="472">
        <f>AL18+AM18</f>
        <v>0</v>
      </c>
      <c r="AO18" s="472">
        <v>0</v>
      </c>
      <c r="AP18" s="472">
        <f>AN18+AO18</f>
        <v>0</v>
      </c>
      <c r="AQ18" s="472">
        <v>0</v>
      </c>
      <c r="AR18" s="472">
        <f>AP18+AQ18</f>
        <v>0</v>
      </c>
      <c r="AS18" s="472">
        <v>0</v>
      </c>
      <c r="AT18" s="472">
        <f>AR18+AS18</f>
        <v>0</v>
      </c>
      <c r="AU18" s="472">
        <v>0</v>
      </c>
      <c r="AV18" s="472">
        <f>AT18+AU18</f>
        <v>0</v>
      </c>
      <c r="AW18" s="18">
        <f>ROW()</f>
        <v>18</v>
      </c>
      <c r="AX18" s="675" t="s">
        <v>443</v>
      </c>
      <c r="AY18" s="16"/>
      <c r="AZ18" s="36">
        <v>1044876.1399999999</v>
      </c>
      <c r="BA18" s="36">
        <v>-221927.2233333331</v>
      </c>
      <c r="BB18" s="36">
        <f>+AZ18+BA18</f>
        <v>822948.91666666674</v>
      </c>
      <c r="BC18" s="36">
        <v>0</v>
      </c>
      <c r="BD18" s="36">
        <f t="shared" ref="BD18:BF20" si="0">+BC18+BB18</f>
        <v>822948.91666666674</v>
      </c>
      <c r="BE18" s="36">
        <v>0</v>
      </c>
      <c r="BF18" s="36">
        <f t="shared" si="0"/>
        <v>822948.91666666674</v>
      </c>
      <c r="BG18" s="36">
        <f t="shared" ref="BG18:BI20" si="1">BH18-BF18</f>
        <v>-78000.229596220772</v>
      </c>
      <c r="BH18" s="36">
        <v>744948.68707044597</v>
      </c>
      <c r="BI18" s="36">
        <f t="shared" si="1"/>
        <v>0</v>
      </c>
      <c r="BJ18" s="36">
        <v>744948.68707044597</v>
      </c>
      <c r="BK18" s="36">
        <f t="shared" ref="BK18:BK20" si="2">BL18-BJ18</f>
        <v>0</v>
      </c>
      <c r="BL18" s="36">
        <v>744948.68707044597</v>
      </c>
      <c r="BM18" s="18">
        <f>ROW()</f>
        <v>18</v>
      </c>
      <c r="BN18" s="624" t="s">
        <v>444</v>
      </c>
      <c r="BO18" s="361"/>
      <c r="BP18" s="17">
        <v>0</v>
      </c>
      <c r="BQ18" s="17"/>
      <c r="BR18" s="17">
        <v>0</v>
      </c>
      <c r="BS18" s="17">
        <v>-0.17488889195374213</v>
      </c>
      <c r="BT18" s="17">
        <f>SUM(BR18:BS18)</f>
        <v>-0.17488889195374213</v>
      </c>
      <c r="BU18" s="17">
        <v>0</v>
      </c>
      <c r="BV18" s="17">
        <f>SUM(BT18:BU18)</f>
        <v>-0.17488889195374213</v>
      </c>
      <c r="BW18" s="17">
        <v>0</v>
      </c>
      <c r="BX18" s="17">
        <f>SUM(BV18:BW18)</f>
        <v>-0.17488889195374213</v>
      </c>
      <c r="BY18" s="17">
        <v>0</v>
      </c>
      <c r="BZ18" s="17">
        <f>SUM(BX18:BY18)</f>
        <v>-0.17488889195374213</v>
      </c>
      <c r="CA18" s="17">
        <v>0</v>
      </c>
      <c r="CB18" s="17">
        <f>SUM(BZ18:CA18)</f>
        <v>-0.17488889195374213</v>
      </c>
      <c r="CC18" s="18">
        <f>ROW()</f>
        <v>18</v>
      </c>
      <c r="CD18" s="684" t="s">
        <v>442</v>
      </c>
      <c r="CE18" s="684"/>
      <c r="CF18" s="472">
        <v>341605.68</v>
      </c>
      <c r="CG18" s="472">
        <v>-341605.68</v>
      </c>
      <c r="CH18" s="472">
        <f>CF18+CG18</f>
        <v>0</v>
      </c>
      <c r="CI18" s="472">
        <v>0</v>
      </c>
      <c r="CJ18" s="472">
        <f>CH18+CI18</f>
        <v>0</v>
      </c>
      <c r="CK18" s="472">
        <v>0</v>
      </c>
      <c r="CL18" s="472">
        <f>CJ18+CK18</f>
        <v>0</v>
      </c>
      <c r="CM18" s="472">
        <v>0</v>
      </c>
      <c r="CN18" s="472">
        <f>CL18+CM18</f>
        <v>0</v>
      </c>
      <c r="CO18" s="472">
        <v>0</v>
      </c>
      <c r="CP18" s="472">
        <f>CN18+CO18</f>
        <v>0</v>
      </c>
      <c r="CQ18" s="472">
        <v>0</v>
      </c>
      <c r="CR18" s="472">
        <f>CP18+CQ18</f>
        <v>0</v>
      </c>
      <c r="CS18" s="18">
        <f>ROW()</f>
        <v>18</v>
      </c>
      <c r="CT18" s="675"/>
      <c r="CU18" s="16"/>
      <c r="CV18" s="36"/>
      <c r="CW18" s="36"/>
      <c r="CX18" s="36"/>
      <c r="CY18" s="36"/>
      <c r="CZ18" s="36"/>
      <c r="DA18" s="17"/>
      <c r="DB18" s="36"/>
      <c r="DC18" s="17"/>
      <c r="DD18" s="36"/>
      <c r="DE18" s="17"/>
      <c r="DF18" s="36"/>
      <c r="DG18" s="17"/>
      <c r="DH18" s="36"/>
      <c r="DI18" s="18">
        <f>ROW()</f>
        <v>18</v>
      </c>
      <c r="DJ18" s="631" t="s">
        <v>203</v>
      </c>
      <c r="DK18"/>
      <c r="DL18" s="465"/>
      <c r="DM18" s="465"/>
      <c r="DN18" s="465"/>
      <c r="DO18" s="677"/>
      <c r="DP18" s="465"/>
      <c r="DQ18" s="465"/>
      <c r="DR18" s="465"/>
      <c r="DS18" s="15"/>
      <c r="DT18" s="15"/>
      <c r="DU18" s="15"/>
      <c r="DV18" s="15"/>
      <c r="DW18" s="15"/>
      <c r="DX18" s="15"/>
      <c r="DY18" s="18">
        <f>ROW()</f>
        <v>18</v>
      </c>
      <c r="DZ18" s="66" t="s">
        <v>445</v>
      </c>
      <c r="EA18"/>
      <c r="EB18" s="678">
        <v>0</v>
      </c>
      <c r="EC18" s="678">
        <v>0</v>
      </c>
      <c r="ED18" s="678">
        <f t="shared" ref="ED18:ED19" si="3">EB18+EC18</f>
        <v>0</v>
      </c>
      <c r="EE18" s="678">
        <v>-66074914.639999986</v>
      </c>
      <c r="EF18" s="678">
        <f t="shared" ref="EF18:EF19" si="4">ED18+EE18</f>
        <v>-66074914.639999986</v>
      </c>
      <c r="EG18" s="678">
        <v>0</v>
      </c>
      <c r="EH18" s="678">
        <f t="shared" ref="EH18:EH19" si="5">EF18+EG18</f>
        <v>-66074914.639999986</v>
      </c>
      <c r="EI18" s="678">
        <v>0</v>
      </c>
      <c r="EJ18" s="678">
        <f t="shared" ref="EJ18:EJ19" si="6">EH18+EI18</f>
        <v>-66074914.639999986</v>
      </c>
      <c r="EK18" s="678">
        <v>0</v>
      </c>
      <c r="EL18" s="678">
        <f t="shared" ref="EL18:EL19" si="7">EJ18+EK18</f>
        <v>-66074914.639999986</v>
      </c>
      <c r="EM18" s="678">
        <v>0</v>
      </c>
      <c r="EN18" s="678">
        <f t="shared" ref="EN18:EN19" si="8">EL18+EM18</f>
        <v>-66074914.639999986</v>
      </c>
      <c r="EO18" s="18">
        <f>ROW()</f>
        <v>18</v>
      </c>
      <c r="EP18" s="23"/>
      <c r="EQ18"/>
      <c r="ER18" s="391"/>
      <c r="ES18" s="391"/>
      <c r="ET18" s="391"/>
      <c r="EU18" s="391"/>
      <c r="EV18" s="391"/>
      <c r="EW18" s="391"/>
      <c r="EX18" s="391"/>
      <c r="EY18" s="391"/>
      <c r="EZ18" s="391"/>
      <c r="FA18" s="391"/>
      <c r="FB18" s="391"/>
      <c r="FC18" s="391"/>
      <c r="FD18" s="391"/>
      <c r="FE18" s="18">
        <f>ROW()</f>
        <v>18</v>
      </c>
      <c r="FF18" s="544" t="s">
        <v>446</v>
      </c>
      <c r="FG18"/>
      <c r="FH18" s="278">
        <v>0</v>
      </c>
      <c r="FI18" s="278">
        <v>0</v>
      </c>
      <c r="FJ18" s="278">
        <f>FH18+FI18</f>
        <v>0</v>
      </c>
      <c r="FK18" s="278">
        <v>-194714523.99000001</v>
      </c>
      <c r="FL18" s="278">
        <f>FJ18+FK18</f>
        <v>-194714523.99000001</v>
      </c>
      <c r="FM18" s="278">
        <v>-45328445.25999999</v>
      </c>
      <c r="FN18" s="278">
        <f>FL18+FM18</f>
        <v>-240042969.25</v>
      </c>
      <c r="FO18" s="278">
        <v>0</v>
      </c>
      <c r="FP18" s="278">
        <f>FN18+FO18</f>
        <v>-240042969.25</v>
      </c>
      <c r="FQ18" s="278">
        <v>0</v>
      </c>
      <c r="FR18" s="278">
        <f>FP18+FQ18</f>
        <v>-240042969.25</v>
      </c>
      <c r="FS18" s="278">
        <v>0</v>
      </c>
      <c r="FT18" s="278">
        <f>FR18+FS18</f>
        <v>-240042969.25</v>
      </c>
      <c r="FU18" s="18">
        <f>ROW()</f>
        <v>18</v>
      </c>
      <c r="FV18" s="631" t="s">
        <v>447</v>
      </c>
      <c r="FW18" s="680"/>
      <c r="FX18" s="685"/>
      <c r="FY18" s="685"/>
      <c r="FZ18" s="685"/>
      <c r="GA18" s="685"/>
      <c r="GB18" s="685"/>
      <c r="GC18" s="685"/>
      <c r="GD18" s="685"/>
      <c r="GE18" s="685"/>
      <c r="GF18" s="685"/>
      <c r="GG18" s="685"/>
      <c r="GH18" s="685"/>
      <c r="GI18" s="685"/>
      <c r="GJ18" s="685"/>
    </row>
    <row r="19" spans="1:192" s="1" customFormat="1" x14ac:dyDescent="0.25">
      <c r="A19" s="18">
        <f>ROW()</f>
        <v>19</v>
      </c>
      <c r="B19" s="682" t="s">
        <v>448</v>
      </c>
      <c r="D19" s="686">
        <v>178893364.00999999</v>
      </c>
      <c r="E19" s="686">
        <v>0</v>
      </c>
      <c r="F19" s="686">
        <f t="shared" ref="F19:F25" si="9">SUM(D19:E19)</f>
        <v>178893364.00999999</v>
      </c>
      <c r="G19" s="686">
        <v>0</v>
      </c>
      <c r="H19" s="686">
        <f t="shared" ref="H19:H25" si="10">SUM(F19:G19)</f>
        <v>178893364.00999999</v>
      </c>
      <c r="I19" s="686">
        <v>0</v>
      </c>
      <c r="J19" s="686">
        <f t="shared" ref="J19:P25" si="11">SUM(H19:I19)</f>
        <v>178893364.00999999</v>
      </c>
      <c r="K19" s="686">
        <v>32887235.188211113</v>
      </c>
      <c r="L19" s="686">
        <f t="shared" si="11"/>
        <v>211780599.1982111</v>
      </c>
      <c r="M19" s="686">
        <v>-4195098.3606211841</v>
      </c>
      <c r="N19" s="686">
        <f t="shared" si="11"/>
        <v>207585500.83758992</v>
      </c>
      <c r="O19" s="686">
        <v>126523.0466991663</v>
      </c>
      <c r="P19" s="686">
        <f t="shared" si="11"/>
        <v>207712023.88428909</v>
      </c>
      <c r="Q19" s="18">
        <f>ROW()</f>
        <v>19</v>
      </c>
      <c r="R19" s="23" t="s">
        <v>278</v>
      </c>
      <c r="S19" s="23"/>
      <c r="T19" s="38">
        <f t="shared" ref="T19:AF19" si="12">+T18</f>
        <v>635436.89</v>
      </c>
      <c r="U19" s="38">
        <f t="shared" si="12"/>
        <v>97768.272499999963</v>
      </c>
      <c r="V19" s="38">
        <f t="shared" si="12"/>
        <v>733205.16249999998</v>
      </c>
      <c r="W19" s="38">
        <f t="shared" si="12"/>
        <v>0</v>
      </c>
      <c r="X19" s="38">
        <f t="shared" si="12"/>
        <v>733205.16249999998</v>
      </c>
      <c r="Y19" s="38">
        <f t="shared" si="12"/>
        <v>0</v>
      </c>
      <c r="Z19" s="38">
        <f t="shared" si="12"/>
        <v>733205.16249999998</v>
      </c>
      <c r="AA19" s="38">
        <f t="shared" si="12"/>
        <v>176542.65249999997</v>
      </c>
      <c r="AB19" s="38">
        <f t="shared" si="12"/>
        <v>909747.81499999994</v>
      </c>
      <c r="AC19" s="38">
        <f t="shared" si="12"/>
        <v>-60605.032499999972</v>
      </c>
      <c r="AD19" s="38">
        <f t="shared" si="12"/>
        <v>849142.78249999997</v>
      </c>
      <c r="AE19" s="38">
        <f t="shared" si="12"/>
        <v>-5711.8725000000559</v>
      </c>
      <c r="AF19" s="38">
        <f t="shared" si="12"/>
        <v>843430.90999999992</v>
      </c>
      <c r="AG19" s="18">
        <f>ROW()</f>
        <v>19</v>
      </c>
      <c r="AH19" s="684" t="s">
        <v>449</v>
      </c>
      <c r="AI19" s="684"/>
      <c r="AJ19" s="472">
        <v>-2651000</v>
      </c>
      <c r="AK19" s="472">
        <v>2651000</v>
      </c>
      <c r="AL19" s="472">
        <f>AJ19+AK19</f>
        <v>0</v>
      </c>
      <c r="AM19" s="472">
        <v>106032</v>
      </c>
      <c r="AN19" s="472">
        <f>AL19+AM19</f>
        <v>106032</v>
      </c>
      <c r="AO19" s="472">
        <v>212064</v>
      </c>
      <c r="AP19" s="472">
        <f>AN19+AO19</f>
        <v>318096</v>
      </c>
      <c r="AQ19" s="472">
        <v>113962.32539999997</v>
      </c>
      <c r="AR19" s="472">
        <f>AP19+AQ19</f>
        <v>432058.32539999997</v>
      </c>
      <c r="AS19" s="472">
        <v>227924.65079999901</v>
      </c>
      <c r="AT19" s="472">
        <f>AR19+AS19</f>
        <v>659982.97619999899</v>
      </c>
      <c r="AU19" s="472">
        <v>227924.65079999808</v>
      </c>
      <c r="AV19" s="472">
        <f>AT19+AU19</f>
        <v>887907.62699999707</v>
      </c>
      <c r="AW19" s="18">
        <f>ROW()</f>
        <v>19</v>
      </c>
      <c r="AX19" s="675" t="s">
        <v>450</v>
      </c>
      <c r="AY19" s="16"/>
      <c r="AZ19" s="36">
        <v>365808.24</v>
      </c>
      <c r="BA19" s="36">
        <v>23601.223333333328</v>
      </c>
      <c r="BB19" s="36">
        <f>+AZ19+BA19</f>
        <v>389409.46333333332</v>
      </c>
      <c r="BC19" s="36">
        <v>0</v>
      </c>
      <c r="BD19" s="36">
        <f t="shared" si="0"/>
        <v>389409.46333333332</v>
      </c>
      <c r="BE19" s="36">
        <v>0</v>
      </c>
      <c r="BF19" s="36">
        <f t="shared" si="0"/>
        <v>389409.46333333332</v>
      </c>
      <c r="BG19" s="36">
        <f t="shared" si="1"/>
        <v>0</v>
      </c>
      <c r="BH19" s="36">
        <f>BF19</f>
        <v>389409.46333333332</v>
      </c>
      <c r="BI19" s="36">
        <f t="shared" si="1"/>
        <v>0</v>
      </c>
      <c r="BJ19" s="36">
        <f>BH19</f>
        <v>389409.46333333332</v>
      </c>
      <c r="BK19" s="36">
        <f t="shared" si="2"/>
        <v>0</v>
      </c>
      <c r="BL19" s="36">
        <f>BJ19</f>
        <v>389409.46333333332</v>
      </c>
      <c r="BM19" s="18">
        <f>ROW()</f>
        <v>19</v>
      </c>
      <c r="BN19" s="624" t="s">
        <v>451</v>
      </c>
      <c r="BO19" s="361"/>
      <c r="BP19" s="36">
        <v>0</v>
      </c>
      <c r="BQ19" s="36"/>
      <c r="BR19" s="36">
        <v>0</v>
      </c>
      <c r="BS19" s="36">
        <v>0</v>
      </c>
      <c r="BT19" s="36">
        <f t="shared" ref="BT19:BT30" si="13">SUM(BR19:BS19)</f>
        <v>0</v>
      </c>
      <c r="BU19" s="36">
        <v>0</v>
      </c>
      <c r="BV19" s="36">
        <f t="shared" ref="BV19:BV30" si="14">SUM(BT19:BU19)</f>
        <v>0</v>
      </c>
      <c r="BW19" s="36">
        <v>0</v>
      </c>
      <c r="BX19" s="36">
        <f t="shared" ref="BX19:BX30" si="15">SUM(BV19:BW19)</f>
        <v>0</v>
      </c>
      <c r="BY19" s="36">
        <v>0</v>
      </c>
      <c r="BZ19" s="36">
        <f t="shared" ref="BZ19:BZ30" si="16">SUM(BX19:BY19)</f>
        <v>0</v>
      </c>
      <c r="CA19" s="36">
        <v>0</v>
      </c>
      <c r="CB19" s="36">
        <f t="shared" ref="CB19:CB30" si="17">SUM(BZ19:CA19)</f>
        <v>0</v>
      </c>
      <c r="CC19" s="18">
        <f>ROW()</f>
        <v>19</v>
      </c>
      <c r="CD19" s="684" t="s">
        <v>449</v>
      </c>
      <c r="CE19" s="684"/>
      <c r="CF19" s="472">
        <v>-71167.850000000006</v>
      </c>
      <c r="CG19" s="472">
        <v>71167.850000000006</v>
      </c>
      <c r="CH19" s="472">
        <f t="shared" ref="CH19:CR20" si="18">CF19+CG19</f>
        <v>0</v>
      </c>
      <c r="CI19" s="472">
        <v>56934.27999999997</v>
      </c>
      <c r="CJ19" s="472">
        <f t="shared" si="18"/>
        <v>56934.27999999997</v>
      </c>
      <c r="CK19" s="472">
        <v>113868.55999999994</v>
      </c>
      <c r="CL19" s="472">
        <f t="shared" si="18"/>
        <v>170802.83999999991</v>
      </c>
      <c r="CM19" s="472">
        <v>55945.837638888945</v>
      </c>
      <c r="CN19" s="472">
        <f t="shared" si="18"/>
        <v>226748.67763888885</v>
      </c>
      <c r="CO19" s="472">
        <v>43689.152361111192</v>
      </c>
      <c r="CP19" s="472">
        <f t="shared" si="18"/>
        <v>270437.83000000007</v>
      </c>
      <c r="CQ19" s="472">
        <v>0</v>
      </c>
      <c r="CR19" s="472">
        <f t="shared" si="18"/>
        <v>270437.83000000007</v>
      </c>
      <c r="CS19" s="18">
        <f>ROW()</f>
        <v>19</v>
      </c>
      <c r="CT19" s="675"/>
      <c r="CU19" s="16"/>
      <c r="CV19" s="36"/>
      <c r="CW19" s="36"/>
      <c r="CX19" s="36"/>
      <c r="CY19" s="36"/>
      <c r="CZ19" s="36"/>
      <c r="DA19" s="17"/>
      <c r="DB19" s="36"/>
      <c r="DC19" s="17"/>
      <c r="DD19" s="36"/>
      <c r="DE19" s="17"/>
      <c r="DF19" s="36"/>
      <c r="DG19" s="17"/>
      <c r="DH19" s="36"/>
      <c r="DI19" s="18">
        <f>ROW()</f>
        <v>19</v>
      </c>
      <c r="DJ19" s="544" t="s">
        <v>452</v>
      </c>
      <c r="DK19"/>
      <c r="DL19" s="687"/>
      <c r="DM19" s="687"/>
      <c r="DN19" s="687"/>
      <c r="DO19" s="687"/>
      <c r="DP19" s="687"/>
      <c r="DQ19" s="687"/>
      <c r="DR19" s="687"/>
      <c r="DS19" s="687"/>
      <c r="DT19" s="687"/>
      <c r="DU19" s="687"/>
      <c r="DV19" s="687"/>
      <c r="DW19" s="687"/>
      <c r="DX19" s="687"/>
      <c r="DY19" s="18">
        <f>ROW()</f>
        <v>19</v>
      </c>
      <c r="DZ19" s="688" t="s">
        <v>453</v>
      </c>
      <c r="EA19"/>
      <c r="EB19" s="678">
        <v>0</v>
      </c>
      <c r="EC19" s="678">
        <v>0</v>
      </c>
      <c r="ED19" s="678">
        <f t="shared" si="3"/>
        <v>0</v>
      </c>
      <c r="EE19" s="678">
        <v>-15454023.980000002</v>
      </c>
      <c r="EF19" s="678">
        <f t="shared" si="4"/>
        <v>-15454023.980000002</v>
      </c>
      <c r="EG19" s="678">
        <v>0</v>
      </c>
      <c r="EH19" s="678">
        <f t="shared" si="5"/>
        <v>-15454023.980000002</v>
      </c>
      <c r="EI19" s="678">
        <v>0</v>
      </c>
      <c r="EJ19" s="678">
        <f t="shared" si="6"/>
        <v>-15454023.980000002</v>
      </c>
      <c r="EK19" s="678">
        <v>0</v>
      </c>
      <c r="EL19" s="678">
        <f t="shared" si="7"/>
        <v>-15454023.980000002</v>
      </c>
      <c r="EM19" s="678">
        <v>0</v>
      </c>
      <c r="EN19" s="678">
        <f t="shared" si="8"/>
        <v>-15454023.980000002</v>
      </c>
      <c r="EO19" s="18">
        <f>ROW()</f>
        <v>19</v>
      </c>
      <c r="EP19" s="23"/>
      <c r="EQ19"/>
      <c r="ER19" s="427"/>
      <c r="ES19" s="427"/>
      <c r="ET19" s="391"/>
      <c r="EU19" s="427"/>
      <c r="EV19" s="427"/>
      <c r="EW19" s="427"/>
      <c r="EX19" s="427"/>
      <c r="EY19" s="427"/>
      <c r="EZ19" s="427"/>
      <c r="FA19" s="427"/>
      <c r="FB19" s="427"/>
      <c r="FC19" s="427"/>
      <c r="FD19" s="427"/>
      <c r="FE19" s="18">
        <f>ROW()</f>
        <v>19</v>
      </c>
      <c r="FF19" s="544" t="s">
        <v>454</v>
      </c>
      <c r="FG19"/>
      <c r="FH19" s="278">
        <v>0</v>
      </c>
      <c r="FI19" s="278">
        <v>0</v>
      </c>
      <c r="FJ19" s="278">
        <f t="shared" ref="FJ19:FT21" si="19">FH19+FI19</f>
        <v>0</v>
      </c>
      <c r="FK19" s="278">
        <v>-13971978.946900001</v>
      </c>
      <c r="FL19" s="278">
        <f t="shared" si="19"/>
        <v>-13971978.946900001</v>
      </c>
      <c r="FM19" s="278">
        <v>-3555206.751923332</v>
      </c>
      <c r="FN19" s="278">
        <f t="shared" si="19"/>
        <v>-17527185.698823333</v>
      </c>
      <c r="FO19" s="278">
        <v>0</v>
      </c>
      <c r="FP19" s="278">
        <f t="shared" si="19"/>
        <v>-17527185.698823333</v>
      </c>
      <c r="FQ19" s="278">
        <v>0</v>
      </c>
      <c r="FR19" s="278">
        <f t="shared" si="19"/>
        <v>-17527185.698823333</v>
      </c>
      <c r="FS19" s="278">
        <v>0</v>
      </c>
      <c r="FT19" s="278">
        <f t="shared" si="19"/>
        <v>-17527185.698823333</v>
      </c>
      <c r="FU19" s="18">
        <f>ROW()</f>
        <v>19</v>
      </c>
      <c r="FV19" s="631" t="s">
        <v>452</v>
      </c>
      <c r="FW19" s="680"/>
      <c r="FX19" s="465"/>
      <c r="FY19" s="465"/>
      <c r="FZ19" s="465"/>
      <c r="GA19" s="677"/>
      <c r="GB19" s="465"/>
      <c r="GC19" s="465"/>
      <c r="GD19" s="465"/>
      <c r="GE19" s="15"/>
      <c r="GF19" s="15"/>
      <c r="GG19" s="15"/>
      <c r="GH19" s="15"/>
      <c r="GI19" s="15"/>
      <c r="GJ19" s="15"/>
    </row>
    <row r="20" spans="1:192" s="1" customFormat="1" x14ac:dyDescent="0.25">
      <c r="A20" s="18">
        <f>ROW()</f>
        <v>20</v>
      </c>
      <c r="B20" s="682" t="s">
        <v>455</v>
      </c>
      <c r="C20" s="682"/>
      <c r="D20" s="686">
        <v>621116982.74000001</v>
      </c>
      <c r="E20" s="686">
        <v>15058669.787625909</v>
      </c>
      <c r="F20" s="686">
        <f t="shared" si="9"/>
        <v>636175652.52762592</v>
      </c>
      <c r="G20" s="686">
        <v>0</v>
      </c>
      <c r="H20" s="686">
        <f t="shared" si="10"/>
        <v>636175652.52762592</v>
      </c>
      <c r="I20" s="686">
        <v>0</v>
      </c>
      <c r="J20" s="686">
        <f t="shared" si="11"/>
        <v>636175652.52762592</v>
      </c>
      <c r="K20" s="686">
        <v>27180874.666903138</v>
      </c>
      <c r="L20" s="686">
        <f t="shared" si="11"/>
        <v>663356527.19452906</v>
      </c>
      <c r="M20" s="686">
        <v>6267162.946344614</v>
      </c>
      <c r="N20" s="686">
        <f t="shared" si="11"/>
        <v>669623690.14087367</v>
      </c>
      <c r="O20" s="686">
        <v>-90723819.704705834</v>
      </c>
      <c r="P20" s="686">
        <f t="shared" si="11"/>
        <v>578899870.43616784</v>
      </c>
      <c r="Q20" s="18">
        <f>ROW()</f>
        <v>20</v>
      </c>
      <c r="R20" s="23" t="s">
        <v>456</v>
      </c>
      <c r="S20" s="689">
        <v>0.95430283896288104</v>
      </c>
      <c r="T20" s="36">
        <v>0</v>
      </c>
      <c r="U20" s="36">
        <v>0</v>
      </c>
      <c r="V20" s="36">
        <f>+U20-T20</f>
        <v>0</v>
      </c>
      <c r="W20" s="36">
        <v>0</v>
      </c>
      <c r="X20" s="36">
        <f>+W20-V20</f>
        <v>0</v>
      </c>
      <c r="Y20" s="36">
        <v>0</v>
      </c>
      <c r="Z20" s="36">
        <f>+Y20-X20</f>
        <v>0</v>
      </c>
      <c r="AA20" s="36">
        <v>0</v>
      </c>
      <c r="AB20" s="36">
        <f>+AA20-Z20</f>
        <v>0</v>
      </c>
      <c r="AC20" s="36">
        <v>0</v>
      </c>
      <c r="AD20" s="36">
        <f>+AC20-AB20</f>
        <v>0</v>
      </c>
      <c r="AE20" s="36">
        <v>0</v>
      </c>
      <c r="AF20" s="36">
        <f>+AE20-AD20</f>
        <v>0</v>
      </c>
      <c r="AG20" s="18">
        <f>ROW()</f>
        <v>20</v>
      </c>
      <c r="AH20" s="684" t="s">
        <v>254</v>
      </c>
      <c r="AI20" s="684"/>
      <c r="AJ20" s="472">
        <v>-629006.75</v>
      </c>
      <c r="AK20" s="472">
        <v>629006.75</v>
      </c>
      <c r="AL20" s="472">
        <f>AJ20+AK20</f>
        <v>0</v>
      </c>
      <c r="AM20" s="472">
        <v>-34891.75</v>
      </c>
      <c r="AN20" s="472">
        <f>AL20+AM20</f>
        <v>-34891.75</v>
      </c>
      <c r="AO20" s="472">
        <v>-69784</v>
      </c>
      <c r="AP20" s="472">
        <f>AN20+AO20</f>
        <v>-104675.75</v>
      </c>
      <c r="AQ20" s="472">
        <v>-34892</v>
      </c>
      <c r="AR20" s="472">
        <f>AP20+AQ20</f>
        <v>-139567.75</v>
      </c>
      <c r="AS20" s="472">
        <v>-69784</v>
      </c>
      <c r="AT20" s="472">
        <f>AR20+AS20</f>
        <v>-209351.75</v>
      </c>
      <c r="AU20" s="472">
        <v>-69784</v>
      </c>
      <c r="AV20" s="472">
        <f>AT20+AU20</f>
        <v>-279135.75</v>
      </c>
      <c r="AW20" s="18">
        <f>ROW()</f>
        <v>20</v>
      </c>
      <c r="AX20" s="675" t="s">
        <v>457</v>
      </c>
      <c r="AY20" s="690"/>
      <c r="AZ20" s="36">
        <v>97454.549999999988</v>
      </c>
      <c r="BA20" s="36">
        <v>9441.5583333333489</v>
      </c>
      <c r="BB20" s="36">
        <f>+AZ20+BA20</f>
        <v>106896.10833333334</v>
      </c>
      <c r="BC20" s="36">
        <v>0</v>
      </c>
      <c r="BD20" s="502">
        <f t="shared" si="0"/>
        <v>106896.10833333334</v>
      </c>
      <c r="BE20" s="36">
        <v>0</v>
      </c>
      <c r="BF20" s="502">
        <f t="shared" si="0"/>
        <v>106896.10833333334</v>
      </c>
      <c r="BG20" s="36">
        <f t="shared" si="1"/>
        <v>0</v>
      </c>
      <c r="BH20" s="502">
        <f>BF20</f>
        <v>106896.10833333334</v>
      </c>
      <c r="BI20" s="36">
        <f t="shared" si="1"/>
        <v>0</v>
      </c>
      <c r="BJ20" s="502">
        <f>BH20</f>
        <v>106896.10833333334</v>
      </c>
      <c r="BK20" s="36">
        <f t="shared" si="2"/>
        <v>0</v>
      </c>
      <c r="BL20" s="502">
        <f>BJ20</f>
        <v>106896.10833333334</v>
      </c>
      <c r="BM20" s="18">
        <f>ROW()</f>
        <v>20</v>
      </c>
      <c r="BN20" s="624" t="s">
        <v>458</v>
      </c>
      <c r="BO20" s="361"/>
      <c r="BP20" s="36">
        <v>0</v>
      </c>
      <c r="BQ20" s="36"/>
      <c r="BR20" s="36">
        <v>8415636.6500000004</v>
      </c>
      <c r="BS20" s="36">
        <v>-1139595.0491381353</v>
      </c>
      <c r="BT20" s="36">
        <f t="shared" si="13"/>
        <v>7276041.6008618651</v>
      </c>
      <c r="BU20" s="36">
        <v>-2279191.080000001</v>
      </c>
      <c r="BV20" s="36">
        <f t="shared" si="14"/>
        <v>4996850.5208618641</v>
      </c>
      <c r="BW20" s="36">
        <v>-1139595.540000008</v>
      </c>
      <c r="BX20" s="36">
        <f t="shared" si="15"/>
        <v>3857254.9808618561</v>
      </c>
      <c r="BY20" s="36">
        <v>-2279191.0799999996</v>
      </c>
      <c r="BZ20" s="36">
        <f t="shared" si="16"/>
        <v>1578063.9008618565</v>
      </c>
      <c r="CA20" s="36">
        <v>-1534199.4819661102</v>
      </c>
      <c r="CB20" s="36">
        <f t="shared" si="17"/>
        <v>43864.418895746348</v>
      </c>
      <c r="CC20" s="18">
        <f>ROW()</f>
        <v>20</v>
      </c>
      <c r="CD20" s="684" t="s">
        <v>254</v>
      </c>
      <c r="CE20" s="684"/>
      <c r="CF20" s="472">
        <v>-8967.149099999986</v>
      </c>
      <c r="CG20" s="472">
        <v>8967.149099999986</v>
      </c>
      <c r="CH20" s="472">
        <f t="shared" si="18"/>
        <v>0</v>
      </c>
      <c r="CI20" s="472">
        <v>5.4569682106375694E-12</v>
      </c>
      <c r="CJ20" s="472">
        <f t="shared" si="18"/>
        <v>5.4569682106375694E-12</v>
      </c>
      <c r="CK20" s="472">
        <v>1.8189894035458565E-11</v>
      </c>
      <c r="CL20" s="472">
        <f t="shared" si="18"/>
        <v>2.3646862246096134E-11</v>
      </c>
      <c r="CM20" s="472">
        <v>-5770.5265041666971</v>
      </c>
      <c r="CN20" s="472">
        <f t="shared" si="18"/>
        <v>-5770.5265041666735</v>
      </c>
      <c r="CO20" s="472">
        <v>-3196.6225958333121</v>
      </c>
      <c r="CP20" s="472">
        <f t="shared" si="18"/>
        <v>-8967.149099999986</v>
      </c>
      <c r="CQ20" s="472">
        <v>0</v>
      </c>
      <c r="CR20" s="472">
        <f t="shared" si="18"/>
        <v>-8967.149099999986</v>
      </c>
      <c r="CS20" s="18">
        <f>ROW()</f>
        <v>20</v>
      </c>
      <c r="CT20" s="675"/>
      <c r="CU20" s="690"/>
      <c r="CV20" s="36"/>
      <c r="CW20" s="36"/>
      <c r="CX20" s="36"/>
      <c r="CY20" s="36"/>
      <c r="CZ20" s="502"/>
      <c r="DA20" s="281"/>
      <c r="DB20" s="502"/>
      <c r="DC20" s="281"/>
      <c r="DD20" s="502"/>
      <c r="DE20" s="281"/>
      <c r="DF20" s="502"/>
      <c r="DG20" s="281"/>
      <c r="DH20" s="502"/>
      <c r="DI20" s="18">
        <f>ROW()</f>
        <v>20</v>
      </c>
      <c r="DJ20" s="544" t="s">
        <v>239</v>
      </c>
      <c r="DK20"/>
      <c r="DL20" s="687"/>
      <c r="DM20" s="278"/>
      <c r="DN20" s="278"/>
      <c r="DO20" s="278"/>
      <c r="DP20" s="278"/>
      <c r="DQ20" s="278"/>
      <c r="DR20" s="278"/>
      <c r="DS20" s="278"/>
      <c r="DT20" s="278"/>
      <c r="DU20" s="278"/>
      <c r="DV20" s="278"/>
      <c r="DW20" s="278"/>
      <c r="DX20" s="278"/>
      <c r="DY20" s="18">
        <f>ROW()</f>
        <v>20</v>
      </c>
      <c r="DZ20" s="688" t="s">
        <v>459</v>
      </c>
      <c r="EA20"/>
      <c r="EB20" s="678">
        <v>0</v>
      </c>
      <c r="EC20" s="678">
        <v>0</v>
      </c>
      <c r="ED20" s="678">
        <f>EB20+EC20</f>
        <v>0</v>
      </c>
      <c r="EE20" s="678">
        <v>-14405561.380000001</v>
      </c>
      <c r="EF20" s="678">
        <f>ED20+EE20</f>
        <v>-14405561.380000001</v>
      </c>
      <c r="EG20" s="678">
        <v>0</v>
      </c>
      <c r="EH20" s="678">
        <f>EF20+EG20</f>
        <v>-14405561.380000001</v>
      </c>
      <c r="EI20" s="678">
        <v>0</v>
      </c>
      <c r="EJ20" s="678">
        <f>EH20+EI20</f>
        <v>-14405561.380000001</v>
      </c>
      <c r="EK20" s="678">
        <v>0</v>
      </c>
      <c r="EL20" s="678">
        <f>EJ20+EK20</f>
        <v>-14405561.380000001</v>
      </c>
      <c r="EM20" s="678">
        <v>0</v>
      </c>
      <c r="EN20" s="678">
        <f>EL20+EM20</f>
        <v>-14405561.380000001</v>
      </c>
      <c r="EO20" s="18">
        <f>ROW()</f>
        <v>20</v>
      </c>
      <c r="EP20" s="23"/>
      <c r="EQ20"/>
      <c r="ER20" s="536"/>
      <c r="ES20" s="536"/>
      <c r="ET20" s="691"/>
      <c r="EU20" s="536"/>
      <c r="EV20" s="536"/>
      <c r="EW20" s="536"/>
      <c r="EX20" s="536"/>
      <c r="EY20" s="536"/>
      <c r="EZ20" s="536"/>
      <c r="FA20" s="536"/>
      <c r="FB20" s="536"/>
      <c r="FC20" s="536"/>
      <c r="FD20" s="536"/>
      <c r="FE20" s="18">
        <f>ROW()</f>
        <v>20</v>
      </c>
      <c r="FF20" s="544" t="s">
        <v>460</v>
      </c>
      <c r="FG20"/>
      <c r="FH20" s="278">
        <v>0</v>
      </c>
      <c r="FI20" s="278">
        <v>0</v>
      </c>
      <c r="FJ20" s="278">
        <f t="shared" si="19"/>
        <v>0</v>
      </c>
      <c r="FK20" s="278">
        <v>5000000</v>
      </c>
      <c r="FL20" s="278">
        <f t="shared" si="19"/>
        <v>5000000</v>
      </c>
      <c r="FM20" s="278">
        <v>0</v>
      </c>
      <c r="FN20" s="278">
        <f t="shared" si="19"/>
        <v>5000000</v>
      </c>
      <c r="FO20" s="278">
        <v>0</v>
      </c>
      <c r="FP20" s="278">
        <f t="shared" si="19"/>
        <v>5000000</v>
      </c>
      <c r="FQ20" s="278">
        <v>0</v>
      </c>
      <c r="FR20" s="278">
        <f t="shared" si="19"/>
        <v>5000000</v>
      </c>
      <c r="FS20" s="278">
        <v>0</v>
      </c>
      <c r="FT20" s="278">
        <f t="shared" si="19"/>
        <v>5000000</v>
      </c>
      <c r="FU20" s="18">
        <f>ROW()</f>
        <v>20</v>
      </c>
      <c r="FV20" s="544" t="s">
        <v>452</v>
      </c>
      <c r="FW20" s="680"/>
      <c r="FX20" s="687"/>
      <c r="FY20" s="687"/>
      <c r="FZ20" s="687"/>
      <c r="GA20" s="687"/>
      <c r="GB20" s="687"/>
      <c r="GC20" s="687"/>
      <c r="GD20" s="687"/>
      <c r="GE20" s="687"/>
      <c r="GF20" s="687"/>
      <c r="GG20" s="687"/>
      <c r="GH20" s="687"/>
      <c r="GI20" s="687"/>
      <c r="GJ20" s="687"/>
    </row>
    <row r="21" spans="1:192" s="1" customFormat="1" x14ac:dyDescent="0.25">
      <c r="A21" s="18">
        <f>ROW()</f>
        <v>21</v>
      </c>
      <c r="B21" s="682" t="s">
        <v>461</v>
      </c>
      <c r="C21" s="682"/>
      <c r="D21" s="686">
        <v>-20517923.440000001</v>
      </c>
      <c r="E21" s="686">
        <v>-8852626.7315418422</v>
      </c>
      <c r="F21" s="686">
        <f t="shared" si="9"/>
        <v>-29370550.171541844</v>
      </c>
      <c r="G21" s="686">
        <v>0</v>
      </c>
      <c r="H21" s="686">
        <f t="shared" si="10"/>
        <v>-29370550.171541844</v>
      </c>
      <c r="I21" s="686">
        <v>0</v>
      </c>
      <c r="J21" s="686">
        <f t="shared" si="11"/>
        <v>-29370550.171541844</v>
      </c>
      <c r="K21" s="686">
        <v>42648002.327158451</v>
      </c>
      <c r="L21" s="686">
        <f t="shared" si="11"/>
        <v>13277452.155616608</v>
      </c>
      <c r="M21" s="686">
        <v>352742.72336205654</v>
      </c>
      <c r="N21" s="686">
        <f t="shared" si="11"/>
        <v>13630194.878978664</v>
      </c>
      <c r="O21" s="686">
        <v>368323.79918230511</v>
      </c>
      <c r="P21" s="686">
        <f t="shared" si="11"/>
        <v>13998518.678160969</v>
      </c>
      <c r="Q21" s="18">
        <f>ROW()</f>
        <v>21</v>
      </c>
      <c r="R21" s="526" t="s">
        <v>462</v>
      </c>
      <c r="S21" s="14"/>
      <c r="T21" s="38">
        <f t="shared" ref="T21:AF21" si="20">SUM(T19:T20)</f>
        <v>635436.89</v>
      </c>
      <c r="U21" s="38">
        <f t="shared" si="20"/>
        <v>97768.272499999963</v>
      </c>
      <c r="V21" s="38">
        <f t="shared" si="20"/>
        <v>733205.16249999998</v>
      </c>
      <c r="W21" s="38">
        <f t="shared" si="20"/>
        <v>0</v>
      </c>
      <c r="X21" s="38">
        <f t="shared" si="20"/>
        <v>733205.16249999998</v>
      </c>
      <c r="Y21" s="38">
        <f t="shared" si="20"/>
        <v>0</v>
      </c>
      <c r="Z21" s="38">
        <f t="shared" si="20"/>
        <v>733205.16249999998</v>
      </c>
      <c r="AA21" s="38">
        <f t="shared" si="20"/>
        <v>176542.65249999997</v>
      </c>
      <c r="AB21" s="38">
        <f t="shared" si="20"/>
        <v>909747.81499999994</v>
      </c>
      <c r="AC21" s="38">
        <f t="shared" si="20"/>
        <v>-60605.032499999972</v>
      </c>
      <c r="AD21" s="38">
        <f t="shared" si="20"/>
        <v>849142.78249999997</v>
      </c>
      <c r="AE21" s="38">
        <f t="shared" si="20"/>
        <v>-5711.8725000000559</v>
      </c>
      <c r="AF21" s="38">
        <f t="shared" si="20"/>
        <v>843430.90999999992</v>
      </c>
      <c r="AG21" s="18">
        <f>ROW()</f>
        <v>21</v>
      </c>
      <c r="AH21" s="439" t="s">
        <v>463</v>
      </c>
      <c r="AI21" s="439"/>
      <c r="AJ21" s="692">
        <f t="shared" ref="AJ21:AV21" si="21">SUM(AJ18:AJ20)</f>
        <v>1259296.25</v>
      </c>
      <c r="AK21" s="692">
        <f t="shared" si="21"/>
        <v>-1259296.25</v>
      </c>
      <c r="AL21" s="692">
        <f t="shared" si="21"/>
        <v>0</v>
      </c>
      <c r="AM21" s="692">
        <f t="shared" si="21"/>
        <v>71140.25</v>
      </c>
      <c r="AN21" s="692">
        <f t="shared" si="21"/>
        <v>71140.25</v>
      </c>
      <c r="AO21" s="692">
        <f t="shared" si="21"/>
        <v>142280</v>
      </c>
      <c r="AP21" s="692">
        <f t="shared" si="21"/>
        <v>213420.25</v>
      </c>
      <c r="AQ21" s="692">
        <f t="shared" si="21"/>
        <v>79070.325399999972</v>
      </c>
      <c r="AR21" s="692">
        <f t="shared" si="21"/>
        <v>292490.57539999997</v>
      </c>
      <c r="AS21" s="692">
        <f t="shared" si="21"/>
        <v>158140.65079999901</v>
      </c>
      <c r="AT21" s="692">
        <f t="shared" si="21"/>
        <v>450631.22619999899</v>
      </c>
      <c r="AU21" s="692">
        <f t="shared" si="21"/>
        <v>158140.65079999808</v>
      </c>
      <c r="AV21" s="692">
        <f t="shared" si="21"/>
        <v>608771.87699999707</v>
      </c>
      <c r="AW21" s="18">
        <f>ROW()</f>
        <v>21</v>
      </c>
      <c r="AX21" s="693"/>
      <c r="AY21" s="19"/>
      <c r="AZ21" s="51"/>
      <c r="BA21" s="51"/>
      <c r="BB21" s="51"/>
      <c r="BC21" s="51"/>
      <c r="BD21" s="694"/>
      <c r="BE21" s="51"/>
      <c r="BF21" s="694"/>
      <c r="BG21" s="51"/>
      <c r="BH21" s="694"/>
      <c r="BI21" s="51"/>
      <c r="BJ21" s="694"/>
      <c r="BK21" s="51"/>
      <c r="BL21" s="694"/>
      <c r="BM21" s="18">
        <f>ROW()</f>
        <v>21</v>
      </c>
      <c r="BN21" s="624" t="s">
        <v>464</v>
      </c>
      <c r="BO21" s="361"/>
      <c r="BP21" s="36">
        <v>0</v>
      </c>
      <c r="BQ21" s="36"/>
      <c r="BR21" s="36">
        <v>67518858.399999991</v>
      </c>
      <c r="BS21" s="36">
        <v>-3267037.0868990272</v>
      </c>
      <c r="BT21" s="36">
        <f t="shared" si="13"/>
        <v>64251821.313100964</v>
      </c>
      <c r="BU21" s="36">
        <v>-6534071.8157049492</v>
      </c>
      <c r="BV21" s="36">
        <f t="shared" si="14"/>
        <v>57717749.497396015</v>
      </c>
      <c r="BW21" s="36">
        <v>-3267035.907852456</v>
      </c>
      <c r="BX21" s="36">
        <f t="shared" si="15"/>
        <v>54450713.589543559</v>
      </c>
      <c r="BY21" s="36">
        <v>-6534071.8157049492</v>
      </c>
      <c r="BZ21" s="36">
        <f t="shared" si="16"/>
        <v>47916641.773838609</v>
      </c>
      <c r="CA21" s="36">
        <v>-6534071.8157049492</v>
      </c>
      <c r="CB21" s="36">
        <f t="shared" si="17"/>
        <v>41382569.95813366</v>
      </c>
      <c r="CC21" s="18">
        <f>ROW()</f>
        <v>21</v>
      </c>
      <c r="CD21" s="439" t="s">
        <v>463</v>
      </c>
      <c r="CE21" s="439"/>
      <c r="CF21" s="692">
        <f t="shared" ref="CF21:CR21" si="22">SUM(CF18:CF20)</f>
        <v>261470.68089999998</v>
      </c>
      <c r="CG21" s="692">
        <f t="shared" si="22"/>
        <v>-261470.68089999998</v>
      </c>
      <c r="CH21" s="692">
        <f t="shared" si="22"/>
        <v>0</v>
      </c>
      <c r="CI21" s="692">
        <f t="shared" si="22"/>
        <v>56934.279999999977</v>
      </c>
      <c r="CJ21" s="692">
        <f t="shared" si="22"/>
        <v>56934.279999999977</v>
      </c>
      <c r="CK21" s="692">
        <f t="shared" si="22"/>
        <v>113868.55999999995</v>
      </c>
      <c r="CL21" s="692">
        <f t="shared" si="22"/>
        <v>170802.83999999994</v>
      </c>
      <c r="CM21" s="692">
        <f t="shared" si="22"/>
        <v>50175.311134722244</v>
      </c>
      <c r="CN21" s="692">
        <f t="shared" si="22"/>
        <v>220978.15113472217</v>
      </c>
      <c r="CO21" s="692">
        <f t="shared" si="22"/>
        <v>40492.529765277883</v>
      </c>
      <c r="CP21" s="692">
        <f t="shared" si="22"/>
        <v>261470.68090000009</v>
      </c>
      <c r="CQ21" s="692">
        <f t="shared" si="22"/>
        <v>0</v>
      </c>
      <c r="CR21" s="692">
        <f t="shared" si="22"/>
        <v>261470.68090000009</v>
      </c>
      <c r="CS21" s="18">
        <f>ROW()</f>
        <v>21</v>
      </c>
      <c r="CT21" s="675"/>
      <c r="CU21" s="690"/>
      <c r="CV21" s="36"/>
      <c r="CW21" s="36"/>
      <c r="CX21" s="36"/>
      <c r="CY21" s="36"/>
      <c r="CZ21" s="502"/>
      <c r="DA21" s="281"/>
      <c r="DB21" s="502"/>
      <c r="DC21" s="281"/>
      <c r="DD21" s="502"/>
      <c r="DE21" s="281"/>
      <c r="DF21" s="502"/>
      <c r="DG21" s="281"/>
      <c r="DH21" s="502"/>
      <c r="DI21" s="18">
        <f>ROW()</f>
        <v>21</v>
      </c>
      <c r="DJ21" s="544" t="s">
        <v>254</v>
      </c>
      <c r="DK21"/>
      <c r="DL21" s="687"/>
      <c r="DM21" s="278"/>
      <c r="DN21" s="278"/>
      <c r="DO21" s="278"/>
      <c r="DP21" s="278"/>
      <c r="DQ21" s="278"/>
      <c r="DR21" s="278"/>
      <c r="DS21" s="278"/>
      <c r="DT21" s="278"/>
      <c r="DU21" s="278"/>
      <c r="DV21" s="278"/>
      <c r="DW21" s="278"/>
      <c r="DX21" s="278"/>
      <c r="DY21" s="18">
        <f>ROW()</f>
        <v>21</v>
      </c>
      <c r="DZ21" s="695" t="s">
        <v>465</v>
      </c>
      <c r="EA21"/>
      <c r="EB21" s="696">
        <f t="shared" ref="EB21:EN21" si="23">SUM(EB17:EB20)</f>
        <v>0</v>
      </c>
      <c r="EC21" s="696">
        <f t="shared" si="23"/>
        <v>0</v>
      </c>
      <c r="ED21" s="696">
        <f t="shared" si="23"/>
        <v>0</v>
      </c>
      <c r="EE21" s="696">
        <f t="shared" si="23"/>
        <v>0</v>
      </c>
      <c r="EF21" s="696">
        <f t="shared" si="23"/>
        <v>0</v>
      </c>
      <c r="EG21" s="696">
        <f t="shared" si="23"/>
        <v>0</v>
      </c>
      <c r="EH21" s="696">
        <f t="shared" si="23"/>
        <v>0</v>
      </c>
      <c r="EI21" s="696">
        <f t="shared" si="23"/>
        <v>0</v>
      </c>
      <c r="EJ21" s="696">
        <f t="shared" si="23"/>
        <v>0</v>
      </c>
      <c r="EK21" s="696">
        <f t="shared" si="23"/>
        <v>0</v>
      </c>
      <c r="EL21" s="696">
        <f t="shared" si="23"/>
        <v>0</v>
      </c>
      <c r="EM21" s="696">
        <f t="shared" si="23"/>
        <v>0</v>
      </c>
      <c r="EN21" s="696">
        <f t="shared" si="23"/>
        <v>0</v>
      </c>
      <c r="EO21" s="18">
        <f>ROW()</f>
        <v>21</v>
      </c>
      <c r="EP21" s="623" t="s">
        <v>466</v>
      </c>
      <c r="EQ21"/>
      <c r="ER21" s="427">
        <f>SUM(ER18:ER20)</f>
        <v>0</v>
      </c>
      <c r="ES21" s="427">
        <f t="shared" ref="ES21:FD21" si="24">SUM(ES18:ES20)</f>
        <v>0</v>
      </c>
      <c r="ET21" s="427">
        <f t="shared" si="24"/>
        <v>0</v>
      </c>
      <c r="EU21" s="427">
        <f t="shared" si="24"/>
        <v>0</v>
      </c>
      <c r="EV21" s="427">
        <f t="shared" si="24"/>
        <v>0</v>
      </c>
      <c r="EW21" s="427">
        <f t="shared" si="24"/>
        <v>0</v>
      </c>
      <c r="EX21" s="427">
        <f t="shared" si="24"/>
        <v>0</v>
      </c>
      <c r="EY21" s="427">
        <f t="shared" si="24"/>
        <v>0</v>
      </c>
      <c r="EZ21" s="427">
        <f t="shared" si="24"/>
        <v>0</v>
      </c>
      <c r="FA21" s="427">
        <f t="shared" si="24"/>
        <v>0</v>
      </c>
      <c r="FB21" s="427">
        <f t="shared" si="24"/>
        <v>0</v>
      </c>
      <c r="FC21" s="427">
        <f t="shared" si="24"/>
        <v>0</v>
      </c>
      <c r="FD21" s="427">
        <f t="shared" si="24"/>
        <v>0</v>
      </c>
      <c r="FE21" s="18">
        <f>ROW()</f>
        <v>21</v>
      </c>
      <c r="FF21" s="544" t="s">
        <v>467</v>
      </c>
      <c r="FG21"/>
      <c r="FH21" s="278">
        <v>0</v>
      </c>
      <c r="FI21" s="278">
        <v>0</v>
      </c>
      <c r="FJ21" s="278">
        <f t="shared" si="19"/>
        <v>0</v>
      </c>
      <c r="FK21" s="278">
        <v>42774165.616749004</v>
      </c>
      <c r="FL21" s="278">
        <f t="shared" si="19"/>
        <v>42774165.616749004</v>
      </c>
      <c r="FM21" s="278">
        <v>10265566.922503889</v>
      </c>
      <c r="FN21" s="278">
        <f t="shared" si="19"/>
        <v>53039732.539252892</v>
      </c>
      <c r="FO21" s="278">
        <v>0</v>
      </c>
      <c r="FP21" s="278">
        <f t="shared" si="19"/>
        <v>53039732.539252892</v>
      </c>
      <c r="FQ21" s="278">
        <v>0</v>
      </c>
      <c r="FR21" s="278">
        <f t="shared" si="19"/>
        <v>53039732.539252892</v>
      </c>
      <c r="FS21" s="278">
        <v>0</v>
      </c>
      <c r="FT21" s="278">
        <f t="shared" si="19"/>
        <v>53039732.539252892</v>
      </c>
      <c r="FU21" s="18">
        <f>ROW()</f>
        <v>21</v>
      </c>
      <c r="FV21" s="544" t="s">
        <v>468</v>
      </c>
      <c r="FW21" s="680"/>
      <c r="FX21" s="687">
        <v>0</v>
      </c>
      <c r="FY21" s="687">
        <v>0</v>
      </c>
      <c r="FZ21" s="687">
        <v>76622596.840000018</v>
      </c>
      <c r="GA21" s="687">
        <v>0</v>
      </c>
      <c r="GB21" s="687">
        <f>FZ21+GA21</f>
        <v>76622596.840000018</v>
      </c>
      <c r="GC21" s="687">
        <v>0</v>
      </c>
      <c r="GD21" s="687">
        <f>GB21+GC21</f>
        <v>76622596.840000018</v>
      </c>
      <c r="GE21" s="687">
        <v>0</v>
      </c>
      <c r="GF21" s="687">
        <f>GD21+GE21</f>
        <v>76622596.840000018</v>
      </c>
      <c r="GG21" s="687">
        <v>0</v>
      </c>
      <c r="GH21" s="687">
        <f>GF21+GG21</f>
        <v>76622596.840000018</v>
      </c>
      <c r="GI21" s="687">
        <v>0</v>
      </c>
      <c r="GJ21" s="687">
        <f>GH21+GI21</f>
        <v>76622596.840000018</v>
      </c>
    </row>
    <row r="22" spans="1:192" s="1" customFormat="1" x14ac:dyDescent="0.25">
      <c r="A22" s="18">
        <f>ROW()</f>
        <v>22</v>
      </c>
      <c r="B22" s="1" t="s">
        <v>469</v>
      </c>
      <c r="D22" s="686">
        <v>509160.25</v>
      </c>
      <c r="E22" s="686">
        <v>0</v>
      </c>
      <c r="F22" s="686">
        <f t="shared" si="9"/>
        <v>509160.25</v>
      </c>
      <c r="G22" s="686">
        <v>0</v>
      </c>
      <c r="H22" s="686">
        <f t="shared" si="10"/>
        <v>509160.25</v>
      </c>
      <c r="I22" s="686">
        <v>0</v>
      </c>
      <c r="J22" s="686">
        <f t="shared" si="11"/>
        <v>509160.25</v>
      </c>
      <c r="K22" s="686">
        <v>12219.84600000002</v>
      </c>
      <c r="L22" s="686">
        <f t="shared" si="11"/>
        <v>521380.09600000002</v>
      </c>
      <c r="M22" s="686">
        <v>12513.12230399996</v>
      </c>
      <c r="N22" s="686">
        <f t="shared" si="11"/>
        <v>533893.21830399998</v>
      </c>
      <c r="O22" s="686">
        <v>12813.437239296036</v>
      </c>
      <c r="P22" s="686">
        <f t="shared" si="11"/>
        <v>546706.65554329602</v>
      </c>
      <c r="Q22" s="18">
        <f>ROW()</f>
        <v>22</v>
      </c>
      <c r="R22" s="526"/>
      <c r="S22" s="526"/>
      <c r="AG22" s="18">
        <f>ROW()</f>
        <v>22</v>
      </c>
      <c r="AH22" s="439"/>
      <c r="AI22" s="439"/>
      <c r="AJ22" s="697"/>
      <c r="AK22" s="697"/>
      <c r="AL22" s="698"/>
      <c r="AM22" s="697"/>
      <c r="AN22" s="698"/>
      <c r="AO22" s="697"/>
      <c r="AP22" s="698"/>
      <c r="AQ22" s="697"/>
      <c r="AR22" s="698"/>
      <c r="AS22" s="697"/>
      <c r="AT22" s="698"/>
      <c r="AU22" s="697"/>
      <c r="AV22" s="698"/>
      <c r="AW22" s="18">
        <f>ROW()</f>
        <v>22</v>
      </c>
      <c r="AX22" s="693" t="s">
        <v>470</v>
      </c>
      <c r="AY22" s="19"/>
      <c r="AZ22" s="481">
        <f t="shared" ref="AZ22:BL22" si="25">SUM(AZ17:AZ21)</f>
        <v>10599189.73</v>
      </c>
      <c r="BA22" s="481">
        <f t="shared" si="25"/>
        <v>944170.90666666673</v>
      </c>
      <c r="BB22" s="481">
        <f t="shared" si="25"/>
        <v>11543360.636666663</v>
      </c>
      <c r="BC22" s="481">
        <f t="shared" si="25"/>
        <v>0</v>
      </c>
      <c r="BD22" s="481">
        <f t="shared" si="25"/>
        <v>11543360.636666663</v>
      </c>
      <c r="BE22" s="481">
        <f t="shared" si="25"/>
        <v>0</v>
      </c>
      <c r="BF22" s="481">
        <f t="shared" si="25"/>
        <v>11543360.636666663</v>
      </c>
      <c r="BG22" s="481">
        <f t="shared" si="25"/>
        <v>-1047055.0649999966</v>
      </c>
      <c r="BH22" s="481">
        <f t="shared" si="25"/>
        <v>10496305.571666667</v>
      </c>
      <c r="BI22" s="481">
        <f t="shared" si="25"/>
        <v>0</v>
      </c>
      <c r="BJ22" s="481">
        <f t="shared" si="25"/>
        <v>10496305.571666667</v>
      </c>
      <c r="BK22" s="481">
        <f t="shared" si="25"/>
        <v>0</v>
      </c>
      <c r="BL22" s="481">
        <f t="shared" si="25"/>
        <v>10496305.571666667</v>
      </c>
      <c r="BM22" s="18">
        <f>ROW()</f>
        <v>22</v>
      </c>
      <c r="BN22" s="624" t="s">
        <v>471</v>
      </c>
      <c r="BO22" s="361"/>
      <c r="BP22" s="36">
        <v>0</v>
      </c>
      <c r="BQ22" s="36"/>
      <c r="BR22" s="36">
        <v>18500000</v>
      </c>
      <c r="BS22" s="36">
        <v>0</v>
      </c>
      <c r="BT22" s="36">
        <f t="shared" si="13"/>
        <v>18500000</v>
      </c>
      <c r="BU22" s="36">
        <v>0</v>
      </c>
      <c r="BV22" s="36">
        <f t="shared" si="14"/>
        <v>18500000</v>
      </c>
      <c r="BW22" s="36">
        <v>0</v>
      </c>
      <c r="BX22" s="36">
        <f t="shared" si="15"/>
        <v>18500000</v>
      </c>
      <c r="BY22" s="36">
        <v>0</v>
      </c>
      <c r="BZ22" s="36">
        <f t="shared" si="16"/>
        <v>18500000</v>
      </c>
      <c r="CA22" s="36">
        <v>0</v>
      </c>
      <c r="CB22" s="36">
        <f t="shared" si="17"/>
        <v>18500000</v>
      </c>
      <c r="CC22" s="18">
        <f>ROW()</f>
        <v>22</v>
      </c>
      <c r="CD22" s="439"/>
      <c r="CE22" s="439"/>
      <c r="CF22" s="697"/>
      <c r="CG22" s="697"/>
      <c r="CH22" s="698"/>
      <c r="CI22" s="697"/>
      <c r="CJ22" s="698"/>
      <c r="CK22" s="697"/>
      <c r="CL22" s="698"/>
      <c r="CM22" s="697"/>
      <c r="CN22" s="698"/>
      <c r="CO22" s="697"/>
      <c r="CP22" s="698"/>
      <c r="CQ22" s="697"/>
      <c r="CR22" s="698"/>
      <c r="CS22" s="18">
        <f>ROW()</f>
        <v>22</v>
      </c>
      <c r="CT22" s="675"/>
      <c r="CU22" s="690"/>
      <c r="CV22" s="36"/>
      <c r="CW22" s="36"/>
      <c r="CX22" s="36"/>
      <c r="CY22" s="36"/>
      <c r="CZ22" s="502"/>
      <c r="DA22" s="281"/>
      <c r="DB22" s="502"/>
      <c r="DC22" s="281"/>
      <c r="DD22" s="502"/>
      <c r="DE22" s="281"/>
      <c r="DF22" s="502"/>
      <c r="DG22" s="281"/>
      <c r="DH22" s="502"/>
      <c r="DI22" s="18">
        <f>ROW()</f>
        <v>22</v>
      </c>
      <c r="DJ22" s="624" t="s">
        <v>272</v>
      </c>
      <c r="DK22"/>
      <c r="DL22" s="614">
        <f>SUM(DL19:DL21)</f>
        <v>0</v>
      </c>
      <c r="DM22" s="614">
        <f>SUM(DM19:DM21)</f>
        <v>0</v>
      </c>
      <c r="DN22" s="699"/>
      <c r="DO22" s="614">
        <f>SUM(DO19:DO21)</f>
        <v>0</v>
      </c>
      <c r="DP22" s="614"/>
      <c r="DQ22" s="614">
        <f>SUM(DQ19:DQ21)</f>
        <v>0</v>
      </c>
      <c r="DR22" s="614">
        <f>SUM(DR19:DR21)</f>
        <v>0</v>
      </c>
      <c r="DS22" s="614"/>
      <c r="DT22" s="614">
        <f>SUM(DT19:DT21)</f>
        <v>0</v>
      </c>
      <c r="DU22" s="614"/>
      <c r="DV22" s="614">
        <f>SUM(DV19:DV21)</f>
        <v>0</v>
      </c>
      <c r="DW22" s="614"/>
      <c r="DX22" s="614">
        <f>SUM(DX19:DX21)</f>
        <v>0</v>
      </c>
      <c r="DY22" s="18">
        <f>ROW()</f>
        <v>22</v>
      </c>
      <c r="DZ22" s="66"/>
      <c r="EA22"/>
      <c r="EB22" s="502"/>
      <c r="EC22" s="502"/>
      <c r="ED22" s="502"/>
      <c r="EE22" s="502"/>
      <c r="EF22" s="502"/>
      <c r="EG22" s="502"/>
      <c r="EH22" s="502"/>
      <c r="EI22" s="502"/>
      <c r="EJ22" s="502"/>
      <c r="EK22" s="502"/>
      <c r="EL22" s="502"/>
      <c r="EM22" s="502"/>
      <c r="EN22" s="502"/>
      <c r="EO22" s="18">
        <f>ROW()</f>
        <v>22</v>
      </c>
      <c r="EP22" s="23"/>
      <c r="EQ22"/>
      <c r="ER22" s="700"/>
      <c r="ES22" s="700"/>
      <c r="ET22" s="700"/>
      <c r="EU22" s="700"/>
      <c r="EV22" s="700"/>
      <c r="EW22" s="700"/>
      <c r="EX22" s="700"/>
      <c r="EY22" s="700"/>
      <c r="EZ22" s="700"/>
      <c r="FA22" s="700"/>
      <c r="FB22" s="700"/>
      <c r="FC22" s="700"/>
      <c r="FD22" s="700"/>
      <c r="FE22" s="18">
        <f>ROW()</f>
        <v>22</v>
      </c>
      <c r="FF22" s="613" t="s">
        <v>367</v>
      </c>
      <c r="FG22"/>
      <c r="FH22" s="614">
        <f>SUM(FH18:FH21)</f>
        <v>0</v>
      </c>
      <c r="FI22" s="614">
        <f t="shared" ref="FI22:FT22" si="26">SUM(FI18:FI21)</f>
        <v>0</v>
      </c>
      <c r="FJ22" s="614">
        <f t="shared" si="26"/>
        <v>0</v>
      </c>
      <c r="FK22" s="614">
        <f t="shared" si="26"/>
        <v>-160912337.32015103</v>
      </c>
      <c r="FL22" s="614">
        <f t="shared" si="26"/>
        <v>-160912337.32015103</v>
      </c>
      <c r="FM22" s="614">
        <f t="shared" si="26"/>
        <v>-38618085.089419432</v>
      </c>
      <c r="FN22" s="614">
        <f t="shared" si="26"/>
        <v>-199530422.40957046</v>
      </c>
      <c r="FO22" s="614">
        <f t="shared" si="26"/>
        <v>0</v>
      </c>
      <c r="FP22" s="614">
        <f t="shared" si="26"/>
        <v>-199530422.40957046</v>
      </c>
      <c r="FQ22" s="614">
        <f t="shared" si="26"/>
        <v>0</v>
      </c>
      <c r="FR22" s="614">
        <f t="shared" si="26"/>
        <v>-199530422.40957046</v>
      </c>
      <c r="FS22" s="614">
        <f t="shared" si="26"/>
        <v>0</v>
      </c>
      <c r="FT22" s="614">
        <f t="shared" si="26"/>
        <v>-199530422.40957046</v>
      </c>
      <c r="FU22" s="18">
        <f>ROW()</f>
        <v>22</v>
      </c>
      <c r="FV22" s="544" t="s">
        <v>472</v>
      </c>
      <c r="FW22" s="680"/>
      <c r="FX22" s="687">
        <v>0</v>
      </c>
      <c r="FY22" s="687">
        <v>0</v>
      </c>
      <c r="FZ22" s="687">
        <v>156960790.84</v>
      </c>
      <c r="GA22" s="687">
        <v>0</v>
      </c>
      <c r="GB22" s="687">
        <f>FZ22+GA22</f>
        <v>156960790.84</v>
      </c>
      <c r="GC22" s="687">
        <v>0</v>
      </c>
      <c r="GD22" s="687">
        <f>GB22+GC22</f>
        <v>156960790.84</v>
      </c>
      <c r="GE22" s="687">
        <v>0</v>
      </c>
      <c r="GF22" s="687">
        <f>GD22+GE22</f>
        <v>156960790.84</v>
      </c>
      <c r="GG22" s="687">
        <v>0</v>
      </c>
      <c r="GH22" s="687">
        <f>GF22+GG22</f>
        <v>156960790.84</v>
      </c>
      <c r="GI22" s="687">
        <v>0</v>
      </c>
      <c r="GJ22" s="687">
        <f>GH22+GI22</f>
        <v>156960790.84</v>
      </c>
    </row>
    <row r="23" spans="1:192" s="1" customFormat="1" x14ac:dyDescent="0.25">
      <c r="A23" s="18">
        <f>ROW()</f>
        <v>23</v>
      </c>
      <c r="B23" s="682" t="s">
        <v>473</v>
      </c>
      <c r="C23" s="682"/>
      <c r="D23" s="686">
        <v>123773668.73999999</v>
      </c>
      <c r="E23" s="686">
        <v>0</v>
      </c>
      <c r="F23" s="686">
        <f t="shared" si="9"/>
        <v>123773668.73999999</v>
      </c>
      <c r="G23" s="686">
        <v>0</v>
      </c>
      <c r="H23" s="686">
        <f t="shared" si="10"/>
        <v>123773668.73999999</v>
      </c>
      <c r="I23" s="686">
        <v>0</v>
      </c>
      <c r="J23" s="686">
        <f t="shared" si="11"/>
        <v>123773668.73999999</v>
      </c>
      <c r="K23" s="686">
        <v>12088531.512388662</v>
      </c>
      <c r="L23" s="686">
        <f t="shared" si="11"/>
        <v>135862200.25238866</v>
      </c>
      <c r="M23" s="686">
        <v>4907659.3330300152</v>
      </c>
      <c r="N23" s="686">
        <f t="shared" si="11"/>
        <v>140769859.58541867</v>
      </c>
      <c r="O23" s="686">
        <v>1711734.7726309001</v>
      </c>
      <c r="P23" s="686">
        <f t="shared" si="11"/>
        <v>142481594.35804957</v>
      </c>
      <c r="Q23" s="18">
        <f>ROW()</f>
        <v>23</v>
      </c>
      <c r="R23" s="526" t="s">
        <v>168</v>
      </c>
      <c r="S23" s="539">
        <v>0.21</v>
      </c>
      <c r="T23" s="32">
        <f>-T21*$S$23</f>
        <v>-133441.7469</v>
      </c>
      <c r="U23" s="32">
        <f>-U21*$S$23</f>
        <v>-20531.337224999992</v>
      </c>
      <c r="V23" s="32">
        <f>SUM(T23:U23)</f>
        <v>-153973.08412499999</v>
      </c>
      <c r="W23" s="32">
        <f>-W21*$S$23</f>
        <v>0</v>
      </c>
      <c r="X23" s="32">
        <f>SUM(V23:W23)</f>
        <v>-153973.08412499999</v>
      </c>
      <c r="Y23" s="32">
        <f>-Y21*$S$23</f>
        <v>0</v>
      </c>
      <c r="Z23" s="32">
        <f>SUM(X23:Y23)</f>
        <v>-153973.08412499999</v>
      </c>
      <c r="AA23" s="32">
        <f>-AA21*$S$23</f>
        <v>-37073.957024999989</v>
      </c>
      <c r="AB23" s="32">
        <f>SUM(Z23:AA23)</f>
        <v>-191047.04114999998</v>
      </c>
      <c r="AC23" s="32">
        <f>-AC21*$S$23</f>
        <v>12727.056824999994</v>
      </c>
      <c r="AD23" s="32">
        <f>SUM(AB23:AC23)</f>
        <v>-178319.98432499997</v>
      </c>
      <c r="AE23" s="32">
        <f>-AE21*$S$23</f>
        <v>1199.4932250000118</v>
      </c>
      <c r="AF23" s="32">
        <f>SUM(AD23:AE23)</f>
        <v>-177120.49109999996</v>
      </c>
      <c r="AG23" s="18">
        <f>ROW()</f>
        <v>23</v>
      </c>
      <c r="AH23" s="378" t="s">
        <v>474</v>
      </c>
      <c r="AI23" s="378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8">
        <f>ROW()</f>
        <v>23</v>
      </c>
      <c r="AX23" s="362"/>
      <c r="AY23" s="19"/>
      <c r="AZ23" s="481"/>
      <c r="BA23" s="481"/>
      <c r="BB23" s="481"/>
      <c r="BC23" s="481"/>
      <c r="BD23" s="49"/>
      <c r="BE23" s="481"/>
      <c r="BF23" s="49"/>
      <c r="BG23" s="481"/>
      <c r="BH23" s="49"/>
      <c r="BI23" s="481"/>
      <c r="BJ23" s="49"/>
      <c r="BK23" s="481"/>
      <c r="BL23" s="49"/>
      <c r="BM23" s="18">
        <f>ROW()</f>
        <v>23</v>
      </c>
      <c r="BN23" s="624" t="s">
        <v>475</v>
      </c>
      <c r="BO23" s="361"/>
      <c r="BP23" s="36">
        <v>0</v>
      </c>
      <c r="BQ23" s="36"/>
      <c r="BR23" s="36">
        <v>49565643.369999997</v>
      </c>
      <c r="BS23" s="36">
        <v>-2223382.2075159401</v>
      </c>
      <c r="BT23" s="36">
        <f t="shared" si="13"/>
        <v>47342261.162484057</v>
      </c>
      <c r="BU23" s="36">
        <v>-4812405.0640250295</v>
      </c>
      <c r="BV23" s="36">
        <f t="shared" si="14"/>
        <v>42529856.098459028</v>
      </c>
      <c r="BW23" s="36">
        <v>-2491607.2003076226</v>
      </c>
      <c r="BX23" s="36">
        <f t="shared" si="15"/>
        <v>40038248.898151405</v>
      </c>
      <c r="BY23" s="36">
        <v>-5308817.4714140669</v>
      </c>
      <c r="BZ23" s="36">
        <f t="shared" si="16"/>
        <v>34729431.426737338</v>
      </c>
      <c r="CA23" s="36">
        <v>-5607673.2715113759</v>
      </c>
      <c r="CB23" s="36">
        <f t="shared" si="17"/>
        <v>29121758.155225962</v>
      </c>
      <c r="CC23" s="18">
        <f>ROW()</f>
        <v>23</v>
      </c>
      <c r="CD23" s="378" t="s">
        <v>476</v>
      </c>
      <c r="CE23" s="378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8">
        <f>ROW()</f>
        <v>23</v>
      </c>
      <c r="CT23" s="362"/>
      <c r="CU23" s="19"/>
      <c r="CV23" s="481"/>
      <c r="CW23" s="481"/>
      <c r="CX23" s="481"/>
      <c r="CY23" s="481"/>
      <c r="CZ23" s="49"/>
      <c r="DA23" s="49"/>
      <c r="DB23" s="49"/>
      <c r="DC23" s="49"/>
      <c r="DD23" s="49"/>
      <c r="DE23" s="49"/>
      <c r="DF23" s="49"/>
      <c r="DG23" s="49"/>
      <c r="DH23" s="49"/>
      <c r="DI23" s="18">
        <f>ROW()</f>
        <v>23</v>
      </c>
      <c r="DJ23" s="624"/>
      <c r="DK23"/>
      <c r="DL23" s="614"/>
      <c r="DM23" s="614"/>
      <c r="DN23" s="278"/>
      <c r="DO23" s="614"/>
      <c r="DP23" s="614"/>
      <c r="DQ23" s="614"/>
      <c r="DR23" s="614"/>
      <c r="DS23" s="614"/>
      <c r="DT23" s="614"/>
      <c r="DU23" s="614"/>
      <c r="DV23" s="614"/>
      <c r="DW23" s="614"/>
      <c r="DX23" s="614"/>
      <c r="DY23" s="18">
        <f>ROW()</f>
        <v>23</v>
      </c>
      <c r="DZ23" s="1" t="s">
        <v>477</v>
      </c>
      <c r="EA23"/>
      <c r="EB23" s="678">
        <v>0</v>
      </c>
      <c r="EC23" s="678">
        <v>0</v>
      </c>
      <c r="ED23" s="678">
        <f t="shared" ref="ED23:ED25" si="27">EB23+EC23</f>
        <v>0</v>
      </c>
      <c r="EE23" s="678">
        <v>75365201.209999993</v>
      </c>
      <c r="EF23" s="678">
        <f t="shared" ref="EF23:EF25" si="28">ED23+EE23</f>
        <v>75365201.209999993</v>
      </c>
      <c r="EG23" s="678">
        <v>0</v>
      </c>
      <c r="EH23" s="678">
        <f t="shared" ref="EH23:EH25" si="29">EF23+EG23</f>
        <v>75365201.209999993</v>
      </c>
      <c r="EI23" s="678">
        <v>0</v>
      </c>
      <c r="EJ23" s="678">
        <f t="shared" ref="EJ23:EJ25" si="30">EH23+EI23</f>
        <v>75365201.209999993</v>
      </c>
      <c r="EK23" s="678">
        <v>0</v>
      </c>
      <c r="EL23" s="678">
        <f t="shared" ref="EL23:EL25" si="31">EJ23+EK23</f>
        <v>75365201.209999993</v>
      </c>
      <c r="EM23" s="678">
        <v>0</v>
      </c>
      <c r="EN23" s="678">
        <f t="shared" ref="EN23:EN25" si="32">EL23+EM23</f>
        <v>75365201.209999993</v>
      </c>
      <c r="EO23" s="18">
        <f>ROW()</f>
        <v>23</v>
      </c>
      <c r="EP23" s="426" t="s">
        <v>478</v>
      </c>
      <c r="EQ23"/>
      <c r="ER23" s="700"/>
      <c r="ES23" s="700"/>
      <c r="ET23" s="700"/>
      <c r="EU23" s="700"/>
      <c r="EV23" s="700"/>
      <c r="EW23" s="700"/>
      <c r="EX23" s="700"/>
      <c r="EY23" s="700"/>
      <c r="EZ23" s="700"/>
      <c r="FA23" s="700"/>
      <c r="FB23" s="700"/>
      <c r="FC23" s="700"/>
      <c r="FD23" s="700"/>
      <c r="FE23" s="18">
        <f>ROW()</f>
        <v>23</v>
      </c>
      <c r="FF23" s="624"/>
      <c r="FG23"/>
      <c r="FH23" s="614"/>
      <c r="FI23" s="614"/>
      <c r="FJ23" s="614"/>
      <c r="FK23" s="614"/>
      <c r="FL23" s="614"/>
      <c r="FM23" s="614"/>
      <c r="FN23" s="614"/>
      <c r="FO23" s="614"/>
      <c r="FP23" s="614"/>
      <c r="FQ23" s="614"/>
      <c r="FR23" s="614"/>
      <c r="FS23" s="614"/>
      <c r="FT23" s="614"/>
      <c r="FU23" s="18">
        <f>ROW()</f>
        <v>23</v>
      </c>
      <c r="FV23" s="544" t="s">
        <v>479</v>
      </c>
      <c r="FW23" s="680"/>
      <c r="FX23" s="687">
        <v>0</v>
      </c>
      <c r="FY23" s="687">
        <v>0</v>
      </c>
      <c r="FZ23" s="687">
        <v>31009424.030000001</v>
      </c>
      <c r="GA23" s="687">
        <v>0</v>
      </c>
      <c r="GB23" s="687">
        <f>FZ23+GA23</f>
        <v>31009424.030000001</v>
      </c>
      <c r="GC23" s="687">
        <v>0</v>
      </c>
      <c r="GD23" s="687">
        <f>GB23+GC23</f>
        <v>31009424.030000001</v>
      </c>
      <c r="GE23" s="687">
        <v>0</v>
      </c>
      <c r="GF23" s="687">
        <f>GD23+GE23</f>
        <v>31009424.030000001</v>
      </c>
      <c r="GG23" s="687">
        <v>0</v>
      </c>
      <c r="GH23" s="687">
        <f>GF23+GG23</f>
        <v>31009424.030000001</v>
      </c>
      <c r="GI23" s="687">
        <v>0</v>
      </c>
      <c r="GJ23" s="687">
        <f>GH23+GI23</f>
        <v>31009424.030000001</v>
      </c>
    </row>
    <row r="24" spans="1:192" ht="15.75" thickBot="1" x14ac:dyDescent="0.3">
      <c r="A24" s="18">
        <f>ROW()</f>
        <v>24</v>
      </c>
      <c r="B24" s="682" t="s">
        <v>480</v>
      </c>
      <c r="C24" s="682"/>
      <c r="D24" s="686">
        <v>-175259903.59</v>
      </c>
      <c r="E24" s="686">
        <v>0</v>
      </c>
      <c r="F24" s="686">
        <f t="shared" si="9"/>
        <v>-175259903.59</v>
      </c>
      <c r="G24" s="686">
        <v>0</v>
      </c>
      <c r="H24" s="686">
        <f t="shared" si="10"/>
        <v>-175259903.59</v>
      </c>
      <c r="I24" s="686">
        <v>0</v>
      </c>
      <c r="J24" s="686">
        <f t="shared" si="11"/>
        <v>-175259903.59</v>
      </c>
      <c r="K24" s="686">
        <v>46724701.670000017</v>
      </c>
      <c r="L24" s="686">
        <f t="shared" si="11"/>
        <v>-128535201.91999999</v>
      </c>
      <c r="M24" s="686">
        <v>-7133168.3280000091</v>
      </c>
      <c r="N24" s="686">
        <f t="shared" si="11"/>
        <v>-135668370.248</v>
      </c>
      <c r="O24" s="686">
        <v>20344106.5</v>
      </c>
      <c r="P24" s="686">
        <f t="shared" si="11"/>
        <v>-115324263.748</v>
      </c>
      <c r="Q24" s="18">
        <f>ROW()</f>
        <v>24</v>
      </c>
      <c r="R24" s="526" t="s">
        <v>269</v>
      </c>
      <c r="S24" s="526"/>
      <c r="T24" s="701">
        <f>-T21-T23</f>
        <v>-501995.14309999999</v>
      </c>
      <c r="U24" s="701">
        <f t="shared" ref="U24:AF24" si="33">-U21-U23</f>
        <v>-77236.935274999967</v>
      </c>
      <c r="V24" s="701">
        <f t="shared" si="33"/>
        <v>-579232.07837500004</v>
      </c>
      <c r="W24" s="701">
        <f t="shared" si="33"/>
        <v>0</v>
      </c>
      <c r="X24" s="701">
        <f t="shared" si="33"/>
        <v>-579232.07837500004</v>
      </c>
      <c r="Y24" s="701">
        <f t="shared" si="33"/>
        <v>0</v>
      </c>
      <c r="Z24" s="701">
        <f t="shared" si="33"/>
        <v>-579232.07837500004</v>
      </c>
      <c r="AA24" s="701">
        <f t="shared" si="33"/>
        <v>-139468.69547499999</v>
      </c>
      <c r="AB24" s="701">
        <f t="shared" si="33"/>
        <v>-718700.77385</v>
      </c>
      <c r="AC24" s="701">
        <f t="shared" si="33"/>
        <v>47877.97567499998</v>
      </c>
      <c r="AD24" s="701">
        <f t="shared" si="33"/>
        <v>-670822.798175</v>
      </c>
      <c r="AE24" s="701">
        <f t="shared" si="33"/>
        <v>4512.3792750000439</v>
      </c>
      <c r="AF24" s="701">
        <f t="shared" si="33"/>
        <v>-666310.41889999993</v>
      </c>
      <c r="AG24" s="18">
        <f>ROW()</f>
        <v>24</v>
      </c>
      <c r="AH24" s="702" t="s">
        <v>481</v>
      </c>
      <c r="AI24" s="702"/>
      <c r="AJ24" s="472">
        <v>212064</v>
      </c>
      <c r="AK24" s="472">
        <v>-212064</v>
      </c>
      <c r="AL24" s="472">
        <f>AJ24+AK24</f>
        <v>0</v>
      </c>
      <c r="AM24" s="472">
        <v>0</v>
      </c>
      <c r="AN24" s="472">
        <f>AL24+AM24</f>
        <v>0</v>
      </c>
      <c r="AO24" s="472">
        <v>0</v>
      </c>
      <c r="AP24" s="472">
        <f>AN24+AO24</f>
        <v>0</v>
      </c>
      <c r="AQ24" s="472">
        <v>-15860.650800000003</v>
      </c>
      <c r="AR24" s="472">
        <f>AP24+AQ24</f>
        <v>-15860.650800000003</v>
      </c>
      <c r="AS24" s="472">
        <v>0</v>
      </c>
      <c r="AT24" s="472">
        <f>AR24+AS24</f>
        <v>-15860.650800000003</v>
      </c>
      <c r="AU24" s="472">
        <v>0</v>
      </c>
      <c r="AV24" s="472">
        <f>AT24+AU24</f>
        <v>-15860.650800000003</v>
      </c>
      <c r="AW24" s="18">
        <f>ROW()</f>
        <v>24</v>
      </c>
      <c r="AX24" s="362"/>
      <c r="AY24" s="19"/>
      <c r="AZ24" s="481"/>
      <c r="BA24" s="481"/>
      <c r="BB24" s="481"/>
      <c r="BC24" s="481"/>
      <c r="BD24" s="49"/>
      <c r="BE24" s="481"/>
      <c r="BF24" s="49"/>
      <c r="BG24" s="481"/>
      <c r="BH24" s="49"/>
      <c r="BI24" s="481"/>
      <c r="BJ24" s="49"/>
      <c r="BK24" s="481"/>
      <c r="BL24" s="49"/>
      <c r="BM24" s="18">
        <f>ROW()</f>
        <v>24</v>
      </c>
      <c r="BN24" s="624" t="s">
        <v>482</v>
      </c>
      <c r="BO24" s="361"/>
      <c r="BP24" s="36">
        <v>0</v>
      </c>
      <c r="BQ24" s="36"/>
      <c r="BR24" s="36">
        <v>8661112.3000000007</v>
      </c>
      <c r="BS24" s="36">
        <v>-271530.5655256547</v>
      </c>
      <c r="BT24" s="36">
        <f t="shared" si="13"/>
        <v>8389581.734474346</v>
      </c>
      <c r="BU24" s="36">
        <v>-543061.79999999795</v>
      </c>
      <c r="BV24" s="36">
        <f t="shared" si="14"/>
        <v>7846519.9344743481</v>
      </c>
      <c r="BW24" s="36">
        <v>-271530.89999999944</v>
      </c>
      <c r="BX24" s="36">
        <f t="shared" si="15"/>
        <v>7574989.0344743486</v>
      </c>
      <c r="BY24" s="36">
        <v>-543061.79999999888</v>
      </c>
      <c r="BZ24" s="36">
        <f t="shared" si="16"/>
        <v>7031927.2344743498</v>
      </c>
      <c r="CA24" s="36">
        <v>-543061.79999999702</v>
      </c>
      <c r="CB24" s="36">
        <f t="shared" si="17"/>
        <v>6488865.4344743527</v>
      </c>
      <c r="CC24" s="18">
        <f>ROW()</f>
        <v>24</v>
      </c>
      <c r="CD24" s="702" t="s">
        <v>481</v>
      </c>
      <c r="CE24" s="702"/>
      <c r="CF24" s="472">
        <v>71167.850000000006</v>
      </c>
      <c r="CG24" s="472">
        <v>-71167.850000000006</v>
      </c>
      <c r="CH24" s="472">
        <f>CF24+CG24</f>
        <v>0</v>
      </c>
      <c r="CI24" s="472">
        <v>-42700.709999999977</v>
      </c>
      <c r="CJ24" s="472">
        <f>CH24+CI24</f>
        <v>-42700.709999999977</v>
      </c>
      <c r="CK24" s="472">
        <v>0</v>
      </c>
      <c r="CL24" s="472">
        <f>CJ24+CK24</f>
        <v>-42700.709999999977</v>
      </c>
      <c r="CM24" s="472">
        <v>14233.570000000065</v>
      </c>
      <c r="CN24" s="472">
        <f>CL24+CM24</f>
        <v>-28467.139999999912</v>
      </c>
      <c r="CO24" s="472">
        <v>99634.989999999918</v>
      </c>
      <c r="CP24" s="472">
        <f>CN24+CO24</f>
        <v>71167.850000000006</v>
      </c>
      <c r="CQ24" s="472">
        <v>0</v>
      </c>
      <c r="CR24" s="472">
        <f>CP24+CQ24</f>
        <v>71167.850000000006</v>
      </c>
      <c r="CS24" s="18">
        <f>ROW()</f>
        <v>24</v>
      </c>
      <c r="CT24" s="362" t="s">
        <v>483</v>
      </c>
      <c r="CU24" s="19"/>
      <c r="CV24" s="17">
        <v>22846388.420000002</v>
      </c>
      <c r="CW24" s="17">
        <f>+CX24-CV24</f>
        <v>-999957.6419999972</v>
      </c>
      <c r="CX24" s="17">
        <v>21846430.778000005</v>
      </c>
      <c r="CY24" s="17">
        <f>+CZ24-CX24</f>
        <v>0</v>
      </c>
      <c r="CZ24" s="17">
        <v>21846430.778000005</v>
      </c>
      <c r="DA24" s="17">
        <f>+DB24-CZ24</f>
        <v>0</v>
      </c>
      <c r="DB24" s="17">
        <v>21846430.778000005</v>
      </c>
      <c r="DC24" s="17">
        <f>+DD24-DB24</f>
        <v>12398658.252499998</v>
      </c>
      <c r="DD24" s="17">
        <v>34245089.030500002</v>
      </c>
      <c r="DE24" s="17">
        <f>+DF24-DD24</f>
        <v>0</v>
      </c>
      <c r="DF24" s="17">
        <v>34245089.030500002</v>
      </c>
      <c r="DG24" s="17">
        <f>+DH24-DF24</f>
        <v>-4980449.8695215657</v>
      </c>
      <c r="DH24" s="17">
        <v>29264639.160978436</v>
      </c>
      <c r="DI24" s="18">
        <f>ROW()</f>
        <v>24</v>
      </c>
      <c r="DJ24" s="631" t="s">
        <v>295</v>
      </c>
      <c r="DK24"/>
      <c r="DL24" s="278"/>
      <c r="DM24" s="278"/>
      <c r="DN24" s="278"/>
      <c r="DO24" s="646"/>
      <c r="DP24" s="278"/>
      <c r="DQ24" s="278"/>
      <c r="DR24" s="278"/>
      <c r="DS24" s="278"/>
      <c r="DT24" s="278"/>
      <c r="DU24" s="278"/>
      <c r="DV24" s="278"/>
      <c r="DW24" s="278"/>
      <c r="DX24" s="278"/>
      <c r="DY24" s="18">
        <f>ROW()</f>
        <v>24</v>
      </c>
      <c r="DZ24" s="1" t="s">
        <v>484</v>
      </c>
      <c r="EA24"/>
      <c r="EB24" s="678">
        <v>0</v>
      </c>
      <c r="EC24" s="678">
        <v>0</v>
      </c>
      <c r="ED24" s="678">
        <f t="shared" si="27"/>
        <v>0</v>
      </c>
      <c r="EE24" s="678">
        <v>34520784.810000002</v>
      </c>
      <c r="EF24" s="678">
        <f t="shared" si="28"/>
        <v>34520784.810000002</v>
      </c>
      <c r="EG24" s="678">
        <v>0</v>
      </c>
      <c r="EH24" s="678">
        <f t="shared" si="29"/>
        <v>34520784.810000002</v>
      </c>
      <c r="EI24" s="678">
        <v>0</v>
      </c>
      <c r="EJ24" s="678">
        <f t="shared" si="30"/>
        <v>34520784.810000002</v>
      </c>
      <c r="EK24" s="678">
        <v>0</v>
      </c>
      <c r="EL24" s="678">
        <f t="shared" si="31"/>
        <v>34520784.810000002</v>
      </c>
      <c r="EM24" s="678">
        <v>0</v>
      </c>
      <c r="EN24" s="678">
        <f t="shared" si="32"/>
        <v>34520784.810000002</v>
      </c>
      <c r="EO24" s="18">
        <f>ROW()</f>
        <v>24</v>
      </c>
      <c r="EP24" s="23"/>
      <c r="EQ24"/>
      <c r="ER24" s="703"/>
      <c r="ES24" s="703"/>
      <c r="ET24" s="691">
        <f>ER24+ES24</f>
        <v>0</v>
      </c>
      <c r="EU24" s="536"/>
      <c r="EV24" s="691">
        <f>ET24+EU24</f>
        <v>0</v>
      </c>
      <c r="EW24" s="536"/>
      <c r="EX24" s="691">
        <f>EV24+EW24</f>
        <v>0</v>
      </c>
      <c r="EY24" s="536"/>
      <c r="EZ24" s="691">
        <f>EX24+EY24</f>
        <v>0</v>
      </c>
      <c r="FA24" s="536"/>
      <c r="FB24" s="691">
        <f>EZ24+FA24</f>
        <v>0</v>
      </c>
      <c r="FC24" s="536"/>
      <c r="FD24" s="691">
        <f>FB24+FC24</f>
        <v>0</v>
      </c>
      <c r="FE24" s="18">
        <f>ROW()</f>
        <v>24</v>
      </c>
      <c r="FF24" s="624" t="s">
        <v>343</v>
      </c>
      <c r="FG24"/>
      <c r="FH24" s="704">
        <f>FH22</f>
        <v>0</v>
      </c>
      <c r="FI24" s="704">
        <f t="shared" ref="FI24:FT24" si="34">FI22</f>
        <v>0</v>
      </c>
      <c r="FJ24" s="704">
        <f t="shared" si="34"/>
        <v>0</v>
      </c>
      <c r="FK24" s="704">
        <f t="shared" si="34"/>
        <v>-160912337.32015103</v>
      </c>
      <c r="FL24" s="704">
        <f t="shared" si="34"/>
        <v>-160912337.32015103</v>
      </c>
      <c r="FM24" s="704">
        <f t="shared" si="34"/>
        <v>-38618085.089419432</v>
      </c>
      <c r="FN24" s="704">
        <f t="shared" si="34"/>
        <v>-199530422.40957046</v>
      </c>
      <c r="FO24" s="704">
        <f t="shared" si="34"/>
        <v>0</v>
      </c>
      <c r="FP24" s="704">
        <f t="shared" si="34"/>
        <v>-199530422.40957046</v>
      </c>
      <c r="FQ24" s="704">
        <f t="shared" si="34"/>
        <v>0</v>
      </c>
      <c r="FR24" s="704">
        <f t="shared" si="34"/>
        <v>-199530422.40957046</v>
      </c>
      <c r="FS24" s="704">
        <f t="shared" si="34"/>
        <v>0</v>
      </c>
      <c r="FT24" s="704">
        <f t="shared" si="34"/>
        <v>-199530422.40957046</v>
      </c>
      <c r="FU24" s="18">
        <f>ROW()</f>
        <v>24</v>
      </c>
      <c r="FV24" s="544" t="s">
        <v>485</v>
      </c>
      <c r="FW24" s="680"/>
      <c r="FX24" s="699">
        <f>SUM(FX21:FX23)</f>
        <v>0</v>
      </c>
      <c r="FY24" s="699">
        <f t="shared" ref="FY24:GJ24" si="35">SUM(FY21:FY23)</f>
        <v>0</v>
      </c>
      <c r="FZ24" s="699">
        <f t="shared" si="35"/>
        <v>264592811.71000001</v>
      </c>
      <c r="GA24" s="699">
        <f t="shared" si="35"/>
        <v>0</v>
      </c>
      <c r="GB24" s="699">
        <f t="shared" si="35"/>
        <v>264592811.71000001</v>
      </c>
      <c r="GC24" s="699">
        <f t="shared" si="35"/>
        <v>0</v>
      </c>
      <c r="GD24" s="699">
        <f t="shared" si="35"/>
        <v>264592811.71000001</v>
      </c>
      <c r="GE24" s="699">
        <f t="shared" si="35"/>
        <v>0</v>
      </c>
      <c r="GF24" s="699">
        <f t="shared" si="35"/>
        <v>264592811.71000001</v>
      </c>
      <c r="GG24" s="699">
        <f t="shared" si="35"/>
        <v>0</v>
      </c>
      <c r="GH24" s="699">
        <f t="shared" si="35"/>
        <v>264592811.71000001</v>
      </c>
      <c r="GI24" s="699">
        <f t="shared" si="35"/>
        <v>0</v>
      </c>
      <c r="GJ24" s="699">
        <f t="shared" si="35"/>
        <v>264592811.71000001</v>
      </c>
    </row>
    <row r="25" spans="1:192" ht="15.75" thickTop="1" x14ac:dyDescent="0.25">
      <c r="A25" s="18"/>
      <c r="B25" s="682" t="s">
        <v>486</v>
      </c>
      <c r="C25" s="682"/>
      <c r="D25" s="686">
        <v>-21311995.93</v>
      </c>
      <c r="E25" s="686">
        <v>0</v>
      </c>
      <c r="F25" s="686">
        <f t="shared" si="9"/>
        <v>-21311995.93</v>
      </c>
      <c r="G25" s="686">
        <v>0</v>
      </c>
      <c r="H25" s="686">
        <f t="shared" si="10"/>
        <v>-21311995.93</v>
      </c>
      <c r="I25" s="686">
        <v>0</v>
      </c>
      <c r="J25" s="686">
        <f t="shared" si="11"/>
        <v>-21311995.93</v>
      </c>
      <c r="K25" s="686">
        <v>-22626975.760573827</v>
      </c>
      <c r="L25" s="686">
        <f t="shared" si="11"/>
        <v>-43938971.690573826</v>
      </c>
      <c r="M25" s="686">
        <v>13846883.72292066</v>
      </c>
      <c r="N25" s="686">
        <f t="shared" si="11"/>
        <v>-30092087.967653167</v>
      </c>
      <c r="O25" s="686">
        <v>5420171.933496058</v>
      </c>
      <c r="P25" s="686">
        <f t="shared" si="11"/>
        <v>-24671916.034157109</v>
      </c>
      <c r="AG25" s="18">
        <f>ROW()</f>
        <v>25</v>
      </c>
      <c r="AH25" s="702"/>
      <c r="AI25" s="702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8">
        <f>ROW()</f>
        <v>25</v>
      </c>
      <c r="AX25" s="362"/>
      <c r="AY25" s="19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18">
        <f>ROW()</f>
        <v>25</v>
      </c>
      <c r="BN25" s="624" t="s">
        <v>487</v>
      </c>
      <c r="BO25" s="361"/>
      <c r="BP25" s="36">
        <v>0</v>
      </c>
      <c r="BQ25" s="36"/>
      <c r="BR25" s="36">
        <v>0</v>
      </c>
      <c r="BS25" s="36">
        <v>0</v>
      </c>
      <c r="BT25" s="36">
        <f t="shared" si="13"/>
        <v>0</v>
      </c>
      <c r="BU25" s="36">
        <v>0</v>
      </c>
      <c r="BV25" s="36">
        <f t="shared" si="14"/>
        <v>0</v>
      </c>
      <c r="BW25" s="36">
        <v>0</v>
      </c>
      <c r="BX25" s="36">
        <f t="shared" si="15"/>
        <v>0</v>
      </c>
      <c r="BY25" s="36">
        <v>0</v>
      </c>
      <c r="BZ25" s="36">
        <f t="shared" si="16"/>
        <v>0</v>
      </c>
      <c r="CA25" s="36">
        <v>0</v>
      </c>
      <c r="CB25" s="36">
        <f t="shared" si="17"/>
        <v>0</v>
      </c>
      <c r="CC25" s="18">
        <f>ROW()</f>
        <v>25</v>
      </c>
      <c r="CD25" s="702" t="s">
        <v>488</v>
      </c>
      <c r="CE25" s="702"/>
      <c r="CF25" s="472">
        <v>27892.62</v>
      </c>
      <c r="CG25" s="472">
        <v>-27892.62</v>
      </c>
      <c r="CH25" s="472">
        <f>CF25+CG25</f>
        <v>0</v>
      </c>
      <c r="CI25" s="472">
        <v>0</v>
      </c>
      <c r="CJ25" s="472">
        <f>CH25+CI25</f>
        <v>0</v>
      </c>
      <c r="CK25" s="472">
        <v>0</v>
      </c>
      <c r="CL25" s="472">
        <f>CJ25+CK25</f>
        <v>0</v>
      </c>
      <c r="CM25" s="472">
        <v>0</v>
      </c>
      <c r="CN25" s="472">
        <f>CL25+CM25</f>
        <v>0</v>
      </c>
      <c r="CO25" s="472">
        <v>0</v>
      </c>
      <c r="CP25" s="472">
        <f>CN25+CO25</f>
        <v>0</v>
      </c>
      <c r="CQ25" s="472">
        <v>0</v>
      </c>
      <c r="CR25" s="472">
        <f>CP25+CQ25</f>
        <v>0</v>
      </c>
      <c r="CS25" s="18">
        <f>ROW()</f>
        <v>25</v>
      </c>
      <c r="CT25" s="362"/>
      <c r="CU25" s="19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18">
        <f>ROW()</f>
        <v>25</v>
      </c>
      <c r="DJ25" s="544" t="s">
        <v>489</v>
      </c>
      <c r="DK25"/>
      <c r="DL25" s="465"/>
      <c r="DM25" s="465"/>
      <c r="DN25" s="465">
        <f>DL25+DM25</f>
        <v>0</v>
      </c>
      <c r="DO25" s="465">
        <v>5610487.0913973758</v>
      </c>
      <c r="DP25" s="465">
        <f>DN25+DO25</f>
        <v>5610487.0913973758</v>
      </c>
      <c r="DQ25" s="465">
        <v>2205082.5325653199</v>
      </c>
      <c r="DR25" s="465">
        <f>DP25+DQ25</f>
        <v>7815569.6239626957</v>
      </c>
      <c r="DS25" s="465">
        <v>0</v>
      </c>
      <c r="DT25" s="465">
        <f>DR25+DS25</f>
        <v>7815569.6239626957</v>
      </c>
      <c r="DU25" s="465">
        <v>0</v>
      </c>
      <c r="DV25" s="465">
        <f>DT25+DU25</f>
        <v>7815569.6239626957</v>
      </c>
      <c r="DW25" s="465">
        <v>0</v>
      </c>
      <c r="DX25" s="465">
        <f>DV25+DW25</f>
        <v>7815569.6239626957</v>
      </c>
      <c r="DY25" s="18">
        <f>ROW()</f>
        <v>25</v>
      </c>
      <c r="DZ25" s="1" t="s">
        <v>490</v>
      </c>
      <c r="EA25"/>
      <c r="EB25" s="678">
        <v>0</v>
      </c>
      <c r="EC25" s="678">
        <v>0</v>
      </c>
      <c r="ED25" s="678">
        <f t="shared" si="27"/>
        <v>0</v>
      </c>
      <c r="EE25" s="678">
        <v>13876811.619999999</v>
      </c>
      <c r="EF25" s="678">
        <f t="shared" si="28"/>
        <v>13876811.619999999</v>
      </c>
      <c r="EG25" s="678">
        <v>0</v>
      </c>
      <c r="EH25" s="678">
        <f t="shared" si="29"/>
        <v>13876811.619999999</v>
      </c>
      <c r="EI25" s="678">
        <v>0</v>
      </c>
      <c r="EJ25" s="678">
        <f t="shared" si="30"/>
        <v>13876811.619999999</v>
      </c>
      <c r="EK25" s="678">
        <v>0</v>
      </c>
      <c r="EL25" s="678">
        <f t="shared" si="31"/>
        <v>13876811.619999999</v>
      </c>
      <c r="EM25" s="678">
        <v>0</v>
      </c>
      <c r="EN25" s="678">
        <f t="shared" si="32"/>
        <v>13876811.619999999</v>
      </c>
      <c r="EO25" s="18">
        <f>ROW()</f>
        <v>25</v>
      </c>
      <c r="EP25" s="705" t="s">
        <v>491</v>
      </c>
      <c r="EQ25"/>
      <c r="ER25" s="706">
        <f>ER24</f>
        <v>0</v>
      </c>
      <c r="ES25" s="706">
        <f>ES24</f>
        <v>0</v>
      </c>
      <c r="ET25" s="706">
        <f>ET24</f>
        <v>0</v>
      </c>
      <c r="EU25" s="706">
        <f t="shared" ref="EU25:FD25" si="36">EU24</f>
        <v>0</v>
      </c>
      <c r="EV25" s="706">
        <f t="shared" si="36"/>
        <v>0</v>
      </c>
      <c r="EW25" s="706">
        <f t="shared" si="36"/>
        <v>0</v>
      </c>
      <c r="EX25" s="706">
        <f t="shared" si="36"/>
        <v>0</v>
      </c>
      <c r="EY25" s="706">
        <f t="shared" si="36"/>
        <v>0</v>
      </c>
      <c r="EZ25" s="706">
        <f t="shared" si="36"/>
        <v>0</v>
      </c>
      <c r="FA25" s="706">
        <f t="shared" si="36"/>
        <v>0</v>
      </c>
      <c r="FB25" s="706">
        <f t="shared" si="36"/>
        <v>0</v>
      </c>
      <c r="FC25" s="706">
        <f t="shared" si="36"/>
        <v>0</v>
      </c>
      <c r="FD25" s="706">
        <f t="shared" si="36"/>
        <v>0</v>
      </c>
      <c r="FE25" s="18"/>
      <c r="FF25"/>
      <c r="FG25"/>
      <c r="FH25"/>
      <c r="FI25"/>
      <c r="FJ25"/>
      <c r="FK25"/>
      <c r="FL25"/>
      <c r="FM25"/>
      <c r="FU25" s="18">
        <f>ROW()</f>
        <v>25</v>
      </c>
      <c r="FV25" s="544"/>
      <c r="FW25" s="680"/>
      <c r="FX25" s="687"/>
      <c r="FY25" s="687"/>
      <c r="FZ25" s="687"/>
      <c r="GA25" s="687"/>
      <c r="GB25" s="687"/>
      <c r="GC25" s="687"/>
      <c r="GD25" s="687"/>
      <c r="GE25" s="687"/>
      <c r="GF25" s="687"/>
      <c r="GG25" s="687"/>
      <c r="GH25" s="687"/>
      <c r="GI25" s="687"/>
      <c r="GJ25" s="687"/>
    </row>
    <row r="26" spans="1:192" x14ac:dyDescent="0.25">
      <c r="A26" s="18"/>
      <c r="B26" s="461" t="s">
        <v>492</v>
      </c>
      <c r="C26" s="623"/>
      <c r="D26" s="707">
        <f t="shared" ref="D26:P26" si="37">SUM(D18:D25)</f>
        <v>747684432.30999994</v>
      </c>
      <c r="E26" s="707">
        <f t="shared" si="37"/>
        <v>6206043.0560840666</v>
      </c>
      <c r="F26" s="707">
        <f t="shared" si="37"/>
        <v>753890475.3660841</v>
      </c>
      <c r="G26" s="707">
        <f t="shared" si="37"/>
        <v>0</v>
      </c>
      <c r="H26" s="707">
        <f t="shared" si="37"/>
        <v>753890475.3660841</v>
      </c>
      <c r="I26" s="707">
        <f t="shared" si="37"/>
        <v>0</v>
      </c>
      <c r="J26" s="707">
        <f t="shared" si="37"/>
        <v>753890475.3660841</v>
      </c>
      <c r="K26" s="707">
        <f t="shared" si="37"/>
        <v>145566538.81008753</v>
      </c>
      <c r="L26" s="707">
        <f t="shared" si="37"/>
        <v>899457014.17617154</v>
      </c>
      <c r="M26" s="707">
        <f t="shared" si="37"/>
        <v>10983505.22934016</v>
      </c>
      <c r="N26" s="707">
        <f t="shared" si="37"/>
        <v>910440519.40551162</v>
      </c>
      <c r="O26" s="707">
        <f t="shared" si="37"/>
        <v>-62695186.295458123</v>
      </c>
      <c r="P26" s="707">
        <f t="shared" si="37"/>
        <v>847745333.11005354</v>
      </c>
      <c r="AG26" s="18">
        <f>ROW()</f>
        <v>26</v>
      </c>
      <c r="AH26" s="461" t="s">
        <v>288</v>
      </c>
      <c r="AI26" s="461"/>
      <c r="AJ26" s="692">
        <f>SUM(AJ24:AJ25)</f>
        <v>212064</v>
      </c>
      <c r="AK26" s="692">
        <f>SUM(AK24:AK25)</f>
        <v>-212064</v>
      </c>
      <c r="AL26" s="692">
        <f t="shared" ref="AL26:AV26" si="38">SUM(AL24:AL25)</f>
        <v>0</v>
      </c>
      <c r="AM26" s="692">
        <f t="shared" si="38"/>
        <v>0</v>
      </c>
      <c r="AN26" s="692">
        <f t="shared" si="38"/>
        <v>0</v>
      </c>
      <c r="AO26" s="692">
        <f t="shared" si="38"/>
        <v>0</v>
      </c>
      <c r="AP26" s="692">
        <f t="shared" si="38"/>
        <v>0</v>
      </c>
      <c r="AQ26" s="692">
        <f t="shared" si="38"/>
        <v>-15860.650800000003</v>
      </c>
      <c r="AR26" s="692">
        <f t="shared" si="38"/>
        <v>-15860.650800000003</v>
      </c>
      <c r="AS26" s="692">
        <f t="shared" si="38"/>
        <v>0</v>
      </c>
      <c r="AT26" s="692">
        <f t="shared" si="38"/>
        <v>-15860.650800000003</v>
      </c>
      <c r="AU26" s="692">
        <f t="shared" si="38"/>
        <v>0</v>
      </c>
      <c r="AV26" s="692">
        <f t="shared" si="38"/>
        <v>-15860.650800000003</v>
      </c>
      <c r="AW26" s="18">
        <f>ROW()</f>
        <v>26</v>
      </c>
      <c r="AX26" s="362" t="s">
        <v>219</v>
      </c>
      <c r="AY26" s="19"/>
      <c r="AZ26" s="522">
        <f>+AZ22</f>
        <v>10599189.73</v>
      </c>
      <c r="BA26" s="522">
        <f t="shared" ref="BA26:BL26" si="39">+BA24+BA22</f>
        <v>944170.90666666673</v>
      </c>
      <c r="BB26" s="522">
        <f t="shared" si="39"/>
        <v>11543360.636666663</v>
      </c>
      <c r="BC26" s="522">
        <f t="shared" si="39"/>
        <v>0</v>
      </c>
      <c r="BD26" s="522">
        <f t="shared" si="39"/>
        <v>11543360.636666663</v>
      </c>
      <c r="BE26" s="522">
        <f t="shared" si="39"/>
        <v>0</v>
      </c>
      <c r="BF26" s="522">
        <f t="shared" si="39"/>
        <v>11543360.636666663</v>
      </c>
      <c r="BG26" s="522">
        <f t="shared" si="39"/>
        <v>-1047055.0649999966</v>
      </c>
      <c r="BH26" s="522">
        <f t="shared" si="39"/>
        <v>10496305.571666667</v>
      </c>
      <c r="BI26" s="522">
        <f t="shared" si="39"/>
        <v>0</v>
      </c>
      <c r="BJ26" s="522">
        <f t="shared" si="39"/>
        <v>10496305.571666667</v>
      </c>
      <c r="BK26" s="522">
        <f t="shared" si="39"/>
        <v>0</v>
      </c>
      <c r="BL26" s="522">
        <f t="shared" si="39"/>
        <v>10496305.571666667</v>
      </c>
      <c r="BM26" s="18">
        <f>ROW()</f>
        <v>26</v>
      </c>
      <c r="BN26" s="624" t="s">
        <v>493</v>
      </c>
      <c r="BO26" s="361"/>
      <c r="BP26" s="36">
        <v>0</v>
      </c>
      <c r="BQ26" s="36"/>
      <c r="BR26" s="36">
        <v>0</v>
      </c>
      <c r="BS26" s="36">
        <v>0</v>
      </c>
      <c r="BT26" s="36">
        <f t="shared" si="13"/>
        <v>0</v>
      </c>
      <c r="BU26" s="36">
        <v>0</v>
      </c>
      <c r="BV26" s="36">
        <f t="shared" si="14"/>
        <v>0</v>
      </c>
      <c r="BW26" s="36">
        <v>0</v>
      </c>
      <c r="BX26" s="36">
        <f t="shared" si="15"/>
        <v>0</v>
      </c>
      <c r="BY26" s="36">
        <v>0</v>
      </c>
      <c r="BZ26" s="36">
        <f t="shared" si="16"/>
        <v>0</v>
      </c>
      <c r="CA26" s="36">
        <v>0</v>
      </c>
      <c r="CB26" s="36">
        <f t="shared" si="17"/>
        <v>0</v>
      </c>
      <c r="CC26" s="18">
        <f>ROW()</f>
        <v>26</v>
      </c>
      <c r="CD26" s="461" t="s">
        <v>288</v>
      </c>
      <c r="CE26" s="461"/>
      <c r="CF26" s="692">
        <f t="shared" ref="CF26:CR26" si="40">SUM(CF24:CF25)</f>
        <v>99060.47</v>
      </c>
      <c r="CG26" s="692">
        <f t="shared" si="40"/>
        <v>-99060.47</v>
      </c>
      <c r="CH26" s="692">
        <f t="shared" si="40"/>
        <v>0</v>
      </c>
      <c r="CI26" s="692">
        <f t="shared" si="40"/>
        <v>-42700.709999999977</v>
      </c>
      <c r="CJ26" s="692">
        <f t="shared" si="40"/>
        <v>-42700.709999999977</v>
      </c>
      <c r="CK26" s="692">
        <f t="shared" si="40"/>
        <v>0</v>
      </c>
      <c r="CL26" s="692">
        <f t="shared" si="40"/>
        <v>-42700.709999999977</v>
      </c>
      <c r="CM26" s="692">
        <f t="shared" si="40"/>
        <v>14233.570000000065</v>
      </c>
      <c r="CN26" s="692">
        <f t="shared" si="40"/>
        <v>-28467.139999999912</v>
      </c>
      <c r="CO26" s="692">
        <f t="shared" si="40"/>
        <v>99634.989999999918</v>
      </c>
      <c r="CP26" s="692">
        <f t="shared" si="40"/>
        <v>71167.850000000006</v>
      </c>
      <c r="CQ26" s="692">
        <f t="shared" si="40"/>
        <v>0</v>
      </c>
      <c r="CR26" s="692">
        <f t="shared" si="40"/>
        <v>71167.850000000006</v>
      </c>
      <c r="CS26" s="18">
        <f>ROW()</f>
        <v>26</v>
      </c>
      <c r="CT26" s="362" t="s">
        <v>219</v>
      </c>
      <c r="CU26" s="19"/>
      <c r="CV26" s="522">
        <f>+CV24+CV22</f>
        <v>22846388.420000002</v>
      </c>
      <c r="CW26" s="522">
        <f t="shared" ref="CW26:CZ26" si="41">+CW24+CW22</f>
        <v>-999957.6419999972</v>
      </c>
      <c r="CX26" s="522">
        <f t="shared" si="41"/>
        <v>21846430.778000005</v>
      </c>
      <c r="CY26" s="522">
        <f t="shared" si="41"/>
        <v>0</v>
      </c>
      <c r="CZ26" s="522">
        <f t="shared" si="41"/>
        <v>21846430.778000005</v>
      </c>
      <c r="DA26" s="522">
        <f>+DB26-CZ26</f>
        <v>0</v>
      </c>
      <c r="DB26" s="522">
        <f t="shared" ref="DB26" si="42">+DB24+DB22</f>
        <v>21846430.778000005</v>
      </c>
      <c r="DC26" s="522">
        <f>+DD26-DB26</f>
        <v>12398658.252499998</v>
      </c>
      <c r="DD26" s="522">
        <f t="shared" ref="DD26" si="43">+DD24+DD22</f>
        <v>34245089.030500002</v>
      </c>
      <c r="DE26" s="522">
        <f>+DF26-DD26</f>
        <v>0</v>
      </c>
      <c r="DF26" s="522">
        <f t="shared" ref="DF26" si="44">+DF24+DF22</f>
        <v>34245089.030500002</v>
      </c>
      <c r="DG26" s="522">
        <f>+DH26-DF26</f>
        <v>-4980449.8695215657</v>
      </c>
      <c r="DH26" s="522">
        <f t="shared" ref="DH26" si="45">+DH24+DH22</f>
        <v>29264639.160978436</v>
      </c>
      <c r="DI26" s="18">
        <f>ROW()</f>
        <v>26</v>
      </c>
      <c r="DJ26" s="544" t="s">
        <v>494</v>
      </c>
      <c r="DK26"/>
      <c r="DL26" s="278"/>
      <c r="DM26" s="278"/>
      <c r="DN26" s="278">
        <f t="shared" ref="DN26:DN27" si="46">DL26+DM26</f>
        <v>0</v>
      </c>
      <c r="DO26" s="278">
        <v>0</v>
      </c>
      <c r="DP26" s="278">
        <f t="shared" ref="DP26:DX27" si="47">DN26+DO26</f>
        <v>0</v>
      </c>
      <c r="DQ26" s="278">
        <v>0</v>
      </c>
      <c r="DR26" s="278">
        <f t="shared" si="47"/>
        <v>0</v>
      </c>
      <c r="DS26" s="278">
        <v>-976946.20299533708</v>
      </c>
      <c r="DT26" s="278">
        <f t="shared" si="47"/>
        <v>-976946.20299533708</v>
      </c>
      <c r="DU26" s="278">
        <v>-1953892.4059906751</v>
      </c>
      <c r="DV26" s="278">
        <f t="shared" si="47"/>
        <v>-2930838.6089860122</v>
      </c>
      <c r="DW26" s="278">
        <v>-1953892.4059906746</v>
      </c>
      <c r="DX26" s="278">
        <f t="shared" si="47"/>
        <v>-4884731.0149766868</v>
      </c>
      <c r="DY26" s="18">
        <f>ROW()</f>
        <v>26</v>
      </c>
      <c r="DZ26" s="229" t="s">
        <v>495</v>
      </c>
      <c r="EA26"/>
      <c r="EB26" s="696">
        <f>SUM(EB23:EB25)</f>
        <v>0</v>
      </c>
      <c r="EC26" s="696">
        <f t="shared" ref="EC26:EN26" si="48">SUM(EC23:EC25)</f>
        <v>0</v>
      </c>
      <c r="ED26" s="696">
        <f t="shared" si="48"/>
        <v>0</v>
      </c>
      <c r="EE26" s="696">
        <f t="shared" si="48"/>
        <v>123762797.64</v>
      </c>
      <c r="EF26" s="696">
        <f t="shared" si="48"/>
        <v>123762797.64</v>
      </c>
      <c r="EG26" s="696">
        <f t="shared" si="48"/>
        <v>0</v>
      </c>
      <c r="EH26" s="696">
        <f t="shared" si="48"/>
        <v>123762797.64</v>
      </c>
      <c r="EI26" s="696">
        <f t="shared" si="48"/>
        <v>0</v>
      </c>
      <c r="EJ26" s="696">
        <f t="shared" si="48"/>
        <v>123762797.64</v>
      </c>
      <c r="EK26" s="696">
        <f t="shared" si="48"/>
        <v>0</v>
      </c>
      <c r="EL26" s="696">
        <f t="shared" si="48"/>
        <v>123762797.64</v>
      </c>
      <c r="EM26" s="696">
        <f t="shared" si="48"/>
        <v>0</v>
      </c>
      <c r="EN26" s="696">
        <f t="shared" si="48"/>
        <v>123762797.64</v>
      </c>
      <c r="EO26" s="18">
        <f>ROW()</f>
        <v>26</v>
      </c>
      <c r="EP26" s="23"/>
      <c r="EQ26"/>
      <c r="ER26" s="700"/>
      <c r="ES26" s="700"/>
      <c r="ET26" s="700"/>
      <c r="EU26" s="700"/>
      <c r="EV26" s="700"/>
      <c r="EW26" s="700"/>
      <c r="EX26" s="700"/>
      <c r="EY26" s="700"/>
      <c r="EZ26" s="700"/>
      <c r="FA26" s="700"/>
      <c r="FB26" s="700"/>
      <c r="FC26" s="700"/>
      <c r="FD26" s="700"/>
      <c r="FE26" s="18"/>
      <c r="FF26"/>
      <c r="FG26"/>
      <c r="FH26"/>
      <c r="FI26"/>
      <c r="FJ26"/>
      <c r="FK26"/>
      <c r="FL26"/>
      <c r="FM26"/>
      <c r="FU26" s="18">
        <f>ROW()</f>
        <v>26</v>
      </c>
      <c r="FV26" s="631" t="s">
        <v>496</v>
      </c>
      <c r="FW26" s="680"/>
      <c r="FX26" s="687"/>
      <c r="FY26" s="278"/>
      <c r="FZ26" s="687"/>
      <c r="GA26" s="278"/>
      <c r="GB26" s="687"/>
      <c r="GC26" s="278"/>
      <c r="GD26" s="687"/>
      <c r="GE26" s="278"/>
      <c r="GF26" s="687"/>
      <c r="GG26" s="278"/>
      <c r="GH26" s="687"/>
      <c r="GI26" s="278"/>
      <c r="GJ26" s="687"/>
    </row>
    <row r="27" spans="1:192" x14ac:dyDescent="0.25">
      <c r="A27" s="18"/>
      <c r="B27" s="623" t="s">
        <v>277</v>
      </c>
      <c r="C27" s="623"/>
      <c r="D27" s="708"/>
      <c r="E27" s="708"/>
      <c r="F27" s="708"/>
      <c r="G27" s="708"/>
      <c r="H27" s="708"/>
      <c r="I27" s="708"/>
      <c r="J27" s="708"/>
      <c r="K27" s="708"/>
      <c r="L27" s="708"/>
      <c r="M27" s="708"/>
      <c r="N27" s="708"/>
      <c r="O27" s="708"/>
      <c r="P27" s="708"/>
      <c r="AG27" s="18">
        <f>ROW()</f>
        <v>27</v>
      </c>
      <c r="AH27" s="461"/>
      <c r="AI27" s="461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8">
        <f>ROW()</f>
        <v>27</v>
      </c>
      <c r="AX27" s="362"/>
      <c r="AY27" s="19"/>
      <c r="AZ27" s="481"/>
      <c r="BA27" s="481"/>
      <c r="BB27" s="481"/>
      <c r="BC27" s="481"/>
      <c r="BD27" s="49"/>
      <c r="BE27" s="481"/>
      <c r="BF27" s="49"/>
      <c r="BG27" s="481"/>
      <c r="BH27" s="49"/>
      <c r="BI27" s="481"/>
      <c r="BJ27" s="49"/>
      <c r="BK27" s="481"/>
      <c r="BL27" s="49"/>
      <c r="BM27" s="18">
        <f>ROW()</f>
        <v>27</v>
      </c>
      <c r="BN27" s="624" t="s">
        <v>497</v>
      </c>
      <c r="BO27" s="361"/>
      <c r="BP27" s="36">
        <v>0</v>
      </c>
      <c r="BQ27" s="36"/>
      <c r="BR27" s="36">
        <v>0</v>
      </c>
      <c r="BS27" s="36">
        <v>0</v>
      </c>
      <c r="BT27" s="36">
        <f t="shared" si="13"/>
        <v>0</v>
      </c>
      <c r="BU27" s="36">
        <v>0</v>
      </c>
      <c r="BV27" s="36">
        <f t="shared" si="14"/>
        <v>0</v>
      </c>
      <c r="BW27" s="36">
        <v>0</v>
      </c>
      <c r="BX27" s="36">
        <f t="shared" si="15"/>
        <v>0</v>
      </c>
      <c r="BY27" s="36">
        <v>0</v>
      </c>
      <c r="BZ27" s="36">
        <f t="shared" si="16"/>
        <v>0</v>
      </c>
      <c r="CA27" s="36">
        <v>0</v>
      </c>
      <c r="CB27" s="36">
        <f t="shared" si="17"/>
        <v>0</v>
      </c>
      <c r="CC27" s="18">
        <f>ROW()</f>
        <v>27</v>
      </c>
      <c r="CD27" s="461"/>
      <c r="CE27" s="461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8">
        <f>ROW()</f>
        <v>27</v>
      </c>
      <c r="CT27" s="362"/>
      <c r="CU27" s="19"/>
      <c r="CV27" s="481"/>
      <c r="CW27" s="481"/>
      <c r="CX27" s="481"/>
      <c r="CY27" s="481"/>
      <c r="CZ27" s="49"/>
      <c r="DA27" s="49"/>
      <c r="DB27" s="49"/>
      <c r="DC27" s="49"/>
      <c r="DD27" s="49"/>
      <c r="DE27" s="49"/>
      <c r="DF27" s="49"/>
      <c r="DG27" s="49"/>
      <c r="DH27" s="49"/>
      <c r="DI27" s="18">
        <f>ROW()</f>
        <v>27</v>
      </c>
      <c r="DJ27" s="544" t="s">
        <v>498</v>
      </c>
      <c r="DK27"/>
      <c r="DL27" s="278"/>
      <c r="DM27" s="278"/>
      <c r="DN27" s="278">
        <f t="shared" si="46"/>
        <v>0</v>
      </c>
      <c r="DO27" s="278">
        <v>-1178202.2891934488</v>
      </c>
      <c r="DP27" s="278">
        <f t="shared" si="47"/>
        <v>-1178202.2891934488</v>
      </c>
      <c r="DQ27" s="278">
        <v>-463067.33183871815</v>
      </c>
      <c r="DR27" s="278">
        <f t="shared" si="47"/>
        <v>-1641269.621032167</v>
      </c>
      <c r="DS27" s="278">
        <v>205158.70262902044</v>
      </c>
      <c r="DT27" s="278">
        <f t="shared" si="47"/>
        <v>-1436110.9184031466</v>
      </c>
      <c r="DU27" s="278">
        <v>410317.40525804099</v>
      </c>
      <c r="DV27" s="278">
        <f t="shared" si="47"/>
        <v>-1025793.5131451056</v>
      </c>
      <c r="DW27" s="278">
        <v>410317.40525804064</v>
      </c>
      <c r="DX27" s="278">
        <f t="shared" si="47"/>
        <v>-615476.10788706492</v>
      </c>
      <c r="DY27" s="18">
        <f>ROW()</f>
        <v>27</v>
      </c>
      <c r="EA27"/>
      <c r="EB27" s="709"/>
      <c r="EC27" s="709"/>
      <c r="ED27" s="709"/>
      <c r="EE27" s="709"/>
      <c r="EF27" s="709"/>
      <c r="EG27" s="709"/>
      <c r="EH27" s="709"/>
      <c r="EI27" s="709"/>
      <c r="EJ27" s="709"/>
      <c r="EK27" s="709"/>
      <c r="EL27" s="709"/>
      <c r="EM27" s="709"/>
      <c r="EN27" s="709"/>
      <c r="EO27" s="18">
        <f>ROW()</f>
        <v>27</v>
      </c>
      <c r="EP27" s="590" t="s">
        <v>265</v>
      </c>
      <c r="EQ27" s="525">
        <v>0.21</v>
      </c>
      <c r="ER27" s="710">
        <f t="shared" ref="ER27:FD27" si="49">$EQ$27*-ER24</f>
        <v>0</v>
      </c>
      <c r="ES27" s="710">
        <f t="shared" si="49"/>
        <v>0</v>
      </c>
      <c r="ET27" s="710">
        <f t="shared" si="49"/>
        <v>0</v>
      </c>
      <c r="EU27" s="710">
        <f t="shared" si="49"/>
        <v>0</v>
      </c>
      <c r="EV27" s="710">
        <f t="shared" si="49"/>
        <v>0</v>
      </c>
      <c r="EW27" s="710">
        <f t="shared" si="49"/>
        <v>0</v>
      </c>
      <c r="EX27" s="710">
        <f t="shared" si="49"/>
        <v>0</v>
      </c>
      <c r="EY27" s="710">
        <f t="shared" si="49"/>
        <v>0</v>
      </c>
      <c r="EZ27" s="710">
        <f t="shared" si="49"/>
        <v>0</v>
      </c>
      <c r="FA27" s="710">
        <f t="shared" si="49"/>
        <v>0</v>
      </c>
      <c r="FB27" s="710">
        <f t="shared" si="49"/>
        <v>0</v>
      </c>
      <c r="FC27" s="710">
        <f t="shared" si="49"/>
        <v>0</v>
      </c>
      <c r="FD27" s="710">
        <f t="shared" si="49"/>
        <v>0</v>
      </c>
      <c r="FE27" s="18"/>
      <c r="FF27"/>
      <c r="FG27"/>
      <c r="FH27"/>
      <c r="FI27"/>
      <c r="FJ27"/>
      <c r="FK27"/>
      <c r="FL27"/>
      <c r="FM27"/>
      <c r="FU27" s="18">
        <f>ROW()</f>
        <v>27</v>
      </c>
      <c r="FV27" s="544" t="s">
        <v>499</v>
      </c>
      <c r="FW27" s="680"/>
      <c r="FX27" s="687">
        <v>0</v>
      </c>
      <c r="FY27" s="278">
        <v>0</v>
      </c>
      <c r="FZ27" s="687">
        <v>-73085388.659999996</v>
      </c>
      <c r="GA27" s="278">
        <v>-1326450</v>
      </c>
      <c r="GB27" s="687">
        <f>FZ27+GA27</f>
        <v>-74411838.659999996</v>
      </c>
      <c r="GC27" s="278">
        <v>-2210758.1800000221</v>
      </c>
      <c r="GD27" s="687">
        <f>GB27+GC27</f>
        <v>-76622596.840000018</v>
      </c>
      <c r="GE27" s="278">
        <v>0</v>
      </c>
      <c r="GF27" s="687">
        <f>GD27+GE27</f>
        <v>-76622596.840000018</v>
      </c>
      <c r="GG27" s="278">
        <v>0</v>
      </c>
      <c r="GH27" s="687">
        <f>GF27+GG27</f>
        <v>-76622596.840000018</v>
      </c>
      <c r="GI27" s="278">
        <v>0</v>
      </c>
      <c r="GJ27" s="687">
        <f>GH27+GI27</f>
        <v>-76622596.840000018</v>
      </c>
    </row>
    <row r="28" spans="1:192" ht="15.75" thickBot="1" x14ac:dyDescent="0.3">
      <c r="A28" s="18"/>
      <c r="B28" s="623" t="s">
        <v>500</v>
      </c>
      <c r="C28" s="623"/>
      <c r="D28" s="708"/>
      <c r="E28" s="708"/>
      <c r="F28" s="708"/>
      <c r="G28" s="708"/>
      <c r="H28" s="708"/>
      <c r="I28" s="708"/>
      <c r="J28" s="708"/>
      <c r="K28" s="708"/>
      <c r="L28" s="708"/>
      <c r="M28" s="708"/>
      <c r="N28" s="708"/>
      <c r="O28" s="708"/>
      <c r="P28" s="708"/>
      <c r="AG28" s="18">
        <f>ROW()</f>
        <v>28</v>
      </c>
      <c r="AH28" s="19" t="s">
        <v>265</v>
      </c>
      <c r="AI28" s="711">
        <v>0.21</v>
      </c>
      <c r="AJ28" s="472">
        <f>-$AI$28*AJ26</f>
        <v>-44533.439999999995</v>
      </c>
      <c r="AK28" s="472">
        <f>-$AI$28*AK26</f>
        <v>44533.439999999995</v>
      </c>
      <c r="AL28" s="472">
        <f t="shared" ref="AL28:AV28" si="50">-$AI$28*AL26</f>
        <v>0</v>
      </c>
      <c r="AM28" s="472">
        <f t="shared" si="50"/>
        <v>0</v>
      </c>
      <c r="AN28" s="472">
        <f t="shared" si="50"/>
        <v>0</v>
      </c>
      <c r="AO28" s="472">
        <f t="shared" si="50"/>
        <v>0</v>
      </c>
      <c r="AP28" s="472">
        <f t="shared" si="50"/>
        <v>0</v>
      </c>
      <c r="AQ28" s="472">
        <f t="shared" si="50"/>
        <v>3330.7366680000005</v>
      </c>
      <c r="AR28" s="472">
        <f t="shared" si="50"/>
        <v>3330.7366680000005</v>
      </c>
      <c r="AS28" s="472">
        <f t="shared" si="50"/>
        <v>0</v>
      </c>
      <c r="AT28" s="472">
        <f t="shared" si="50"/>
        <v>3330.7366680000005</v>
      </c>
      <c r="AU28" s="472">
        <f t="shared" si="50"/>
        <v>0</v>
      </c>
      <c r="AV28" s="472">
        <f t="shared" si="50"/>
        <v>3330.7366680000005</v>
      </c>
      <c r="AW28" s="18">
        <f>ROW()</f>
        <v>28</v>
      </c>
      <c r="AX28" s="362" t="s">
        <v>265</v>
      </c>
      <c r="AY28" s="44">
        <v>0.21</v>
      </c>
      <c r="AZ28" s="481">
        <f t="shared" ref="AZ28:BL28" si="51">-AZ26*$AY$28</f>
        <v>-2225829.8432999998</v>
      </c>
      <c r="BA28" s="481">
        <f t="shared" si="51"/>
        <v>-198275.8904</v>
      </c>
      <c r="BB28" s="481">
        <f t="shared" si="51"/>
        <v>-2424105.7336999993</v>
      </c>
      <c r="BC28" s="481">
        <f t="shared" si="51"/>
        <v>0</v>
      </c>
      <c r="BD28" s="481">
        <f t="shared" si="51"/>
        <v>-2424105.7336999993</v>
      </c>
      <c r="BE28" s="481">
        <f t="shared" si="51"/>
        <v>0</v>
      </c>
      <c r="BF28" s="481">
        <f t="shared" si="51"/>
        <v>-2424105.7336999993</v>
      </c>
      <c r="BG28" s="481">
        <f t="shared" si="51"/>
        <v>219881.56364999927</v>
      </c>
      <c r="BH28" s="481">
        <f t="shared" si="51"/>
        <v>-2204224.1700499998</v>
      </c>
      <c r="BI28" s="481">
        <f t="shared" si="51"/>
        <v>0</v>
      </c>
      <c r="BJ28" s="481">
        <f t="shared" si="51"/>
        <v>-2204224.1700499998</v>
      </c>
      <c r="BK28" s="481">
        <f t="shared" si="51"/>
        <v>0</v>
      </c>
      <c r="BL28" s="481">
        <f t="shared" si="51"/>
        <v>-2204224.1700499998</v>
      </c>
      <c r="BM28" s="18">
        <f>ROW()</f>
        <v>28</v>
      </c>
      <c r="BN28" s="624" t="s">
        <v>501</v>
      </c>
      <c r="BO28" s="361"/>
      <c r="BP28" s="36">
        <v>0</v>
      </c>
      <c r="BQ28" s="36"/>
      <c r="BR28" s="36">
        <v>0</v>
      </c>
      <c r="BS28" s="36">
        <v>0</v>
      </c>
      <c r="BT28" s="36">
        <f t="shared" si="13"/>
        <v>0</v>
      </c>
      <c r="BU28" s="36">
        <v>0</v>
      </c>
      <c r="BV28" s="36">
        <f t="shared" si="14"/>
        <v>0</v>
      </c>
      <c r="BW28" s="36">
        <v>0</v>
      </c>
      <c r="BX28" s="36">
        <f t="shared" si="15"/>
        <v>0</v>
      </c>
      <c r="BY28" s="36">
        <v>0</v>
      </c>
      <c r="BZ28" s="36">
        <f t="shared" si="16"/>
        <v>0</v>
      </c>
      <c r="CA28" s="36">
        <v>0</v>
      </c>
      <c r="CB28" s="36">
        <f t="shared" si="17"/>
        <v>0</v>
      </c>
      <c r="CC28" s="18">
        <f>ROW()</f>
        <v>28</v>
      </c>
      <c r="CD28" s="19" t="s">
        <v>265</v>
      </c>
      <c r="CE28" s="711">
        <v>0.21</v>
      </c>
      <c r="CF28" s="472">
        <f>-$CE$28*CF26</f>
        <v>-20802.698700000001</v>
      </c>
      <c r="CG28" s="472">
        <f t="shared" ref="CG28:CI28" si="52">-$CE$28*CG26</f>
        <v>20802.698700000001</v>
      </c>
      <c r="CH28" s="472">
        <f t="shared" si="52"/>
        <v>0</v>
      </c>
      <c r="CI28" s="472">
        <f t="shared" si="52"/>
        <v>8967.1490999999951</v>
      </c>
      <c r="CJ28" s="472">
        <f>-$CE$28*CJ26</f>
        <v>8967.1490999999951</v>
      </c>
      <c r="CK28" s="472">
        <f t="shared" ref="CK28" si="53">-$CE$28*CK26</f>
        <v>0</v>
      </c>
      <c r="CL28" s="472">
        <f>-$CE$28*CL26</f>
        <v>8967.1490999999951</v>
      </c>
      <c r="CM28" s="472">
        <f t="shared" ref="CM28" si="54">-$CE$28*CM26</f>
        <v>-2989.0497000000137</v>
      </c>
      <c r="CN28" s="472">
        <f>-$CE$28*CN26</f>
        <v>5978.099399999981</v>
      </c>
      <c r="CO28" s="472">
        <f t="shared" ref="CO28" si="55">-$CE$28*CO26</f>
        <v>-20923.347899999982</v>
      </c>
      <c r="CP28" s="472">
        <f>-$CE$28*CP26</f>
        <v>-14945.248500000002</v>
      </c>
      <c r="CQ28" s="472">
        <f t="shared" ref="CQ28" si="56">-$CE$28*CQ26</f>
        <v>0</v>
      </c>
      <c r="CR28" s="472">
        <f>-$CE$28*CR26</f>
        <v>-14945.248500000002</v>
      </c>
      <c r="CS28" s="18">
        <f>ROW()</f>
        <v>28</v>
      </c>
      <c r="CT28" s="362" t="s">
        <v>265</v>
      </c>
      <c r="CU28" s="44">
        <v>0.21</v>
      </c>
      <c r="CV28" s="481">
        <f>-CV26*$CU$28</f>
        <v>-4797741.5682000006</v>
      </c>
      <c r="CW28" s="481">
        <f t="shared" ref="CW28:DH28" si="57">-CW26*$CU$28</f>
        <v>209991.1048199994</v>
      </c>
      <c r="CX28" s="481">
        <f t="shared" si="57"/>
        <v>-4587750.4633800006</v>
      </c>
      <c r="CY28" s="481">
        <f t="shared" si="57"/>
        <v>0</v>
      </c>
      <c r="CZ28" s="481">
        <f t="shared" si="57"/>
        <v>-4587750.4633800006</v>
      </c>
      <c r="DA28" s="481">
        <f t="shared" si="57"/>
        <v>0</v>
      </c>
      <c r="DB28" s="481">
        <f t="shared" si="57"/>
        <v>-4587750.4633800006</v>
      </c>
      <c r="DC28" s="481">
        <f t="shared" si="57"/>
        <v>-2603718.2330249995</v>
      </c>
      <c r="DD28" s="481">
        <f t="shared" si="57"/>
        <v>-7191468.6964050001</v>
      </c>
      <c r="DE28" s="481">
        <f t="shared" si="57"/>
        <v>0</v>
      </c>
      <c r="DF28" s="481">
        <f t="shared" si="57"/>
        <v>-7191468.6964050001</v>
      </c>
      <c r="DG28" s="481">
        <f t="shared" si="57"/>
        <v>1045894.4725995287</v>
      </c>
      <c r="DH28" s="481">
        <f t="shared" si="57"/>
        <v>-6145574.2238054713</v>
      </c>
      <c r="DI28" s="18">
        <f>ROW()</f>
        <v>28</v>
      </c>
      <c r="DJ28" s="613" t="s">
        <v>367</v>
      </c>
      <c r="DK28"/>
      <c r="DL28" s="614">
        <f t="shared" ref="DL28:DX28" si="58">SUM(DL25:DL27)</f>
        <v>0</v>
      </c>
      <c r="DM28" s="614">
        <f t="shared" si="58"/>
        <v>0</v>
      </c>
      <c r="DN28" s="614">
        <f t="shared" si="58"/>
        <v>0</v>
      </c>
      <c r="DO28" s="614">
        <f t="shared" si="58"/>
        <v>4432284.8022039272</v>
      </c>
      <c r="DP28" s="614">
        <f t="shared" si="58"/>
        <v>4432284.8022039272</v>
      </c>
      <c r="DQ28" s="614">
        <f t="shared" si="58"/>
        <v>1742015.2007266018</v>
      </c>
      <c r="DR28" s="614">
        <f t="shared" si="58"/>
        <v>6174300.0029305285</v>
      </c>
      <c r="DS28" s="614">
        <f t="shared" si="58"/>
        <v>-771787.50036631664</v>
      </c>
      <c r="DT28" s="614">
        <f t="shared" si="58"/>
        <v>5402512.5025642123</v>
      </c>
      <c r="DU28" s="614">
        <f t="shared" si="58"/>
        <v>-1543575.0007326342</v>
      </c>
      <c r="DV28" s="614">
        <f t="shared" si="58"/>
        <v>3858937.5018315786</v>
      </c>
      <c r="DW28" s="614">
        <f t="shared" si="58"/>
        <v>-1543575.000732634</v>
      </c>
      <c r="DX28" s="614">
        <f t="shared" si="58"/>
        <v>2315362.5010989439</v>
      </c>
      <c r="DY28" s="18">
        <f>ROW()</f>
        <v>28</v>
      </c>
      <c r="DZ28" s="66" t="s">
        <v>241</v>
      </c>
      <c r="EA28"/>
      <c r="EB28" s="678">
        <v>0</v>
      </c>
      <c r="EC28" s="678">
        <v>0</v>
      </c>
      <c r="ED28" s="678">
        <f t="shared" ref="ED28:ED33" si="59">EB28+EC28</f>
        <v>0</v>
      </c>
      <c r="EE28" s="678">
        <v>-589838869.70999992</v>
      </c>
      <c r="EF28" s="678">
        <f t="shared" ref="EF28:EF33" si="60">ED28+EE28</f>
        <v>-589838869.70999992</v>
      </c>
      <c r="EG28" s="678">
        <v>0</v>
      </c>
      <c r="EH28" s="678">
        <f t="shared" ref="EH28:EH33" si="61">EF28+EG28</f>
        <v>-589838869.70999992</v>
      </c>
      <c r="EI28" s="678">
        <v>0</v>
      </c>
      <c r="EJ28" s="678">
        <f t="shared" ref="EJ28:EJ33" si="62">EH28+EI28</f>
        <v>-589838869.70999992</v>
      </c>
      <c r="EK28" s="678">
        <v>0</v>
      </c>
      <c r="EL28" s="678">
        <f t="shared" ref="EL28:EL33" si="63">EJ28+EK28</f>
        <v>-589838869.70999992</v>
      </c>
      <c r="EM28" s="678">
        <v>0</v>
      </c>
      <c r="EN28" s="678">
        <f t="shared" ref="EN28:EN33" si="64">EL28+EM28</f>
        <v>-589838869.70999992</v>
      </c>
      <c r="EO28" s="18">
        <f>ROW()</f>
        <v>28</v>
      </c>
      <c r="EP28" s="590" t="s">
        <v>216</v>
      </c>
      <c r="EQ28"/>
      <c r="ER28" s="712">
        <f>-ER25-ER27</f>
        <v>0</v>
      </c>
      <c r="ES28" s="712">
        <f t="shared" ref="ES28:FD28" si="65">-ES25-ES27</f>
        <v>0</v>
      </c>
      <c r="ET28" s="712">
        <f t="shared" si="65"/>
        <v>0</v>
      </c>
      <c r="EU28" s="712">
        <f t="shared" si="65"/>
        <v>0</v>
      </c>
      <c r="EV28" s="712">
        <f t="shared" si="65"/>
        <v>0</v>
      </c>
      <c r="EW28" s="712">
        <f t="shared" si="65"/>
        <v>0</v>
      </c>
      <c r="EX28" s="712">
        <f t="shared" si="65"/>
        <v>0</v>
      </c>
      <c r="EY28" s="712">
        <f t="shared" si="65"/>
        <v>0</v>
      </c>
      <c r="EZ28" s="712">
        <f t="shared" si="65"/>
        <v>0</v>
      </c>
      <c r="FA28" s="712">
        <f t="shared" si="65"/>
        <v>0</v>
      </c>
      <c r="FB28" s="712">
        <f t="shared" si="65"/>
        <v>0</v>
      </c>
      <c r="FC28" s="712">
        <f t="shared" si="65"/>
        <v>0</v>
      </c>
      <c r="FD28" s="712">
        <f t="shared" si="65"/>
        <v>0</v>
      </c>
      <c r="FE28" s="713"/>
      <c r="FF28"/>
      <c r="FG28"/>
      <c r="FH28"/>
      <c r="FI28"/>
      <c r="FJ28"/>
      <c r="FK28"/>
      <c r="FL28"/>
      <c r="FM28"/>
      <c r="FU28" s="18">
        <f>ROW()</f>
        <v>28</v>
      </c>
      <c r="FV28" s="544" t="s">
        <v>502</v>
      </c>
      <c r="FW28" s="680"/>
      <c r="FX28" s="687">
        <v>0</v>
      </c>
      <c r="FY28" s="278">
        <v>0</v>
      </c>
      <c r="FZ28" s="687">
        <v>-57957886.280000016</v>
      </c>
      <c r="GA28" s="278">
        <v>-2308249.6800000072</v>
      </c>
      <c r="GB28" s="687">
        <f>FZ28+GA28</f>
        <v>-60266135.960000023</v>
      </c>
      <c r="GC28" s="278">
        <v>-4616499.3600000143</v>
      </c>
      <c r="GD28" s="687">
        <f>GB28+GC28</f>
        <v>-64882635.320000038</v>
      </c>
      <c r="GE28" s="278">
        <v>-2308249.6800000072</v>
      </c>
      <c r="GF28" s="687">
        <f>GD28+GE28</f>
        <v>-67190885.000000045</v>
      </c>
      <c r="GG28" s="278">
        <v>-4616499.3600000143</v>
      </c>
      <c r="GH28" s="687">
        <f>GF28+GG28</f>
        <v>-71807384.360000059</v>
      </c>
      <c r="GI28" s="278">
        <v>-4616499.3600000143</v>
      </c>
      <c r="GJ28" s="687">
        <f>GH28+GI28</f>
        <v>-76423883.720000073</v>
      </c>
    </row>
    <row r="29" spans="1:192" ht="16.5" thickTop="1" thickBot="1" x14ac:dyDescent="0.3">
      <c r="A29" s="18"/>
      <c r="B29" s="358" t="s">
        <v>503</v>
      </c>
      <c r="C29" s="623"/>
      <c r="D29" s="686">
        <v>108522830.96000001</v>
      </c>
      <c r="E29" s="686">
        <v>0</v>
      </c>
      <c r="F29" s="686">
        <f>SUM(D29:E29)</f>
        <v>108522830.96000001</v>
      </c>
      <c r="G29" s="686">
        <v>0</v>
      </c>
      <c r="H29" s="686">
        <f>SUM(F29:G29)</f>
        <v>108522830.96000001</v>
      </c>
      <c r="I29" s="686">
        <v>0</v>
      </c>
      <c r="J29" s="686">
        <f t="shared" ref="J29:P30" si="66">SUM(H29:I29)</f>
        <v>108522830.96000001</v>
      </c>
      <c r="K29" s="686">
        <v>13540601.894337162</v>
      </c>
      <c r="L29" s="686">
        <f t="shared" si="66"/>
        <v>122063432.85433717</v>
      </c>
      <c r="M29" s="686">
        <v>510599.06936752796</v>
      </c>
      <c r="N29" s="686">
        <f t="shared" si="66"/>
        <v>122574031.9237047</v>
      </c>
      <c r="O29" s="686">
        <v>7394298.8083925396</v>
      </c>
      <c r="P29" s="686">
        <f t="shared" si="66"/>
        <v>129968330.73209724</v>
      </c>
      <c r="Q29" s="18"/>
      <c r="AG29" s="18">
        <f>ROW()</f>
        <v>29</v>
      </c>
      <c r="AH29" s="23" t="s">
        <v>216</v>
      </c>
      <c r="AI29" s="23"/>
      <c r="AJ29" s="714">
        <f>-AJ26-AJ28</f>
        <v>-167530.56</v>
      </c>
      <c r="AK29" s="714">
        <f>-AK26-AK28</f>
        <v>167530.56</v>
      </c>
      <c r="AL29" s="714">
        <f t="shared" ref="AL29:AV29" si="67">-AL26-AL28</f>
        <v>0</v>
      </c>
      <c r="AM29" s="714">
        <f t="shared" si="67"/>
        <v>0</v>
      </c>
      <c r="AN29" s="714">
        <f t="shared" si="67"/>
        <v>0</v>
      </c>
      <c r="AO29" s="714">
        <f t="shared" si="67"/>
        <v>0</v>
      </c>
      <c r="AP29" s="714">
        <f t="shared" si="67"/>
        <v>0</v>
      </c>
      <c r="AQ29" s="714">
        <f t="shared" si="67"/>
        <v>12529.914132000002</v>
      </c>
      <c r="AR29" s="714">
        <f t="shared" si="67"/>
        <v>12529.914132000002</v>
      </c>
      <c r="AS29" s="714">
        <f t="shared" si="67"/>
        <v>0</v>
      </c>
      <c r="AT29" s="714">
        <f t="shared" si="67"/>
        <v>12529.914132000002</v>
      </c>
      <c r="AU29" s="714">
        <f t="shared" si="67"/>
        <v>0</v>
      </c>
      <c r="AV29" s="714">
        <f t="shared" si="67"/>
        <v>12529.914132000002</v>
      </c>
      <c r="AW29" s="18">
        <f>ROW()</f>
        <v>29</v>
      </c>
      <c r="AX29" s="362"/>
      <c r="AY29" s="19"/>
      <c r="AZ29" s="715"/>
      <c r="BA29" s="715"/>
      <c r="BB29" s="715"/>
      <c r="BC29" s="715"/>
      <c r="BD29" s="715"/>
      <c r="BE29" s="715"/>
      <c r="BF29" s="715"/>
      <c r="BG29" s="715"/>
      <c r="BH29" s="715"/>
      <c r="BI29" s="715"/>
      <c r="BJ29" s="715"/>
      <c r="BK29" s="715"/>
      <c r="BL29" s="715"/>
      <c r="BM29" s="18">
        <f>ROW()</f>
        <v>29</v>
      </c>
      <c r="BN29" s="624" t="s">
        <v>504</v>
      </c>
      <c r="BO29" s="361"/>
      <c r="BP29" s="36">
        <v>0</v>
      </c>
      <c r="BQ29" s="36"/>
      <c r="BR29" s="36">
        <v>0</v>
      </c>
      <c r="BS29" s="36">
        <v>0</v>
      </c>
      <c r="BT29" s="36">
        <f t="shared" si="13"/>
        <v>0</v>
      </c>
      <c r="BU29" s="36">
        <v>0</v>
      </c>
      <c r="BV29" s="36">
        <f t="shared" si="14"/>
        <v>0</v>
      </c>
      <c r="BW29" s="36">
        <v>0</v>
      </c>
      <c r="BX29" s="36">
        <f t="shared" si="15"/>
        <v>0</v>
      </c>
      <c r="BY29" s="36">
        <v>0</v>
      </c>
      <c r="BZ29" s="36">
        <f t="shared" si="16"/>
        <v>0</v>
      </c>
      <c r="CA29" s="36">
        <v>0</v>
      </c>
      <c r="CB29" s="36">
        <f t="shared" si="17"/>
        <v>0</v>
      </c>
      <c r="CC29" s="18">
        <f>ROW()</f>
        <v>29</v>
      </c>
      <c r="CD29" s="23" t="s">
        <v>216</v>
      </c>
      <c r="CE29" s="23"/>
      <c r="CF29" s="714">
        <f t="shared" ref="CF29:CR29" si="68">-CF26-CF28</f>
        <v>-78257.771299999993</v>
      </c>
      <c r="CG29" s="714">
        <f t="shared" si="68"/>
        <v>78257.771299999993</v>
      </c>
      <c r="CH29" s="714">
        <f t="shared" si="68"/>
        <v>0</v>
      </c>
      <c r="CI29" s="714">
        <f t="shared" si="68"/>
        <v>33733.560899999982</v>
      </c>
      <c r="CJ29" s="714">
        <f t="shared" si="68"/>
        <v>33733.560899999982</v>
      </c>
      <c r="CK29" s="714">
        <f t="shared" si="68"/>
        <v>0</v>
      </c>
      <c r="CL29" s="714">
        <f t="shared" si="68"/>
        <v>33733.560899999982</v>
      </c>
      <c r="CM29" s="714">
        <f t="shared" si="68"/>
        <v>-11244.520300000051</v>
      </c>
      <c r="CN29" s="714">
        <f t="shared" si="68"/>
        <v>22489.040599999931</v>
      </c>
      <c r="CO29" s="714">
        <f t="shared" si="68"/>
        <v>-78711.642099999939</v>
      </c>
      <c r="CP29" s="714">
        <f t="shared" si="68"/>
        <v>-56222.601500000004</v>
      </c>
      <c r="CQ29" s="714">
        <f t="shared" si="68"/>
        <v>0</v>
      </c>
      <c r="CR29" s="714">
        <f t="shared" si="68"/>
        <v>-56222.601500000004</v>
      </c>
      <c r="CS29" s="18">
        <f>ROW()</f>
        <v>29</v>
      </c>
      <c r="CT29" s="362"/>
      <c r="CU29" s="19"/>
      <c r="CV29" s="715"/>
      <c r="CW29" s="715"/>
      <c r="CX29" s="715"/>
      <c r="CY29" s="715"/>
      <c r="CZ29" s="715"/>
      <c r="DA29" s="715"/>
      <c r="DB29" s="715"/>
      <c r="DC29" s="715"/>
      <c r="DD29" s="715"/>
      <c r="DE29" s="715"/>
      <c r="DF29" s="715"/>
      <c r="DG29" s="715"/>
      <c r="DH29" s="715"/>
      <c r="DI29" s="18">
        <f>ROW()</f>
        <v>29</v>
      </c>
      <c r="DJ29" s="624"/>
      <c r="DK29"/>
      <c r="DL29" s="614"/>
      <c r="DM29" s="614"/>
      <c r="DN29" s="614"/>
      <c r="DO29" s="614"/>
      <c r="DP29" s="614"/>
      <c r="DQ29" s="614"/>
      <c r="DR29" s="614"/>
      <c r="DS29" s="614"/>
      <c r="DT29" s="614"/>
      <c r="DU29" s="614"/>
      <c r="DV29" s="614"/>
      <c r="DW29" s="614"/>
      <c r="DX29" s="614"/>
      <c r="DY29" s="18">
        <f>ROW()</f>
        <v>29</v>
      </c>
      <c r="DZ29" s="66" t="s">
        <v>505</v>
      </c>
      <c r="EA29"/>
      <c r="EB29" s="678">
        <v>0</v>
      </c>
      <c r="EC29" s="678">
        <v>0</v>
      </c>
      <c r="ED29" s="678">
        <f t="shared" si="59"/>
        <v>0</v>
      </c>
      <c r="EE29" s="678">
        <v>425957424.30000001</v>
      </c>
      <c r="EF29" s="678">
        <f t="shared" si="60"/>
        <v>425957424.30000001</v>
      </c>
      <c r="EG29" s="678">
        <v>40575755.889999986</v>
      </c>
      <c r="EH29" s="678">
        <f t="shared" si="61"/>
        <v>466533180.19</v>
      </c>
      <c r="EI29" s="678">
        <v>16649683.059999943</v>
      </c>
      <c r="EJ29" s="678">
        <f t="shared" si="62"/>
        <v>483182863.24999994</v>
      </c>
      <c r="EK29" s="678">
        <v>33489815.280000091</v>
      </c>
      <c r="EL29" s="678">
        <f t="shared" si="63"/>
        <v>516672678.53000003</v>
      </c>
      <c r="EM29" s="678">
        <v>33489815.27000016</v>
      </c>
      <c r="EN29" s="678">
        <f t="shared" si="64"/>
        <v>550162493.80000019</v>
      </c>
      <c r="EO29" s="713"/>
      <c r="EP29"/>
      <c r="EQ29"/>
      <c r="ER29"/>
      <c r="ES29"/>
      <c r="ET29"/>
      <c r="EU29"/>
      <c r="EV29"/>
      <c r="EW29"/>
      <c r="EX29"/>
      <c r="EY29"/>
      <c r="FE29" s="713"/>
      <c r="FF29"/>
      <c r="FG29"/>
      <c r="FH29"/>
      <c r="FI29"/>
      <c r="FJ29"/>
      <c r="FK29"/>
      <c r="FL29"/>
      <c r="FM29"/>
      <c r="FU29" s="18">
        <f>ROW()</f>
        <v>29</v>
      </c>
      <c r="FV29" s="544" t="s">
        <v>506</v>
      </c>
      <c r="FW29" s="680"/>
      <c r="FX29" s="687">
        <v>0</v>
      </c>
      <c r="FY29" s="278">
        <v>0</v>
      </c>
      <c r="FZ29" s="687">
        <v>-9874746.4700000044</v>
      </c>
      <c r="GA29" s="278">
        <v>-572496.90000000224</v>
      </c>
      <c r="GB29" s="687">
        <f>FZ29+GA29</f>
        <v>-10447243.370000007</v>
      </c>
      <c r="GC29" s="278">
        <v>-1144993.8000000045</v>
      </c>
      <c r="GD29" s="687">
        <f>GB29+GC29</f>
        <v>-11592237.170000011</v>
      </c>
      <c r="GE29" s="278">
        <v>-572496.90000000224</v>
      </c>
      <c r="GF29" s="687">
        <f>GD29+GE29</f>
        <v>-12164734.070000013</v>
      </c>
      <c r="GG29" s="278">
        <v>-1144993.8000000045</v>
      </c>
      <c r="GH29" s="687">
        <f>GF29+GG29</f>
        <v>-13309727.870000018</v>
      </c>
      <c r="GI29" s="278">
        <v>-1144993.8000000007</v>
      </c>
      <c r="GJ29" s="687">
        <f>GH29+GI29</f>
        <v>-14454721.670000019</v>
      </c>
    </row>
    <row r="30" spans="1:192" ht="16.5" thickTop="1" thickBot="1" x14ac:dyDescent="0.3">
      <c r="A30" s="18"/>
      <c r="B30" s="461" t="s">
        <v>507</v>
      </c>
      <c r="C30" s="623"/>
      <c r="D30" s="686">
        <v>591568.35</v>
      </c>
      <c r="E30" s="686">
        <v>0</v>
      </c>
      <c r="F30" s="686">
        <f>SUM(D30:E30)</f>
        <v>591568.35</v>
      </c>
      <c r="G30" s="686">
        <v>0</v>
      </c>
      <c r="H30" s="686">
        <f>SUM(F30:G30)</f>
        <v>591568.35</v>
      </c>
      <c r="I30" s="686">
        <v>0</v>
      </c>
      <c r="J30" s="686">
        <f t="shared" si="66"/>
        <v>591568.35</v>
      </c>
      <c r="K30" s="686">
        <v>0</v>
      </c>
      <c r="L30" s="686">
        <f t="shared" si="66"/>
        <v>591568.35</v>
      </c>
      <c r="M30" s="686">
        <v>0</v>
      </c>
      <c r="N30" s="686">
        <f t="shared" si="66"/>
        <v>591568.35</v>
      </c>
      <c r="O30" s="686">
        <v>0</v>
      </c>
      <c r="P30" s="686">
        <f t="shared" si="66"/>
        <v>591568.35</v>
      </c>
      <c r="Q30" s="18"/>
      <c r="AW30" s="18">
        <f>ROW()</f>
        <v>30</v>
      </c>
      <c r="AX30" s="362" t="s">
        <v>216</v>
      </c>
      <c r="AY30" s="19"/>
      <c r="AZ30" s="57">
        <f t="shared" ref="AZ30:BL30" si="69">-SUM(AZ26:AZ28)</f>
        <v>-8373359.8867000006</v>
      </c>
      <c r="BA30" s="57">
        <f t="shared" si="69"/>
        <v>-745895.0162666667</v>
      </c>
      <c r="BB30" s="57">
        <f t="shared" si="69"/>
        <v>-9119254.9029666632</v>
      </c>
      <c r="BC30" s="57">
        <f t="shared" si="69"/>
        <v>0</v>
      </c>
      <c r="BD30" s="57">
        <f t="shared" si="69"/>
        <v>-9119254.9029666632</v>
      </c>
      <c r="BE30" s="57">
        <f t="shared" si="69"/>
        <v>0</v>
      </c>
      <c r="BF30" s="57">
        <f t="shared" si="69"/>
        <v>-9119254.9029666632</v>
      </c>
      <c r="BG30" s="57">
        <f t="shared" si="69"/>
        <v>827173.50134999724</v>
      </c>
      <c r="BH30" s="57">
        <f t="shared" si="69"/>
        <v>-8292081.4016166674</v>
      </c>
      <c r="BI30" s="57">
        <f t="shared" si="69"/>
        <v>0</v>
      </c>
      <c r="BJ30" s="57">
        <f t="shared" si="69"/>
        <v>-8292081.4016166674</v>
      </c>
      <c r="BK30" s="57">
        <f t="shared" si="69"/>
        <v>0</v>
      </c>
      <c r="BL30" s="57">
        <f t="shared" si="69"/>
        <v>-8292081.4016166674</v>
      </c>
      <c r="BM30" s="18">
        <f>ROW()</f>
        <v>30</v>
      </c>
      <c r="BN30" s="624" t="s">
        <v>508</v>
      </c>
      <c r="BO30" s="361"/>
      <c r="BP30" s="36">
        <v>0</v>
      </c>
      <c r="BQ30" s="36"/>
      <c r="BR30" s="36">
        <v>0</v>
      </c>
      <c r="BS30" s="36">
        <v>0</v>
      </c>
      <c r="BT30" s="36">
        <f t="shared" si="13"/>
        <v>0</v>
      </c>
      <c r="BU30" s="36">
        <v>0</v>
      </c>
      <c r="BV30" s="36">
        <f t="shared" si="14"/>
        <v>0</v>
      </c>
      <c r="BW30" s="36">
        <v>0</v>
      </c>
      <c r="BX30" s="36">
        <f t="shared" si="15"/>
        <v>0</v>
      </c>
      <c r="BY30" s="36">
        <v>0</v>
      </c>
      <c r="BZ30" s="36">
        <f t="shared" si="16"/>
        <v>0</v>
      </c>
      <c r="CA30" s="36">
        <v>0</v>
      </c>
      <c r="CB30" s="36">
        <f t="shared" si="17"/>
        <v>0</v>
      </c>
      <c r="CC30" s="18"/>
      <c r="CD30"/>
      <c r="CE30"/>
      <c r="CF30"/>
      <c r="CG30"/>
      <c r="CH30"/>
      <c r="CI30"/>
      <c r="CJ30"/>
      <c r="CK30"/>
      <c r="CL30"/>
      <c r="CM30"/>
      <c r="CN30"/>
      <c r="CO30" s="475"/>
      <c r="CP30" s="475"/>
      <c r="CQ30" s="475"/>
      <c r="CR30" s="475"/>
      <c r="CS30" s="18">
        <f>ROW()</f>
        <v>30</v>
      </c>
      <c r="CT30" s="362" t="s">
        <v>216</v>
      </c>
      <c r="CU30" s="19"/>
      <c r="CV30" s="57">
        <f>-SUM(CV26:CV28)</f>
        <v>-18048646.851800002</v>
      </c>
      <c r="CW30" s="57">
        <f t="shared" ref="CW30:CZ30" si="70">-SUM(CW26:CW28)</f>
        <v>789966.53717999777</v>
      </c>
      <c r="CX30" s="57">
        <f t="shared" si="70"/>
        <v>-17258680.314620003</v>
      </c>
      <c r="CY30" s="57">
        <f t="shared" si="70"/>
        <v>0</v>
      </c>
      <c r="CZ30" s="57">
        <f t="shared" si="70"/>
        <v>-17258680.314620003</v>
      </c>
      <c r="DA30" s="57">
        <f>+DB30-CZ30</f>
        <v>0</v>
      </c>
      <c r="DB30" s="57">
        <f t="shared" ref="DB30" si="71">-SUM(DB26:DB28)</f>
        <v>-17258680.314620003</v>
      </c>
      <c r="DC30" s="57">
        <f>+DD30-DB30</f>
        <v>-9794940.0194749981</v>
      </c>
      <c r="DD30" s="57">
        <f t="shared" ref="DD30" si="72">-SUM(DD26:DD28)</f>
        <v>-27053620.334095001</v>
      </c>
      <c r="DE30" s="57">
        <f>+DF30-DD30</f>
        <v>0</v>
      </c>
      <c r="DF30" s="57">
        <f t="shared" ref="DF30" si="73">-SUM(DF26:DF28)</f>
        <v>-27053620.334095001</v>
      </c>
      <c r="DG30" s="57">
        <f>+DH30-DF30</f>
        <v>3934555.396922037</v>
      </c>
      <c r="DH30" s="57">
        <f t="shared" ref="DH30" si="74">-SUM(DH26:DH28)</f>
        <v>-23119064.937172964</v>
      </c>
      <c r="DI30" s="18">
        <f>ROW()</f>
        <v>30</v>
      </c>
      <c r="DJ30" s="624" t="s">
        <v>509</v>
      </c>
      <c r="DK30"/>
      <c r="DL30" s="625">
        <f t="shared" ref="DL30:DX30" si="75">DL22+DL28</f>
        <v>0</v>
      </c>
      <c r="DM30" s="625">
        <f t="shared" si="75"/>
        <v>0</v>
      </c>
      <c r="DN30" s="625">
        <f t="shared" si="75"/>
        <v>0</v>
      </c>
      <c r="DO30" s="625">
        <f t="shared" si="75"/>
        <v>4432284.8022039272</v>
      </c>
      <c r="DP30" s="625">
        <f t="shared" si="75"/>
        <v>4432284.8022039272</v>
      </c>
      <c r="DQ30" s="625">
        <f t="shared" si="75"/>
        <v>1742015.2007266018</v>
      </c>
      <c r="DR30" s="625">
        <f t="shared" si="75"/>
        <v>6174300.0029305285</v>
      </c>
      <c r="DS30" s="625">
        <f t="shared" si="75"/>
        <v>-771787.50036631664</v>
      </c>
      <c r="DT30" s="625">
        <f t="shared" si="75"/>
        <v>5402512.5025642123</v>
      </c>
      <c r="DU30" s="625">
        <f t="shared" si="75"/>
        <v>-1543575.0007326342</v>
      </c>
      <c r="DV30" s="625">
        <f t="shared" si="75"/>
        <v>3858937.5018315786</v>
      </c>
      <c r="DW30" s="625">
        <f t="shared" si="75"/>
        <v>-1543575.000732634</v>
      </c>
      <c r="DX30" s="625">
        <f t="shared" si="75"/>
        <v>2315362.5010989439</v>
      </c>
      <c r="DY30" s="18">
        <f>ROW()</f>
        <v>30</v>
      </c>
      <c r="DZ30" s="66" t="s">
        <v>510</v>
      </c>
      <c r="EA30"/>
      <c r="EB30" s="678">
        <v>0</v>
      </c>
      <c r="EC30" s="678">
        <v>0</v>
      </c>
      <c r="ED30" s="678">
        <f t="shared" si="59"/>
        <v>0</v>
      </c>
      <c r="EE30" s="678">
        <v>-7301988.8099999996</v>
      </c>
      <c r="EF30" s="678">
        <f t="shared" si="60"/>
        <v>-7301988.8099999996</v>
      </c>
      <c r="EG30" s="678">
        <v>-2991730.919999999</v>
      </c>
      <c r="EH30" s="678">
        <f t="shared" si="61"/>
        <v>-10293719.729999999</v>
      </c>
      <c r="EI30" s="678">
        <v>-2038434.6399999987</v>
      </c>
      <c r="EJ30" s="678">
        <f t="shared" si="62"/>
        <v>-12332154.369999997</v>
      </c>
      <c r="EK30" s="678">
        <v>-11423246.820000004</v>
      </c>
      <c r="EL30" s="678">
        <f t="shared" si="63"/>
        <v>-23755401.190000001</v>
      </c>
      <c r="EM30" s="678">
        <v>-16217464.820000004</v>
      </c>
      <c r="EN30" s="678">
        <f t="shared" si="64"/>
        <v>-39972866.010000005</v>
      </c>
      <c r="EO30" s="713"/>
      <c r="EP30"/>
      <c r="EQ30"/>
      <c r="ER30"/>
      <c r="ES30"/>
      <c r="ET30"/>
      <c r="EU30"/>
      <c r="EV30"/>
      <c r="EW30"/>
      <c r="EX30"/>
      <c r="EY30"/>
      <c r="FE30" s="713"/>
      <c r="FF30"/>
      <c r="FG30"/>
      <c r="FH30"/>
      <c r="FI30"/>
      <c r="FJ30"/>
      <c r="FK30"/>
      <c r="FL30"/>
      <c r="FM30"/>
      <c r="FU30" s="18">
        <f>ROW()</f>
        <v>30</v>
      </c>
      <c r="FV30" s="544" t="s">
        <v>511</v>
      </c>
      <c r="FW30" s="680"/>
      <c r="FX30" s="699">
        <f>SUM(FX27:FX29)</f>
        <v>0</v>
      </c>
      <c r="FY30" s="699">
        <f t="shared" ref="FY30:GJ30" si="76">SUM(FY27:FY29)</f>
        <v>0</v>
      </c>
      <c r="FZ30" s="699">
        <f t="shared" si="76"/>
        <v>-140918021.41000003</v>
      </c>
      <c r="GA30" s="699">
        <f t="shared" si="76"/>
        <v>-4207196.5800000094</v>
      </c>
      <c r="GB30" s="699">
        <f t="shared" si="76"/>
        <v>-145125217.99000001</v>
      </c>
      <c r="GC30" s="699">
        <f t="shared" si="76"/>
        <v>-7972251.3400000408</v>
      </c>
      <c r="GD30" s="699">
        <f t="shared" si="76"/>
        <v>-153097469.33000007</v>
      </c>
      <c r="GE30" s="699">
        <f t="shared" si="76"/>
        <v>-2880746.5800000094</v>
      </c>
      <c r="GF30" s="699">
        <f t="shared" si="76"/>
        <v>-155978215.91000009</v>
      </c>
      <c r="GG30" s="699">
        <f t="shared" si="76"/>
        <v>-5761493.1600000188</v>
      </c>
      <c r="GH30" s="699">
        <f t="shared" si="76"/>
        <v>-161739709.07000008</v>
      </c>
      <c r="GI30" s="699">
        <f t="shared" si="76"/>
        <v>-5761493.1600000151</v>
      </c>
      <c r="GJ30" s="699">
        <f t="shared" si="76"/>
        <v>-167501202.23000011</v>
      </c>
    </row>
    <row r="31" spans="1:192" ht="15.75" thickTop="1" x14ac:dyDescent="0.25">
      <c r="A31" s="18"/>
      <c r="B31" s="461" t="s">
        <v>512</v>
      </c>
      <c r="C31" s="623"/>
      <c r="D31" s="686">
        <v>-4679929.3499999996</v>
      </c>
      <c r="E31" s="686">
        <v>0</v>
      </c>
      <c r="F31" s="686">
        <f>SUM(D31:E31)</f>
        <v>-4679929.3499999996</v>
      </c>
      <c r="G31" s="686">
        <v>0</v>
      </c>
      <c r="H31" s="686">
        <f>SUM(F31:G31)</f>
        <v>-4679929.3499999996</v>
      </c>
      <c r="I31" s="686">
        <v>0</v>
      </c>
      <c r="J31" s="686">
        <f>SUM(H31:I31)</f>
        <v>-4679929.3499999996</v>
      </c>
      <c r="K31" s="686">
        <v>-286443.41059209127</v>
      </c>
      <c r="L31" s="686">
        <f>SUM(J31:K31)</f>
        <v>-4966372.7605920909</v>
      </c>
      <c r="M31" s="686">
        <v>-149371.90150479879</v>
      </c>
      <c r="N31" s="686">
        <f>SUM(L31:M31)</f>
        <v>-5115744.6620968897</v>
      </c>
      <c r="O31" s="686">
        <v>-153472.33986290637</v>
      </c>
      <c r="P31" s="686">
        <f>SUM(N31:O31)</f>
        <v>-5269217.0019597961</v>
      </c>
      <c r="Q31" s="18"/>
      <c r="AW31" s="18"/>
      <c r="AX31" s="362"/>
      <c r="AY31" s="19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8">
        <f>ROW()</f>
        <v>31</v>
      </c>
      <c r="BN31" s="624" t="s">
        <v>513</v>
      </c>
      <c r="BO31" s="361"/>
      <c r="BP31" s="36">
        <v>0</v>
      </c>
      <c r="BQ31" s="36"/>
      <c r="BR31" s="36">
        <v>-793.65</v>
      </c>
      <c r="BS31" s="36">
        <v>793.65</v>
      </c>
      <c r="BT31" s="36">
        <f t="shared" ref="BT31:BT36" si="77">SUM(BR31:BS31)</f>
        <v>0</v>
      </c>
      <c r="BU31" s="36">
        <v>0</v>
      </c>
      <c r="BV31" s="36">
        <f t="shared" ref="BV31:BV36" si="78">SUM(BT31:BU31)</f>
        <v>0</v>
      </c>
      <c r="BW31" s="36">
        <v>0</v>
      </c>
      <c r="BX31" s="36">
        <f t="shared" ref="BX31:BX36" si="79">SUM(BV31:BW31)</f>
        <v>0</v>
      </c>
      <c r="BY31" s="36">
        <v>0</v>
      </c>
      <c r="BZ31" s="36">
        <f t="shared" ref="BZ31:BZ36" si="80">SUM(BX31:BY31)</f>
        <v>0</v>
      </c>
      <c r="CA31" s="36">
        <v>0</v>
      </c>
      <c r="CB31" s="36">
        <f t="shared" ref="CB31:CB36" si="81">SUM(BZ31:CA31)</f>
        <v>0</v>
      </c>
      <c r="CC31" s="18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 s="18"/>
      <c r="CT31" s="362"/>
      <c r="CU31" s="19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8">
        <f>ROW()</f>
        <v>31</v>
      </c>
      <c r="DJ31" s="624"/>
      <c r="DK31"/>
      <c r="DL31" s="687"/>
      <c r="DM31" s="687"/>
      <c r="DN31" s="687"/>
      <c r="DO31" s="687"/>
      <c r="DP31" s="687"/>
      <c r="DQ31" s="687"/>
      <c r="DR31" s="687"/>
      <c r="DS31" s="687"/>
      <c r="DT31" s="687"/>
      <c r="DU31" s="687"/>
      <c r="DV31" s="687"/>
      <c r="DW31" s="687"/>
      <c r="DX31" s="687"/>
      <c r="DY31" s="18">
        <f>ROW()</f>
        <v>31</v>
      </c>
      <c r="DZ31" s="66" t="s">
        <v>514</v>
      </c>
      <c r="EA31"/>
      <c r="EB31" s="678">
        <v>0</v>
      </c>
      <c r="EC31" s="678">
        <v>0</v>
      </c>
      <c r="ED31" s="678">
        <f t="shared" si="59"/>
        <v>0</v>
      </c>
      <c r="EE31" s="678">
        <v>163733.57999999999</v>
      </c>
      <c r="EF31" s="678">
        <f t="shared" si="60"/>
        <v>163733.57999999999</v>
      </c>
      <c r="EG31" s="678">
        <v>701967.24000000011</v>
      </c>
      <c r="EH31" s="678">
        <f t="shared" si="61"/>
        <v>865700.82000000007</v>
      </c>
      <c r="EI31" s="678">
        <v>417918.13999999966</v>
      </c>
      <c r="EJ31" s="678">
        <f t="shared" si="62"/>
        <v>1283618.9599999997</v>
      </c>
      <c r="EK31" s="678">
        <v>1206560.9300000004</v>
      </c>
      <c r="EL31" s="678">
        <f t="shared" si="63"/>
        <v>2490179.89</v>
      </c>
      <c r="EM31" s="678">
        <v>2314949.1099999989</v>
      </c>
      <c r="EN31" s="678">
        <f t="shared" si="64"/>
        <v>4805128.9999999991</v>
      </c>
      <c r="EO31" s="713"/>
      <c r="EP31"/>
      <c r="EQ31"/>
      <c r="ER31"/>
      <c r="ES31"/>
      <c r="ET31"/>
      <c r="EU31"/>
      <c r="EV31"/>
      <c r="EW31"/>
      <c r="EX31"/>
      <c r="EY31"/>
      <c r="FE31" s="713"/>
      <c r="FF31"/>
      <c r="FG31"/>
      <c r="FH31"/>
      <c r="FI31"/>
      <c r="FJ31"/>
      <c r="FK31"/>
      <c r="FL31"/>
      <c r="FM31"/>
      <c r="FU31" s="18">
        <f>ROW()</f>
        <v>31</v>
      </c>
      <c r="FV31" s="544"/>
      <c r="FW31" s="680"/>
      <c r="FX31" s="687"/>
      <c r="FY31" s="278"/>
      <c r="FZ31" s="687"/>
      <c r="GA31" s="278"/>
      <c r="GB31" s="687"/>
      <c r="GC31" s="278"/>
      <c r="GD31" s="687"/>
      <c r="GE31" s="278"/>
      <c r="GF31" s="687"/>
      <c r="GG31" s="278"/>
      <c r="GH31" s="687"/>
      <c r="GI31" s="278"/>
      <c r="GJ31" s="687"/>
    </row>
    <row r="32" spans="1:192" ht="15.75" thickBot="1" x14ac:dyDescent="0.3">
      <c r="A32" s="18"/>
      <c r="B32" s="461" t="s">
        <v>515</v>
      </c>
      <c r="C32" s="623"/>
      <c r="D32" s="686">
        <v>0</v>
      </c>
      <c r="E32" s="686">
        <v>4094424</v>
      </c>
      <c r="F32" s="686">
        <f>SUM(D32:E32)</f>
        <v>4094424</v>
      </c>
      <c r="G32" s="686">
        <v>0</v>
      </c>
      <c r="H32" s="686">
        <f>SUM(F32:G32)</f>
        <v>4094424</v>
      </c>
      <c r="I32" s="686">
        <v>0</v>
      </c>
      <c r="J32" s="686">
        <f>SUM(H32:I32)</f>
        <v>4094424</v>
      </c>
      <c r="K32" s="686">
        <v>0</v>
      </c>
      <c r="L32" s="686">
        <f>SUM(J32:K32)</f>
        <v>4094424</v>
      </c>
      <c r="M32" s="686">
        <v>11217.600000000093</v>
      </c>
      <c r="N32" s="686">
        <f>SUM(L32:M32)</f>
        <v>4105641.6</v>
      </c>
      <c r="O32" s="686">
        <v>-873201.60000000056</v>
      </c>
      <c r="P32" s="686">
        <f>SUM(N32:O32)</f>
        <v>3232439.9999999995</v>
      </c>
      <c r="Q32" s="18"/>
      <c r="AW32" s="18"/>
      <c r="AX32" s="362"/>
      <c r="AY32" s="19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8">
        <f>ROW()</f>
        <v>32</v>
      </c>
      <c r="BN32" s="624" t="s">
        <v>516</v>
      </c>
      <c r="BO32" s="361"/>
      <c r="BP32" s="36">
        <v>0</v>
      </c>
      <c r="BQ32" s="36"/>
      <c r="BR32" s="36">
        <v>1199321.29</v>
      </c>
      <c r="BS32" s="36">
        <v>-473254.35294126032</v>
      </c>
      <c r="BT32" s="36">
        <f t="shared" si="77"/>
        <v>726066.93705873971</v>
      </c>
      <c r="BU32" s="36">
        <v>-484044.62470582663</v>
      </c>
      <c r="BV32" s="36">
        <f t="shared" si="78"/>
        <v>242022.31235291308</v>
      </c>
      <c r="BW32" s="36">
        <v>-181516.7342646847</v>
      </c>
      <c r="BX32" s="36">
        <f t="shared" si="79"/>
        <v>60505.578088228387</v>
      </c>
      <c r="BY32" s="36">
        <v>-60505.578088228387</v>
      </c>
      <c r="BZ32" s="36">
        <f t="shared" si="80"/>
        <v>0</v>
      </c>
      <c r="CA32" s="36">
        <v>0</v>
      </c>
      <c r="CB32" s="36">
        <f t="shared" si="81"/>
        <v>0</v>
      </c>
      <c r="CC32" s="18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 s="18"/>
      <c r="CT32" s="362"/>
      <c r="CU32" s="19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8">
        <f>ROW()</f>
        <v>32</v>
      </c>
      <c r="DJ32" s="631" t="s">
        <v>517</v>
      </c>
      <c r="DK32"/>
      <c r="DL32" s="687"/>
      <c r="DM32" s="687"/>
      <c r="DN32" s="687"/>
      <c r="DO32" s="687"/>
      <c r="DP32" s="687"/>
      <c r="DQ32" s="687"/>
      <c r="DR32" s="687"/>
      <c r="DS32" s="687"/>
      <c r="DT32" s="687"/>
      <c r="DU32" s="687"/>
      <c r="DV32" s="687"/>
      <c r="DW32" s="687"/>
      <c r="DX32" s="687"/>
      <c r="DY32" s="18">
        <f>ROW()</f>
        <v>32</v>
      </c>
      <c r="DZ32" s="1" t="s">
        <v>518</v>
      </c>
      <c r="EA32"/>
      <c r="EB32" s="678">
        <v>0</v>
      </c>
      <c r="EC32" s="678">
        <v>0</v>
      </c>
      <c r="ED32" s="678">
        <f t="shared" si="59"/>
        <v>0</v>
      </c>
      <c r="EE32" s="678">
        <v>32056701</v>
      </c>
      <c r="EF32" s="678">
        <f t="shared" si="60"/>
        <v>32056701</v>
      </c>
      <c r="EG32" s="678">
        <v>-10962657</v>
      </c>
      <c r="EH32" s="678">
        <f t="shared" si="61"/>
        <v>21094044</v>
      </c>
      <c r="EI32" s="678">
        <v>-4251957.5762557089</v>
      </c>
      <c r="EJ32" s="678">
        <f t="shared" si="62"/>
        <v>16842086.423744291</v>
      </c>
      <c r="EK32" s="678">
        <v>-8929615.3331249841</v>
      </c>
      <c r="EL32" s="678">
        <f t="shared" si="63"/>
        <v>7912471.090619307</v>
      </c>
      <c r="EM32" s="678">
        <v>-8090661.2942722756</v>
      </c>
      <c r="EN32" s="678">
        <f t="shared" si="64"/>
        <v>-178190.20365296863</v>
      </c>
      <c r="EO32" s="713"/>
      <c r="EP32"/>
      <c r="EQ32"/>
      <c r="ER32"/>
      <c r="ES32"/>
      <c r="ET32"/>
      <c r="EU32"/>
      <c r="EV32"/>
      <c r="EW32"/>
      <c r="EX32"/>
      <c r="EY32"/>
      <c r="FE32" s="713"/>
      <c r="FF32"/>
      <c r="FG32"/>
      <c r="FH32"/>
      <c r="FI32"/>
      <c r="FJ32"/>
      <c r="FK32"/>
      <c r="FL32"/>
      <c r="FM32"/>
      <c r="FU32" s="18">
        <f>ROW()</f>
        <v>32</v>
      </c>
      <c r="FV32" s="624" t="s">
        <v>343</v>
      </c>
      <c r="FW32" s="680"/>
      <c r="FX32" s="716">
        <f t="shared" ref="FX32:GJ32" si="82">FX24+FX30</f>
        <v>0</v>
      </c>
      <c r="FY32" s="716">
        <f t="shared" si="82"/>
        <v>0</v>
      </c>
      <c r="FZ32" s="716">
        <f t="shared" si="82"/>
        <v>123674790.29999998</v>
      </c>
      <c r="GA32" s="716">
        <f t="shared" si="82"/>
        <v>-4207196.5800000094</v>
      </c>
      <c r="GB32" s="716">
        <f t="shared" si="82"/>
        <v>119467593.72</v>
      </c>
      <c r="GC32" s="716">
        <f t="shared" si="82"/>
        <v>-7972251.3400000408</v>
      </c>
      <c r="GD32" s="716">
        <f t="shared" si="82"/>
        <v>111495342.37999994</v>
      </c>
      <c r="GE32" s="716">
        <f t="shared" si="82"/>
        <v>-2880746.5800000094</v>
      </c>
      <c r="GF32" s="716">
        <f t="shared" si="82"/>
        <v>108614595.79999992</v>
      </c>
      <c r="GG32" s="716">
        <f t="shared" si="82"/>
        <v>-5761493.1600000188</v>
      </c>
      <c r="GH32" s="716">
        <f t="shared" si="82"/>
        <v>102853102.63999993</v>
      </c>
      <c r="GI32" s="716">
        <f t="shared" si="82"/>
        <v>-5761493.1600000151</v>
      </c>
      <c r="GJ32" s="716">
        <f t="shared" si="82"/>
        <v>97091609.4799999</v>
      </c>
    </row>
    <row r="33" spans="1:192" ht="15.75" thickTop="1" x14ac:dyDescent="0.25">
      <c r="A33" s="18"/>
      <c r="B33" s="461" t="s">
        <v>492</v>
      </c>
      <c r="C33" s="623"/>
      <c r="D33" s="707">
        <f t="shared" ref="D33:P33" si="83">SUM(D26:D32)</f>
        <v>852118902.26999998</v>
      </c>
      <c r="E33" s="707">
        <f t="shared" si="83"/>
        <v>10300467.056084067</v>
      </c>
      <c r="F33" s="707">
        <f t="shared" si="83"/>
        <v>862419369.32608414</v>
      </c>
      <c r="G33" s="707">
        <f t="shared" si="83"/>
        <v>0</v>
      </c>
      <c r="H33" s="707">
        <f t="shared" si="83"/>
        <v>862419369.32608414</v>
      </c>
      <c r="I33" s="707">
        <f t="shared" si="83"/>
        <v>0</v>
      </c>
      <c r="J33" s="707">
        <f t="shared" si="83"/>
        <v>862419369.32608414</v>
      </c>
      <c r="K33" s="707">
        <f t="shared" si="83"/>
        <v>158820697.2938326</v>
      </c>
      <c r="L33" s="707">
        <f t="shared" si="83"/>
        <v>1021240066.6199167</v>
      </c>
      <c r="M33" s="707">
        <f t="shared" si="83"/>
        <v>11355949.99720289</v>
      </c>
      <c r="N33" s="707">
        <f t="shared" si="83"/>
        <v>1032596016.6171196</v>
      </c>
      <c r="O33" s="707">
        <f t="shared" si="83"/>
        <v>-56327561.42692849</v>
      </c>
      <c r="P33" s="707">
        <f t="shared" si="83"/>
        <v>976268455.19019103</v>
      </c>
      <c r="Q33" s="18"/>
      <c r="AW33" s="18"/>
      <c r="AX33" s="362"/>
      <c r="AY33" s="19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8">
        <f>ROW()</f>
        <v>33</v>
      </c>
      <c r="BN33" s="624" t="s">
        <v>519</v>
      </c>
      <c r="BO33" s="361"/>
      <c r="BP33" s="36">
        <v>0</v>
      </c>
      <c r="BQ33" s="36"/>
      <c r="BR33" s="36">
        <v>-8107003.3600000013</v>
      </c>
      <c r="BS33" s="36">
        <v>1780958.8703654874</v>
      </c>
      <c r="BT33" s="36">
        <f t="shared" si="77"/>
        <v>-6326044.4896345139</v>
      </c>
      <c r="BU33" s="36">
        <v>3653578.0916662309</v>
      </c>
      <c r="BV33" s="36">
        <f t="shared" si="78"/>
        <v>-2672466.3979682829</v>
      </c>
      <c r="BW33" s="36">
        <v>1739056.3643443834</v>
      </c>
      <c r="BX33" s="36">
        <f t="shared" si="79"/>
        <v>-933410.03362389957</v>
      </c>
      <c r="BY33" s="36">
        <v>933410.01812390168</v>
      </c>
      <c r="BZ33" s="36">
        <f t="shared" si="80"/>
        <v>-1.549999788403511E-2</v>
      </c>
      <c r="CA33" s="36">
        <v>1.5499997869483195E-2</v>
      </c>
      <c r="CB33" s="36">
        <f t="shared" si="81"/>
        <v>-1.4551915228366852E-11</v>
      </c>
      <c r="CC33" s="18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 s="18"/>
      <c r="CT33" s="362"/>
      <c r="CU33" s="19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8">
        <f>ROW()</f>
        <v>33</v>
      </c>
      <c r="DJ33" s="544" t="s">
        <v>520</v>
      </c>
      <c r="DK33"/>
      <c r="DL33" s="687">
        <v>58170.11</v>
      </c>
      <c r="DM33" s="687">
        <v>0</v>
      </c>
      <c r="DN33" s="687">
        <f>SUM(DL33:DM33)</f>
        <v>58170.11</v>
      </c>
      <c r="DO33" s="687">
        <f>-DN33</f>
        <v>-58170.11</v>
      </c>
      <c r="DP33" s="687">
        <f>SUM(DN33:DO33)</f>
        <v>0</v>
      </c>
      <c r="DQ33" s="687"/>
      <c r="DR33" s="687">
        <f>SUM(DP33:DQ33)</f>
        <v>0</v>
      </c>
      <c r="DS33" s="687"/>
      <c r="DT33" s="687">
        <f>SUM(DR33:DS33)</f>
        <v>0</v>
      </c>
      <c r="DU33" s="687"/>
      <c r="DV33" s="687">
        <f>SUM(DT33:DU33)</f>
        <v>0</v>
      </c>
      <c r="DW33" s="687"/>
      <c r="DX33" s="687">
        <f>SUM(DV33:DW33)</f>
        <v>0</v>
      </c>
      <c r="DY33" s="18">
        <f>ROW()</f>
        <v>33</v>
      </c>
      <c r="DZ33" s="1" t="s">
        <v>521</v>
      </c>
      <c r="EA33"/>
      <c r="EB33" s="678">
        <v>0</v>
      </c>
      <c r="EC33" s="678">
        <v>0</v>
      </c>
      <c r="ED33" s="678">
        <f t="shared" si="59"/>
        <v>0</v>
      </c>
      <c r="EE33" s="678">
        <v>20075.669999999998</v>
      </c>
      <c r="EF33" s="678">
        <f t="shared" si="60"/>
        <v>20075.669999999998</v>
      </c>
      <c r="EG33" s="678">
        <v>-19907.879999999997</v>
      </c>
      <c r="EH33" s="678">
        <f t="shared" si="61"/>
        <v>167.79000000000087</v>
      </c>
      <c r="EI33" s="678">
        <v>-1699.9799999999977</v>
      </c>
      <c r="EJ33" s="678">
        <f t="shared" si="62"/>
        <v>-1532.1899999999969</v>
      </c>
      <c r="EK33" s="678">
        <v>-2756.220000000013</v>
      </c>
      <c r="EL33" s="678">
        <f t="shared" si="63"/>
        <v>-4288.4100000000099</v>
      </c>
      <c r="EM33" s="678">
        <v>-46798.049999999996</v>
      </c>
      <c r="EN33" s="678">
        <f t="shared" si="64"/>
        <v>-51086.460000000006</v>
      </c>
      <c r="EO33" s="713"/>
      <c r="EP33"/>
      <c r="EQ33"/>
      <c r="ER33"/>
      <c r="ES33"/>
      <c r="ET33"/>
      <c r="EU33"/>
      <c r="EV33"/>
      <c r="EW33"/>
      <c r="EX33"/>
      <c r="EY33"/>
      <c r="FE33" s="713"/>
      <c r="FF33"/>
      <c r="FG33"/>
      <c r="FH33"/>
      <c r="FI33"/>
      <c r="FJ33"/>
      <c r="FK33"/>
      <c r="FL33"/>
      <c r="FM33"/>
      <c r="FU33" s="18">
        <f>ROW()</f>
        <v>33</v>
      </c>
      <c r="FV33" s="680"/>
      <c r="FW33" s="680"/>
      <c r="FX33" s="687"/>
      <c r="FY33" s="278"/>
      <c r="FZ33" s="687"/>
      <c r="GA33" s="278"/>
      <c r="GB33" s="687"/>
      <c r="GC33" s="278"/>
      <c r="GD33" s="687"/>
      <c r="GE33" s="278"/>
      <c r="GF33" s="687"/>
      <c r="GG33" s="278"/>
      <c r="GH33" s="687"/>
      <c r="GI33" s="278"/>
      <c r="GJ33" s="687"/>
    </row>
    <row r="34" spans="1:192" x14ac:dyDescent="0.25">
      <c r="A34" s="18"/>
      <c r="B34" s="280" t="s">
        <v>277</v>
      </c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18"/>
      <c r="AW34" s="18"/>
      <c r="AX34" s="362"/>
      <c r="AY34" s="19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8">
        <f>ROW()</f>
        <v>34</v>
      </c>
      <c r="BN34" s="624" t="s">
        <v>522</v>
      </c>
      <c r="BO34" s="361"/>
      <c r="BP34" s="36">
        <v>0</v>
      </c>
      <c r="BQ34" s="36"/>
      <c r="BR34" s="36">
        <v>-18720413.039999999</v>
      </c>
      <c r="BS34" s="36">
        <v>4112528.9041346461</v>
      </c>
      <c r="BT34" s="36">
        <f t="shared" si="77"/>
        <v>-14607884.135865353</v>
      </c>
      <c r="BU34" s="36">
        <v>8436716.7347368114</v>
      </c>
      <c r="BV34" s="36">
        <f t="shared" si="78"/>
        <v>-6171167.4011285417</v>
      </c>
      <c r="BW34" s="36">
        <v>4015769.0799551546</v>
      </c>
      <c r="BX34" s="36">
        <f t="shared" si="79"/>
        <v>-2155398.3211733871</v>
      </c>
      <c r="BY34" s="36">
        <v>2155398.2760733943</v>
      </c>
      <c r="BZ34" s="36">
        <f t="shared" si="80"/>
        <v>-4.5099992770701647E-2</v>
      </c>
      <c r="CA34" s="36">
        <v>4.5099992072209716E-2</v>
      </c>
      <c r="CB34" s="36">
        <f t="shared" si="81"/>
        <v>-6.9849193096160889E-10</v>
      </c>
      <c r="CC34" s="18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 s="18"/>
      <c r="CT34" s="362"/>
      <c r="CU34" s="19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8">
        <f>ROW()</f>
        <v>34</v>
      </c>
      <c r="DJ34" s="613" t="s">
        <v>523</v>
      </c>
      <c r="DK34"/>
      <c r="DL34" s="717">
        <f>SUM(DL33)</f>
        <v>58170.11</v>
      </c>
      <c r="DM34" s="717">
        <f t="shared" ref="DM34:DX34" si="84">SUM(DM33)</f>
        <v>0</v>
      </c>
      <c r="DN34" s="717">
        <f t="shared" si="84"/>
        <v>58170.11</v>
      </c>
      <c r="DO34" s="717">
        <f t="shared" si="84"/>
        <v>-58170.11</v>
      </c>
      <c r="DP34" s="717">
        <f t="shared" si="84"/>
        <v>0</v>
      </c>
      <c r="DQ34" s="717">
        <f t="shared" si="84"/>
        <v>0</v>
      </c>
      <c r="DR34" s="717">
        <f t="shared" si="84"/>
        <v>0</v>
      </c>
      <c r="DS34" s="717">
        <f t="shared" si="84"/>
        <v>0</v>
      </c>
      <c r="DT34" s="717">
        <f t="shared" si="84"/>
        <v>0</v>
      </c>
      <c r="DU34" s="717">
        <f t="shared" si="84"/>
        <v>0</v>
      </c>
      <c r="DV34" s="717">
        <f t="shared" si="84"/>
        <v>0</v>
      </c>
      <c r="DW34" s="717">
        <f t="shared" si="84"/>
        <v>0</v>
      </c>
      <c r="DX34" s="717">
        <f t="shared" si="84"/>
        <v>0</v>
      </c>
      <c r="DY34" s="18">
        <f>ROW()</f>
        <v>34</v>
      </c>
      <c r="DZ34" s="695" t="s">
        <v>524</v>
      </c>
      <c r="EA34" s="718"/>
      <c r="EB34" s="696">
        <f>SUM(EB28:EB33)</f>
        <v>0</v>
      </c>
      <c r="EC34" s="696">
        <f t="shared" ref="EC34:EN34" si="85">SUM(EC28:EC33)</f>
        <v>0</v>
      </c>
      <c r="ED34" s="696">
        <f t="shared" si="85"/>
        <v>0</v>
      </c>
      <c r="EE34" s="696">
        <f t="shared" si="85"/>
        <v>-138942923.96999991</v>
      </c>
      <c r="EF34" s="696">
        <f t="shared" si="85"/>
        <v>-138942923.96999991</v>
      </c>
      <c r="EG34" s="696">
        <f t="shared" si="85"/>
        <v>27303427.329999987</v>
      </c>
      <c r="EH34" s="696">
        <f t="shared" si="85"/>
        <v>-111639496.63999993</v>
      </c>
      <c r="EI34" s="696">
        <f t="shared" si="85"/>
        <v>10775509.003744233</v>
      </c>
      <c r="EJ34" s="696">
        <f t="shared" si="85"/>
        <v>-100863987.6362557</v>
      </c>
      <c r="EK34" s="696">
        <f t="shared" si="85"/>
        <v>14340757.836875102</v>
      </c>
      <c r="EL34" s="696">
        <f t="shared" si="85"/>
        <v>-86523229.799380571</v>
      </c>
      <c r="EM34" s="696">
        <f t="shared" si="85"/>
        <v>11449840.215727879</v>
      </c>
      <c r="EN34" s="696">
        <f t="shared" si="85"/>
        <v>-75073389.58365269</v>
      </c>
      <c r="EO34" s="713"/>
      <c r="EP34"/>
      <c r="EQ34"/>
      <c r="ER34"/>
      <c r="ES34"/>
      <c r="ET34"/>
      <c r="EU34"/>
      <c r="EV34"/>
      <c r="EW34"/>
      <c r="EX34"/>
      <c r="EY34"/>
      <c r="FE34" s="713"/>
      <c r="FF34"/>
      <c r="FG34"/>
      <c r="FH34"/>
      <c r="FI34"/>
      <c r="FJ34"/>
      <c r="FK34"/>
      <c r="FL34"/>
      <c r="FM34"/>
      <c r="FU34" s="18">
        <f>ROW()</f>
        <v>34</v>
      </c>
      <c r="FV34" s="631" t="s">
        <v>313</v>
      </c>
      <c r="FW34" s="680"/>
      <c r="FX34" s="687"/>
      <c r="FY34" s="278"/>
      <c r="FZ34" s="687"/>
      <c r="GA34" s="278"/>
      <c r="GB34" s="687"/>
      <c r="GC34" s="278"/>
      <c r="GD34" s="687"/>
      <c r="GE34" s="278"/>
      <c r="GF34" s="687"/>
      <c r="GG34" s="278"/>
      <c r="GH34" s="687"/>
      <c r="GI34" s="278"/>
      <c r="GJ34" s="687"/>
    </row>
    <row r="35" spans="1:192" ht="15.75" x14ac:dyDescent="0.25">
      <c r="A35" s="18"/>
      <c r="B35" s="487" t="s">
        <v>525</v>
      </c>
      <c r="C35" s="280">
        <f>'SEF-3'!N14</f>
        <v>3.8733999999999998E-2</v>
      </c>
      <c r="D35" s="436">
        <f>-$C$35*D31</f>
        <v>181272.38344289997</v>
      </c>
      <c r="E35" s="436">
        <f>-$C$35*E31</f>
        <v>0</v>
      </c>
      <c r="F35" s="686">
        <f>SUM(D35:E35)</f>
        <v>181272.38344289997</v>
      </c>
      <c r="G35" s="436">
        <f>-$C$35*G31</f>
        <v>0</v>
      </c>
      <c r="H35" s="686">
        <f t="shared" ref="H35:P35" si="86">SUM(F35:G35)</f>
        <v>181272.38344289997</v>
      </c>
      <c r="I35" s="436">
        <f>-$C$35*I31</f>
        <v>0</v>
      </c>
      <c r="J35" s="686">
        <f t="shared" si="86"/>
        <v>181272.38344289997</v>
      </c>
      <c r="K35" s="436">
        <f>-$C$35*K31</f>
        <v>11095.099065874063</v>
      </c>
      <c r="L35" s="686">
        <f t="shared" si="86"/>
        <v>192367.48250877403</v>
      </c>
      <c r="M35" s="436">
        <f>-$C$35*M31</f>
        <v>5785.7712328868756</v>
      </c>
      <c r="N35" s="686">
        <f t="shared" si="86"/>
        <v>198153.25374166091</v>
      </c>
      <c r="O35" s="436">
        <f>-$C$35*O31</f>
        <v>5944.597612249815</v>
      </c>
      <c r="P35" s="686">
        <f t="shared" si="86"/>
        <v>204097.85135391072</v>
      </c>
      <c r="Q35" s="18"/>
      <c r="AW35" s="18"/>
      <c r="AX35" s="362"/>
      <c r="AY35" s="19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8">
        <f>ROW()</f>
        <v>35</v>
      </c>
      <c r="BN35" s="624" t="s">
        <v>526</v>
      </c>
      <c r="BO35" s="19"/>
      <c r="BP35" s="36">
        <v>0</v>
      </c>
      <c r="BQ35" s="36"/>
      <c r="BR35" s="36">
        <v>7720685.7599999998</v>
      </c>
      <c r="BS35" s="36">
        <v>-1687482.2579184547</v>
      </c>
      <c r="BT35" s="36">
        <f t="shared" si="77"/>
        <v>6033203.5020815451</v>
      </c>
      <c r="BU35" s="36">
        <v>-3374964.9659353886</v>
      </c>
      <c r="BV35" s="36">
        <f t="shared" si="78"/>
        <v>2658238.5361461565</v>
      </c>
      <c r="BW35" s="36">
        <v>-1608476.2468852617</v>
      </c>
      <c r="BX35" s="36">
        <f t="shared" si="79"/>
        <v>1049762.2892608948</v>
      </c>
      <c r="BY35" s="36">
        <v>-1049762.2892608948</v>
      </c>
      <c r="BZ35" s="36">
        <f t="shared" si="80"/>
        <v>0</v>
      </c>
      <c r="CA35" s="36">
        <v>0</v>
      </c>
      <c r="CB35" s="36">
        <f t="shared" si="81"/>
        <v>0</v>
      </c>
      <c r="CC35" s="18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 s="18"/>
      <c r="CT35" s="362"/>
      <c r="CU35" s="19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8">
        <f>ROW()</f>
        <v>35</v>
      </c>
      <c r="DJ35" s="624"/>
      <c r="DK35"/>
      <c r="DL35" s="719"/>
      <c r="DM35" s="719"/>
      <c r="DN35" s="719"/>
      <c r="DO35" s="719"/>
      <c r="DP35" s="720"/>
      <c r="DQ35" s="720"/>
      <c r="DR35" s="720"/>
      <c r="DS35" s="720"/>
      <c r="DT35" s="720"/>
      <c r="DU35" s="720"/>
      <c r="DV35" s="720"/>
      <c r="DW35" s="720"/>
      <c r="DX35" s="720"/>
      <c r="DY35" s="18">
        <f>ROW()</f>
        <v>35</v>
      </c>
      <c r="DZ35" s="66"/>
      <c r="EA35" s="718"/>
      <c r="EB35" s="678"/>
      <c r="EC35" s="709"/>
      <c r="ED35" s="678"/>
      <c r="EE35" s="709"/>
      <c r="EF35" s="678"/>
      <c r="EG35" s="709"/>
      <c r="EH35" s="678"/>
      <c r="EI35" s="709"/>
      <c r="EJ35" s="678"/>
      <c r="EK35" s="709"/>
      <c r="EL35" s="678"/>
      <c r="EM35" s="709"/>
      <c r="EN35" s="678"/>
      <c r="EO35" s="713"/>
      <c r="EP35"/>
      <c r="EQ35"/>
      <c r="ER35"/>
      <c r="ES35"/>
      <c r="ET35"/>
      <c r="EU35"/>
      <c r="EV35"/>
      <c r="EW35"/>
      <c r="EX35"/>
      <c r="EY35"/>
      <c r="FE35" s="713"/>
      <c r="FF35"/>
      <c r="FG35"/>
      <c r="FH35"/>
      <c r="FI35"/>
      <c r="FJ35"/>
      <c r="FK35"/>
      <c r="FL35"/>
      <c r="FM35"/>
      <c r="FU35" s="18">
        <f>ROW()</f>
        <v>35</v>
      </c>
      <c r="FV35" s="544" t="s">
        <v>527</v>
      </c>
      <c r="FW35" s="721"/>
      <c r="FX35" s="278">
        <v>2652900</v>
      </c>
      <c r="FY35" s="278">
        <v>0</v>
      </c>
      <c r="FZ35" s="687">
        <f>FX35+FY35</f>
        <v>2652900</v>
      </c>
      <c r="GA35" s="278">
        <v>0</v>
      </c>
      <c r="GB35" s="687">
        <f>FZ35+GA35</f>
        <v>2652900</v>
      </c>
      <c r="GC35" s="278">
        <v>-442141.81999997795</v>
      </c>
      <c r="GD35" s="687">
        <f>GB35+GC35</f>
        <v>2210758.1800000221</v>
      </c>
      <c r="GE35" s="278">
        <v>-2210758.1800000221</v>
      </c>
      <c r="GF35" s="687">
        <f>GD35+GE35</f>
        <v>0</v>
      </c>
      <c r="GG35" s="278">
        <v>0</v>
      </c>
      <c r="GH35" s="687">
        <f>GF35+GG35</f>
        <v>0</v>
      </c>
      <c r="GI35" s="278">
        <v>0</v>
      </c>
      <c r="GJ35" s="687">
        <f>GH35+GI35</f>
        <v>0</v>
      </c>
    </row>
    <row r="36" spans="1:192" ht="15.75" x14ac:dyDescent="0.25">
      <c r="A36" s="18"/>
      <c r="B36" s="461" t="s">
        <v>528</v>
      </c>
      <c r="C36" s="280"/>
      <c r="D36" s="473">
        <f t="shared" ref="D36:P36" si="87">SUM(D33:D35)</f>
        <v>852300174.65344286</v>
      </c>
      <c r="E36" s="473">
        <f t="shared" si="87"/>
        <v>10300467.056084067</v>
      </c>
      <c r="F36" s="473">
        <f t="shared" si="87"/>
        <v>862600641.70952702</v>
      </c>
      <c r="G36" s="473">
        <f t="shared" si="87"/>
        <v>0</v>
      </c>
      <c r="H36" s="473">
        <f t="shared" si="87"/>
        <v>862600641.70952702</v>
      </c>
      <c r="I36" s="473">
        <f t="shared" si="87"/>
        <v>0</v>
      </c>
      <c r="J36" s="473">
        <f t="shared" si="87"/>
        <v>862600641.70952702</v>
      </c>
      <c r="K36" s="473">
        <f t="shared" si="87"/>
        <v>158831792.39289847</v>
      </c>
      <c r="L36" s="473">
        <f t="shared" si="87"/>
        <v>1021432434.1024255</v>
      </c>
      <c r="M36" s="473">
        <f t="shared" si="87"/>
        <v>11361735.768435776</v>
      </c>
      <c r="N36" s="473">
        <f t="shared" si="87"/>
        <v>1032794169.8708612</v>
      </c>
      <c r="O36" s="473">
        <f t="shared" si="87"/>
        <v>-56321616.829316244</v>
      </c>
      <c r="P36" s="473">
        <f t="shared" si="87"/>
        <v>976472553.04154491</v>
      </c>
      <c r="Q36" s="18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8">
        <f>ROW()</f>
        <v>36</v>
      </c>
      <c r="BN36" s="624" t="s">
        <v>529</v>
      </c>
      <c r="BO36" s="19"/>
      <c r="BP36" s="36">
        <v>0</v>
      </c>
      <c r="BQ36" s="36"/>
      <c r="BR36" s="36">
        <v>13747851.824075921</v>
      </c>
      <c r="BS36" s="36">
        <v>-3004818.3951591272</v>
      </c>
      <c r="BT36" s="36">
        <f t="shared" si="77"/>
        <v>10743033.428916793</v>
      </c>
      <c r="BU36" s="36">
        <v>-6009636.7903182507</v>
      </c>
      <c r="BV36" s="36">
        <f t="shared" si="78"/>
        <v>4733396.6385985427</v>
      </c>
      <c r="BW36" s="36">
        <v>-2864135.7966824844</v>
      </c>
      <c r="BX36" s="36">
        <f t="shared" si="79"/>
        <v>1869260.8419160582</v>
      </c>
      <c r="BY36" s="36">
        <v>-1869260.841916058</v>
      </c>
      <c r="BZ36" s="36">
        <f t="shared" si="80"/>
        <v>0</v>
      </c>
      <c r="CA36" s="36">
        <v>0</v>
      </c>
      <c r="CB36" s="36">
        <f t="shared" si="81"/>
        <v>0</v>
      </c>
      <c r="CC36" s="18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T36"/>
      <c r="CU36"/>
      <c r="CV36"/>
      <c r="CW36"/>
      <c r="CX36"/>
      <c r="CY36"/>
      <c r="CZ36"/>
      <c r="DA36"/>
      <c r="DI36" s="18">
        <f>ROW()</f>
        <v>36</v>
      </c>
      <c r="DJ36" s="631" t="s">
        <v>313</v>
      </c>
      <c r="DL36" s="722"/>
      <c r="DM36" s="722"/>
      <c r="DN36" s="722"/>
      <c r="DO36" s="722"/>
      <c r="DP36" s="723"/>
      <c r="DQ36" s="723"/>
      <c r="DR36" s="723"/>
      <c r="DS36" s="723"/>
      <c r="DT36" s="723"/>
      <c r="DU36" s="723"/>
      <c r="DV36" s="723"/>
      <c r="DW36" s="723"/>
      <c r="DX36" s="723"/>
      <c r="DY36" s="18">
        <f>ROW()</f>
        <v>36</v>
      </c>
      <c r="DZ36" s="1" t="s">
        <v>530</v>
      </c>
      <c r="EA36" s="36"/>
      <c r="EB36" s="678">
        <v>0</v>
      </c>
      <c r="EC36" s="678">
        <v>0</v>
      </c>
      <c r="ED36" s="678">
        <f t="shared" ref="ED36" si="88">EB36+EC36</f>
        <v>0</v>
      </c>
      <c r="EE36" s="678">
        <v>-110972218.59999999</v>
      </c>
      <c r="EF36" s="678">
        <f t="shared" ref="EF36" si="89">ED36+EE36</f>
        <v>-110972218.59999999</v>
      </c>
      <c r="EG36" s="678">
        <v>0</v>
      </c>
      <c r="EH36" s="678">
        <f t="shared" ref="EH36" si="90">EF36+EG36</f>
        <v>-110972218.59999999</v>
      </c>
      <c r="EI36" s="678">
        <v>0</v>
      </c>
      <c r="EJ36" s="678">
        <f t="shared" ref="EJ36" si="91">EH36+EI36</f>
        <v>-110972218.59999999</v>
      </c>
      <c r="EK36" s="678">
        <v>0</v>
      </c>
      <c r="EL36" s="678">
        <f t="shared" ref="EL36" si="92">EJ36+EK36</f>
        <v>-110972218.59999999</v>
      </c>
      <c r="EM36" s="678">
        <v>0</v>
      </c>
      <c r="EN36" s="678">
        <f t="shared" ref="EN36" si="93">EL36+EM36</f>
        <v>-110972218.59999999</v>
      </c>
      <c r="EO36" s="713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 s="713"/>
      <c r="FF36"/>
      <c r="FG36"/>
      <c r="FH36"/>
      <c r="FI36"/>
      <c r="FJ36"/>
      <c r="FK36"/>
      <c r="FL36"/>
      <c r="FM36"/>
      <c r="FU36" s="18">
        <f>ROW()</f>
        <v>36</v>
      </c>
      <c r="FV36" s="544" t="s">
        <v>531</v>
      </c>
      <c r="FW36" s="721"/>
      <c r="FX36" s="278">
        <v>4616499.3600000143</v>
      </c>
      <c r="FY36" s="278">
        <v>0</v>
      </c>
      <c r="FZ36" s="687">
        <f>FX36+FY36</f>
        <v>4616499.3600000143</v>
      </c>
      <c r="GA36" s="278">
        <v>0</v>
      </c>
      <c r="GB36" s="687">
        <f>FZ36+GA36</f>
        <v>4616499.3600000143</v>
      </c>
      <c r="GC36" s="278">
        <v>0</v>
      </c>
      <c r="GD36" s="687">
        <f>GB36+GC36</f>
        <v>4616499.3600000143</v>
      </c>
      <c r="GE36" s="278">
        <v>0</v>
      </c>
      <c r="GF36" s="687">
        <f>GD36+GE36</f>
        <v>4616499.3600000143</v>
      </c>
      <c r="GG36" s="278">
        <v>0</v>
      </c>
      <c r="GH36" s="687">
        <f>GF36+GG36</f>
        <v>4616499.3600000143</v>
      </c>
      <c r="GI36" s="278">
        <v>0</v>
      </c>
      <c r="GJ36" s="687">
        <f>GH36+GI36</f>
        <v>4616499.3600000143</v>
      </c>
    </row>
    <row r="37" spans="1:192" x14ac:dyDescent="0.25">
      <c r="A37" s="18"/>
      <c r="B37" s="487" t="s">
        <v>277</v>
      </c>
      <c r="C37" s="280"/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  <c r="Q37" s="18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 s="18">
        <f>ROW()</f>
        <v>37</v>
      </c>
      <c r="BN37" s="624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18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T37"/>
      <c r="CU37"/>
      <c r="CV37"/>
      <c r="CW37"/>
      <c r="CX37"/>
      <c r="CY37"/>
      <c r="CZ37"/>
      <c r="DA37"/>
      <c r="DI37" s="18">
        <f>ROW()</f>
        <v>37</v>
      </c>
      <c r="DJ37" s="544" t="s">
        <v>532</v>
      </c>
      <c r="DL37" s="724">
        <v>-1837799.24</v>
      </c>
      <c r="DM37" s="724"/>
      <c r="DN37" s="724">
        <f t="shared" ref="DN37:DX41" si="94">DM37-DL37</f>
        <v>1837799.24</v>
      </c>
      <c r="DO37" s="724">
        <v>1837799.24</v>
      </c>
      <c r="DP37" s="724">
        <f t="shared" si="94"/>
        <v>0</v>
      </c>
      <c r="DQ37" s="724"/>
      <c r="DR37" s="724">
        <f t="shared" si="94"/>
        <v>0</v>
      </c>
      <c r="DS37" s="724"/>
      <c r="DT37" s="724">
        <f t="shared" si="94"/>
        <v>0</v>
      </c>
      <c r="DU37" s="724"/>
      <c r="DV37" s="724">
        <f t="shared" si="94"/>
        <v>0</v>
      </c>
      <c r="DW37" s="724"/>
      <c r="DX37" s="724">
        <f t="shared" si="94"/>
        <v>0</v>
      </c>
      <c r="DY37" s="18">
        <f>ROW()</f>
        <v>37</v>
      </c>
      <c r="DZ37" s="66" t="s">
        <v>533</v>
      </c>
      <c r="EA37" s="36"/>
      <c r="EB37" s="678">
        <v>0</v>
      </c>
      <c r="EC37" s="678">
        <v>0</v>
      </c>
      <c r="ED37" s="678">
        <f>EB37+EC37</f>
        <v>0</v>
      </c>
      <c r="EE37" s="678">
        <v>23304165.905999999</v>
      </c>
      <c r="EF37" s="678">
        <f>ED37+EE37</f>
        <v>23304165.905999999</v>
      </c>
      <c r="EG37" s="678">
        <v>0</v>
      </c>
      <c r="EH37" s="678">
        <f>EF37+EG37</f>
        <v>23304165.905999999</v>
      </c>
      <c r="EI37" s="678">
        <v>0</v>
      </c>
      <c r="EJ37" s="678">
        <f>EH37+EI37</f>
        <v>23304165.905999999</v>
      </c>
      <c r="EK37" s="678">
        <v>0</v>
      </c>
      <c r="EL37" s="678">
        <f>EJ37+EK37</f>
        <v>23304165.905999999</v>
      </c>
      <c r="EM37" s="678">
        <v>0</v>
      </c>
      <c r="EN37" s="678">
        <f>EL37+EM37</f>
        <v>23304165.905999999</v>
      </c>
      <c r="EO37" s="713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 s="713"/>
      <c r="FF37"/>
      <c r="FG37"/>
      <c r="FH37"/>
      <c r="FI37"/>
      <c r="FJ37"/>
      <c r="FK37"/>
      <c r="FL37"/>
      <c r="FM37"/>
      <c r="FU37" s="18">
        <f>ROW()</f>
        <v>37</v>
      </c>
      <c r="FV37" s="544" t="s">
        <v>534</v>
      </c>
      <c r="FW37" s="721"/>
      <c r="FX37" s="278">
        <v>1144993.8000000045</v>
      </c>
      <c r="FY37" s="278">
        <v>0</v>
      </c>
      <c r="FZ37" s="687">
        <f>FX37+FY37</f>
        <v>1144993.8000000045</v>
      </c>
      <c r="GA37" s="278">
        <v>0</v>
      </c>
      <c r="GB37" s="687">
        <f>FZ37+GA37</f>
        <v>1144993.8000000045</v>
      </c>
      <c r="GC37" s="278">
        <v>0</v>
      </c>
      <c r="GD37" s="687">
        <f>GB37+GC37</f>
        <v>1144993.8000000045</v>
      </c>
      <c r="GE37" s="278">
        <v>0</v>
      </c>
      <c r="GF37" s="687">
        <f>GD37+GE37</f>
        <v>1144993.8000000045</v>
      </c>
      <c r="GG37" s="278">
        <v>0</v>
      </c>
      <c r="GH37" s="687">
        <f>GF37+GG37</f>
        <v>1144993.8000000045</v>
      </c>
      <c r="GI37" s="278">
        <v>0</v>
      </c>
      <c r="GJ37" s="687">
        <f>GH37+GI37</f>
        <v>1144993.8000000045</v>
      </c>
    </row>
    <row r="38" spans="1:192" ht="15.75" thickBot="1" x14ac:dyDescent="0.3">
      <c r="A38" s="18"/>
      <c r="B38" s="280" t="s">
        <v>535</v>
      </c>
      <c r="C38" s="501">
        <v>0.21</v>
      </c>
      <c r="D38" s="519">
        <f>-D36*$C$38</f>
        <v>-178983036.677223</v>
      </c>
      <c r="E38" s="519">
        <f>-E36*$C$38</f>
        <v>-2163098.0817776541</v>
      </c>
      <c r="F38" s="686">
        <f>SUM(D38:E38)</f>
        <v>-181146134.75900066</v>
      </c>
      <c r="G38" s="519">
        <f>-G36*$C$38</f>
        <v>0</v>
      </c>
      <c r="H38" s="686">
        <f t="shared" ref="H38:P38" si="95">SUM(F38:G38)</f>
        <v>-181146134.75900066</v>
      </c>
      <c r="I38" s="519">
        <f>-I36*$C$38</f>
        <v>0</v>
      </c>
      <c r="J38" s="686">
        <f t="shared" si="95"/>
        <v>-181146134.75900066</v>
      </c>
      <c r="K38" s="519">
        <f>-K36*$C$38</f>
        <v>-33354676.402508676</v>
      </c>
      <c r="L38" s="686">
        <f t="shared" si="95"/>
        <v>-214500811.16150934</v>
      </c>
      <c r="M38" s="519">
        <f>-M36*$C$38</f>
        <v>-2385964.5113715129</v>
      </c>
      <c r="N38" s="686">
        <f t="shared" si="95"/>
        <v>-216886775.67288086</v>
      </c>
      <c r="O38" s="519">
        <f>-O36*$C$38</f>
        <v>11827539.53415641</v>
      </c>
      <c r="P38" s="686">
        <f t="shared" si="95"/>
        <v>-205059236.13872445</v>
      </c>
      <c r="Q38" s="1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 s="18">
        <f>ROW()</f>
        <v>38</v>
      </c>
      <c r="BN38" s="725" t="s">
        <v>536</v>
      </c>
      <c r="BP38" s="648">
        <f t="shared" ref="BP38:CB38" si="96">SUM(BP18:BP37)</f>
        <v>0</v>
      </c>
      <c r="BQ38" s="648">
        <f t="shared" si="96"/>
        <v>0</v>
      </c>
      <c r="BR38" s="648">
        <f t="shared" si="96"/>
        <v>148500899.54407588</v>
      </c>
      <c r="BS38" s="648">
        <f t="shared" si="96"/>
        <v>-6172818.6654863581</v>
      </c>
      <c r="BT38" s="648">
        <f t="shared" si="96"/>
        <v>142328080.87858954</v>
      </c>
      <c r="BU38" s="648">
        <f t="shared" si="96"/>
        <v>-11947081.314286401</v>
      </c>
      <c r="BV38" s="648">
        <f t="shared" si="96"/>
        <v>130380999.56430314</v>
      </c>
      <c r="BW38" s="648">
        <f t="shared" si="96"/>
        <v>-6069072.8816929795</v>
      </c>
      <c r="BX38" s="648">
        <f t="shared" si="96"/>
        <v>124311926.68261014</v>
      </c>
      <c r="BY38" s="648">
        <f t="shared" si="96"/>
        <v>-14555862.582186898</v>
      </c>
      <c r="BZ38" s="648">
        <f t="shared" si="96"/>
        <v>109756064.10042328</v>
      </c>
      <c r="CA38" s="648">
        <f t="shared" si="96"/>
        <v>-14219006.308582442</v>
      </c>
      <c r="CB38" s="648">
        <f t="shared" si="96"/>
        <v>95537057.791840822</v>
      </c>
      <c r="CC38" s="1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T38"/>
      <c r="CU38"/>
      <c r="CV38"/>
      <c r="CW38"/>
      <c r="CX38"/>
      <c r="CY38"/>
      <c r="CZ38"/>
      <c r="DA38"/>
      <c r="DB38" s="425"/>
      <c r="DC38" s="425"/>
      <c r="DD38" s="425"/>
      <c r="DE38" s="425"/>
      <c r="DF38" s="425"/>
      <c r="DG38" s="425"/>
      <c r="DH38" s="425"/>
      <c r="DI38" s="18">
        <f>ROW()</f>
        <v>38</v>
      </c>
      <c r="DJ38" s="544" t="s">
        <v>537</v>
      </c>
      <c r="DL38" s="278"/>
      <c r="DM38" s="687"/>
      <c r="DN38" s="278">
        <f t="shared" si="94"/>
        <v>0</v>
      </c>
      <c r="DO38" s="687"/>
      <c r="DP38" s="278">
        <f t="shared" si="94"/>
        <v>0</v>
      </c>
      <c r="DQ38" s="687"/>
      <c r="DR38" s="278">
        <f>DP38+DQ38</f>
        <v>0</v>
      </c>
      <c r="DS38" s="278">
        <v>1953892.4059906744</v>
      </c>
      <c r="DT38" s="687">
        <f>DR38+DS38</f>
        <v>1953892.4059906744</v>
      </c>
      <c r="DU38" s="278">
        <v>0</v>
      </c>
      <c r="DV38" s="687">
        <f>DT38+DU38</f>
        <v>1953892.4059906744</v>
      </c>
      <c r="DW38" s="278">
        <v>0</v>
      </c>
      <c r="DX38" s="687">
        <f>DV38+DW38</f>
        <v>1953892.4059906744</v>
      </c>
      <c r="DY38" s="18">
        <f>ROW()</f>
        <v>38</v>
      </c>
      <c r="DZ38" s="695" t="s">
        <v>536</v>
      </c>
      <c r="EA38" s="718"/>
      <c r="EB38" s="696">
        <f t="shared" ref="EB38:EN38" si="97">SUM(EB36:EB37)</f>
        <v>0</v>
      </c>
      <c r="EC38" s="696">
        <f t="shared" si="97"/>
        <v>0</v>
      </c>
      <c r="ED38" s="696">
        <f t="shared" si="97"/>
        <v>0</v>
      </c>
      <c r="EE38" s="696">
        <f t="shared" si="97"/>
        <v>-87668052.693999991</v>
      </c>
      <c r="EF38" s="696">
        <f t="shared" si="97"/>
        <v>-87668052.693999991</v>
      </c>
      <c r="EG38" s="696">
        <f t="shared" si="97"/>
        <v>0</v>
      </c>
      <c r="EH38" s="696">
        <f t="shared" si="97"/>
        <v>-87668052.693999991</v>
      </c>
      <c r="EI38" s="696">
        <f t="shared" si="97"/>
        <v>0</v>
      </c>
      <c r="EJ38" s="696">
        <f t="shared" si="97"/>
        <v>-87668052.693999991</v>
      </c>
      <c r="EK38" s="696">
        <f t="shared" si="97"/>
        <v>0</v>
      </c>
      <c r="EL38" s="696">
        <f t="shared" si="97"/>
        <v>-87668052.693999991</v>
      </c>
      <c r="EM38" s="696">
        <f t="shared" si="97"/>
        <v>0</v>
      </c>
      <c r="EN38" s="696">
        <f t="shared" si="97"/>
        <v>-87668052.693999991</v>
      </c>
      <c r="EO38" s="71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 s="713"/>
      <c r="FF38"/>
      <c r="FG38"/>
      <c r="FH38"/>
      <c r="FI38"/>
      <c r="FJ38"/>
      <c r="FK38"/>
      <c r="FL38"/>
      <c r="FM38"/>
      <c r="FU38" s="18">
        <f>ROW()</f>
        <v>38</v>
      </c>
      <c r="FV38" s="613" t="s">
        <v>105</v>
      </c>
      <c r="FW38" s="613"/>
      <c r="FX38" s="610">
        <f t="shared" ref="FX38:GJ38" si="98">SUM(FX35:FX37)</f>
        <v>8414393.1600000188</v>
      </c>
      <c r="FY38" s="610">
        <f t="shared" si="98"/>
        <v>0</v>
      </c>
      <c r="FZ38" s="610">
        <f t="shared" si="98"/>
        <v>8414393.1600000188</v>
      </c>
      <c r="GA38" s="610">
        <f t="shared" si="98"/>
        <v>0</v>
      </c>
      <c r="GB38" s="610">
        <f t="shared" si="98"/>
        <v>8414393.1600000188</v>
      </c>
      <c r="GC38" s="610">
        <f t="shared" si="98"/>
        <v>-442141.81999997795</v>
      </c>
      <c r="GD38" s="610">
        <f t="shared" si="98"/>
        <v>7972251.3400000408</v>
      </c>
      <c r="GE38" s="610">
        <f t="shared" si="98"/>
        <v>-2210758.1800000221</v>
      </c>
      <c r="GF38" s="610">
        <f t="shared" si="98"/>
        <v>5761493.1600000188</v>
      </c>
      <c r="GG38" s="610">
        <f t="shared" si="98"/>
        <v>0</v>
      </c>
      <c r="GH38" s="610">
        <f t="shared" si="98"/>
        <v>5761493.1600000188</v>
      </c>
      <c r="GI38" s="610">
        <f t="shared" si="98"/>
        <v>0</v>
      </c>
      <c r="GJ38" s="610">
        <f t="shared" si="98"/>
        <v>5761493.1600000188</v>
      </c>
    </row>
    <row r="39" spans="1:192" ht="17.25" thickTop="1" thickBot="1" x14ac:dyDescent="0.3">
      <c r="A39" s="18"/>
      <c r="B39" s="280" t="s">
        <v>538</v>
      </c>
      <c r="C39" s="280"/>
      <c r="D39" s="48">
        <f t="shared" ref="D39:P39" si="99">-D36-D38</f>
        <v>-673317137.97621989</v>
      </c>
      <c r="E39" s="48">
        <f t="shared" si="99"/>
        <v>-8137368.974306412</v>
      </c>
      <c r="F39" s="48">
        <f t="shared" si="99"/>
        <v>-681454506.95052636</v>
      </c>
      <c r="G39" s="48">
        <f t="shared" si="99"/>
        <v>0</v>
      </c>
      <c r="H39" s="48">
        <f t="shared" si="99"/>
        <v>-681454506.95052636</v>
      </c>
      <c r="I39" s="48">
        <f t="shared" si="99"/>
        <v>0</v>
      </c>
      <c r="J39" s="48">
        <f t="shared" si="99"/>
        <v>-681454506.95052636</v>
      </c>
      <c r="K39" s="48">
        <f t="shared" si="99"/>
        <v>-125477115.99038979</v>
      </c>
      <c r="L39" s="48">
        <f t="shared" si="99"/>
        <v>-806931622.94091606</v>
      </c>
      <c r="M39" s="48">
        <f t="shared" si="99"/>
        <v>-8975771.2570642643</v>
      </c>
      <c r="N39" s="48">
        <f t="shared" si="99"/>
        <v>-815907394.19798028</v>
      </c>
      <c r="O39" s="48">
        <f t="shared" si="99"/>
        <v>44494077.295159832</v>
      </c>
      <c r="P39" s="48">
        <f t="shared" si="99"/>
        <v>-771413316.90282047</v>
      </c>
      <c r="Q39" s="18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 s="18">
        <f>ROW()</f>
        <v>39</v>
      </c>
      <c r="BU39" s="519"/>
      <c r="BV39" s="519"/>
      <c r="BW39" s="519"/>
      <c r="BX39" s="519"/>
      <c r="BY39" s="519"/>
      <c r="BZ39" s="519"/>
      <c r="CA39" s="519"/>
      <c r="CB39" s="519"/>
      <c r="CC39" s="18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T39"/>
      <c r="CU39"/>
      <c r="CV39"/>
      <c r="CW39"/>
      <c r="CX39"/>
      <c r="CY39"/>
      <c r="CZ39"/>
      <c r="DA39"/>
      <c r="DB39" s="19"/>
      <c r="DC39" s="19"/>
      <c r="DD39" s="19"/>
      <c r="DE39" s="19"/>
      <c r="DF39" s="19"/>
      <c r="DG39" s="19"/>
      <c r="DH39" s="19"/>
      <c r="DI39" s="18">
        <f>ROW()</f>
        <v>39</v>
      </c>
      <c r="DJ39" s="544" t="s">
        <v>539</v>
      </c>
      <c r="DK39"/>
      <c r="DL39" s="278"/>
      <c r="DM39" s="687"/>
      <c r="DN39" s="278">
        <f t="shared" si="94"/>
        <v>0</v>
      </c>
      <c r="DO39" s="687"/>
      <c r="DP39" s="278">
        <f t="shared" si="94"/>
        <v>0</v>
      </c>
      <c r="DQ39" s="687"/>
      <c r="DR39" s="278">
        <f>DP39+DQ39</f>
        <v>0</v>
      </c>
      <c r="DS39" s="278">
        <v>38743.117094653593</v>
      </c>
      <c r="DT39" s="687">
        <f t="shared" ref="DT39:DX41" si="100">DR39+DS39</f>
        <v>38743.117094653593</v>
      </c>
      <c r="DU39" s="278">
        <v>0</v>
      </c>
      <c r="DV39" s="687">
        <f t="shared" si="100"/>
        <v>38743.117094653593</v>
      </c>
      <c r="DW39" s="278">
        <v>0</v>
      </c>
      <c r="DX39" s="687">
        <f t="shared" si="100"/>
        <v>38743.117094653593</v>
      </c>
      <c r="DY39" s="18">
        <f>ROW()</f>
        <v>39</v>
      </c>
      <c r="DZ39" s="66"/>
      <c r="EA39" s="718"/>
      <c r="EB39" s="502"/>
      <c r="EC39" s="502"/>
      <c r="ED39" s="502"/>
      <c r="EE39" s="502"/>
      <c r="EF39" s="502"/>
      <c r="EG39" s="502"/>
      <c r="EH39" s="502"/>
      <c r="EI39" s="502"/>
      <c r="EJ39" s="502"/>
      <c r="EK39" s="502"/>
      <c r="EL39" s="502"/>
      <c r="EM39" s="502"/>
      <c r="EN39" s="502"/>
      <c r="EO39" s="713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 s="713"/>
      <c r="FF39"/>
      <c r="FG39"/>
      <c r="FH39"/>
      <c r="FI39"/>
      <c r="FJ39"/>
      <c r="FK39"/>
      <c r="FL39"/>
      <c r="FM39"/>
      <c r="FU39" s="18">
        <f>ROW()</f>
        <v>39</v>
      </c>
      <c r="FV39" s="726"/>
      <c r="FW39" s="643"/>
      <c r="FX39" s="727"/>
      <c r="FY39" s="727"/>
      <c r="FZ39" s="727"/>
      <c r="GA39" s="727"/>
      <c r="GB39" s="727"/>
      <c r="GC39" s="727"/>
      <c r="GD39" s="727"/>
      <c r="GE39" s="727"/>
      <c r="GF39" s="727"/>
      <c r="GG39" s="727"/>
      <c r="GH39" s="727"/>
      <c r="GI39" s="727"/>
      <c r="GJ39" s="727"/>
    </row>
    <row r="40" spans="1:192" ht="16.5" thickTop="1" x14ac:dyDescent="0.25">
      <c r="A40" s="18"/>
      <c r="B40" s="280"/>
      <c r="C40" s="28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18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 s="18">
        <f>ROW()</f>
        <v>40</v>
      </c>
      <c r="BU40" s="36"/>
      <c r="BV40" s="36"/>
      <c r="BW40" s="36"/>
      <c r="BX40" s="36"/>
      <c r="BY40" s="36"/>
      <c r="BZ40" s="36"/>
      <c r="CA40" s="36"/>
      <c r="CB40" s="36"/>
      <c r="CC40" s="18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T40"/>
      <c r="CU40"/>
      <c r="CV40"/>
      <c r="CW40"/>
      <c r="CX40"/>
      <c r="CY40"/>
      <c r="CZ40"/>
      <c r="DA40"/>
      <c r="DB40" s="19"/>
      <c r="DC40" s="19"/>
      <c r="DD40" s="19"/>
      <c r="DE40" s="19"/>
      <c r="DF40" s="19"/>
      <c r="DG40" s="19"/>
      <c r="DH40" s="19"/>
      <c r="DI40" s="18">
        <f>ROW()</f>
        <v>40</v>
      </c>
      <c r="DJ40" s="544" t="s">
        <v>540</v>
      </c>
      <c r="DK40"/>
      <c r="DL40" s="278"/>
      <c r="DM40" s="687"/>
      <c r="DN40" s="278">
        <f t="shared" si="94"/>
        <v>0</v>
      </c>
      <c r="DO40" s="687"/>
      <c r="DP40" s="278">
        <f t="shared" si="94"/>
        <v>0</v>
      </c>
      <c r="DQ40" s="687"/>
      <c r="DR40" s="278">
        <f>DP40+DQ40</f>
        <v>0</v>
      </c>
      <c r="DS40" s="278">
        <v>49425.169902946385</v>
      </c>
      <c r="DT40" s="687">
        <f t="shared" si="100"/>
        <v>49425.169902946385</v>
      </c>
      <c r="DU40" s="278">
        <v>178659.22804067837</v>
      </c>
      <c r="DV40" s="687">
        <f t="shared" si="100"/>
        <v>228084.39794362476</v>
      </c>
      <c r="DW40" s="278">
        <v>309639.8489784752</v>
      </c>
      <c r="DX40" s="687">
        <f t="shared" si="100"/>
        <v>537724.24692209996</v>
      </c>
      <c r="DY40" s="18">
        <f>ROW()</f>
        <v>40</v>
      </c>
      <c r="DZ40" s="66" t="s">
        <v>541</v>
      </c>
      <c r="EA40" s="36"/>
      <c r="EB40" s="678">
        <v>0</v>
      </c>
      <c r="EC40" s="678">
        <v>0</v>
      </c>
      <c r="ED40" s="678">
        <f t="shared" ref="ED40:ED44" si="101">EB40+EC40</f>
        <v>0</v>
      </c>
      <c r="EE40" s="678">
        <v>194714523.99000001</v>
      </c>
      <c r="EF40" s="678">
        <f t="shared" ref="EF40:EF44" si="102">ED40+EE40</f>
        <v>194714523.99000001</v>
      </c>
      <c r="EG40" s="678">
        <v>45328445.25999999</v>
      </c>
      <c r="EH40" s="678">
        <f t="shared" ref="EH40:EH44" si="103">EF40+EG40</f>
        <v>240042969.25</v>
      </c>
      <c r="EI40" s="678">
        <v>0</v>
      </c>
      <c r="EJ40" s="678">
        <f t="shared" ref="EJ40:EJ44" si="104">EH40+EI40</f>
        <v>240042969.25</v>
      </c>
      <c r="EK40" s="678">
        <v>0</v>
      </c>
      <c r="EL40" s="678">
        <f t="shared" ref="EL40:EL44" si="105">EJ40+EK40</f>
        <v>240042969.25</v>
      </c>
      <c r="EM40" s="678">
        <v>0</v>
      </c>
      <c r="EN40" s="678">
        <f t="shared" ref="EN40:EN44" si="106">EL40+EM40</f>
        <v>240042969.25</v>
      </c>
      <c r="EO40" s="713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 s="713"/>
      <c r="FF40"/>
      <c r="FG40"/>
      <c r="FH40"/>
      <c r="FI40"/>
      <c r="FJ40"/>
      <c r="FK40"/>
      <c r="FL40"/>
      <c r="FM40"/>
      <c r="FU40" s="18"/>
      <c r="FV40" s="726"/>
      <c r="FW40" s="643"/>
      <c r="FX40" s="727"/>
      <c r="FY40" s="727"/>
      <c r="FZ40" s="727"/>
      <c r="GA40" s="727"/>
      <c r="GB40" s="727"/>
      <c r="GC40" s="727"/>
      <c r="GD40" s="727"/>
      <c r="GE40" s="727"/>
      <c r="GF40" s="727"/>
      <c r="GG40" s="727"/>
      <c r="GH40" s="727"/>
      <c r="GI40" s="727"/>
      <c r="GJ40" s="727"/>
    </row>
    <row r="41" spans="1:192" ht="15.75" x14ac:dyDescent="0.25">
      <c r="A41" s="18"/>
      <c r="B41" s="280"/>
      <c r="C41" s="28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18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 s="18">
        <f>ROW()</f>
        <v>41</v>
      </c>
      <c r="BN41" s="728" t="s">
        <v>542</v>
      </c>
      <c r="BU41" s="519"/>
      <c r="BV41" s="519"/>
      <c r="BW41" s="519"/>
      <c r="BX41" s="519"/>
      <c r="BY41" s="519"/>
      <c r="BZ41" s="519"/>
      <c r="CA41" s="519"/>
      <c r="CB41" s="519"/>
      <c r="CC41" s="18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T41"/>
      <c r="CU41"/>
      <c r="CV41"/>
      <c r="CW41"/>
      <c r="CX41"/>
      <c r="CY41"/>
      <c r="CZ41"/>
      <c r="DA41"/>
      <c r="DB41" s="36"/>
      <c r="DC41" s="36"/>
      <c r="DD41" s="36"/>
      <c r="DE41" s="36"/>
      <c r="DF41" s="36"/>
      <c r="DG41" s="36"/>
      <c r="DH41" s="36"/>
      <c r="DI41" s="18">
        <f>ROW()</f>
        <v>41</v>
      </c>
      <c r="DJ41" s="544" t="s">
        <v>543</v>
      </c>
      <c r="DK41"/>
      <c r="DL41" s="278"/>
      <c r="DM41" s="687"/>
      <c r="DN41" s="278">
        <f t="shared" si="94"/>
        <v>0</v>
      </c>
      <c r="DO41" s="687"/>
      <c r="DP41" s="278">
        <f t="shared" si="94"/>
        <v>0</v>
      </c>
      <c r="DQ41" s="687"/>
      <c r="DR41" s="278">
        <f>DP41+DQ41</f>
        <v>0</v>
      </c>
      <c r="DS41" s="278">
        <v>119425.69663519075</v>
      </c>
      <c r="DT41" s="687">
        <f t="shared" si="100"/>
        <v>119425.69663519075</v>
      </c>
      <c r="DU41" s="278">
        <v>0</v>
      </c>
      <c r="DV41" s="687">
        <f t="shared" si="100"/>
        <v>119425.69663519075</v>
      </c>
      <c r="DW41" s="278">
        <v>0</v>
      </c>
      <c r="DX41" s="687">
        <f t="shared" si="100"/>
        <v>119425.69663519075</v>
      </c>
      <c r="DY41" s="18">
        <f>ROW()</f>
        <v>41</v>
      </c>
      <c r="DZ41" s="66" t="s">
        <v>544</v>
      </c>
      <c r="EA41" s="36"/>
      <c r="EB41" s="678">
        <v>0</v>
      </c>
      <c r="EC41" s="678">
        <v>0</v>
      </c>
      <c r="ED41" s="678">
        <f t="shared" si="101"/>
        <v>0</v>
      </c>
      <c r="EE41" s="678">
        <v>13971978.946900001</v>
      </c>
      <c r="EF41" s="678">
        <f t="shared" si="102"/>
        <v>13971978.946900001</v>
      </c>
      <c r="EG41" s="678">
        <v>3555206.751923332</v>
      </c>
      <c r="EH41" s="678">
        <f t="shared" si="103"/>
        <v>17527185.698823333</v>
      </c>
      <c r="EI41" s="678">
        <v>0</v>
      </c>
      <c r="EJ41" s="678">
        <f t="shared" si="104"/>
        <v>17527185.698823333</v>
      </c>
      <c r="EK41" s="678">
        <v>0</v>
      </c>
      <c r="EL41" s="678">
        <f t="shared" si="105"/>
        <v>17527185.698823333</v>
      </c>
      <c r="EM41" s="678">
        <v>0</v>
      </c>
      <c r="EN41" s="678">
        <f t="shared" si="106"/>
        <v>17527185.698823333</v>
      </c>
      <c r="EO41" s="71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 s="713"/>
      <c r="FF41"/>
      <c r="FG41"/>
      <c r="FH41"/>
      <c r="FI41"/>
      <c r="FJ41"/>
      <c r="FK41"/>
      <c r="FL41"/>
      <c r="FM41"/>
      <c r="FU41" s="18"/>
      <c r="FV41" s="726"/>
      <c r="FW41" s="643"/>
      <c r="FX41" s="727"/>
      <c r="FY41" s="727"/>
      <c r="FZ41" s="727"/>
      <c r="GA41" s="727"/>
      <c r="GB41" s="727"/>
      <c r="GC41" s="727"/>
      <c r="GD41" s="727"/>
      <c r="GE41" s="727"/>
      <c r="GF41" s="727"/>
      <c r="GG41" s="727"/>
      <c r="GH41" s="727"/>
      <c r="GI41" s="727"/>
      <c r="GJ41" s="727"/>
    </row>
    <row r="42" spans="1:192" x14ac:dyDescent="0.25">
      <c r="A42" s="18"/>
      <c r="Q42" s="18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 s="18">
        <f>ROW()</f>
        <v>42</v>
      </c>
      <c r="BN42" s="361" t="s">
        <v>444</v>
      </c>
      <c r="BP42" s="729" t="s">
        <v>545</v>
      </c>
      <c r="BR42" s="730"/>
      <c r="BS42" s="730"/>
      <c r="BT42" s="730"/>
      <c r="BU42" s="730"/>
      <c r="BV42" s="730"/>
      <c r="BW42" s="730"/>
      <c r="BX42" s="730"/>
      <c r="BY42" s="730"/>
      <c r="BZ42" s="730"/>
      <c r="CA42" s="730"/>
      <c r="CB42" s="730"/>
      <c r="CC42" s="18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T42" s="718"/>
      <c r="CU42" s="718"/>
      <c r="CV42" s="718"/>
      <c r="CW42" s="718"/>
      <c r="CX42" s="718"/>
      <c r="CY42" s="718"/>
      <c r="CZ42" s="718"/>
      <c r="DA42" s="718"/>
      <c r="DB42" s="718"/>
      <c r="DC42" s="718"/>
      <c r="DD42" s="718"/>
      <c r="DE42" s="718"/>
      <c r="DF42" s="718"/>
      <c r="DG42" s="718"/>
      <c r="DH42" s="718"/>
      <c r="DI42" s="18">
        <f>ROW()</f>
        <v>42</v>
      </c>
      <c r="DJ42" s="613" t="s">
        <v>105</v>
      </c>
      <c r="DK42"/>
      <c r="DL42" s="717">
        <f>SUM(DL37:DL41)</f>
        <v>-1837799.24</v>
      </c>
      <c r="DM42" s="717">
        <f t="shared" ref="DM42:DX42" si="107">SUM(DM37:DM41)</f>
        <v>0</v>
      </c>
      <c r="DN42" s="717">
        <f t="shared" si="107"/>
        <v>1837799.24</v>
      </c>
      <c r="DO42" s="717">
        <f t="shared" si="107"/>
        <v>1837799.24</v>
      </c>
      <c r="DP42" s="717">
        <f t="shared" si="107"/>
        <v>0</v>
      </c>
      <c r="DQ42" s="717">
        <f t="shared" si="107"/>
        <v>0</v>
      </c>
      <c r="DR42" s="717">
        <f t="shared" si="107"/>
        <v>0</v>
      </c>
      <c r="DS42" s="717">
        <f t="shared" si="107"/>
        <v>2161486.389623465</v>
      </c>
      <c r="DT42" s="717">
        <f t="shared" si="107"/>
        <v>2161486.389623465</v>
      </c>
      <c r="DU42" s="717">
        <f t="shared" si="107"/>
        <v>178659.22804067837</v>
      </c>
      <c r="DV42" s="717">
        <f t="shared" si="107"/>
        <v>2340145.6176641439</v>
      </c>
      <c r="DW42" s="717">
        <f t="shared" si="107"/>
        <v>309639.8489784752</v>
      </c>
      <c r="DX42" s="717">
        <f t="shared" si="107"/>
        <v>2649785.4666426186</v>
      </c>
      <c r="DY42" s="18">
        <f>ROW()</f>
        <v>42</v>
      </c>
      <c r="DZ42" s="1" t="s">
        <v>546</v>
      </c>
      <c r="EA42" s="36"/>
      <c r="EB42" s="678">
        <v>0</v>
      </c>
      <c r="EC42" s="678">
        <v>0</v>
      </c>
      <c r="ED42" s="678">
        <f t="shared" si="101"/>
        <v>0</v>
      </c>
      <c r="EE42" s="678">
        <v>-5000000</v>
      </c>
      <c r="EF42" s="678">
        <f t="shared" si="102"/>
        <v>-5000000</v>
      </c>
      <c r="EG42" s="678">
        <v>0</v>
      </c>
      <c r="EH42" s="678">
        <f t="shared" si="103"/>
        <v>-5000000</v>
      </c>
      <c r="EI42" s="678">
        <v>0</v>
      </c>
      <c r="EJ42" s="678">
        <f t="shared" si="104"/>
        <v>-5000000</v>
      </c>
      <c r="EK42" s="678">
        <v>0</v>
      </c>
      <c r="EL42" s="678">
        <f t="shared" si="105"/>
        <v>-5000000</v>
      </c>
      <c r="EM42" s="678">
        <v>0</v>
      </c>
      <c r="EN42" s="678">
        <f t="shared" si="106"/>
        <v>-5000000</v>
      </c>
      <c r="EO42" s="713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 s="713"/>
      <c r="FF42"/>
      <c r="FG42"/>
      <c r="FH42"/>
      <c r="FI42"/>
      <c r="FJ42"/>
      <c r="FK42"/>
      <c r="FL42"/>
      <c r="FM42"/>
      <c r="FU42" s="18">
        <f>ROW()</f>
        <v>42</v>
      </c>
      <c r="FV42" s="590" t="s">
        <v>288</v>
      </c>
      <c r="FW42" s="590"/>
      <c r="FX42" s="278">
        <v>8414393.1600000188</v>
      </c>
      <c r="FY42" s="278">
        <v>0</v>
      </c>
      <c r="FZ42" s="278">
        <f>FZ38</f>
        <v>8414393.1600000188</v>
      </c>
      <c r="GA42" s="278">
        <v>0</v>
      </c>
      <c r="GB42" s="278">
        <f>GB38</f>
        <v>8414393.1600000188</v>
      </c>
      <c r="GC42" s="278">
        <v>-442141.81999997795</v>
      </c>
      <c r="GD42" s="278">
        <f>GD38</f>
        <v>7972251.3400000408</v>
      </c>
      <c r="GE42" s="278">
        <v>-2210758.1800000221</v>
      </c>
      <c r="GF42" s="278">
        <f>GF38</f>
        <v>5761493.1600000188</v>
      </c>
      <c r="GG42" s="278">
        <v>0</v>
      </c>
      <c r="GH42" s="278">
        <f>GH38</f>
        <v>5761493.1600000188</v>
      </c>
      <c r="GI42" s="278">
        <v>0</v>
      </c>
      <c r="GJ42" s="278">
        <f>GJ38</f>
        <v>5761493.1600000188</v>
      </c>
    </row>
    <row r="43" spans="1:192" ht="15.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18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 s="18">
        <f>ROW()</f>
        <v>43</v>
      </c>
      <c r="BN43" s="361" t="s">
        <v>451</v>
      </c>
      <c r="BO43" s="731"/>
      <c r="BP43" s="729" t="s">
        <v>545</v>
      </c>
      <c r="BQ43" s="32"/>
      <c r="BR43" s="730"/>
      <c r="BS43" s="730"/>
      <c r="BT43" s="730"/>
      <c r="BU43" s="730"/>
      <c r="BV43" s="730"/>
      <c r="BW43" s="730"/>
      <c r="BX43" s="730"/>
      <c r="BY43" s="730"/>
      <c r="BZ43" s="730"/>
      <c r="CA43" s="730"/>
      <c r="CB43" s="730"/>
      <c r="CC43" s="18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T43" s="718"/>
      <c r="CU43" s="718"/>
      <c r="CV43" s="718"/>
      <c r="CW43" s="718"/>
      <c r="CX43" s="718"/>
      <c r="CY43" s="718"/>
      <c r="CZ43" s="718"/>
      <c r="DA43" s="718"/>
      <c r="DB43" s="718"/>
      <c r="DC43" s="718"/>
      <c r="DD43" s="718"/>
      <c r="DE43" s="718"/>
      <c r="DF43" s="718"/>
      <c r="DG43" s="718"/>
      <c r="DH43" s="718"/>
      <c r="DI43" s="18">
        <f>ROW()</f>
        <v>43</v>
      </c>
      <c r="DJ43" s="726"/>
      <c r="DK43"/>
      <c r="DL43" s="732"/>
      <c r="DM43" s="732"/>
      <c r="DN43" s="732"/>
      <c r="DO43" s="732"/>
      <c r="DP43" s="732"/>
      <c r="DQ43" s="732"/>
      <c r="DR43" s="732"/>
      <c r="DS43" s="732"/>
      <c r="DT43" s="732"/>
      <c r="DU43" s="732"/>
      <c r="DV43" s="732"/>
      <c r="DW43" s="732"/>
      <c r="DX43" s="732"/>
      <c r="DY43" s="18">
        <f>ROW()</f>
        <v>43</v>
      </c>
      <c r="DZ43" s="66" t="s">
        <v>547</v>
      </c>
      <c r="EA43" s="36"/>
      <c r="EB43" s="678">
        <v>0</v>
      </c>
      <c r="EC43" s="678">
        <v>0</v>
      </c>
      <c r="ED43" s="678">
        <f t="shared" si="101"/>
        <v>0</v>
      </c>
      <c r="EE43" s="678">
        <v>-39840050.037900001</v>
      </c>
      <c r="EF43" s="678">
        <f t="shared" si="102"/>
        <v>-39840050.037900001</v>
      </c>
      <c r="EG43" s="678">
        <v>-9518973.5045999959</v>
      </c>
      <c r="EH43" s="678">
        <f t="shared" si="103"/>
        <v>-49359023.542499997</v>
      </c>
      <c r="EI43" s="678">
        <v>0</v>
      </c>
      <c r="EJ43" s="678">
        <f t="shared" si="104"/>
        <v>-49359023.542499997</v>
      </c>
      <c r="EK43" s="678">
        <v>0</v>
      </c>
      <c r="EL43" s="678">
        <f t="shared" si="105"/>
        <v>-49359023.542499997</v>
      </c>
      <c r="EM43" s="678">
        <v>0</v>
      </c>
      <c r="EN43" s="678">
        <f t="shared" si="106"/>
        <v>-49359023.542499997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 s="713"/>
      <c r="FF43"/>
      <c r="FG43"/>
      <c r="FH43"/>
      <c r="FI43"/>
      <c r="FJ43"/>
      <c r="FK43"/>
      <c r="FL43"/>
      <c r="FM43"/>
      <c r="FU43" s="18">
        <f>ROW()</f>
        <v>43</v>
      </c>
      <c r="FV43" s="590"/>
      <c r="FW43" s="590"/>
      <c r="FX43" s="278"/>
      <c r="FY43" s="278"/>
      <c r="FZ43" s="278"/>
      <c r="GA43" s="278"/>
      <c r="GB43" s="278"/>
      <c r="GC43" s="278"/>
      <c r="GD43" s="278"/>
      <c r="GE43" s="278"/>
      <c r="GF43" s="278"/>
      <c r="GG43" s="278"/>
      <c r="GH43" s="278"/>
      <c r="GI43" s="278"/>
      <c r="GJ43" s="278"/>
    </row>
    <row r="44" spans="1:192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18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 s="18">
        <f>ROW()</f>
        <v>44</v>
      </c>
      <c r="BN44" s="624" t="str">
        <f>BN20</f>
        <v>MINT FARM DEFFRED - UE-090704 (FERC 407.3)</v>
      </c>
      <c r="BO44" s="361"/>
      <c r="BP44" s="479">
        <v>2885052</v>
      </c>
      <c r="BQ44" s="36">
        <f>BR44-BP44</f>
        <v>0</v>
      </c>
      <c r="BR44" s="479">
        <v>2885052</v>
      </c>
      <c r="BS44" s="479">
        <v>0</v>
      </c>
      <c r="BT44" s="479">
        <f>SUM(BR44:BS44)</f>
        <v>2885052</v>
      </c>
      <c r="BU44" s="479">
        <v>0</v>
      </c>
      <c r="BV44" s="479">
        <f>SUM(BT44:BU44)</f>
        <v>2885052</v>
      </c>
      <c r="BW44" s="479">
        <v>0</v>
      </c>
      <c r="BX44" s="479">
        <f>SUM(BV44:BW44)</f>
        <v>2885052</v>
      </c>
      <c r="BY44" s="479">
        <v>0</v>
      </c>
      <c r="BZ44" s="479">
        <f>SUM(BX44:BY44)</f>
        <v>2885052</v>
      </c>
      <c r="CA44" s="479">
        <v>-2330028.624977693</v>
      </c>
      <c r="CB44" s="479">
        <f>SUM(BZ44:CA44)</f>
        <v>555023.37502230704</v>
      </c>
      <c r="CC44" s="18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18">
        <f>ROW()</f>
        <v>44</v>
      </c>
      <c r="DJ44" s="590" t="s">
        <v>288</v>
      </c>
      <c r="DK44"/>
      <c r="DL44" s="278">
        <f>DL42</f>
        <v>-1837799.24</v>
      </c>
      <c r="DM44" s="278">
        <f t="shared" ref="DM44:DX44" si="108">DM42</f>
        <v>0</v>
      </c>
      <c r="DN44" s="278">
        <f t="shared" si="108"/>
        <v>1837799.24</v>
      </c>
      <c r="DO44" s="278">
        <f t="shared" si="108"/>
        <v>1837799.24</v>
      </c>
      <c r="DP44" s="278">
        <f t="shared" si="108"/>
        <v>0</v>
      </c>
      <c r="DQ44" s="278">
        <f t="shared" si="108"/>
        <v>0</v>
      </c>
      <c r="DR44" s="278">
        <f t="shared" si="108"/>
        <v>0</v>
      </c>
      <c r="DS44" s="278">
        <f t="shared" si="108"/>
        <v>2161486.389623465</v>
      </c>
      <c r="DT44" s="278">
        <f t="shared" si="108"/>
        <v>2161486.389623465</v>
      </c>
      <c r="DU44" s="278">
        <f t="shared" si="108"/>
        <v>178659.22804067837</v>
      </c>
      <c r="DV44" s="278">
        <f t="shared" si="108"/>
        <v>2340145.6176641439</v>
      </c>
      <c r="DW44" s="278">
        <f t="shared" si="108"/>
        <v>309639.8489784752</v>
      </c>
      <c r="DX44" s="278">
        <f t="shared" si="108"/>
        <v>2649785.4666426186</v>
      </c>
      <c r="DY44" s="18">
        <f>ROW()</f>
        <v>44</v>
      </c>
      <c r="DZ44" s="66" t="s">
        <v>548</v>
      </c>
      <c r="EA44" s="36"/>
      <c r="EB44" s="678">
        <v>0</v>
      </c>
      <c r="EC44" s="678">
        <v>0</v>
      </c>
      <c r="ED44" s="678">
        <f t="shared" si="101"/>
        <v>0</v>
      </c>
      <c r="EE44" s="678">
        <v>-2934115.5788489999</v>
      </c>
      <c r="EF44" s="678">
        <f t="shared" si="102"/>
        <v>-2934115.5788489999</v>
      </c>
      <c r="EG44" s="678">
        <v>-746593.41790389968</v>
      </c>
      <c r="EH44" s="678">
        <f t="shared" si="103"/>
        <v>-3680708.9967528996</v>
      </c>
      <c r="EI44" s="678">
        <v>0</v>
      </c>
      <c r="EJ44" s="678">
        <f t="shared" si="104"/>
        <v>-3680708.9967528996</v>
      </c>
      <c r="EK44" s="678">
        <v>0</v>
      </c>
      <c r="EL44" s="678">
        <f t="shared" si="105"/>
        <v>-3680708.9967528996</v>
      </c>
      <c r="EM44" s="678">
        <v>0</v>
      </c>
      <c r="EN44" s="678">
        <f t="shared" si="106"/>
        <v>-3680708.9967528996</v>
      </c>
      <c r="ER44"/>
      <c r="ES44"/>
      <c r="ET44"/>
      <c r="EU44"/>
      <c r="EV44"/>
      <c r="EW44"/>
      <c r="EX44"/>
      <c r="EY44"/>
      <c r="EZ44"/>
      <c r="FA44"/>
      <c r="FB44"/>
      <c r="FC44"/>
      <c r="FD44"/>
      <c r="FE44" s="713"/>
      <c r="FF44"/>
      <c r="FG44"/>
      <c r="FH44"/>
      <c r="FI44"/>
      <c r="FJ44"/>
      <c r="FK44"/>
      <c r="FL44"/>
      <c r="FM44"/>
      <c r="FU44" s="18">
        <f>ROW()</f>
        <v>44</v>
      </c>
      <c r="FV44" s="590" t="s">
        <v>265</v>
      </c>
      <c r="FW44" s="733">
        <v>0.21</v>
      </c>
      <c r="FX44" s="647">
        <f t="shared" ref="FX44:GJ44" si="109">-FX42*$FW$44</f>
        <v>-1767022.563600004</v>
      </c>
      <c r="FY44" s="647">
        <f t="shared" si="109"/>
        <v>0</v>
      </c>
      <c r="FZ44" s="647">
        <f t="shared" si="109"/>
        <v>-1767022.563600004</v>
      </c>
      <c r="GA44" s="647">
        <f t="shared" si="109"/>
        <v>0</v>
      </c>
      <c r="GB44" s="647">
        <f t="shared" si="109"/>
        <v>-1767022.563600004</v>
      </c>
      <c r="GC44" s="647">
        <f t="shared" si="109"/>
        <v>92849.782199995359</v>
      </c>
      <c r="GD44" s="647">
        <f t="shared" si="109"/>
        <v>-1674172.7814000086</v>
      </c>
      <c r="GE44" s="647">
        <f t="shared" si="109"/>
        <v>464259.21780000464</v>
      </c>
      <c r="GF44" s="647">
        <f t="shared" si="109"/>
        <v>-1209913.563600004</v>
      </c>
      <c r="GG44" s="647">
        <f t="shared" si="109"/>
        <v>0</v>
      </c>
      <c r="GH44" s="647">
        <f t="shared" si="109"/>
        <v>-1209913.563600004</v>
      </c>
      <c r="GI44" s="647">
        <f t="shared" si="109"/>
        <v>0</v>
      </c>
      <c r="GJ44" s="647">
        <f t="shared" si="109"/>
        <v>-1209913.563600004</v>
      </c>
    </row>
    <row r="45" spans="1:192" ht="15.75" thickBo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18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 s="18">
        <f>ROW()</f>
        <v>45</v>
      </c>
      <c r="BN45" s="682" t="s">
        <v>464</v>
      </c>
      <c r="BO45" s="361"/>
      <c r="BP45" s="729" t="s">
        <v>545</v>
      </c>
      <c r="BQ45" s="734"/>
      <c r="BR45" s="730"/>
      <c r="BS45" s="730"/>
      <c r="BT45" s="730"/>
      <c r="BU45" s="730"/>
      <c r="BV45" s="730"/>
      <c r="BW45" s="730"/>
      <c r="BX45" s="730"/>
      <c r="BY45" s="730"/>
      <c r="BZ45" s="730"/>
      <c r="CA45" s="730"/>
      <c r="CB45" s="730"/>
      <c r="CC45" s="18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18">
        <f>ROW()</f>
        <v>45</v>
      </c>
      <c r="DJ45" s="590"/>
      <c r="DK45"/>
      <c r="DL45" s="614"/>
      <c r="DM45" s="614"/>
      <c r="DN45" s="614"/>
      <c r="DO45" s="614"/>
      <c r="DP45" s="614"/>
      <c r="DQ45" s="614"/>
      <c r="DR45" s="614"/>
      <c r="DS45" s="614"/>
      <c r="DT45" s="614"/>
      <c r="DU45" s="614"/>
      <c r="DV45" s="614"/>
      <c r="DW45" s="614"/>
      <c r="DX45" s="614"/>
      <c r="DY45" s="18">
        <f>ROW()</f>
        <v>45</v>
      </c>
      <c r="DZ45" s="695" t="s">
        <v>549</v>
      </c>
      <c r="EA45" s="36"/>
      <c r="EB45" s="696">
        <f>SUM(EB40:EB44)</f>
        <v>0</v>
      </c>
      <c r="EC45" s="696">
        <f t="shared" ref="EC45:EN45" si="110">SUM(EC40:EC44)</f>
        <v>0</v>
      </c>
      <c r="ED45" s="696">
        <f t="shared" si="110"/>
        <v>0</v>
      </c>
      <c r="EE45" s="696">
        <f t="shared" si="110"/>
        <v>160912337.32015103</v>
      </c>
      <c r="EF45" s="696">
        <f t="shared" si="110"/>
        <v>160912337.32015103</v>
      </c>
      <c r="EG45" s="696">
        <f t="shared" si="110"/>
        <v>38618085.089419425</v>
      </c>
      <c r="EH45" s="696">
        <f t="shared" si="110"/>
        <v>199530422.40957046</v>
      </c>
      <c r="EI45" s="696">
        <f t="shared" si="110"/>
        <v>0</v>
      </c>
      <c r="EJ45" s="696">
        <f t="shared" si="110"/>
        <v>199530422.40957046</v>
      </c>
      <c r="EK45" s="696">
        <f t="shared" si="110"/>
        <v>0</v>
      </c>
      <c r="EL45" s="696">
        <f t="shared" si="110"/>
        <v>199530422.40957046</v>
      </c>
      <c r="EM45" s="696">
        <f t="shared" si="110"/>
        <v>0</v>
      </c>
      <c r="EN45" s="696">
        <f t="shared" si="110"/>
        <v>199530422.40957046</v>
      </c>
      <c r="ER45"/>
      <c r="ES45"/>
      <c r="ET45"/>
      <c r="EU45"/>
      <c r="EV45"/>
      <c r="EW45"/>
      <c r="EX45"/>
      <c r="EY45"/>
      <c r="EZ45"/>
      <c r="FA45"/>
      <c r="FB45"/>
      <c r="FC45"/>
      <c r="FD45"/>
      <c r="FE45" s="713"/>
      <c r="FF45"/>
      <c r="FG45"/>
      <c r="FH45"/>
      <c r="FI45"/>
      <c r="FJ45"/>
      <c r="FK45"/>
      <c r="FL45"/>
      <c r="FM45"/>
      <c r="FU45" s="18">
        <f>ROW()</f>
        <v>45</v>
      </c>
      <c r="FV45" s="590" t="s">
        <v>216</v>
      </c>
      <c r="FW45" s="590"/>
      <c r="FX45" s="648">
        <f t="shared" ref="FX45:GJ45" si="111">-FX42-FX44</f>
        <v>-6647370.5964000151</v>
      </c>
      <c r="FY45" s="648">
        <f t="shared" si="111"/>
        <v>0</v>
      </c>
      <c r="FZ45" s="648">
        <f t="shared" si="111"/>
        <v>-6647370.5964000151</v>
      </c>
      <c r="GA45" s="648">
        <f t="shared" si="111"/>
        <v>0</v>
      </c>
      <c r="GB45" s="648">
        <f t="shared" si="111"/>
        <v>-6647370.5964000151</v>
      </c>
      <c r="GC45" s="648">
        <f t="shared" si="111"/>
        <v>349292.03779998259</v>
      </c>
      <c r="GD45" s="648">
        <f t="shared" si="111"/>
        <v>-6298078.5586000327</v>
      </c>
      <c r="GE45" s="648">
        <f t="shared" si="111"/>
        <v>1746498.9622000174</v>
      </c>
      <c r="GF45" s="648">
        <f t="shared" si="111"/>
        <v>-4551579.5964000151</v>
      </c>
      <c r="GG45" s="648">
        <f t="shared" si="111"/>
        <v>0</v>
      </c>
      <c r="GH45" s="648">
        <f t="shared" si="111"/>
        <v>-4551579.5964000151</v>
      </c>
      <c r="GI45" s="648">
        <f t="shared" si="111"/>
        <v>0</v>
      </c>
      <c r="GJ45" s="648">
        <f t="shared" si="111"/>
        <v>-4551579.5964000151</v>
      </c>
    </row>
    <row r="46" spans="1:192" ht="15.75" thickTop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18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 s="18">
        <f>ROW()</f>
        <v>46</v>
      </c>
      <c r="BN46" s="682" t="s">
        <v>550</v>
      </c>
      <c r="BO46" s="361"/>
      <c r="BP46" s="729" t="s">
        <v>545</v>
      </c>
      <c r="BQ46" s="734"/>
      <c r="BR46" s="730"/>
      <c r="BS46" s="730"/>
      <c r="BT46" s="730"/>
      <c r="BU46" s="730"/>
      <c r="BV46" s="730"/>
      <c r="BW46" s="730"/>
      <c r="BX46" s="730"/>
      <c r="BY46" s="730"/>
      <c r="BZ46" s="730"/>
      <c r="CA46" s="730"/>
      <c r="CB46" s="730"/>
      <c r="CC46" s="18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18">
        <f>ROW()</f>
        <v>46</v>
      </c>
      <c r="DJ46" s="590" t="s">
        <v>551</v>
      </c>
      <c r="DK46"/>
      <c r="DL46" s="278">
        <f t="shared" ref="DL46:DX46" si="112">DL33-DL42</f>
        <v>1895969.35</v>
      </c>
      <c r="DM46" s="278">
        <f t="shared" si="112"/>
        <v>0</v>
      </c>
      <c r="DN46" s="278">
        <f t="shared" si="112"/>
        <v>-1779629.13</v>
      </c>
      <c r="DO46" s="278">
        <f t="shared" si="112"/>
        <v>-1895969.35</v>
      </c>
      <c r="DP46" s="278">
        <f t="shared" si="112"/>
        <v>0</v>
      </c>
      <c r="DQ46" s="278">
        <f t="shared" si="112"/>
        <v>0</v>
      </c>
      <c r="DR46" s="278">
        <f t="shared" si="112"/>
        <v>0</v>
      </c>
      <c r="DS46" s="278">
        <f t="shared" si="112"/>
        <v>-2161486.389623465</v>
      </c>
      <c r="DT46" s="278">
        <f t="shared" si="112"/>
        <v>-2161486.389623465</v>
      </c>
      <c r="DU46" s="278">
        <f t="shared" si="112"/>
        <v>-178659.22804067837</v>
      </c>
      <c r="DV46" s="278">
        <f t="shared" si="112"/>
        <v>-2340145.6176641439</v>
      </c>
      <c r="DW46" s="278">
        <f t="shared" si="112"/>
        <v>-309639.8489784752</v>
      </c>
      <c r="DX46" s="278">
        <f t="shared" si="112"/>
        <v>-2649785.4666426186</v>
      </c>
      <c r="DY46" s="18">
        <f>ROW()</f>
        <v>46</v>
      </c>
      <c r="DZ46" s="66"/>
      <c r="EA46" s="36"/>
      <c r="EB46" s="709"/>
      <c r="EC46" s="709"/>
      <c r="ED46" s="709"/>
      <c r="EE46" s="709"/>
      <c r="EF46" s="709"/>
      <c r="EG46" s="709"/>
      <c r="EH46" s="709"/>
      <c r="EI46" s="709"/>
      <c r="EJ46" s="709"/>
      <c r="EK46" s="709"/>
      <c r="EL46" s="709"/>
      <c r="EM46" s="709"/>
      <c r="EN46" s="709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 s="713"/>
      <c r="FF46"/>
      <c r="FG46"/>
      <c r="FH46"/>
      <c r="FI46"/>
      <c r="FJ46"/>
      <c r="FK46"/>
      <c r="FL46"/>
      <c r="FM46"/>
    </row>
    <row r="47" spans="1:192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18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 s="18">
        <f>ROW()</f>
        <v>47</v>
      </c>
      <c r="BN47" s="682" t="s">
        <v>475</v>
      </c>
      <c r="BO47" s="361"/>
      <c r="BP47" s="729" t="s">
        <v>545</v>
      </c>
      <c r="BQ47" s="32"/>
      <c r="BR47" s="730"/>
      <c r="BS47" s="730"/>
      <c r="BT47" s="730"/>
      <c r="BU47" s="730"/>
      <c r="BV47" s="730"/>
      <c r="BW47" s="730"/>
      <c r="BX47" s="730"/>
      <c r="BY47" s="730"/>
      <c r="BZ47" s="730"/>
      <c r="CA47" s="730"/>
      <c r="CB47" s="730"/>
      <c r="CC47" s="18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T47" s="718"/>
      <c r="CU47" s="718"/>
      <c r="CV47" s="718"/>
      <c r="CW47" s="718"/>
      <c r="CX47" s="718"/>
      <c r="CY47" s="718"/>
      <c r="CZ47" s="718"/>
      <c r="DA47" s="718"/>
      <c r="DB47" s="718"/>
      <c r="DC47" s="718"/>
      <c r="DD47" s="718"/>
      <c r="DE47" s="718"/>
      <c r="DF47" s="718"/>
      <c r="DG47" s="718"/>
      <c r="DH47" s="718"/>
      <c r="DI47" s="18">
        <f>ROW()</f>
        <v>47</v>
      </c>
      <c r="DJ47" s="590"/>
      <c r="DK47" s="718"/>
      <c r="DL47" s="278"/>
      <c r="DM47" s="278"/>
      <c r="DN47" s="278"/>
      <c r="DO47" s="278"/>
      <c r="DP47" s="278"/>
      <c r="DQ47" s="278"/>
      <c r="DR47" s="278"/>
      <c r="DS47" s="278"/>
      <c r="DT47" s="278"/>
      <c r="DU47" s="278"/>
      <c r="DV47" s="278"/>
      <c r="DW47" s="278"/>
      <c r="DX47" s="278"/>
      <c r="DY47" s="18">
        <f>ROW()</f>
        <v>47</v>
      </c>
      <c r="DZ47" s="272" t="s">
        <v>109</v>
      </c>
      <c r="EB47" s="32">
        <v>0</v>
      </c>
      <c r="EC47" s="32">
        <v>0</v>
      </c>
      <c r="ED47" s="32">
        <f>EB47+EC47</f>
        <v>0</v>
      </c>
      <c r="EE47" s="32">
        <v>-487254872.49999994</v>
      </c>
      <c r="EF47" s="32">
        <f>ED47+EE47</f>
        <v>-487254872.49999994</v>
      </c>
      <c r="EG47" s="32">
        <v>-2991730.919999999</v>
      </c>
      <c r="EH47" s="32">
        <f>EF47+EG47</f>
        <v>-490246603.41999996</v>
      </c>
      <c r="EI47" s="32">
        <v>-2038434.6399999987</v>
      </c>
      <c r="EJ47" s="32">
        <f>EH47+EI47</f>
        <v>-492285038.05999994</v>
      </c>
      <c r="EK47" s="32">
        <v>-11423246.820000004</v>
      </c>
      <c r="EL47" s="32">
        <f>EJ47+EK47</f>
        <v>-503708284.87999994</v>
      </c>
      <c r="EM47" s="32">
        <v>-16217464.820000004</v>
      </c>
      <c r="EN47" s="32">
        <f>EL47+EM47</f>
        <v>-519925749.69999993</v>
      </c>
      <c r="ER47"/>
      <c r="ES47"/>
      <c r="ET47"/>
      <c r="EU47"/>
      <c r="EV47"/>
      <c r="EW47"/>
      <c r="EX47"/>
      <c r="EY47"/>
      <c r="EZ47"/>
      <c r="FA47"/>
      <c r="FB47"/>
      <c r="FC47"/>
      <c r="FD47"/>
      <c r="FE47" s="713"/>
      <c r="FF47"/>
      <c r="FG47"/>
      <c r="FH47"/>
      <c r="FI47"/>
      <c r="FJ47"/>
      <c r="FK47"/>
      <c r="FL47"/>
      <c r="FM47"/>
    </row>
    <row r="48" spans="1:192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1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 s="18">
        <f>ROW()</f>
        <v>48</v>
      </c>
      <c r="BN48" s="624" t="str">
        <f>BN24</f>
        <v>CARRYING CHARGES ON LSR PP TRANSM $99.8M (FERC 407.3)</v>
      </c>
      <c r="BO48" s="361"/>
      <c r="BP48" s="479">
        <v>687420</v>
      </c>
      <c r="BQ48" s="36">
        <f>BR48-BP48</f>
        <v>0</v>
      </c>
      <c r="BR48" s="479">
        <v>687420</v>
      </c>
      <c r="BS48" s="479">
        <v>0</v>
      </c>
      <c r="BT48" s="479">
        <f>SUM(BR48:BS48)</f>
        <v>687420</v>
      </c>
      <c r="BU48" s="479">
        <v>0</v>
      </c>
      <c r="BV48" s="479">
        <f>SUM(BT48:BU48)</f>
        <v>687420</v>
      </c>
      <c r="BW48" s="479">
        <v>0</v>
      </c>
      <c r="BX48" s="479">
        <f>SUM(BV48:BW48)</f>
        <v>687420</v>
      </c>
      <c r="BY48" s="479">
        <v>0</v>
      </c>
      <c r="BZ48" s="479">
        <f>SUM(BX48:BY48)</f>
        <v>687420</v>
      </c>
      <c r="CA48" s="479">
        <v>0</v>
      </c>
      <c r="CB48" s="479">
        <f>SUM(BZ48:CA48)</f>
        <v>687420</v>
      </c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 s="18">
        <f>ROW()</f>
        <v>48</v>
      </c>
      <c r="DJ48" s="590" t="s">
        <v>265</v>
      </c>
      <c r="DK48" s="646">
        <v>0.21</v>
      </c>
      <c r="DL48" s="493">
        <f t="shared" ref="DL48:DX48" si="113">DL46*$DK48</f>
        <v>398153.56349999999</v>
      </c>
      <c r="DM48" s="493">
        <f t="shared" si="113"/>
        <v>0</v>
      </c>
      <c r="DN48" s="493">
        <f t="shared" si="113"/>
        <v>-373722.11729999998</v>
      </c>
      <c r="DO48" s="493">
        <f t="shared" si="113"/>
        <v>-398153.56349999999</v>
      </c>
      <c r="DP48" s="493">
        <f t="shared" si="113"/>
        <v>0</v>
      </c>
      <c r="DQ48" s="493">
        <f t="shared" si="113"/>
        <v>0</v>
      </c>
      <c r="DR48" s="493">
        <f t="shared" si="113"/>
        <v>0</v>
      </c>
      <c r="DS48" s="493">
        <f t="shared" si="113"/>
        <v>-453912.14182092762</v>
      </c>
      <c r="DT48" s="493">
        <f t="shared" si="113"/>
        <v>-453912.14182092762</v>
      </c>
      <c r="DU48" s="493">
        <f t="shared" si="113"/>
        <v>-37518.437888542459</v>
      </c>
      <c r="DV48" s="493">
        <f t="shared" si="113"/>
        <v>-491430.57970947021</v>
      </c>
      <c r="DW48" s="493">
        <f t="shared" si="113"/>
        <v>-65024.368285479788</v>
      </c>
      <c r="DX48" s="493">
        <f t="shared" si="113"/>
        <v>-556454.94799494988</v>
      </c>
      <c r="DY48" s="18">
        <f>ROW()</f>
        <v>48</v>
      </c>
      <c r="DZ48" s="272" t="s">
        <v>110</v>
      </c>
      <c r="EB48" s="32">
        <v>0</v>
      </c>
      <c r="EC48" s="32">
        <v>0</v>
      </c>
      <c r="ED48" s="32">
        <f t="shared" ref="ED48:ED50" si="114">EB48+EC48</f>
        <v>0</v>
      </c>
      <c r="EE48" s="32">
        <v>426121157.88</v>
      </c>
      <c r="EF48" s="32">
        <f t="shared" ref="EF48:EF50" si="115">ED48+EE48</f>
        <v>426121157.88</v>
      </c>
      <c r="EG48" s="32">
        <v>41277723.129999988</v>
      </c>
      <c r="EH48" s="32">
        <f t="shared" ref="EH48:EH50" si="116">EF48+EG48</f>
        <v>467398881.00999999</v>
      </c>
      <c r="EI48" s="32">
        <v>17067601.199999943</v>
      </c>
      <c r="EJ48" s="32">
        <f t="shared" ref="EJ48:EJ50" si="117">EH48+EI48</f>
        <v>484466482.20999992</v>
      </c>
      <c r="EK48" s="32">
        <v>34696376.21000009</v>
      </c>
      <c r="EL48" s="32">
        <f t="shared" ref="EL48:EL50" si="118">EJ48+EK48</f>
        <v>519162858.42000002</v>
      </c>
      <c r="EM48" s="32">
        <v>35804764.380000159</v>
      </c>
      <c r="EN48" s="32">
        <f t="shared" ref="EN48:EN50" si="119">EL48+EM48</f>
        <v>554967622.80000019</v>
      </c>
      <c r="ER48"/>
      <c r="ES48"/>
      <c r="ET48"/>
      <c r="EU48"/>
      <c r="EV48"/>
      <c r="EW48"/>
      <c r="EX48"/>
      <c r="EY48"/>
      <c r="EZ48"/>
      <c r="FA48"/>
      <c r="FB48"/>
      <c r="FC48"/>
      <c r="FD48"/>
      <c r="FF48"/>
      <c r="FG48"/>
      <c r="FH48"/>
      <c r="FI48"/>
      <c r="FJ48"/>
      <c r="FK48"/>
      <c r="FL48"/>
      <c r="FM48"/>
    </row>
    <row r="49" spans="1:228" ht="15.75" thickBo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 s="18">
        <f>ROW()</f>
        <v>49</v>
      </c>
      <c r="BN49" s="624" t="s">
        <v>552</v>
      </c>
      <c r="BO49" s="361"/>
      <c r="BP49" s="479">
        <v>3118311.55</v>
      </c>
      <c r="BQ49" s="36">
        <f>BR49-BP49</f>
        <v>0</v>
      </c>
      <c r="BR49" s="479">
        <v>3118311.55</v>
      </c>
      <c r="BS49" s="479">
        <v>-3118311.55</v>
      </c>
      <c r="BT49" s="479">
        <f>SUM(BR49:BS49)</f>
        <v>0</v>
      </c>
      <c r="BU49" s="479">
        <v>0</v>
      </c>
      <c r="BV49" s="479">
        <f>SUM(BT49:BU49)</f>
        <v>0</v>
      </c>
      <c r="BW49" s="479">
        <v>0</v>
      </c>
      <c r="BX49" s="479">
        <f>SUM(BV49:BW49)</f>
        <v>0</v>
      </c>
      <c r="BY49" s="479">
        <v>0</v>
      </c>
      <c r="BZ49" s="479">
        <f>SUM(BX49:BY49)</f>
        <v>0</v>
      </c>
      <c r="CA49" s="479">
        <v>0</v>
      </c>
      <c r="CB49" s="479">
        <f>SUM(BZ49:CA49)</f>
        <v>0</v>
      </c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 s="18">
        <f>ROW()</f>
        <v>49</v>
      </c>
      <c r="DJ49" s="590" t="s">
        <v>216</v>
      </c>
      <c r="DK49" s="36"/>
      <c r="DL49" s="648">
        <f>DL46-DL48</f>
        <v>1497815.7865000002</v>
      </c>
      <c r="DM49" s="648">
        <f t="shared" ref="DM49:DX49" si="120">DM46-DM48</f>
        <v>0</v>
      </c>
      <c r="DN49" s="648">
        <f t="shared" si="120"/>
        <v>-1405907.0126999998</v>
      </c>
      <c r="DO49" s="648">
        <f t="shared" si="120"/>
        <v>-1497815.7865000002</v>
      </c>
      <c r="DP49" s="648">
        <f t="shared" si="120"/>
        <v>0</v>
      </c>
      <c r="DQ49" s="648">
        <f t="shared" si="120"/>
        <v>0</v>
      </c>
      <c r="DR49" s="648">
        <f t="shared" si="120"/>
        <v>0</v>
      </c>
      <c r="DS49" s="648">
        <f t="shared" si="120"/>
        <v>-1707574.2478025374</v>
      </c>
      <c r="DT49" s="648">
        <f t="shared" si="120"/>
        <v>-1707574.2478025374</v>
      </c>
      <c r="DU49" s="648">
        <f t="shared" si="120"/>
        <v>-141140.79015213592</v>
      </c>
      <c r="DV49" s="648">
        <f t="shared" si="120"/>
        <v>-1848715.0379546736</v>
      </c>
      <c r="DW49" s="648">
        <f t="shared" si="120"/>
        <v>-244615.48069299542</v>
      </c>
      <c r="DX49" s="648">
        <f t="shared" si="120"/>
        <v>-2093330.5186476689</v>
      </c>
      <c r="DY49" s="18">
        <f>ROW()</f>
        <v>49</v>
      </c>
      <c r="DZ49" s="280" t="s">
        <v>149</v>
      </c>
      <c r="EB49" s="32">
        <v>0</v>
      </c>
      <c r="EC49" s="32">
        <v>0</v>
      </c>
      <c r="ED49" s="32">
        <f t="shared" si="114"/>
        <v>0</v>
      </c>
      <c r="EE49" s="32">
        <v>92714284.336900011</v>
      </c>
      <c r="EF49" s="32">
        <f t="shared" si="115"/>
        <v>92714284.336900011</v>
      </c>
      <c r="EG49" s="32">
        <v>48883652.011923321</v>
      </c>
      <c r="EH49" s="32">
        <f t="shared" si="116"/>
        <v>141597936.34882334</v>
      </c>
      <c r="EI49" s="32">
        <v>0</v>
      </c>
      <c r="EJ49" s="32">
        <f t="shared" si="117"/>
        <v>141597936.34882334</v>
      </c>
      <c r="EK49" s="32">
        <v>0</v>
      </c>
      <c r="EL49" s="32">
        <f t="shared" si="118"/>
        <v>141597936.34882334</v>
      </c>
      <c r="EM49" s="32">
        <v>0</v>
      </c>
      <c r="EN49" s="32">
        <f t="shared" si="119"/>
        <v>141597936.34882334</v>
      </c>
      <c r="ER49" s="558"/>
      <c r="ES49" s="558"/>
      <c r="ET49" s="558"/>
      <c r="EU49" s="558"/>
      <c r="EV49" s="558"/>
      <c r="EW49" s="558"/>
      <c r="EX49" s="558"/>
      <c r="EY49" s="558"/>
      <c r="EZ49" s="558"/>
      <c r="FA49" s="558"/>
      <c r="FB49" s="558"/>
      <c r="FC49" s="558"/>
      <c r="FD49" s="558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ht="15.75" thickTop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 s="18">
        <f>ROW()</f>
        <v>50</v>
      </c>
      <c r="BN50" s="624" t="s">
        <v>516</v>
      </c>
      <c r="BO50" s="361"/>
      <c r="BP50" s="479">
        <v>0</v>
      </c>
      <c r="BQ50" s="36">
        <f>BR50-BP50</f>
        <v>0</v>
      </c>
      <c r="BR50" s="479">
        <v>0</v>
      </c>
      <c r="BS50" s="479">
        <v>306357.35740875098</v>
      </c>
      <c r="BT50" s="479">
        <f>SUM(BR50:BS50)</f>
        <v>306357.35740875098</v>
      </c>
      <c r="BU50" s="479">
        <v>306357.35740875098</v>
      </c>
      <c r="BV50" s="479">
        <f>SUM(BT50:BU50)</f>
        <v>612714.71481750195</v>
      </c>
      <c r="BW50" s="479">
        <v>-306357.35740875098</v>
      </c>
      <c r="BX50" s="479">
        <f>SUM(BV50:BW50)</f>
        <v>306357.35740875098</v>
      </c>
      <c r="BY50" s="479">
        <v>-306357.35740875098</v>
      </c>
      <c r="BZ50" s="479">
        <f>SUM(BX50:BY50)</f>
        <v>0</v>
      </c>
      <c r="CA50" s="479">
        <v>0</v>
      </c>
      <c r="CB50" s="479">
        <f>SUM(BZ50:CA50)</f>
        <v>0</v>
      </c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 s="18"/>
      <c r="DJ50" s="544"/>
      <c r="DK50" s="718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 s="18">
        <f>ROW()</f>
        <v>50</v>
      </c>
      <c r="DZ50" s="19" t="s">
        <v>150</v>
      </c>
      <c r="EB50" s="32">
        <v>0</v>
      </c>
      <c r="EC50" s="32">
        <v>0</v>
      </c>
      <c r="ED50" s="32">
        <f t="shared" si="114"/>
        <v>0</v>
      </c>
      <c r="EE50" s="32">
        <v>26483588.579250995</v>
      </c>
      <c r="EF50" s="32">
        <f t="shared" si="115"/>
        <v>26483588.579250995</v>
      </c>
      <c r="EG50" s="32">
        <v>-21248131.802503899</v>
      </c>
      <c r="EH50" s="32">
        <f t="shared" si="116"/>
        <v>5235456.7767470963</v>
      </c>
      <c r="EI50" s="32">
        <v>-4253657.5562557094</v>
      </c>
      <c r="EJ50" s="32">
        <f t="shared" si="117"/>
        <v>981799.22049138695</v>
      </c>
      <c r="EK50" s="32">
        <v>-8932371.5531249847</v>
      </c>
      <c r="EL50" s="32">
        <f t="shared" si="118"/>
        <v>-7950572.3326335978</v>
      </c>
      <c r="EM50" s="32">
        <v>-8137459.3442722755</v>
      </c>
      <c r="EN50" s="32">
        <f t="shared" si="119"/>
        <v>-16088031.676905874</v>
      </c>
      <c r="ER50" s="558"/>
      <c r="ES50" s="558"/>
      <c r="ET50" s="558"/>
      <c r="EU50" s="558"/>
      <c r="EV50" s="558"/>
      <c r="EW50" s="558"/>
      <c r="EX50" s="558"/>
      <c r="EY50" s="558"/>
      <c r="EZ50" s="558"/>
      <c r="FA50" s="558"/>
      <c r="FB50" s="558"/>
      <c r="FC50" s="558"/>
      <c r="FD50" s="558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 s="18">
        <f>ROW()</f>
        <v>51</v>
      </c>
      <c r="BN51" s="624" t="s">
        <v>553</v>
      </c>
      <c r="BO51" s="19"/>
      <c r="BP51" s="729" t="s">
        <v>554</v>
      </c>
      <c r="BQ51" s="32"/>
      <c r="BR51" s="730"/>
      <c r="BS51" s="730"/>
      <c r="BT51" s="730"/>
      <c r="BU51" s="730"/>
      <c r="BV51" s="730"/>
      <c r="BW51" s="730"/>
      <c r="BX51" s="730"/>
      <c r="BY51" s="730"/>
      <c r="BZ51" s="730"/>
      <c r="CA51" s="730"/>
      <c r="CB51" s="730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 s="18"/>
      <c r="DJ51" s="544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 s="18">
        <f>ROW()</f>
        <v>51</v>
      </c>
      <c r="FU51" s="18"/>
      <c r="FV51" s="613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 s="18">
        <f>ROW()</f>
        <v>52</v>
      </c>
      <c r="BN52" s="624" t="s">
        <v>526</v>
      </c>
      <c r="BO52" s="19"/>
      <c r="BP52" s="479">
        <v>5335268.9400000004</v>
      </c>
      <c r="BQ52" s="36">
        <f>BR52-BP52</f>
        <v>0</v>
      </c>
      <c r="BR52" s="479">
        <v>5335268.9400000004</v>
      </c>
      <c r="BS52" s="479">
        <v>-1063161.3881830554</v>
      </c>
      <c r="BT52" s="479">
        <f>SUM(BR52:BS52)</f>
        <v>4272107.551816945</v>
      </c>
      <c r="BU52" s="479">
        <v>0</v>
      </c>
      <c r="BV52" s="479">
        <f>SUM(BT52:BU52)</f>
        <v>4272107.551816945</v>
      </c>
      <c r="BW52" s="479">
        <v>-907248.64530282374</v>
      </c>
      <c r="BX52" s="479">
        <f>SUM(BV52:BW52)</f>
        <v>3364858.9065141212</v>
      </c>
      <c r="BY52" s="479">
        <v>-3364858.9065141212</v>
      </c>
      <c r="BZ52" s="479">
        <f>SUM(BX52:BY52)</f>
        <v>0</v>
      </c>
      <c r="CA52" s="479">
        <v>0</v>
      </c>
      <c r="CB52" s="479">
        <f>SUM(BZ52:CA52)</f>
        <v>0</v>
      </c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 s="18"/>
      <c r="DJ52" s="544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 s="18">
        <f>ROW()</f>
        <v>52</v>
      </c>
      <c r="DZ52" s="695" t="s">
        <v>555</v>
      </c>
      <c r="EA52" s="735"/>
      <c r="EB52" s="736">
        <f t="shared" ref="EB52:ED52" si="121">EB45+EB38+EB34+EB26+EB21</f>
        <v>0</v>
      </c>
      <c r="EC52" s="736">
        <f t="shared" si="121"/>
        <v>0</v>
      </c>
      <c r="ED52" s="736">
        <f t="shared" si="121"/>
        <v>0</v>
      </c>
      <c r="EE52" s="736">
        <f>EE45+EE38+EE34+EE26+EE21</f>
        <v>58064158.296151131</v>
      </c>
      <c r="EF52" s="736">
        <f t="shared" ref="EF52:EN52" si="122">EF45+EF38+EF34+EF26+EF21</f>
        <v>58064158.296151131</v>
      </c>
      <c r="EG52" s="736">
        <f t="shared" si="122"/>
        <v>65921512.419419408</v>
      </c>
      <c r="EH52" s="736">
        <f t="shared" si="122"/>
        <v>123985670.71557054</v>
      </c>
      <c r="EI52" s="736">
        <f t="shared" si="122"/>
        <v>10775509.003744233</v>
      </c>
      <c r="EJ52" s="736">
        <f t="shared" si="122"/>
        <v>134761179.71931475</v>
      </c>
      <c r="EK52" s="736">
        <f t="shared" si="122"/>
        <v>14340757.836875102</v>
      </c>
      <c r="EL52" s="736">
        <f t="shared" si="122"/>
        <v>149101937.55618989</v>
      </c>
      <c r="EM52" s="736">
        <f t="shared" si="122"/>
        <v>11449840.215727879</v>
      </c>
      <c r="EN52" s="736">
        <f t="shared" si="122"/>
        <v>160551777.77191776</v>
      </c>
      <c r="FU52" s="18"/>
      <c r="FV52" s="726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 s="18">
        <f>ROW()</f>
        <v>53</v>
      </c>
      <c r="BN53" s="624" t="s">
        <v>529</v>
      </c>
      <c r="BP53" s="479">
        <v>5419061.4517453602</v>
      </c>
      <c r="BQ53" s="36">
        <f>BR53-BP53</f>
        <v>0</v>
      </c>
      <c r="BR53" s="479">
        <v>5419061.4517453602</v>
      </c>
      <c r="BS53" s="479">
        <v>2188073.7258726805</v>
      </c>
      <c r="BT53" s="479">
        <f>SUM(BR53:BS53)</f>
        <v>7607135.1776180407</v>
      </c>
      <c r="BU53" s="479">
        <v>0</v>
      </c>
      <c r="BV53" s="479">
        <f>SUM(BT53:BU53)</f>
        <v>7607135.1776180407</v>
      </c>
      <c r="BW53" s="479">
        <v>-1615493.8629363403</v>
      </c>
      <c r="BX53" s="479">
        <f>SUM(BV53:BW53)</f>
        <v>5991641.3146817004</v>
      </c>
      <c r="BY53" s="479">
        <v>-5991641.3146817004</v>
      </c>
      <c r="BZ53" s="479">
        <f>SUM(BX53:BY53)</f>
        <v>0</v>
      </c>
      <c r="CA53" s="479">
        <v>0</v>
      </c>
      <c r="CB53" s="479">
        <f>SUM(BZ53:CA53)</f>
        <v>0</v>
      </c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 s="18"/>
      <c r="DJ53" s="61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 s="18">
        <f>ROW()</f>
        <v>53</v>
      </c>
      <c r="DZ53" s="737"/>
      <c r="EB53" s="32"/>
      <c r="EC53" s="32"/>
      <c r="ED53" s="32"/>
      <c r="EE53" s="738"/>
      <c r="EF53" s="738"/>
      <c r="EG53" s="738"/>
      <c r="EH53" s="738"/>
      <c r="EI53" s="738"/>
      <c r="EJ53" s="738"/>
      <c r="EK53" s="738"/>
      <c r="EL53" s="738"/>
      <c r="EM53" s="738"/>
      <c r="EN53" s="738"/>
      <c r="FU53" s="18"/>
      <c r="FV53" s="590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 s="18">
        <f>ROW()</f>
        <v>54</v>
      </c>
      <c r="BN54" s="624" t="s">
        <v>556</v>
      </c>
      <c r="BP54" s="479">
        <v>95869.831467870448</v>
      </c>
      <c r="BQ54" s="36">
        <f>BR54-BP54</f>
        <v>0</v>
      </c>
      <c r="BR54" s="479">
        <v>95869.831467870448</v>
      </c>
      <c r="BS54" s="479">
        <v>38709.915733935195</v>
      </c>
      <c r="BT54" s="479">
        <f>SUM(BR54:BS54)</f>
        <v>134579.74720180564</v>
      </c>
      <c r="BU54" s="479">
        <v>0</v>
      </c>
      <c r="BV54" s="479">
        <f>SUM(BT54:BU54)</f>
        <v>134579.74720180564</v>
      </c>
      <c r="BW54" s="479">
        <v>-28579.957866967598</v>
      </c>
      <c r="BX54" s="479">
        <f>SUM(BV54:BW54)</f>
        <v>105999.78933483805</v>
      </c>
      <c r="BY54" s="479">
        <v>-105999.78933483805</v>
      </c>
      <c r="BZ54" s="479">
        <f>SUM(BX54:BY54)</f>
        <v>0</v>
      </c>
      <c r="CA54" s="479">
        <v>0</v>
      </c>
      <c r="CB54" s="479">
        <f>SUM(BZ54:CA54)</f>
        <v>0</v>
      </c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 s="18"/>
      <c r="DJ54" s="726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 s="18">
        <f>ROW()</f>
        <v>54</v>
      </c>
      <c r="DZ54" s="262" t="s">
        <v>91</v>
      </c>
      <c r="EA54" s="55"/>
      <c r="EB54" s="678">
        <v>0</v>
      </c>
      <c r="EC54" s="678">
        <v>0</v>
      </c>
      <c r="ED54" s="678">
        <f t="shared" ref="ED54:ED57" si="123">EB54+EC54</f>
        <v>0</v>
      </c>
      <c r="EE54" s="678">
        <v>-30545485.439999998</v>
      </c>
      <c r="EF54" s="678">
        <f t="shared" ref="EF54:EF57" si="124">ED54+EE54</f>
        <v>-30545485.439999998</v>
      </c>
      <c r="EG54" s="678">
        <v>0</v>
      </c>
      <c r="EH54" s="678">
        <f t="shared" ref="EH54:EH57" si="125">EF54+EG54</f>
        <v>-30545485.439999998</v>
      </c>
      <c r="EI54" s="678">
        <v>3843656.4166666642</v>
      </c>
      <c r="EJ54" s="678">
        <f t="shared" ref="EJ54:EJ60" si="126">EH54+EI54</f>
        <v>-26701829.023333333</v>
      </c>
      <c r="EK54" s="678">
        <v>-1924614.5</v>
      </c>
      <c r="EL54" s="678">
        <f t="shared" ref="EL54:EL60" si="127">EJ54+EK54</f>
        <v>-28626443.523333333</v>
      </c>
      <c r="EM54" s="678">
        <v>-5257088.0149999931</v>
      </c>
      <c r="EN54" s="678">
        <f t="shared" ref="EN54:EN60" si="128">EL54+EM54</f>
        <v>-33883531.538333327</v>
      </c>
      <c r="FU54" s="18"/>
      <c r="FV54" s="590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ht="15.75" thickBo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 s="18">
        <f>ROW()</f>
        <v>55</v>
      </c>
      <c r="BN55" s="632" t="s">
        <v>557</v>
      </c>
      <c r="BO55" s="19"/>
      <c r="BP55" s="739">
        <f t="shared" ref="BP55:CB55" si="129">SUM(BP42:BP54)</f>
        <v>17540983.77321323</v>
      </c>
      <c r="BQ55" s="739">
        <f t="shared" si="129"/>
        <v>0</v>
      </c>
      <c r="BR55" s="739">
        <f t="shared" si="129"/>
        <v>17540983.77321323</v>
      </c>
      <c r="BS55" s="739">
        <f t="shared" si="129"/>
        <v>-1648331.9391676886</v>
      </c>
      <c r="BT55" s="739">
        <f t="shared" si="129"/>
        <v>15892651.834045542</v>
      </c>
      <c r="BU55" s="739">
        <f t="shared" si="129"/>
        <v>306357.35740875098</v>
      </c>
      <c r="BV55" s="739">
        <f t="shared" si="129"/>
        <v>16199009.191454293</v>
      </c>
      <c r="BW55" s="739">
        <f t="shared" si="129"/>
        <v>-2857679.8235148825</v>
      </c>
      <c r="BX55" s="739">
        <f t="shared" si="129"/>
        <v>13341329.367939409</v>
      </c>
      <c r="BY55" s="739">
        <f t="shared" si="129"/>
        <v>-9768857.3679394089</v>
      </c>
      <c r="BZ55" s="739">
        <f t="shared" si="129"/>
        <v>3572472</v>
      </c>
      <c r="CA55" s="739">
        <f t="shared" si="129"/>
        <v>-2330028.624977693</v>
      </c>
      <c r="CB55" s="739">
        <f t="shared" si="129"/>
        <v>1242443.375022307</v>
      </c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 s="18"/>
      <c r="DJ55" s="590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 s="18">
        <f>ROW()</f>
        <v>55</v>
      </c>
      <c r="DZ55" s="23" t="s">
        <v>98</v>
      </c>
      <c r="EA55" s="740"/>
      <c r="EB55" s="678">
        <v>0</v>
      </c>
      <c r="EC55" s="678">
        <v>0</v>
      </c>
      <c r="ED55" s="678">
        <f t="shared" si="123"/>
        <v>0</v>
      </c>
      <c r="EE55" s="678">
        <v>-40994427.419206001</v>
      </c>
      <c r="EF55" s="678">
        <f t="shared" si="124"/>
        <v>-40994427.419206001</v>
      </c>
      <c r="EG55" s="678">
        <v>-281934.45079399645</v>
      </c>
      <c r="EH55" s="678">
        <f t="shared" si="125"/>
        <v>-41276361.869999997</v>
      </c>
      <c r="EI55" s="678">
        <v>7135015.409999989</v>
      </c>
      <c r="EJ55" s="678">
        <f t="shared" si="126"/>
        <v>-34141346.460000008</v>
      </c>
      <c r="EK55" s="678">
        <v>-578649.06000000238</v>
      </c>
      <c r="EL55" s="678">
        <f t="shared" si="127"/>
        <v>-34719995.520000011</v>
      </c>
      <c r="EM55" s="678">
        <v>-922395.29999999702</v>
      </c>
      <c r="EN55" s="678">
        <f t="shared" si="128"/>
        <v>-35642390.820000008</v>
      </c>
      <c r="FU55" s="18"/>
      <c r="FV55" s="590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ht="15.75" thickTop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 s="18">
        <f>ROW()</f>
        <v>56</v>
      </c>
      <c r="BN56" s="19"/>
      <c r="BO56" s="19"/>
      <c r="BP56" s="740"/>
      <c r="BQ56" s="740"/>
      <c r="BR56" s="740"/>
      <c r="BS56" s="740"/>
      <c r="BT56" s="740"/>
      <c r="BU56" s="740"/>
      <c r="BV56" s="740"/>
      <c r="BW56" s="740"/>
      <c r="BX56" s="740"/>
      <c r="BY56" s="740"/>
      <c r="BZ56" s="740"/>
      <c r="CA56" s="740"/>
      <c r="CB56" s="740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 s="18"/>
      <c r="DJ56" s="590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 s="18">
        <f>ROW()</f>
        <v>56</v>
      </c>
      <c r="DZ56" s="23" t="s">
        <v>558</v>
      </c>
      <c r="EB56" s="678">
        <v>0</v>
      </c>
      <c r="EC56" s="678">
        <v>0</v>
      </c>
      <c r="ED56" s="678">
        <f t="shared" si="123"/>
        <v>0</v>
      </c>
      <c r="EE56" s="678">
        <v>-1092602</v>
      </c>
      <c r="EF56" s="678">
        <f t="shared" si="124"/>
        <v>-1092602</v>
      </c>
      <c r="EG56" s="678">
        <v>0</v>
      </c>
      <c r="EH56" s="678">
        <f t="shared" si="125"/>
        <v>-1092602</v>
      </c>
      <c r="EI56" s="678">
        <v>0</v>
      </c>
      <c r="EJ56" s="678">
        <f t="shared" si="126"/>
        <v>-1092602</v>
      </c>
      <c r="EK56" s="678">
        <v>0</v>
      </c>
      <c r="EL56" s="678">
        <f t="shared" si="127"/>
        <v>-1092602</v>
      </c>
      <c r="EM56" s="678">
        <v>0</v>
      </c>
      <c r="EN56" s="678">
        <f t="shared" si="128"/>
        <v>-1092602</v>
      </c>
      <c r="FV56" s="590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 s="18">
        <f>ROW()</f>
        <v>57</v>
      </c>
      <c r="BN57" s="19" t="s">
        <v>261</v>
      </c>
      <c r="BO57" s="539">
        <v>0.21</v>
      </c>
      <c r="BP57" s="741">
        <f t="shared" ref="BP57:CB57" si="130">-BP55*$BO$57</f>
        <v>-3683606.5923747784</v>
      </c>
      <c r="BQ57" s="741">
        <f t="shared" si="130"/>
        <v>0</v>
      </c>
      <c r="BR57" s="741">
        <f t="shared" si="130"/>
        <v>-3683606.5923747784</v>
      </c>
      <c r="BS57" s="741">
        <f t="shared" si="130"/>
        <v>346149.70722521457</v>
      </c>
      <c r="BT57" s="741">
        <f t="shared" si="130"/>
        <v>-3337456.8851495637</v>
      </c>
      <c r="BU57" s="741">
        <f t="shared" si="130"/>
        <v>-64335.045055837705</v>
      </c>
      <c r="BV57" s="741">
        <f t="shared" si="130"/>
        <v>-3401791.9302054015</v>
      </c>
      <c r="BW57" s="741">
        <f t="shared" si="130"/>
        <v>600112.76293812529</v>
      </c>
      <c r="BX57" s="741">
        <f t="shared" si="130"/>
        <v>-2801679.167267276</v>
      </c>
      <c r="BY57" s="741">
        <f t="shared" si="130"/>
        <v>2051460.0472672759</v>
      </c>
      <c r="BZ57" s="741">
        <f t="shared" si="130"/>
        <v>-750219.12</v>
      </c>
      <c r="CA57" s="741">
        <f t="shared" si="130"/>
        <v>489306.01124531549</v>
      </c>
      <c r="CB57" s="741">
        <f t="shared" si="130"/>
        <v>-260913.10875468448</v>
      </c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 s="18"/>
      <c r="DJ57" s="590"/>
      <c r="DK57" s="742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 s="18">
        <f>ROW()</f>
        <v>57</v>
      </c>
      <c r="DZ57" s="23" t="s">
        <v>559</v>
      </c>
      <c r="EB57" s="678">
        <v>0</v>
      </c>
      <c r="EC57" s="678">
        <v>0</v>
      </c>
      <c r="ED57" s="678">
        <f t="shared" si="123"/>
        <v>0</v>
      </c>
      <c r="EE57" s="678">
        <v>-733205.16249999998</v>
      </c>
      <c r="EF57" s="678">
        <f t="shared" si="124"/>
        <v>-733205.16249999998</v>
      </c>
      <c r="EG57" s="678">
        <v>0</v>
      </c>
      <c r="EH57" s="678">
        <f t="shared" si="125"/>
        <v>-733205.16249999998</v>
      </c>
      <c r="EI57" s="678">
        <v>-176542.65249999997</v>
      </c>
      <c r="EJ57" s="678">
        <f t="shared" si="126"/>
        <v>-909747.81499999994</v>
      </c>
      <c r="EK57" s="678">
        <v>60605.032499999972</v>
      </c>
      <c r="EL57" s="678">
        <f t="shared" si="127"/>
        <v>-849142.78249999997</v>
      </c>
      <c r="EM57" s="678">
        <v>5711.8725000000559</v>
      </c>
      <c r="EN57" s="678">
        <f t="shared" si="128"/>
        <v>-843430.90999999992</v>
      </c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 s="18">
        <f>ROW()</f>
        <v>58</v>
      </c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 s="18"/>
      <c r="DJ58" s="590"/>
      <c r="DK58" s="743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 s="18">
        <f>ROW()</f>
        <v>58</v>
      </c>
      <c r="DZ58" s="23" t="s">
        <v>560</v>
      </c>
      <c r="EA58" s="744"/>
      <c r="EB58" s="678">
        <v>0</v>
      </c>
      <c r="EC58" s="678">
        <v>0</v>
      </c>
      <c r="ED58" s="678">
        <f>EB58+EC58</f>
        <v>0</v>
      </c>
      <c r="EE58" s="678">
        <v>3129172.21</v>
      </c>
      <c r="EF58" s="678">
        <f>ED58+EE58</f>
        <v>3129172.21</v>
      </c>
      <c r="EG58" s="678">
        <v>262383.60000000009</v>
      </c>
      <c r="EH58" s="678">
        <f>EF58+EG58</f>
        <v>3391555.81</v>
      </c>
      <c r="EI58" s="678">
        <v>-332860.96999999974</v>
      </c>
      <c r="EJ58" s="678">
        <f t="shared" si="126"/>
        <v>3058694.8400000003</v>
      </c>
      <c r="EK58" s="678">
        <v>-712964.19000000041</v>
      </c>
      <c r="EL58" s="678">
        <f t="shared" si="127"/>
        <v>2345730.65</v>
      </c>
      <c r="EM58" s="678">
        <v>-628251.07999999984</v>
      </c>
      <c r="EN58" s="678">
        <f t="shared" si="128"/>
        <v>1717479.57</v>
      </c>
    </row>
    <row r="59" spans="1:228" ht="15.75" thickBo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 s="18">
        <f>ROW()</f>
        <v>59</v>
      </c>
      <c r="BN59" s="19" t="s">
        <v>216</v>
      </c>
      <c r="BO59" s="19"/>
      <c r="BP59" s="517">
        <f>-BP55-BP57</f>
        <v>-13857377.180838451</v>
      </c>
      <c r="BQ59" s="517">
        <f t="shared" ref="BQ59:CB59" si="131">-BQ55-BQ57</f>
        <v>0</v>
      </c>
      <c r="BR59" s="517">
        <f t="shared" si="131"/>
        <v>-13857377.180838451</v>
      </c>
      <c r="BS59" s="517">
        <f t="shared" si="131"/>
        <v>1302182.2319424739</v>
      </c>
      <c r="BT59" s="517">
        <f t="shared" si="131"/>
        <v>-12555194.94889598</v>
      </c>
      <c r="BU59" s="517">
        <f t="shared" si="131"/>
        <v>-242022.31235291326</v>
      </c>
      <c r="BV59" s="517">
        <f t="shared" si="131"/>
        <v>-12797217.261248892</v>
      </c>
      <c r="BW59" s="517">
        <f t="shared" si="131"/>
        <v>2257567.0605767574</v>
      </c>
      <c r="BX59" s="517">
        <f t="shared" si="131"/>
        <v>-10539650.200672133</v>
      </c>
      <c r="BY59" s="517">
        <f t="shared" si="131"/>
        <v>7717397.320672133</v>
      </c>
      <c r="BZ59" s="517">
        <f t="shared" si="131"/>
        <v>-2822252.88</v>
      </c>
      <c r="CA59" s="517">
        <f t="shared" si="131"/>
        <v>1840722.6137323775</v>
      </c>
      <c r="CB59" s="517">
        <f t="shared" si="131"/>
        <v>-981530.26626762259</v>
      </c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 s="18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 s="18">
        <f>ROW()</f>
        <v>59</v>
      </c>
      <c r="DZ59" s="23" t="s">
        <v>561</v>
      </c>
      <c r="EB59" s="678">
        <v>0</v>
      </c>
      <c r="EC59" s="678">
        <v>0</v>
      </c>
      <c r="ED59" s="678">
        <f t="shared" ref="ED59" si="132">EB59+EC59</f>
        <v>0</v>
      </c>
      <c r="EE59" s="678">
        <v>2893790.3588999999</v>
      </c>
      <c r="EF59" s="678">
        <f t="shared" ref="EF59:EF60" si="133">ED59+EE59</f>
        <v>2893790.3588999999</v>
      </c>
      <c r="EG59" s="678">
        <v>0</v>
      </c>
      <c r="EH59" s="678">
        <f t="shared" ref="EH59:EH60" si="134">EF59+EG59</f>
        <v>2893790.3588999999</v>
      </c>
      <c r="EI59" s="678">
        <v>0</v>
      </c>
      <c r="EJ59" s="678">
        <f t="shared" si="126"/>
        <v>2893790.3588999999</v>
      </c>
      <c r="EK59" s="678">
        <v>0</v>
      </c>
      <c r="EL59" s="678">
        <f t="shared" si="127"/>
        <v>2893790.3588999999</v>
      </c>
      <c r="EM59" s="678">
        <v>0</v>
      </c>
      <c r="EN59" s="678">
        <f t="shared" si="128"/>
        <v>2893790.3588999999</v>
      </c>
    </row>
    <row r="60" spans="1:228" ht="15.75" thickTop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 s="18">
        <f>ROW()</f>
        <v>60</v>
      </c>
      <c r="BU60" s="425"/>
      <c r="BV60" s="425"/>
      <c r="BW60" s="425"/>
      <c r="BX60" s="425"/>
      <c r="BY60" s="425"/>
      <c r="BZ60" s="425"/>
      <c r="CA60" s="425"/>
      <c r="CB60" s="425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 s="740"/>
      <c r="DQ60" s="740"/>
      <c r="DR60" s="740"/>
      <c r="DS60" s="740"/>
      <c r="DT60" s="740"/>
      <c r="DU60" s="740"/>
      <c r="DV60" s="740"/>
      <c r="DW60" s="740"/>
      <c r="DX60" s="740"/>
      <c r="DY60" s="18">
        <f>ROW()</f>
        <v>60</v>
      </c>
      <c r="DZ60" s="1" t="s">
        <v>265</v>
      </c>
      <c r="EA60" s="19"/>
      <c r="EB60" s="678">
        <f t="shared" ref="EB60:ED60" si="135">-SUM(EB54:EB55)*0.21</f>
        <v>0</v>
      </c>
      <c r="EC60" s="678">
        <f t="shared" si="135"/>
        <v>0</v>
      </c>
      <c r="ED60" s="678">
        <f t="shared" si="135"/>
        <v>0</v>
      </c>
      <c r="EE60" s="678">
        <v>15406801.204558257</v>
      </c>
      <c r="EF60" s="678">
        <f t="shared" si="133"/>
        <v>15406801.204558257</v>
      </c>
      <c r="EG60" s="678">
        <v>59206.234666742384</v>
      </c>
      <c r="EH60" s="678">
        <f t="shared" si="134"/>
        <v>15466007.439224999</v>
      </c>
      <c r="EI60" s="678">
        <v>-2268447.1265749987</v>
      </c>
      <c r="EJ60" s="678">
        <f t="shared" si="126"/>
        <v>13197560.312650001</v>
      </c>
      <c r="EK60" s="678">
        <v>512958.29077500105</v>
      </c>
      <c r="EL60" s="678">
        <f t="shared" si="127"/>
        <v>13710518.603425002</v>
      </c>
      <c r="EM60" s="678">
        <v>1296492.0029249974</v>
      </c>
      <c r="EN60" s="678">
        <f t="shared" si="128"/>
        <v>15007010.606349999</v>
      </c>
    </row>
    <row r="61" spans="1:228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 s="18">
        <f>ROW()</f>
        <v>61</v>
      </c>
      <c r="BN61" s="396" t="s">
        <v>562</v>
      </c>
      <c r="BO61" s="745"/>
      <c r="BP61" s="746"/>
      <c r="BQ61" s="746"/>
      <c r="BR61" s="746"/>
      <c r="BS61" s="746"/>
      <c r="BT61" s="746"/>
      <c r="BU61" s="746"/>
      <c r="BV61" s="746"/>
      <c r="BW61" s="746"/>
      <c r="BX61" s="746"/>
      <c r="BY61" s="746"/>
      <c r="BZ61" s="746"/>
      <c r="CA61" s="746"/>
      <c r="CB61" s="746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 s="744"/>
      <c r="DQ61" s="744"/>
      <c r="DR61" s="744"/>
      <c r="DS61" s="744"/>
      <c r="DT61" s="744"/>
      <c r="DU61" s="744"/>
      <c r="DV61" s="744"/>
      <c r="DW61" s="744"/>
      <c r="DX61" s="744"/>
      <c r="DY61" s="18">
        <f>ROW()</f>
        <v>61</v>
      </c>
      <c r="DZ61" s="66"/>
      <c r="EA61" s="425"/>
      <c r="EB61" s="179"/>
      <c r="EC61" s="179"/>
      <c r="ED61" s="179"/>
      <c r="EE61" s="179"/>
      <c r="EF61" s="179"/>
      <c r="EG61" s="179"/>
      <c r="EH61" s="179"/>
      <c r="EI61" s="179"/>
      <c r="EJ61" s="179"/>
      <c r="EK61" s="179"/>
      <c r="EL61" s="179"/>
      <c r="EM61" s="179"/>
      <c r="EN61" s="179"/>
    </row>
    <row r="62" spans="1:228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 s="18">
        <f>ROW()</f>
        <v>62</v>
      </c>
      <c r="BN62" s="396" t="s">
        <v>563</v>
      </c>
      <c r="BO62" s="747"/>
      <c r="BP62" s="746"/>
      <c r="BQ62" s="746"/>
      <c r="BR62" s="746"/>
      <c r="BS62" s="746"/>
      <c r="BT62" s="746"/>
      <c r="BU62" s="746"/>
      <c r="BV62" s="746"/>
      <c r="BW62" s="746"/>
      <c r="BX62" s="746"/>
      <c r="BY62" s="746"/>
      <c r="BZ62" s="746"/>
      <c r="CA62" s="746"/>
      <c r="CB62" s="746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 s="19"/>
      <c r="DQ62" s="19"/>
      <c r="DR62" s="19"/>
      <c r="DS62" s="19"/>
      <c r="DT62" s="19"/>
      <c r="DU62" s="19"/>
      <c r="DV62" s="19"/>
      <c r="DW62" s="19"/>
      <c r="DX62" s="19"/>
      <c r="DY62" s="18">
        <f>ROW()</f>
        <v>62</v>
      </c>
      <c r="DZ62" s="1" t="s">
        <v>216</v>
      </c>
      <c r="EB62" s="748">
        <f t="shared" ref="EB62:EN62" si="136">-SUM(EB54:EB60)</f>
        <v>0</v>
      </c>
      <c r="EC62" s="748">
        <f t="shared" si="136"/>
        <v>0</v>
      </c>
      <c r="ED62" s="748">
        <f t="shared" si="136"/>
        <v>0</v>
      </c>
      <c r="EE62" s="748">
        <f t="shared" si="136"/>
        <v>51935956.248247743</v>
      </c>
      <c r="EF62" s="748">
        <f t="shared" si="136"/>
        <v>51935956.248247743</v>
      </c>
      <c r="EG62" s="748">
        <f t="shared" si="136"/>
        <v>-39655.383872746024</v>
      </c>
      <c r="EH62" s="748">
        <f t="shared" si="136"/>
        <v>51896300.864374995</v>
      </c>
      <c r="EI62" s="748">
        <f t="shared" si="136"/>
        <v>-8200821.0775916558</v>
      </c>
      <c r="EJ62" s="748">
        <f t="shared" si="136"/>
        <v>43695479.78678333</v>
      </c>
      <c r="EK62" s="748">
        <f t="shared" si="136"/>
        <v>2642664.426725002</v>
      </c>
      <c r="EL62" s="748">
        <f t="shared" si="136"/>
        <v>46338144.213508338</v>
      </c>
      <c r="EM62" s="748">
        <f t="shared" si="136"/>
        <v>5505530.5195749924</v>
      </c>
      <c r="EN62" s="748">
        <f t="shared" si="136"/>
        <v>51843674.733083338</v>
      </c>
    </row>
    <row r="63" spans="1:228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 s="18">
        <f>ROW()</f>
        <v>63</v>
      </c>
      <c r="BN63" s="746"/>
      <c r="BO63" s="747"/>
      <c r="BP63" s="746"/>
      <c r="BQ63" s="746"/>
      <c r="BR63" s="746"/>
      <c r="BS63" s="746"/>
      <c r="BT63" s="746"/>
      <c r="BU63" s="746"/>
      <c r="BV63" s="746"/>
      <c r="BW63" s="746"/>
      <c r="BX63" s="746"/>
      <c r="BY63" s="746"/>
      <c r="BZ63" s="746"/>
      <c r="CA63" s="746"/>
      <c r="CB63" s="746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 s="749"/>
      <c r="DN63"/>
      <c r="DO63"/>
      <c r="DP63" s="425"/>
      <c r="DQ63" s="425"/>
      <c r="DR63" s="425"/>
      <c r="DS63" s="425"/>
      <c r="DT63" s="425"/>
      <c r="DU63" s="425"/>
      <c r="DV63" s="425"/>
      <c r="DW63" s="425"/>
      <c r="DX63" s="425"/>
      <c r="DY63" s="18"/>
    </row>
    <row r="64" spans="1:228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 s="18">
        <f>ROW()</f>
        <v>64</v>
      </c>
      <c r="BN64" s="396" t="s">
        <v>564</v>
      </c>
      <c r="BO64" s="747"/>
      <c r="BP64" s="746"/>
      <c r="BQ64" s="746"/>
      <c r="BR64" s="746"/>
      <c r="BS64" s="746"/>
      <c r="BT64" s="746"/>
      <c r="BU64" s="746"/>
      <c r="BV64" s="746"/>
      <c r="BW64" s="746"/>
      <c r="BX64" s="746"/>
      <c r="BY64" s="746"/>
      <c r="BZ64" s="746"/>
      <c r="CA64" s="746"/>
      <c r="CB64" s="746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Y64" s="18"/>
      <c r="EN64" s="32"/>
    </row>
    <row r="65" spans="1:129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 s="18">
        <f>ROW()</f>
        <v>65</v>
      </c>
      <c r="BN65" s="396" t="s">
        <v>565</v>
      </c>
      <c r="BO65" s="747"/>
      <c r="BP65" s="746"/>
      <c r="BQ65" s="746"/>
      <c r="BR65" s="746"/>
      <c r="BS65" s="746"/>
      <c r="BT65" s="746"/>
      <c r="BU65" s="746"/>
      <c r="BV65" s="746"/>
      <c r="BW65" s="746"/>
      <c r="BX65" s="746"/>
      <c r="BY65" s="746"/>
      <c r="BZ65" s="746"/>
      <c r="CA65" s="746"/>
      <c r="CB65" s="746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 s="749"/>
      <c r="DN65"/>
      <c r="DO65"/>
      <c r="DY65" s="18"/>
    </row>
    <row r="66" spans="1:129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 s="18">
        <f>ROW()</f>
        <v>66</v>
      </c>
      <c r="BN66" s="396"/>
      <c r="BO66" s="747"/>
      <c r="BP66" s="746"/>
      <c r="BQ66" s="746"/>
      <c r="BR66" s="746"/>
      <c r="BS66" s="746"/>
      <c r="BT66" s="746"/>
      <c r="BU66" s="746"/>
      <c r="BV66" s="746"/>
      <c r="BW66" s="746"/>
      <c r="BX66" s="746"/>
      <c r="BY66" s="746"/>
      <c r="BZ66" s="746"/>
      <c r="CA66" s="746"/>
      <c r="CB66" s="74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Y66" s="18"/>
    </row>
    <row r="67" spans="1:129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 s="18">
        <f>ROW()</f>
        <v>67</v>
      </c>
      <c r="BN67" s="396" t="s">
        <v>566</v>
      </c>
      <c r="BO67" s="747"/>
      <c r="BP67" s="750"/>
      <c r="BQ67" s="751"/>
      <c r="BR67" s="752"/>
      <c r="BS67" s="80"/>
      <c r="BT67" s="81" t="s">
        <v>61</v>
      </c>
      <c r="BU67" s="753">
        <v>2022</v>
      </c>
      <c r="BV67" s="754" t="s">
        <v>62</v>
      </c>
      <c r="BW67" s="755">
        <v>2023</v>
      </c>
      <c r="BX67" s="754" t="s">
        <v>62</v>
      </c>
      <c r="BY67" s="755">
        <v>2024</v>
      </c>
      <c r="BZ67" s="754" t="s">
        <v>62</v>
      </c>
      <c r="CA67" s="755">
        <v>2025</v>
      </c>
      <c r="CB67" s="756" t="s">
        <v>62</v>
      </c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Y67" s="18"/>
    </row>
    <row r="68" spans="1:129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M68" s="18">
        <f>ROW()</f>
        <v>68</v>
      </c>
      <c r="BN68" s="396"/>
      <c r="BO68" s="747"/>
      <c r="BP68" s="88" t="s">
        <v>63</v>
      </c>
      <c r="BQ68" s="757"/>
      <c r="BR68" s="90" t="s">
        <v>64</v>
      </c>
      <c r="BS68" s="91" t="s">
        <v>65</v>
      </c>
      <c r="BT68" s="85" t="s">
        <v>62</v>
      </c>
      <c r="BU68" s="92" t="s">
        <v>66</v>
      </c>
      <c r="BV68" s="90" t="s">
        <v>67</v>
      </c>
      <c r="BW68" s="91" t="s">
        <v>12</v>
      </c>
      <c r="BX68" s="90" t="s">
        <v>67</v>
      </c>
      <c r="BY68" s="91" t="s">
        <v>13</v>
      </c>
      <c r="BZ68" s="90" t="s">
        <v>67</v>
      </c>
      <c r="CA68" s="91" t="s">
        <v>14</v>
      </c>
      <c r="CB68" s="85" t="s">
        <v>67</v>
      </c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Y68" s="18"/>
    </row>
    <row r="69" spans="1:129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M69" s="18">
        <f>ROW()</f>
        <v>69</v>
      </c>
      <c r="BN69" s="747"/>
      <c r="BO69" s="747"/>
      <c r="BP69" s="88" t="s">
        <v>68</v>
      </c>
      <c r="BQ69" s="91" t="s">
        <v>69</v>
      </c>
      <c r="BR69" s="90" t="s">
        <v>70</v>
      </c>
      <c r="BS69" s="91" t="s">
        <v>71</v>
      </c>
      <c r="BT69" s="85" t="s">
        <v>70</v>
      </c>
      <c r="BU69" s="92" t="s">
        <v>72</v>
      </c>
      <c r="BV69" s="90" t="s">
        <v>73</v>
      </c>
      <c r="BW69" s="91" t="s">
        <v>72</v>
      </c>
      <c r="BX69" s="90" t="s">
        <v>74</v>
      </c>
      <c r="BY69" s="91" t="s">
        <v>72</v>
      </c>
      <c r="BZ69" s="90" t="s">
        <v>74</v>
      </c>
      <c r="CA69" s="91" t="s">
        <v>72</v>
      </c>
      <c r="CB69" s="85" t="s">
        <v>74</v>
      </c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Y69" s="18"/>
    </row>
    <row r="70" spans="1:129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M70" s="18">
        <f>ROW()</f>
        <v>70</v>
      </c>
      <c r="BN70" s="746"/>
      <c r="BO70" s="396"/>
      <c r="BP70" s="95" t="s">
        <v>75</v>
      </c>
      <c r="BQ70" s="96" t="s">
        <v>76</v>
      </c>
      <c r="BR70" s="97" t="s">
        <v>77</v>
      </c>
      <c r="BS70" s="96" t="s">
        <v>76</v>
      </c>
      <c r="BT70" s="98" t="s">
        <v>77</v>
      </c>
      <c r="BU70" s="99" t="s">
        <v>76</v>
      </c>
      <c r="BV70" s="97" t="s">
        <v>12</v>
      </c>
      <c r="BW70" s="96" t="s">
        <v>76</v>
      </c>
      <c r="BX70" s="97" t="s">
        <v>12</v>
      </c>
      <c r="BY70" s="96" t="s">
        <v>76</v>
      </c>
      <c r="BZ70" s="97" t="s">
        <v>13</v>
      </c>
      <c r="CA70" s="96" t="s">
        <v>76</v>
      </c>
      <c r="CB70" s="98" t="s">
        <v>14</v>
      </c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Y70" s="18"/>
    </row>
    <row r="71" spans="1:129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BM71" s="18">
        <f>ROW()</f>
        <v>71</v>
      </c>
      <c r="BN71" s="758" t="s">
        <v>567</v>
      </c>
      <c r="BO71" s="758"/>
      <c r="BP71" s="636"/>
      <c r="BQ71" s="636"/>
      <c r="BR71" s="479">
        <v>157659864.89110872</v>
      </c>
      <c r="BS71" s="636">
        <v>-6632217.3044687957</v>
      </c>
      <c r="BT71" s="479">
        <f t="shared" ref="BT71:CB72" si="137">BR71+BS71</f>
        <v>151027647.58663994</v>
      </c>
      <c r="BU71" s="636">
        <v>-12660729.431444496</v>
      </c>
      <c r="BV71" s="479">
        <f t="shared" si="137"/>
        <v>138366918.15519544</v>
      </c>
      <c r="BW71" s="636">
        <v>-6428589.0754790008</v>
      </c>
      <c r="BX71" s="479">
        <f t="shared" si="137"/>
        <v>131938329.07971644</v>
      </c>
      <c r="BY71" s="636">
        <v>-15831026.472392336</v>
      </c>
      <c r="BZ71" s="479">
        <f t="shared" si="137"/>
        <v>116107302.60732411</v>
      </c>
      <c r="CA71" s="636">
        <v>-15325183.616237327</v>
      </c>
      <c r="CB71" s="479">
        <f t="shared" si="137"/>
        <v>100782118.99108678</v>
      </c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</row>
    <row r="72" spans="1:129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BM72" s="18">
        <f>ROW()</f>
        <v>72</v>
      </c>
      <c r="BN72" s="758" t="s">
        <v>568</v>
      </c>
      <c r="BO72" s="758"/>
      <c r="BP72" s="522"/>
      <c r="BQ72" s="522"/>
      <c r="BR72" s="479">
        <v>-9158965.3470328376</v>
      </c>
      <c r="BS72" s="522">
        <v>459398.63898250088</v>
      </c>
      <c r="BT72" s="479">
        <f t="shared" si="137"/>
        <v>-8699566.7080503367</v>
      </c>
      <c r="BU72" s="522">
        <v>713648.11715810001</v>
      </c>
      <c r="BV72" s="479">
        <f t="shared" si="137"/>
        <v>-7985918.5908922367</v>
      </c>
      <c r="BW72" s="522">
        <v>359516.19378599059</v>
      </c>
      <c r="BX72" s="479">
        <f t="shared" si="137"/>
        <v>-7626402.3971062461</v>
      </c>
      <c r="BY72" s="522">
        <v>1275163.8902054485</v>
      </c>
      <c r="BZ72" s="479">
        <f t="shared" si="137"/>
        <v>-6351238.5069007976</v>
      </c>
      <c r="CA72" s="522">
        <v>1106177.3076548791</v>
      </c>
      <c r="CB72" s="479">
        <f t="shared" si="137"/>
        <v>-5245061.1992459185</v>
      </c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</row>
    <row r="73" spans="1:129" ht="15.75" thickBo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BM73" s="18">
        <f>ROW()</f>
        <v>73</v>
      </c>
      <c r="BN73" s="758" t="s">
        <v>569</v>
      </c>
      <c r="BO73" s="758"/>
      <c r="BP73" s="759">
        <f t="shared" ref="BP73:CB73" si="138">SUM(BP71:BP72)</f>
        <v>0</v>
      </c>
      <c r="BQ73" s="759">
        <f t="shared" si="138"/>
        <v>0</v>
      </c>
      <c r="BR73" s="759">
        <f t="shared" si="138"/>
        <v>148500899.54407588</v>
      </c>
      <c r="BS73" s="760">
        <f t="shared" si="138"/>
        <v>-6172818.6654862948</v>
      </c>
      <c r="BT73" s="759">
        <f t="shared" si="138"/>
        <v>142328080.8785896</v>
      </c>
      <c r="BU73" s="759">
        <f t="shared" si="138"/>
        <v>-11947081.314286396</v>
      </c>
      <c r="BV73" s="759">
        <f t="shared" si="138"/>
        <v>130380999.5643032</v>
      </c>
      <c r="BW73" s="759">
        <f t="shared" si="138"/>
        <v>-6069072.8816930102</v>
      </c>
      <c r="BX73" s="759">
        <f t="shared" si="138"/>
        <v>124311926.6826102</v>
      </c>
      <c r="BY73" s="759">
        <f t="shared" si="138"/>
        <v>-14555862.582186887</v>
      </c>
      <c r="BZ73" s="759">
        <f t="shared" si="138"/>
        <v>109756064.10042331</v>
      </c>
      <c r="CA73" s="759">
        <f t="shared" si="138"/>
        <v>-14219006.308582447</v>
      </c>
      <c r="CB73" s="759">
        <f t="shared" si="138"/>
        <v>95537057.791840866</v>
      </c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</row>
    <row r="74" spans="1:129" ht="15.75" thickTop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</row>
    <row r="75" spans="1:129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</row>
    <row r="76" spans="1:129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</row>
    <row r="77" spans="1:129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</row>
    <row r="78" spans="1:129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</row>
    <row r="79" spans="1:129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</row>
    <row r="80" spans="1:129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</row>
    <row r="81" spans="1:119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</row>
    <row r="82" spans="1:119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</row>
    <row r="83" spans="1:119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</row>
    <row r="84" spans="1:119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</row>
    <row r="85" spans="1:119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</row>
    <row r="86" spans="1:119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</row>
    <row r="87" spans="1:119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</row>
    <row r="88" spans="1:119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</row>
    <row r="89" spans="1:119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</row>
    <row r="90" spans="1:119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</row>
    <row r="91" spans="1:119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</row>
    <row r="92" spans="1:119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</row>
    <row r="93" spans="1:119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</row>
    <row r="94" spans="1:119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</row>
    <row r="95" spans="1:119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</row>
    <row r="96" spans="1:119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</row>
    <row r="97" spans="1:119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</row>
    <row r="98" spans="1:119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</row>
    <row r="99" spans="1:119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</row>
    <row r="100" spans="1:119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</row>
    <row r="101" spans="1:119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</row>
    <row r="102" spans="1:119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</row>
    <row r="103" spans="1:119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</row>
    <row r="104" spans="1:119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</row>
    <row r="105" spans="1:119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</row>
    <row r="106" spans="1:119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</row>
    <row r="107" spans="1:119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</row>
    <row r="108" spans="1:119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</row>
    <row r="109" spans="1:119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</row>
    <row r="110" spans="1:119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</row>
    <row r="111" spans="1:119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</row>
    <row r="112" spans="1:119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</row>
    <row r="113" spans="1:119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</row>
    <row r="114" spans="1:119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</row>
    <row r="115" spans="1:119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</row>
    <row r="116" spans="1:119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</row>
    <row r="117" spans="1:119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</row>
    <row r="118" spans="1:119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</row>
    <row r="119" spans="1:119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</row>
    <row r="120" spans="1:119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</row>
    <row r="121" spans="1:119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</row>
    <row r="122" spans="1:119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</row>
    <row r="123" spans="1:119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</row>
    <row r="124" spans="1:119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</row>
    <row r="125" spans="1:119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</row>
    <row r="126" spans="1:119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</row>
    <row r="127" spans="1:119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</row>
    <row r="128" spans="1:119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</row>
    <row r="129" spans="1:119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</row>
    <row r="130" spans="1:119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</row>
    <row r="131" spans="1:119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</row>
    <row r="132" spans="1:119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</row>
    <row r="133" spans="1:119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</row>
    <row r="134" spans="1:119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</row>
    <row r="135" spans="1:119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</row>
    <row r="136" spans="1:119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</row>
    <row r="137" spans="1:119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</row>
    <row r="138" spans="1:119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</row>
    <row r="139" spans="1:119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</row>
    <row r="140" spans="1:119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</row>
    <row r="141" spans="1:119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</row>
    <row r="142" spans="1:119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</row>
    <row r="143" spans="1:119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</row>
    <row r="144" spans="1:119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</row>
    <row r="145" spans="1:119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</row>
    <row r="146" spans="1:119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</row>
    <row r="147" spans="1:119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</row>
    <row r="148" spans="1:119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</row>
    <row r="149" spans="1:119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</row>
    <row r="150" spans="1:119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</row>
    <row r="151" spans="1:119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</row>
    <row r="152" spans="1:119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</row>
    <row r="153" spans="1:119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</row>
    <row r="154" spans="1:119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</row>
    <row r="155" spans="1:119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</row>
    <row r="156" spans="1:119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</row>
    <row r="157" spans="1:119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</row>
    <row r="158" spans="1:119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</row>
    <row r="159" spans="1:119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</row>
    <row r="160" spans="1:119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</row>
    <row r="161" spans="1:119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</row>
    <row r="162" spans="1:119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</row>
    <row r="163" spans="1:119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</row>
    <row r="164" spans="1:119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</row>
    <row r="165" spans="1:119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</row>
    <row r="166" spans="1:119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</row>
    <row r="167" spans="1:119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</row>
    <row r="168" spans="1:119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</row>
    <row r="169" spans="1:119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</row>
    <row r="170" spans="1:119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</row>
    <row r="171" spans="1:119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</row>
    <row r="172" spans="1:119" x14ac:dyDescent="0.25"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</row>
    <row r="173" spans="1:119" x14ac:dyDescent="0.25"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</row>
    <row r="174" spans="1:119" x14ac:dyDescent="0.25"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</row>
    <row r="175" spans="1:119" x14ac:dyDescent="0.25"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</row>
    <row r="176" spans="1:119" x14ac:dyDescent="0.25"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</row>
    <row r="177" spans="81:119" x14ac:dyDescent="0.25"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</row>
    <row r="178" spans="81:119" x14ac:dyDescent="0.25"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</row>
    <row r="179" spans="81:119" x14ac:dyDescent="0.25"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</row>
    <row r="180" spans="81:119" x14ac:dyDescent="0.25"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</row>
    <row r="181" spans="81:119" x14ac:dyDescent="0.25"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</row>
    <row r="182" spans="81:119" x14ac:dyDescent="0.25"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</row>
    <row r="183" spans="81:119" x14ac:dyDescent="0.25"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</row>
    <row r="184" spans="81:119" x14ac:dyDescent="0.25"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</row>
  </sheetData>
  <pageMargins left="0.7" right="0.7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E05DDE9-709D-4D25-9A98-93DFA547E232}"/>
</file>

<file path=customXml/itemProps2.xml><?xml version="1.0" encoding="utf-8"?>
<ds:datastoreItem xmlns:ds="http://schemas.openxmlformats.org/officeDocument/2006/customXml" ds:itemID="{B80E83AB-424F-481B-BACC-1EA122735073}"/>
</file>

<file path=customXml/itemProps3.xml><?xml version="1.0" encoding="utf-8"?>
<ds:datastoreItem xmlns:ds="http://schemas.openxmlformats.org/officeDocument/2006/customXml" ds:itemID="{EEE0271B-FC4D-4FC1-8C5C-6C4C5A15215B}"/>
</file>

<file path=customXml/itemProps4.xml><?xml version="1.0" encoding="utf-8"?>
<ds:datastoreItem xmlns:ds="http://schemas.openxmlformats.org/officeDocument/2006/customXml" ds:itemID="{DF5E56B3-4204-4298-8C98-B2EE344D6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SEF-3</vt:lpstr>
      <vt:lpstr>SEF-4.1</vt:lpstr>
      <vt:lpstr>SEF-4.2</vt:lpstr>
      <vt:lpstr>SEF-5.1-5.2</vt:lpstr>
      <vt:lpstr>SEF-5.3</vt:lpstr>
      <vt:lpstr>SEF-5.4</vt:lpstr>
      <vt:lpstr>SEF-6.1</vt:lpstr>
      <vt:lpstr>SEF-6.2</vt:lpstr>
      <vt:lpstr>'SEF-3'!Print_Area</vt:lpstr>
      <vt:lpstr>'SEF-4.2'!Print_Titles</vt:lpstr>
      <vt:lpstr>'SEF-5.1-5.2'!Print_Titles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2022-01-24T02:14:22Z</cp:lastPrinted>
  <dcterms:created xsi:type="dcterms:W3CDTF">2022-01-23T03:05:31Z</dcterms:created>
  <dcterms:modified xsi:type="dcterms:W3CDTF">2022-06-23T13:55:08Z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