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595" activeTab="2"/>
  </bookViews>
  <sheets>
    <sheet name="Request" sheetId="1" r:id="rId1"/>
    <sheet name="Major ERs" sheetId="4" r:id="rId2"/>
    <sheet name="CSH-2 (Electric)" sheetId="7" r:id="rId3"/>
    <sheet name="CSH-3 (Natural gas)" sheetId="8" r:id="rId4"/>
  </sheets>
  <externalReferences>
    <externalReference r:id="rId5"/>
  </externalReferences>
  <definedNames>
    <definedName name="Actual" localSheetId="2">#REF!</definedName>
    <definedName name="Actual" localSheetId="3">#REF!</definedName>
    <definedName name="Actual">#REF!</definedName>
    <definedName name="_xlnm.Auto_Open" localSheetId="2">#REF!</definedName>
    <definedName name="_xlnm.Auto_Open" localSheetId="3">#REF!</definedName>
    <definedName name="_xlnm.Auto_Open">#REF!</definedName>
    <definedName name="e" localSheetId="2">#REF!</definedName>
    <definedName name="e" localSheetId="3">#REF!</definedName>
    <definedName name="e">#REF!</definedName>
    <definedName name="fda" localSheetId="2">#REF!</definedName>
    <definedName name="fda" localSheetId="3">#REF!</definedName>
    <definedName name="fda">#REF!</definedName>
    <definedName name="hfds" localSheetId="2">#REF!</definedName>
    <definedName name="hfds" localSheetId="3">#REF!</definedName>
    <definedName name="hfds">#REF!</definedName>
    <definedName name="hght" localSheetId="2">#REF!</definedName>
    <definedName name="hght" localSheetId="3">#REF!</definedName>
    <definedName name="hght">#REF!</definedName>
    <definedName name="Macro1" localSheetId="2">#REF!</definedName>
    <definedName name="Macro1" localSheetId="3">#REF!</definedName>
    <definedName name="Macro1">#REF!</definedName>
    <definedName name="Macro2" localSheetId="2">#REF!</definedName>
    <definedName name="Macro2" localSheetId="3">#REF!</definedName>
    <definedName name="Macro2">#REF!</definedName>
    <definedName name="Macro3" localSheetId="2">#REF!</definedName>
    <definedName name="Macro3" localSheetId="3">#REF!</definedName>
    <definedName name="Macro3">#REF!</definedName>
    <definedName name="Macro4" localSheetId="2">#REF!</definedName>
    <definedName name="Macro4" localSheetId="3">#REF!</definedName>
    <definedName name="Macro4">#REF!</definedName>
    <definedName name="Macro5" localSheetId="2">#REF!</definedName>
    <definedName name="Macro5" localSheetId="3">#REF!</definedName>
    <definedName name="Macro5">#REF!</definedName>
    <definedName name="Macro6" localSheetId="2">#REF!</definedName>
    <definedName name="Macro6" localSheetId="3">#REF!</definedName>
    <definedName name="Macro6">#REF!</definedName>
    <definedName name="Macro7" localSheetId="2">#REF!</definedName>
    <definedName name="Macro7" localSheetId="3">#REF!</definedName>
    <definedName name="Macro7">#REF!</definedName>
    <definedName name="Macro8" localSheetId="2">#REF!</definedName>
    <definedName name="Macro8" localSheetId="3">#REF!</definedName>
    <definedName name="Macro8">#REF!</definedName>
    <definedName name="_xlnm.Print_Area" localSheetId="2">'CSH-2 (Electric)'!$A$1:$G$17,'CSH-2 (Electric)'!$A$22:$H$38</definedName>
    <definedName name="_xlnm.Print_Area" localSheetId="3">'CSH-3 (Natural gas)'!$A$1:$G$17,'CSH-3 (Natural gas)'!$A$22:$H$38</definedName>
    <definedName name="_xlnm.Print_Area" localSheetId="1">'Major ERs'!$D$1:$AA$15</definedName>
    <definedName name="q" localSheetId="2">#REF!</definedName>
    <definedName name="q" localSheetId="3">#REF!</definedName>
    <definedName name="q">#REF!</definedName>
    <definedName name="qwe" localSheetId="2">#REF!</definedName>
    <definedName name="qwe" localSheetId="3">#REF!</definedName>
    <definedName name="qwe">#REF!</definedName>
    <definedName name="re" localSheetId="2">#REF!</definedName>
    <definedName name="re" localSheetId="3">#REF!</definedName>
    <definedName name="re">#REF!</definedName>
    <definedName name="Recover" localSheetId="2">#REF!</definedName>
    <definedName name="Recover" localSheetId="3">#REF!</definedName>
    <definedName name="Recover">#REF!</definedName>
    <definedName name="TableName">"Dummy"</definedName>
    <definedName name="wer" localSheetId="2">#REF!</definedName>
    <definedName name="wer" localSheetId="3">#REF!</definedName>
    <definedName name="wer">#REF!</definedName>
  </definedNames>
  <calcPr calcId="152511"/>
</workbook>
</file>

<file path=xl/calcChain.xml><?xml version="1.0" encoding="utf-8"?>
<calcChain xmlns="http://schemas.openxmlformats.org/spreadsheetml/2006/main">
  <c r="E27" i="7" l="1"/>
  <c r="E26" i="7"/>
  <c r="E25" i="7"/>
  <c r="E24" i="7" l="1"/>
  <c r="D38" i="7" l="1"/>
  <c r="C38" i="7"/>
  <c r="E37" i="7"/>
  <c r="F37" i="7" s="1"/>
  <c r="E36" i="7"/>
  <c r="F36" i="7" s="1"/>
  <c r="E35" i="7"/>
  <c r="F35" i="7" s="1"/>
  <c r="E34" i="7"/>
  <c r="F34" i="7" s="1"/>
  <c r="E33" i="7"/>
  <c r="F33" i="7" s="1"/>
  <c r="E32" i="7"/>
  <c r="F32" i="7" s="1"/>
  <c r="E31" i="7"/>
  <c r="F31" i="7" s="1"/>
  <c r="E30" i="7"/>
  <c r="F30" i="7" s="1"/>
  <c r="E29" i="7"/>
  <c r="F29" i="7" s="1"/>
  <c r="E28" i="7"/>
  <c r="F28" i="7" s="1"/>
  <c r="F27" i="7"/>
  <c r="F26" i="7"/>
  <c r="F25" i="7"/>
  <c r="D38" i="8"/>
  <c r="C38" i="8"/>
  <c r="E37" i="8"/>
  <c r="F37" i="8" s="1"/>
  <c r="E36" i="8"/>
  <c r="F36" i="8" s="1"/>
  <c r="E35" i="8"/>
  <c r="F35" i="8" s="1"/>
  <c r="E34" i="8"/>
  <c r="F34" i="8" s="1"/>
  <c r="E33" i="8"/>
  <c r="F33" i="8" s="1"/>
  <c r="E32" i="8"/>
  <c r="F32" i="8" s="1"/>
  <c r="E31" i="8"/>
  <c r="F31" i="8" s="1"/>
  <c r="E30" i="8"/>
  <c r="F30" i="8" s="1"/>
  <c r="E29" i="8"/>
  <c r="F29" i="8" s="1"/>
  <c r="E28" i="8"/>
  <c r="F28" i="8" s="1"/>
  <c r="E27" i="8"/>
  <c r="F27" i="8" s="1"/>
  <c r="E26" i="8"/>
  <c r="F26" i="8" s="1"/>
  <c r="E25" i="8"/>
  <c r="E24" i="8"/>
  <c r="F24" i="8" s="1"/>
  <c r="E38" i="7" l="1"/>
  <c r="F24" i="7"/>
  <c r="E38" i="8"/>
  <c r="F25" i="8"/>
  <c r="F38" i="8" l="1"/>
  <c r="F38" i="7"/>
  <c r="C17" i="8" l="1"/>
  <c r="D17" i="8"/>
  <c r="E4" i="8" l="1"/>
  <c r="E5" i="8"/>
  <c r="F5" i="8" s="1"/>
  <c r="H26" i="8" s="1"/>
  <c r="E6" i="8"/>
  <c r="E7" i="8"/>
  <c r="F7" i="8" s="1"/>
  <c r="H28" i="8" s="1"/>
  <c r="E8" i="8"/>
  <c r="F8" i="8" s="1"/>
  <c r="H29" i="8" s="1"/>
  <c r="E9" i="8"/>
  <c r="F9" i="8" s="1"/>
  <c r="H30" i="8" s="1"/>
  <c r="E10" i="8"/>
  <c r="E11" i="8"/>
  <c r="F11" i="8" s="1"/>
  <c r="H32" i="8" s="1"/>
  <c r="E12" i="8"/>
  <c r="E13" i="8"/>
  <c r="F13" i="8" s="1"/>
  <c r="H34" i="8" s="1"/>
  <c r="E14" i="8"/>
  <c r="F14" i="8" s="1"/>
  <c r="H35" i="8" s="1"/>
  <c r="E15" i="8"/>
  <c r="F15" i="8" s="1"/>
  <c r="H36" i="8" s="1"/>
  <c r="E16" i="8"/>
  <c r="F16" i="8" s="1"/>
  <c r="H37" i="8" s="1"/>
  <c r="F4" i="8"/>
  <c r="H25" i="8" s="1"/>
  <c r="F10" i="8"/>
  <c r="H31" i="8" s="1"/>
  <c r="F12" i="8"/>
  <c r="H33" i="8" s="1"/>
  <c r="E3" i="8"/>
  <c r="F3" i="8" s="1"/>
  <c r="H24" i="8" s="1"/>
  <c r="E4" i="7"/>
  <c r="F4" i="7" s="1"/>
  <c r="H25" i="7" s="1"/>
  <c r="E5" i="7"/>
  <c r="F5" i="7" s="1"/>
  <c r="H26" i="7" s="1"/>
  <c r="E6" i="7"/>
  <c r="F6" i="7" s="1"/>
  <c r="H27" i="7" s="1"/>
  <c r="E7" i="7"/>
  <c r="F7" i="7" s="1"/>
  <c r="H28" i="7" s="1"/>
  <c r="E8" i="7"/>
  <c r="F8" i="7" s="1"/>
  <c r="H29" i="7" s="1"/>
  <c r="E9" i="7"/>
  <c r="F9" i="7" s="1"/>
  <c r="H30" i="7" s="1"/>
  <c r="E10" i="7"/>
  <c r="F10" i="7" s="1"/>
  <c r="H31" i="7" s="1"/>
  <c r="E11" i="7"/>
  <c r="F11" i="7" s="1"/>
  <c r="H32" i="7" s="1"/>
  <c r="E12" i="7"/>
  <c r="F12" i="7" s="1"/>
  <c r="H33" i="7" s="1"/>
  <c r="E13" i="7"/>
  <c r="F13" i="7" s="1"/>
  <c r="H34" i="7" s="1"/>
  <c r="E14" i="7"/>
  <c r="F14" i="7" s="1"/>
  <c r="H35" i="7" s="1"/>
  <c r="E15" i="7"/>
  <c r="F15" i="7" s="1"/>
  <c r="H36" i="7" s="1"/>
  <c r="E16" i="7"/>
  <c r="F16" i="7" s="1"/>
  <c r="H37" i="7" s="1"/>
  <c r="E3" i="7"/>
  <c r="F3" i="7" s="1"/>
  <c r="H24" i="7" s="1"/>
  <c r="H38" i="7" l="1"/>
  <c r="F17" i="7"/>
  <c r="E17" i="7"/>
  <c r="E17" i="8"/>
  <c r="F6" i="8"/>
  <c r="H27" i="8" s="1"/>
  <c r="H38" i="8" s="1"/>
  <c r="D17" i="7"/>
  <c r="C17" i="7"/>
  <c r="F17" i="8" l="1"/>
  <c r="Z2" i="4" l="1"/>
  <c r="AA2" i="4"/>
  <c r="Z3" i="4"/>
  <c r="AA3" i="4"/>
  <c r="Z4" i="4"/>
  <c r="AA4" i="4"/>
  <c r="Z5" i="4"/>
  <c r="AA5" i="4"/>
  <c r="AC16" i="4" s="1"/>
  <c r="Z6" i="4"/>
  <c r="AA6" i="4"/>
  <c r="Z7" i="4"/>
  <c r="AA7" i="4"/>
  <c r="Z8" i="4"/>
  <c r="AA8" i="4"/>
  <c r="Z9" i="4"/>
  <c r="AA9" i="4"/>
  <c r="Z10" i="4"/>
  <c r="AA10" i="4"/>
  <c r="Z11" i="4"/>
  <c r="AA11" i="4"/>
  <c r="Z12" i="4"/>
  <c r="AA12" i="4"/>
  <c r="Z13" i="4"/>
  <c r="AA13" i="4"/>
  <c r="Z14" i="4"/>
  <c r="AA14" i="4"/>
  <c r="Z15" i="4"/>
  <c r="AA15" i="4"/>
  <c r="AB16" i="4" l="1"/>
</calcChain>
</file>

<file path=xl/sharedStrings.xml><?xml version="1.0" encoding="utf-8"?>
<sst xmlns="http://schemas.openxmlformats.org/spreadsheetml/2006/main" count="220" uniqueCount="90">
  <si>
    <t>Bench Request No. 8: Staff: With regard to Christopher H. Hancock’s exhibits, CSH-2 at
page 10, column 4.01 and CSH-3 at page 9, column 4.01:
1. Please provide a breakdown of the referenced adjustments to show in individual
columns the net operating income, rate base, and revenue requirement impacts of
each planned capital project recommended by Staff. Please provide the responses
based on end-of-period (EOP) and average-of-monthly averages (AMA) balances.
2. Please provide the comparable unadjusted values of the planned capital projects as
proposed by the Company.
Please provide the responses in printed and electronic spreadsheet format with all
formulas and links intact.</t>
  </si>
  <si>
    <t>ER</t>
  </si>
  <si>
    <t>Project name</t>
  </si>
  <si>
    <t>NOI impact</t>
  </si>
  <si>
    <t>Revenue requirement impact</t>
  </si>
  <si>
    <t>Rate base impact</t>
  </si>
  <si>
    <t>Trans/Dist</t>
  </si>
  <si>
    <t>Wood Pole Mgmt</t>
  </si>
  <si>
    <t>Dist Grid Modernization</t>
  </si>
  <si>
    <t>Gas</t>
  </si>
  <si>
    <t>Gas Distribution Non-Revenue Blanket</t>
  </si>
  <si>
    <t>Isolated Steel Replacement</t>
  </si>
  <si>
    <t>Aldyl -A Pipe Replacement</t>
  </si>
  <si>
    <t>Goldendale HP</t>
  </si>
  <si>
    <t>Other</t>
  </si>
  <si>
    <t>COF HVAC Improvmt</t>
  </si>
  <si>
    <t>Generation</t>
  </si>
  <si>
    <t>Nine Mile Redevelopment</t>
  </si>
  <si>
    <t>Little Falls Powerhouse Redevelopment</t>
  </si>
  <si>
    <t>CG HED U#1 Refurbishment</t>
  </si>
  <si>
    <t>PF S Channel Gate Replacement</t>
  </si>
  <si>
    <t>Environ Affairs</t>
  </si>
  <si>
    <t>Clark Fork Implement PME Agreement</t>
  </si>
  <si>
    <t>IS/IT</t>
  </si>
  <si>
    <t>Information Technology Refresh Program</t>
  </si>
  <si>
    <t>Customer Information System (CIS) Replacement</t>
  </si>
  <si>
    <t>Projects</t>
  </si>
  <si>
    <t>CSS Replacement</t>
  </si>
  <si>
    <t>AA</t>
  </si>
  <si>
    <t>CD</t>
  </si>
  <si>
    <t>Software 303</t>
  </si>
  <si>
    <t>Mandated</t>
  </si>
  <si>
    <t>Technology Refresh to Sustain Business Process</t>
  </si>
  <si>
    <t>Clark Fork Settlement Agreement</t>
  </si>
  <si>
    <t>AN</t>
  </si>
  <si>
    <t>ED</t>
  </si>
  <si>
    <t>Hydro 331-336</t>
  </si>
  <si>
    <t>Post Falls South Channel Replacement</t>
  </si>
  <si>
    <t>Cabinet Gorge Unit 1 Refurbishment</t>
  </si>
  <si>
    <t>Little Falls Plant Upgrade</t>
  </si>
  <si>
    <t>Nine Mile Rehab</t>
  </si>
  <si>
    <t>HVAC Renovation Project</t>
  </si>
  <si>
    <t>General 389-391 / 393-395 / 397-398</t>
  </si>
  <si>
    <t>Gas Goldendale HP Main Reinforcement Project</t>
  </si>
  <si>
    <t>WA</t>
  </si>
  <si>
    <t>GD</t>
  </si>
  <si>
    <t>Gas Distribution 374-387</t>
  </si>
  <si>
    <t>Programs</t>
  </si>
  <si>
    <t>Aldyl A Replacement</t>
  </si>
  <si>
    <t>Gas Isolated Steel Replacement Program</t>
  </si>
  <si>
    <t>Gas Non-Revenue Program</t>
  </si>
  <si>
    <t>Elec Distribution 360-373</t>
  </si>
  <si>
    <t>Distribution Wood Pole Management</t>
  </si>
  <si>
    <t>WA major gas</t>
  </si>
  <si>
    <t>WA major elec</t>
  </si>
  <si>
    <t>WA gas</t>
  </si>
  <si>
    <t>WA elec</t>
  </si>
  <si>
    <t>Gas alloc</t>
  </si>
  <si>
    <t>Elec alloc</t>
  </si>
  <si>
    <t>Total Transf</t>
  </si>
  <si>
    <t>Dec</t>
  </si>
  <si>
    <t>Nov</t>
  </si>
  <si>
    <t>Oct</t>
  </si>
  <si>
    <t>Sep</t>
  </si>
  <si>
    <t>Aug</t>
  </si>
  <si>
    <t>Jul</t>
  </si>
  <si>
    <t>Jun</t>
  </si>
  <si>
    <t>May</t>
  </si>
  <si>
    <t>Apr</t>
  </si>
  <si>
    <t>Mar</t>
  </si>
  <si>
    <t>Feb</t>
  </si>
  <si>
    <t>Jan</t>
  </si>
  <si>
    <t>BUDGET_CATEGORY</t>
  </si>
  <si>
    <t>ER_TITLE</t>
  </si>
  <si>
    <t>FUNCTION_CODE</t>
  </si>
  <si>
    <t>Business Case</t>
  </si>
  <si>
    <t>STATE_CODE</t>
  </si>
  <si>
    <t>SERVICE_CODE</t>
  </si>
  <si>
    <t>DEPRECIATION_CATEGORY</t>
  </si>
  <si>
    <t>Staff elec</t>
  </si>
  <si>
    <t>Staff gas</t>
  </si>
  <si>
    <t>`</t>
  </si>
  <si>
    <t>Return on ratebase</t>
  </si>
  <si>
    <t>Rev - Exp</t>
  </si>
  <si>
    <t>These figures in thousands of dollars</t>
  </si>
  <si>
    <t>Difference</t>
  </si>
  <si>
    <t>Marginal impacts of 14 pro forma capital projects, as recommended by Staff (Electric)</t>
  </si>
  <si>
    <t>Marginal impacts of 14 pro forma capital projects, as recommended by Staff (Natural Gas)</t>
  </si>
  <si>
    <t>Marginal impacts of 14 pro forma capital projects, as proposed by Avista (Natural Gas)</t>
  </si>
  <si>
    <t>Marginal impacts of 14 pro forma capital projects, as proposed by Avista (Electric)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</si>
</sst>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2" formatCode="_(&quot;$&quot;* #,##0_);_(&quot;$&quot;* \(#,##0\);_(&quot;$&quot;* &quot;-&quot;_);_(@_)"/>
    <numFmt numFmtId="44" formatCode="_(&quot;$&quot;* #,##0.00_);_(&quot;$&quot;* \(#,##0.00\);_(&quot;$&quot;* &quot;-&quot;??_);_(@_)"/>
    <numFmt numFmtId="164"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0"/>
      <color rgb="FFFFFFFF"/>
      <name val="Arial"/>
      <family val="2"/>
    </font>
    <font>
      <sz val="10"/>
      <color rgb="FF000000"/>
      <name val="Arial"/>
      <family val="2"/>
    </font>
    <font>
      <b/>
      <i/>
      <sz val="11"/>
      <color theme="1"/>
      <name val="Calibri"/>
      <family val="2"/>
      <scheme val="minor"/>
    </font>
    <font>
      <b/>
      <sz val="10"/>
      <color theme="1"/>
      <name val="Cambria"/>
      <family val="1"/>
      <scheme val="major"/>
    </font>
    <font>
      <b/>
      <sz val="10"/>
      <color theme="1"/>
      <name val="Calibri"/>
      <family val="2"/>
      <scheme val="minor"/>
    </font>
    <font>
      <sz val="10"/>
      <color theme="1"/>
      <name val="Calibri"/>
      <family val="2"/>
      <scheme val="minor"/>
    </font>
  </fonts>
  <fills count="7">
    <fill>
      <patternFill patternType="none"/>
    </fill>
    <fill>
      <patternFill patternType="gray125"/>
    </fill>
    <fill>
      <patternFill patternType="solid">
        <fgColor rgb="FF000000"/>
        <bgColor indexed="64"/>
      </patternFill>
    </fill>
    <fill>
      <patternFill patternType="solid">
        <fgColor rgb="FF00B0F0"/>
        <bgColor indexed="64"/>
      </patternFill>
    </fill>
    <fill>
      <patternFill patternType="solid">
        <fgColor rgb="FF92D050"/>
        <bgColor indexed="64"/>
      </patternFill>
    </fill>
    <fill>
      <patternFill patternType="solid">
        <fgColor theme="2" tint="-9.9978637043366805E-2"/>
        <bgColor indexed="64"/>
      </patternFill>
    </fill>
    <fill>
      <patternFill patternType="solid">
        <fgColor rgb="FFFFFF0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s>
  <cellStyleXfs count="4">
    <xf numFmtId="0" fontId="0" fillId="0" borderId="0"/>
    <xf numFmtId="44" fontId="1" fillId="0" borderId="0" applyFont="0" applyFill="0" applyBorder="0" applyAlignment="0" applyProtection="0"/>
    <xf numFmtId="0" fontId="3" fillId="0" borderId="0"/>
    <xf numFmtId="44" fontId="3" fillId="0" borderId="0" applyFont="0" applyFill="0" applyBorder="0" applyAlignment="0" applyProtection="0"/>
  </cellStyleXfs>
  <cellXfs count="53">
    <xf numFmtId="0" fontId="0" fillId="0" borderId="0" xfId="0"/>
    <xf numFmtId="0" fontId="0" fillId="0" borderId="0" xfId="0" applyAlignment="1">
      <alignment horizontal="center"/>
    </xf>
    <xf numFmtId="0" fontId="2" fillId="0" borderId="0" xfId="0" applyFont="1" applyAlignment="1">
      <alignment horizontal="center"/>
    </xf>
    <xf numFmtId="0" fontId="3" fillId="0" borderId="0" xfId="2"/>
    <xf numFmtId="164" fontId="0" fillId="0" borderId="0" xfId="3" applyNumberFormat="1" applyFont="1"/>
    <xf numFmtId="0" fontId="3" fillId="0" borderId="0" xfId="2" applyFont="1"/>
    <xf numFmtId="0" fontId="4" fillId="0" borderId="0" xfId="2" applyFont="1" applyAlignment="1">
      <alignment horizontal="center"/>
    </xf>
    <xf numFmtId="0" fontId="4" fillId="0" borderId="10" xfId="2" applyFont="1" applyBorder="1" applyAlignment="1">
      <alignment horizontal="center"/>
    </xf>
    <xf numFmtId="0" fontId="5" fillId="2" borderId="0" xfId="0" applyFont="1" applyFill="1" applyBorder="1" applyAlignment="1">
      <alignment horizontal="center" vertical="center"/>
    </xf>
    <xf numFmtId="6" fontId="6" fillId="3" borderId="9" xfId="0" applyNumberFormat="1" applyFont="1" applyFill="1" applyBorder="1" applyAlignment="1">
      <alignment horizontal="right" vertical="center"/>
    </xf>
    <xf numFmtId="6" fontId="6" fillId="4" borderId="9" xfId="0" applyNumberFormat="1" applyFont="1" applyFill="1" applyBorder="1" applyAlignment="1">
      <alignment horizontal="right" vertical="center"/>
    </xf>
    <xf numFmtId="6" fontId="6" fillId="5" borderId="9" xfId="0" applyNumberFormat="1" applyFont="1" applyFill="1" applyBorder="1" applyAlignment="1">
      <alignment horizontal="right" vertical="center"/>
    </xf>
    <xf numFmtId="6" fontId="7" fillId="0" borderId="0" xfId="0" applyNumberFormat="1" applyFont="1"/>
    <xf numFmtId="0" fontId="9" fillId="0" borderId="0" xfId="0" applyFont="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10" fillId="0" borderId="0" xfId="0" applyFont="1"/>
    <xf numFmtId="0" fontId="10" fillId="0" borderId="9" xfId="0" applyFont="1" applyBorder="1" applyAlignment="1">
      <alignment horizontal="center"/>
    </xf>
    <xf numFmtId="0" fontId="10" fillId="0" borderId="9" xfId="0" applyFont="1" applyBorder="1"/>
    <xf numFmtId="0" fontId="10" fillId="0" borderId="16" xfId="0" applyFont="1" applyBorder="1"/>
    <xf numFmtId="0" fontId="10" fillId="0" borderId="0" xfId="0" applyFont="1" applyAlignment="1">
      <alignment horizontal="center"/>
    </xf>
    <xf numFmtId="0" fontId="9" fillId="0" borderId="14" xfId="0" applyFont="1" applyBorder="1" applyAlignment="1">
      <alignment horizontal="center"/>
    </xf>
    <xf numFmtId="0" fontId="9" fillId="0" borderId="23" xfId="0" applyFont="1" applyBorder="1" applyAlignment="1">
      <alignment horizontal="center"/>
    </xf>
    <xf numFmtId="0" fontId="8" fillId="0" borderId="0" xfId="0" applyFont="1" applyAlignment="1"/>
    <xf numFmtId="0" fontId="0" fillId="0" borderId="1"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8" fillId="0" borderId="20" xfId="0" applyFont="1" applyBorder="1" applyAlignment="1">
      <alignment horizontal="center"/>
    </xf>
    <xf numFmtId="0" fontId="8" fillId="0" borderId="21" xfId="0" applyFont="1" applyBorder="1" applyAlignment="1">
      <alignment horizontal="center"/>
    </xf>
    <xf numFmtId="0" fontId="8" fillId="0" borderId="22" xfId="0" applyFont="1" applyBorder="1" applyAlignment="1">
      <alignment horizontal="center"/>
    </xf>
    <xf numFmtId="0" fontId="10" fillId="6" borderId="11" xfId="0" applyFont="1" applyFill="1" applyBorder="1" applyAlignment="1">
      <alignment horizontal="center" vertical="center" textRotation="90"/>
    </xf>
    <xf numFmtId="0" fontId="10" fillId="6" borderId="12" xfId="0" applyFont="1" applyFill="1" applyBorder="1" applyAlignment="1">
      <alignment horizontal="center" vertical="center" textRotation="90"/>
    </xf>
    <xf numFmtId="0" fontId="10" fillId="6" borderId="13" xfId="0" applyFont="1" applyFill="1" applyBorder="1" applyAlignment="1">
      <alignment horizontal="center" vertical="center" textRotation="90"/>
    </xf>
    <xf numFmtId="1" fontId="10" fillId="0" borderId="9" xfId="0" applyNumberFormat="1" applyFont="1" applyBorder="1"/>
    <xf numFmtId="1" fontId="10" fillId="0" borderId="9" xfId="0" applyNumberFormat="1" applyFont="1" applyFill="1" applyBorder="1"/>
    <xf numFmtId="1" fontId="10" fillId="0" borderId="15" xfId="0" applyNumberFormat="1" applyFont="1" applyBorder="1"/>
    <xf numFmtId="1" fontId="10" fillId="0" borderId="16" xfId="0" applyNumberFormat="1" applyFont="1" applyBorder="1"/>
    <xf numFmtId="1" fontId="10" fillId="0" borderId="16" xfId="0" applyNumberFormat="1" applyFont="1" applyFill="1" applyBorder="1"/>
    <xf numFmtId="1" fontId="10" fillId="0" borderId="19" xfId="0" applyNumberFormat="1" applyFont="1" applyBorder="1"/>
    <xf numFmtId="1" fontId="10" fillId="0" borderId="17" xfId="0" applyNumberFormat="1" applyFont="1" applyBorder="1"/>
    <xf numFmtId="1" fontId="10" fillId="0" borderId="17" xfId="0" applyNumberFormat="1" applyFont="1" applyFill="1" applyBorder="1"/>
    <xf numFmtId="1" fontId="10" fillId="0" borderId="18" xfId="0" applyNumberFormat="1" applyFont="1" applyBorder="1"/>
    <xf numFmtId="42" fontId="10" fillId="0" borderId="0" xfId="1" applyNumberFormat="1" applyFont="1"/>
    <xf numFmtId="42" fontId="10" fillId="0" borderId="0" xfId="0" applyNumberFormat="1" applyFont="1"/>
    <xf numFmtId="37" fontId="10" fillId="0" borderId="26" xfId="1" applyNumberFormat="1" applyFont="1" applyBorder="1"/>
    <xf numFmtId="37" fontId="10" fillId="0" borderId="27" xfId="1" applyNumberFormat="1" applyFont="1" applyBorder="1"/>
    <xf numFmtId="37" fontId="10" fillId="0" borderId="28" xfId="0" applyNumberFormat="1" applyFont="1" applyBorder="1"/>
  </cellXfs>
  <cellStyles count="4">
    <cellStyle name="Currency" xfId="1" builtinId="4"/>
    <cellStyle name="Currency 2" xfId="3"/>
    <cellStyle name="Normal" xfId="0" builtinId="0"/>
    <cellStyle name="Normal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ket%20notes\UE-150204%20UG-150205%20Avista%20GRC\Workpaper%20drafts\Final%20workpapers\Calculation%20of%20major%20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jor ERs"/>
      <sheetName val="Major critera"/>
      <sheetName val="CAP15"/>
      <sheetName val="CAP15.1-Allocations"/>
      <sheetName val="CAP15.2 - AMA CALC"/>
      <sheetName val="CAP15.3"/>
      <sheetName val="CAP15.3 - edit"/>
      <sheetName val="Allocation factors"/>
    </sheetNames>
    <sheetDataSet>
      <sheetData sheetId="0"/>
      <sheetData sheetId="1"/>
      <sheetData sheetId="2"/>
      <sheetData sheetId="3"/>
      <sheetData sheetId="4"/>
      <sheetData sheetId="5"/>
      <sheetData sheetId="6">
        <row r="21">
          <cell r="Z21">
            <v>7219301.3125999998</v>
          </cell>
          <cell r="AA21">
            <v>0</v>
          </cell>
        </row>
        <row r="33">
          <cell r="Z33">
            <v>7122008.1518999999</v>
          </cell>
          <cell r="AA33">
            <v>0</v>
          </cell>
        </row>
        <row r="107">
          <cell r="Z107">
            <v>0</v>
          </cell>
          <cell r="AA107">
            <v>2174399.6376</v>
          </cell>
        </row>
        <row r="109">
          <cell r="Z109">
            <v>0</v>
          </cell>
          <cell r="AA109">
            <v>2625450</v>
          </cell>
        </row>
        <row r="110">
          <cell r="Z110">
            <v>0</v>
          </cell>
          <cell r="AA110">
            <v>8072365.9199999999</v>
          </cell>
        </row>
        <row r="125">
          <cell r="Z125">
            <v>0</v>
          </cell>
          <cell r="AA125">
            <v>3504911</v>
          </cell>
        </row>
        <row r="142">
          <cell r="Z142">
            <v>0</v>
          </cell>
          <cell r="AA142">
            <v>1323537.2397500002</v>
          </cell>
        </row>
        <row r="160">
          <cell r="Z160">
            <v>34733866.710000001</v>
          </cell>
          <cell r="AA160">
            <v>0</v>
          </cell>
        </row>
        <row r="163">
          <cell r="Z163">
            <v>9677811</v>
          </cell>
          <cell r="AA163">
            <v>0</v>
          </cell>
        </row>
        <row r="164">
          <cell r="Z164">
            <v>7715178</v>
          </cell>
          <cell r="AA164">
            <v>0</v>
          </cell>
        </row>
        <row r="165">
          <cell r="Z165">
            <v>7449884.1600000001</v>
          </cell>
          <cell r="AA165">
            <v>0</v>
          </cell>
        </row>
        <row r="173">
          <cell r="Z173">
            <v>9398988.5276999995</v>
          </cell>
          <cell r="AA173">
            <v>0</v>
          </cell>
        </row>
        <row r="183">
          <cell r="Z183">
            <v>8971438.1221643873</v>
          </cell>
          <cell r="AA183">
            <v>2660644.0987074524</v>
          </cell>
        </row>
        <row r="186">
          <cell r="Z186">
            <v>45886848.195619896</v>
          </cell>
          <cell r="AA186">
            <v>13608584.286875349</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election activeCell="E21" sqref="E21"/>
    </sheetView>
  </sheetViews>
  <sheetFormatPr defaultRowHeight="15" x14ac:dyDescent="0.25"/>
  <sheetData>
    <row r="1" spans="1:9" x14ac:dyDescent="0.25">
      <c r="A1" s="24" t="s">
        <v>0</v>
      </c>
      <c r="B1" s="25"/>
      <c r="C1" s="25"/>
      <c r="D1" s="25"/>
      <c r="E1" s="25"/>
      <c r="F1" s="25"/>
      <c r="G1" s="25"/>
      <c r="H1" s="25"/>
      <c r="I1" s="26"/>
    </row>
    <row r="2" spans="1:9" x14ac:dyDescent="0.25">
      <c r="A2" s="27"/>
      <c r="B2" s="28"/>
      <c r="C2" s="28"/>
      <c r="D2" s="28"/>
      <c r="E2" s="28"/>
      <c r="F2" s="28"/>
      <c r="G2" s="28"/>
      <c r="H2" s="28"/>
      <c r="I2" s="29"/>
    </row>
    <row r="3" spans="1:9" x14ac:dyDescent="0.25">
      <c r="A3" s="27"/>
      <c r="B3" s="28"/>
      <c r="C3" s="28"/>
      <c r="D3" s="28"/>
      <c r="E3" s="28"/>
      <c r="F3" s="28"/>
      <c r="G3" s="28"/>
      <c r="H3" s="28"/>
      <c r="I3" s="29"/>
    </row>
    <row r="4" spans="1:9" x14ac:dyDescent="0.25">
      <c r="A4" s="27"/>
      <c r="B4" s="28"/>
      <c r="C4" s="28"/>
      <c r="D4" s="28"/>
      <c r="E4" s="28"/>
      <c r="F4" s="28"/>
      <c r="G4" s="28"/>
      <c r="H4" s="28"/>
      <c r="I4" s="29"/>
    </row>
    <row r="5" spans="1:9" x14ac:dyDescent="0.25">
      <c r="A5" s="27"/>
      <c r="B5" s="28"/>
      <c r="C5" s="28"/>
      <c r="D5" s="28"/>
      <c r="E5" s="28"/>
      <c r="F5" s="28"/>
      <c r="G5" s="28"/>
      <c r="H5" s="28"/>
      <c r="I5" s="29"/>
    </row>
    <row r="6" spans="1:9" x14ac:dyDescent="0.25">
      <c r="A6" s="27"/>
      <c r="B6" s="28"/>
      <c r="C6" s="28"/>
      <c r="D6" s="28"/>
      <c r="E6" s="28"/>
      <c r="F6" s="28"/>
      <c r="G6" s="28"/>
      <c r="H6" s="28"/>
      <c r="I6" s="29"/>
    </row>
    <row r="7" spans="1:9" x14ac:dyDescent="0.25">
      <c r="A7" s="27"/>
      <c r="B7" s="28"/>
      <c r="C7" s="28"/>
      <c r="D7" s="28"/>
      <c r="E7" s="28"/>
      <c r="F7" s="28"/>
      <c r="G7" s="28"/>
      <c r="H7" s="28"/>
      <c r="I7" s="29"/>
    </row>
    <row r="8" spans="1:9" x14ac:dyDescent="0.25">
      <c r="A8" s="27"/>
      <c r="B8" s="28"/>
      <c r="C8" s="28"/>
      <c r="D8" s="28"/>
      <c r="E8" s="28"/>
      <c r="F8" s="28"/>
      <c r="G8" s="28"/>
      <c r="H8" s="28"/>
      <c r="I8" s="29"/>
    </row>
    <row r="9" spans="1:9" x14ac:dyDescent="0.25">
      <c r="A9" s="27"/>
      <c r="B9" s="28"/>
      <c r="C9" s="28"/>
      <c r="D9" s="28"/>
      <c r="E9" s="28"/>
      <c r="F9" s="28"/>
      <c r="G9" s="28"/>
      <c r="H9" s="28"/>
      <c r="I9" s="29"/>
    </row>
    <row r="10" spans="1:9" x14ac:dyDescent="0.25">
      <c r="A10" s="27"/>
      <c r="B10" s="28"/>
      <c r="C10" s="28"/>
      <c r="D10" s="28"/>
      <c r="E10" s="28"/>
      <c r="F10" s="28"/>
      <c r="G10" s="28"/>
      <c r="H10" s="28"/>
      <c r="I10" s="29"/>
    </row>
    <row r="11" spans="1:9" x14ac:dyDescent="0.25">
      <c r="A11" s="27"/>
      <c r="B11" s="28"/>
      <c r="C11" s="28"/>
      <c r="D11" s="28"/>
      <c r="E11" s="28"/>
      <c r="F11" s="28"/>
      <c r="G11" s="28"/>
      <c r="H11" s="28"/>
      <c r="I11" s="29"/>
    </row>
    <row r="12" spans="1:9" x14ac:dyDescent="0.25">
      <c r="A12" s="27"/>
      <c r="B12" s="28"/>
      <c r="C12" s="28"/>
      <c r="D12" s="28"/>
      <c r="E12" s="28"/>
      <c r="F12" s="28"/>
      <c r="G12" s="28"/>
      <c r="H12" s="28"/>
      <c r="I12" s="29"/>
    </row>
    <row r="13" spans="1:9" x14ac:dyDescent="0.25">
      <c r="A13" s="27"/>
      <c r="B13" s="28"/>
      <c r="C13" s="28"/>
      <c r="D13" s="28"/>
      <c r="E13" s="28"/>
      <c r="F13" s="28"/>
      <c r="G13" s="28"/>
      <c r="H13" s="28"/>
      <c r="I13" s="29"/>
    </row>
    <row r="14" spans="1:9" x14ac:dyDescent="0.25">
      <c r="A14" s="27"/>
      <c r="B14" s="28"/>
      <c r="C14" s="28"/>
      <c r="D14" s="28"/>
      <c r="E14" s="28"/>
      <c r="F14" s="28"/>
      <c r="G14" s="28"/>
      <c r="H14" s="28"/>
      <c r="I14" s="29"/>
    </row>
    <row r="15" spans="1:9" x14ac:dyDescent="0.25">
      <c r="A15" s="27"/>
      <c r="B15" s="28"/>
      <c r="C15" s="28"/>
      <c r="D15" s="28"/>
      <c r="E15" s="28"/>
      <c r="F15" s="28"/>
      <c r="G15" s="28"/>
      <c r="H15" s="28"/>
      <c r="I15" s="29"/>
    </row>
    <row r="16" spans="1:9" ht="15.75" thickBot="1" x14ac:dyDescent="0.3">
      <c r="A16" s="30"/>
      <c r="B16" s="31"/>
      <c r="C16" s="31"/>
      <c r="D16" s="31"/>
      <c r="E16" s="31"/>
      <c r="F16" s="31"/>
      <c r="G16" s="31"/>
      <c r="H16" s="31"/>
      <c r="I16" s="32"/>
    </row>
  </sheetData>
  <mergeCells count="1">
    <mergeCell ref="A1:I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opLeftCell="D1" workbookViewId="0">
      <selection activeCell="D35" sqref="D35"/>
    </sheetView>
  </sheetViews>
  <sheetFormatPr defaultRowHeight="12.75" x14ac:dyDescent="0.2"/>
  <cols>
    <col min="1" max="1" width="31.85546875" style="3" hidden="1" customWidth="1"/>
    <col min="2" max="2" width="15.28515625" style="3" hidden="1" customWidth="1"/>
    <col min="3" max="3" width="13.28515625" style="3" hidden="1" customWidth="1"/>
    <col min="4" max="4" width="43.140625" style="3" bestFit="1" customWidth="1"/>
    <col min="5" max="5" width="9.140625" style="3"/>
    <col min="6" max="6" width="16.7109375" style="3" hidden="1" customWidth="1"/>
    <col min="7" max="7" width="42.85546875" style="3" bestFit="1" customWidth="1"/>
    <col min="8" max="8" width="20" style="3" hidden="1" customWidth="1"/>
    <col min="9" max="25" width="0" style="3" hidden="1" customWidth="1"/>
    <col min="26" max="26" width="15" style="3" bestFit="1" customWidth="1"/>
    <col min="27" max="27" width="13.85546875" style="3" bestFit="1" customWidth="1"/>
    <col min="28" max="28" width="13.5703125" style="3" bestFit="1" customWidth="1"/>
    <col min="29" max="29" width="12.42578125" style="3" bestFit="1" customWidth="1"/>
    <col min="30" max="16384" width="9.140625" style="3"/>
  </cols>
  <sheetData>
    <row r="1" spans="1:29" s="6" customFormat="1" x14ac:dyDescent="0.2">
      <c r="A1" s="6" t="s">
        <v>78</v>
      </c>
      <c r="B1" s="6" t="s">
        <v>77</v>
      </c>
      <c r="C1" s="6" t="s">
        <v>76</v>
      </c>
      <c r="D1" s="7" t="s">
        <v>75</v>
      </c>
      <c r="E1" s="7" t="s">
        <v>1</v>
      </c>
      <c r="F1" s="7" t="s">
        <v>74</v>
      </c>
      <c r="G1" s="7" t="s">
        <v>73</v>
      </c>
      <c r="H1" s="7" t="s">
        <v>72</v>
      </c>
      <c r="I1" s="7" t="s">
        <v>71</v>
      </c>
      <c r="J1" s="7" t="s">
        <v>70</v>
      </c>
      <c r="K1" s="7" t="s">
        <v>69</v>
      </c>
      <c r="L1" s="7" t="s">
        <v>68</v>
      </c>
      <c r="M1" s="7" t="s">
        <v>67</v>
      </c>
      <c r="N1" s="7" t="s">
        <v>66</v>
      </c>
      <c r="O1" s="7" t="s">
        <v>65</v>
      </c>
      <c r="P1" s="7" t="s">
        <v>64</v>
      </c>
      <c r="Q1" s="7" t="s">
        <v>63</v>
      </c>
      <c r="R1" s="7" t="s">
        <v>62</v>
      </c>
      <c r="S1" s="7" t="s">
        <v>61</v>
      </c>
      <c r="T1" s="7" t="s">
        <v>60</v>
      </c>
      <c r="U1" s="7" t="s">
        <v>59</v>
      </c>
      <c r="V1" s="7" t="s">
        <v>58</v>
      </c>
      <c r="W1" s="7" t="s">
        <v>57</v>
      </c>
      <c r="X1" s="7" t="s">
        <v>56</v>
      </c>
      <c r="Y1" s="7" t="s">
        <v>55</v>
      </c>
      <c r="Z1" s="7" t="s">
        <v>54</v>
      </c>
      <c r="AA1" s="7" t="s">
        <v>53</v>
      </c>
      <c r="AB1" s="8" t="s">
        <v>79</v>
      </c>
      <c r="AC1" s="8" t="s">
        <v>80</v>
      </c>
    </row>
    <row r="2" spans="1:29" ht="15" x14ac:dyDescent="0.25">
      <c r="A2" s="3" t="s">
        <v>51</v>
      </c>
      <c r="B2" s="3" t="s">
        <v>35</v>
      </c>
      <c r="C2" s="3" t="s">
        <v>34</v>
      </c>
      <c r="D2" s="3" t="s">
        <v>52</v>
      </c>
      <c r="E2" s="3">
        <v>2060</v>
      </c>
      <c r="F2" s="3" t="s">
        <v>6</v>
      </c>
      <c r="G2" s="3" t="s">
        <v>7</v>
      </c>
      <c r="H2" s="3" t="s">
        <v>47</v>
      </c>
      <c r="I2" s="3">
        <v>1201075</v>
      </c>
      <c r="J2" s="3">
        <v>886492</v>
      </c>
      <c r="K2" s="3">
        <v>837013</v>
      </c>
      <c r="L2" s="3">
        <v>873580</v>
      </c>
      <c r="M2" s="3">
        <v>904869</v>
      </c>
      <c r="N2" s="3">
        <v>842546</v>
      </c>
      <c r="O2" s="3">
        <v>1206648</v>
      </c>
      <c r="P2" s="3">
        <v>808342</v>
      </c>
      <c r="Q2" s="3">
        <v>830805</v>
      </c>
      <c r="R2" s="3">
        <v>894563</v>
      </c>
      <c r="S2" s="3">
        <v>904551</v>
      </c>
      <c r="T2" s="3">
        <v>809518</v>
      </c>
      <c r="U2" s="3">
        <v>11000002</v>
      </c>
      <c r="V2" s="3">
        <v>0.65629999999999999</v>
      </c>
      <c r="W2" s="3">
        <v>0</v>
      </c>
      <c r="X2" s="3">
        <v>7219301.3125999998</v>
      </c>
      <c r="Y2" s="3">
        <v>0</v>
      </c>
      <c r="Z2" s="4">
        <f>'[1]CAP15.3 - edit'!Z21</f>
        <v>7219301.3125999998</v>
      </c>
      <c r="AA2" s="4">
        <f>'[1]CAP15.3 - edit'!AA21</f>
        <v>0</v>
      </c>
      <c r="AB2" s="9">
        <v>3749430</v>
      </c>
      <c r="AC2" s="10">
        <v>0</v>
      </c>
    </row>
    <row r="3" spans="1:29" ht="15" x14ac:dyDescent="0.25">
      <c r="A3" s="3" t="s">
        <v>51</v>
      </c>
      <c r="B3" s="3" t="s">
        <v>35</v>
      </c>
      <c r="C3" s="3" t="s">
        <v>34</v>
      </c>
      <c r="D3" s="3" t="s">
        <v>8</v>
      </c>
      <c r="E3" s="3">
        <v>2470</v>
      </c>
      <c r="F3" s="3" t="s">
        <v>6</v>
      </c>
      <c r="G3" s="3" t="s">
        <v>8</v>
      </c>
      <c r="H3" s="3" t="s">
        <v>47</v>
      </c>
      <c r="I3" s="3">
        <v>556668</v>
      </c>
      <c r="J3" s="3">
        <v>467149</v>
      </c>
      <c r="K3" s="3">
        <v>528640</v>
      </c>
      <c r="L3" s="3">
        <v>585311</v>
      </c>
      <c r="M3" s="3">
        <v>664514</v>
      </c>
      <c r="N3" s="3">
        <v>743387</v>
      </c>
      <c r="O3" s="3">
        <v>823113</v>
      </c>
      <c r="P3" s="3">
        <v>733380</v>
      </c>
      <c r="Q3" s="3">
        <v>739770</v>
      </c>
      <c r="R3" s="3">
        <v>709612</v>
      </c>
      <c r="S3" s="3">
        <v>616660</v>
      </c>
      <c r="T3" s="3">
        <v>3756797</v>
      </c>
      <c r="U3" s="3">
        <v>10925001</v>
      </c>
      <c r="V3" s="3">
        <v>0.65190000000000003</v>
      </c>
      <c r="W3" s="3">
        <v>0</v>
      </c>
      <c r="X3" s="3">
        <v>7122008.1518999999</v>
      </c>
      <c r="Y3" s="3">
        <v>0</v>
      </c>
      <c r="Z3" s="4">
        <f>'[1]CAP15.3 - edit'!Z33</f>
        <v>7122008.1518999999</v>
      </c>
      <c r="AA3" s="4">
        <f>'[1]CAP15.3 - edit'!AA33</f>
        <v>0</v>
      </c>
      <c r="AB3" s="9">
        <v>1608247</v>
      </c>
      <c r="AC3" s="10">
        <v>0</v>
      </c>
    </row>
    <row r="4" spans="1:29" ht="15" x14ac:dyDescent="0.25">
      <c r="A4" s="3" t="s">
        <v>46</v>
      </c>
      <c r="B4" s="3" t="s">
        <v>45</v>
      </c>
      <c r="C4" s="3" t="s">
        <v>28</v>
      </c>
      <c r="D4" s="3" t="s">
        <v>50</v>
      </c>
      <c r="E4" s="3">
        <v>3005</v>
      </c>
      <c r="F4" s="3" t="s">
        <v>9</v>
      </c>
      <c r="G4" s="3" t="s">
        <v>10</v>
      </c>
      <c r="H4" s="3" t="s">
        <v>47</v>
      </c>
      <c r="I4" s="3">
        <v>416888</v>
      </c>
      <c r="J4" s="3">
        <v>368764</v>
      </c>
      <c r="K4" s="3">
        <v>403274</v>
      </c>
      <c r="L4" s="3">
        <v>445095</v>
      </c>
      <c r="M4" s="3">
        <v>516579</v>
      </c>
      <c r="N4" s="3">
        <v>530161</v>
      </c>
      <c r="O4" s="3">
        <v>555390</v>
      </c>
      <c r="P4" s="3">
        <v>549621</v>
      </c>
      <c r="Q4" s="3">
        <v>553055</v>
      </c>
      <c r="R4" s="3">
        <v>551254</v>
      </c>
      <c r="S4" s="3">
        <v>455586</v>
      </c>
      <c r="T4" s="3">
        <v>654332</v>
      </c>
      <c r="U4" s="3">
        <v>5999999</v>
      </c>
      <c r="V4" s="3">
        <v>0</v>
      </c>
      <c r="W4" s="3">
        <v>0.3624</v>
      </c>
      <c r="X4" s="3">
        <v>0</v>
      </c>
      <c r="Y4" s="3">
        <v>2174399.6376</v>
      </c>
      <c r="Z4" s="4">
        <f>'[1]CAP15.3 - edit'!Z107</f>
        <v>0</v>
      </c>
      <c r="AA4" s="4">
        <f>'[1]CAP15.3 - edit'!AA107</f>
        <v>2174399.6376</v>
      </c>
      <c r="AB4" s="10">
        <v>0</v>
      </c>
      <c r="AC4" s="9">
        <v>1647956</v>
      </c>
    </row>
    <row r="5" spans="1:29" ht="15" x14ac:dyDescent="0.25">
      <c r="A5" s="3" t="s">
        <v>46</v>
      </c>
      <c r="B5" s="3" t="s">
        <v>45</v>
      </c>
      <c r="C5" s="3" t="s">
        <v>28</v>
      </c>
      <c r="D5" s="3" t="s">
        <v>49</v>
      </c>
      <c r="E5" s="3">
        <v>3007</v>
      </c>
      <c r="F5" s="3" t="s">
        <v>9</v>
      </c>
      <c r="G5" s="3" t="s">
        <v>11</v>
      </c>
      <c r="H5" s="3" t="s">
        <v>31</v>
      </c>
      <c r="I5" s="3">
        <v>245218</v>
      </c>
      <c r="J5" s="3">
        <v>209989</v>
      </c>
      <c r="K5" s="3">
        <v>226841</v>
      </c>
      <c r="L5" s="3">
        <v>253087</v>
      </c>
      <c r="M5" s="3">
        <v>300982</v>
      </c>
      <c r="N5" s="3">
        <v>294003</v>
      </c>
      <c r="O5" s="3">
        <v>312543</v>
      </c>
      <c r="P5" s="3">
        <v>312406</v>
      </c>
      <c r="Q5" s="3">
        <v>314922</v>
      </c>
      <c r="R5" s="3">
        <v>322061</v>
      </c>
      <c r="S5" s="3">
        <v>256480</v>
      </c>
      <c r="T5" s="3">
        <v>401468</v>
      </c>
      <c r="U5" s="3">
        <v>3450000</v>
      </c>
      <c r="V5" s="3">
        <v>0</v>
      </c>
      <c r="W5" s="3">
        <v>0.76100000000000001</v>
      </c>
      <c r="X5" s="3">
        <v>0</v>
      </c>
      <c r="Y5" s="3">
        <v>2625450</v>
      </c>
      <c r="Z5" s="4">
        <f>'[1]CAP15.3 - edit'!Z109</f>
        <v>0</v>
      </c>
      <c r="AA5" s="4">
        <f>'[1]CAP15.3 - edit'!AA109</f>
        <v>2625450</v>
      </c>
      <c r="AB5" s="10">
        <v>0</v>
      </c>
      <c r="AC5" s="9">
        <v>464000</v>
      </c>
    </row>
    <row r="6" spans="1:29" ht="15" x14ac:dyDescent="0.25">
      <c r="A6" s="3" t="s">
        <v>46</v>
      </c>
      <c r="B6" s="3" t="s">
        <v>45</v>
      </c>
      <c r="C6" s="3" t="s">
        <v>28</v>
      </c>
      <c r="D6" s="3" t="s">
        <v>48</v>
      </c>
      <c r="E6" s="3">
        <v>3008</v>
      </c>
      <c r="F6" s="3" t="s">
        <v>9</v>
      </c>
      <c r="G6" s="3" t="s">
        <v>12</v>
      </c>
      <c r="H6" s="3" t="s">
        <v>47</v>
      </c>
      <c r="I6" s="3">
        <v>966908</v>
      </c>
      <c r="J6" s="3">
        <v>905859</v>
      </c>
      <c r="K6" s="3">
        <v>1043178</v>
      </c>
      <c r="L6" s="3">
        <v>1197195</v>
      </c>
      <c r="M6" s="3">
        <v>1497110</v>
      </c>
      <c r="N6" s="3">
        <v>1485015</v>
      </c>
      <c r="O6" s="3">
        <v>1408754</v>
      </c>
      <c r="P6" s="3">
        <v>1625299</v>
      </c>
      <c r="Q6" s="3">
        <v>1629658</v>
      </c>
      <c r="R6" s="3">
        <v>1642032</v>
      </c>
      <c r="S6" s="3">
        <v>1203206</v>
      </c>
      <c r="T6" s="3">
        <v>2213215</v>
      </c>
      <c r="U6" s="3">
        <v>16817429</v>
      </c>
      <c r="V6" s="3">
        <v>0</v>
      </c>
      <c r="W6" s="3">
        <v>0.48</v>
      </c>
      <c r="X6" s="3">
        <v>0</v>
      </c>
      <c r="Y6" s="3">
        <v>8072365.9199999999</v>
      </c>
      <c r="Z6" s="4">
        <f>'[1]CAP15.3 - edit'!Z110</f>
        <v>0</v>
      </c>
      <c r="AA6" s="4">
        <f>'[1]CAP15.3 - edit'!AA110</f>
        <v>8072365.9199999999</v>
      </c>
      <c r="AB6" s="10">
        <v>0</v>
      </c>
      <c r="AC6" s="9">
        <v>2387000</v>
      </c>
    </row>
    <row r="7" spans="1:29" ht="15" x14ac:dyDescent="0.25">
      <c r="A7" s="3" t="s">
        <v>46</v>
      </c>
      <c r="B7" s="3" t="s">
        <v>45</v>
      </c>
      <c r="C7" s="3" t="s">
        <v>44</v>
      </c>
      <c r="D7" s="3" t="s">
        <v>43</v>
      </c>
      <c r="E7" s="3">
        <v>3306</v>
      </c>
      <c r="F7" s="3" t="s">
        <v>9</v>
      </c>
      <c r="G7" s="3" t="s">
        <v>13</v>
      </c>
      <c r="H7" s="3" t="s">
        <v>26</v>
      </c>
      <c r="I7" s="3">
        <v>0</v>
      </c>
      <c r="J7" s="3">
        <v>0</v>
      </c>
      <c r="K7" s="3">
        <v>0</v>
      </c>
      <c r="L7" s="3">
        <v>0</v>
      </c>
      <c r="M7" s="3">
        <v>0</v>
      </c>
      <c r="N7" s="3">
        <v>0</v>
      </c>
      <c r="O7" s="3">
        <v>0</v>
      </c>
      <c r="P7" s="3">
        <v>0</v>
      </c>
      <c r="Q7" s="3">
        <v>0</v>
      </c>
      <c r="R7" s="3">
        <v>2955130</v>
      </c>
      <c r="S7" s="3">
        <v>274890</v>
      </c>
      <c r="T7" s="3">
        <v>274891</v>
      </c>
      <c r="U7" s="3">
        <v>3504911</v>
      </c>
      <c r="V7" s="3">
        <v>0</v>
      </c>
      <c r="W7" s="3">
        <v>1</v>
      </c>
      <c r="X7" s="3">
        <v>0</v>
      </c>
      <c r="Y7" s="3">
        <v>3504911</v>
      </c>
      <c r="Z7" s="4">
        <f>'[1]CAP15.3 - edit'!Z125</f>
        <v>0</v>
      </c>
      <c r="AA7" s="4">
        <f>'[1]CAP15.3 - edit'!AA125</f>
        <v>3504911</v>
      </c>
      <c r="AB7" s="10">
        <v>0</v>
      </c>
      <c r="AC7" s="9">
        <v>0</v>
      </c>
    </row>
    <row r="8" spans="1:29" ht="15" x14ac:dyDescent="0.25">
      <c r="A8" s="3" t="s">
        <v>42</v>
      </c>
      <c r="B8" s="3" t="s">
        <v>29</v>
      </c>
      <c r="C8" s="3" t="s">
        <v>28</v>
      </c>
      <c r="D8" s="3" t="s">
        <v>41</v>
      </c>
      <c r="E8" s="3">
        <v>7101</v>
      </c>
      <c r="F8" s="3" t="s">
        <v>14</v>
      </c>
      <c r="G8" s="3" t="s">
        <v>15</v>
      </c>
      <c r="H8" s="3" t="s">
        <v>26</v>
      </c>
      <c r="I8" s="3">
        <v>0</v>
      </c>
      <c r="J8" s="3">
        <v>0</v>
      </c>
      <c r="K8" s="3">
        <v>0</v>
      </c>
      <c r="L8" s="3">
        <v>0</v>
      </c>
      <c r="M8" s="3">
        <v>0</v>
      </c>
      <c r="N8" s="3">
        <v>0</v>
      </c>
      <c r="O8" s="3">
        <v>0</v>
      </c>
      <c r="P8" s="3">
        <v>0</v>
      </c>
      <c r="Q8" s="3">
        <v>0</v>
      </c>
      <c r="R8" s="3">
        <v>0</v>
      </c>
      <c r="S8" s="3">
        <v>0</v>
      </c>
      <c r="T8" s="3">
        <v>9250000</v>
      </c>
      <c r="U8" s="3">
        <v>9250000</v>
      </c>
      <c r="V8" s="3">
        <v>0.482469333</v>
      </c>
      <c r="W8" s="3">
        <v>0.14308510700000002</v>
      </c>
      <c r="X8" s="3">
        <v>4462841.3302499996</v>
      </c>
      <c r="Y8" s="3">
        <v>1323537.2397500002</v>
      </c>
      <c r="Z8" s="4">
        <f>'[1]CAP15.3 - edit'!Z142</f>
        <v>0</v>
      </c>
      <c r="AA8" s="4">
        <f>'[1]CAP15.3 - edit'!AA142</f>
        <v>1323537.2397500002</v>
      </c>
      <c r="AB8" s="10">
        <v>0</v>
      </c>
      <c r="AC8" s="9">
        <v>0</v>
      </c>
    </row>
    <row r="9" spans="1:29" ht="15" x14ac:dyDescent="0.25">
      <c r="A9" s="3" t="s">
        <v>36</v>
      </c>
      <c r="B9" s="3" t="s">
        <v>35</v>
      </c>
      <c r="C9" s="3" t="s">
        <v>34</v>
      </c>
      <c r="D9" s="3" t="s">
        <v>40</v>
      </c>
      <c r="E9" s="3">
        <v>4140</v>
      </c>
      <c r="F9" s="3" t="s">
        <v>16</v>
      </c>
      <c r="G9" s="3" t="s">
        <v>17</v>
      </c>
      <c r="H9" s="3" t="s">
        <v>26</v>
      </c>
      <c r="I9" s="3">
        <v>0</v>
      </c>
      <c r="J9" s="3">
        <v>0</v>
      </c>
      <c r="K9" s="3">
        <v>0</v>
      </c>
      <c r="L9" s="3">
        <v>0</v>
      </c>
      <c r="M9" s="3">
        <v>2000000</v>
      </c>
      <c r="N9" s="3">
        <v>0</v>
      </c>
      <c r="O9" s="3">
        <v>0</v>
      </c>
      <c r="P9" s="3">
        <v>0</v>
      </c>
      <c r="Q9" s="3">
        <v>1000000</v>
      </c>
      <c r="R9" s="3">
        <v>0</v>
      </c>
      <c r="S9" s="3">
        <v>0</v>
      </c>
      <c r="T9" s="3">
        <v>48323000</v>
      </c>
      <c r="U9" s="3">
        <v>51323000</v>
      </c>
      <c r="V9" s="3">
        <v>0.67676999999999998</v>
      </c>
      <c r="W9" s="3">
        <v>0</v>
      </c>
      <c r="X9" s="3">
        <v>34733866.710000001</v>
      </c>
      <c r="Y9" s="3">
        <v>0</v>
      </c>
      <c r="Z9" s="4">
        <f>'[1]CAP15.3 - edit'!Z160</f>
        <v>34733866.710000001</v>
      </c>
      <c r="AA9" s="4">
        <f>'[1]CAP15.3 - edit'!AA160</f>
        <v>0</v>
      </c>
      <c r="AB9" s="9">
        <v>3092236</v>
      </c>
      <c r="AC9" s="10">
        <v>0</v>
      </c>
    </row>
    <row r="10" spans="1:29" ht="15" x14ac:dyDescent="0.25">
      <c r="A10" s="3" t="s">
        <v>36</v>
      </c>
      <c r="B10" s="3" t="s">
        <v>35</v>
      </c>
      <c r="C10" s="3" t="s">
        <v>34</v>
      </c>
      <c r="D10" s="3" t="s">
        <v>39</v>
      </c>
      <c r="E10" s="3">
        <v>4152</v>
      </c>
      <c r="F10" s="3" t="s">
        <v>16</v>
      </c>
      <c r="G10" s="3" t="s">
        <v>18</v>
      </c>
      <c r="H10" s="3" t="s">
        <v>26</v>
      </c>
      <c r="I10" s="3">
        <v>3800000</v>
      </c>
      <c r="J10" s="3">
        <v>0</v>
      </c>
      <c r="K10" s="3">
        <v>0</v>
      </c>
      <c r="L10" s="3">
        <v>10500000</v>
      </c>
      <c r="M10" s="3">
        <v>0</v>
      </c>
      <c r="N10" s="3">
        <v>0</v>
      </c>
      <c r="O10" s="3">
        <v>0</v>
      </c>
      <c r="P10" s="3">
        <v>0</v>
      </c>
      <c r="Q10" s="3">
        <v>0</v>
      </c>
      <c r="R10" s="3">
        <v>0</v>
      </c>
      <c r="S10" s="3">
        <v>0</v>
      </c>
      <c r="T10" s="3">
        <v>0</v>
      </c>
      <c r="U10" s="3">
        <v>14300000</v>
      </c>
      <c r="V10" s="3">
        <v>0.67676999999999998</v>
      </c>
      <c r="W10" s="3">
        <v>0</v>
      </c>
      <c r="X10" s="3">
        <v>9677811</v>
      </c>
      <c r="Y10" s="3">
        <v>0</v>
      </c>
      <c r="Z10" s="4">
        <f>'[1]CAP15.3 - edit'!Z163</f>
        <v>9677811</v>
      </c>
      <c r="AA10" s="4">
        <f>'[1]CAP15.3 - edit'!AA163</f>
        <v>0</v>
      </c>
      <c r="AB10" s="9">
        <v>2353572</v>
      </c>
      <c r="AC10" s="10">
        <v>0</v>
      </c>
    </row>
    <row r="11" spans="1:29" ht="15" x14ac:dyDescent="0.25">
      <c r="A11" s="3" t="s">
        <v>36</v>
      </c>
      <c r="B11" s="3" t="s">
        <v>35</v>
      </c>
      <c r="C11" s="3" t="s">
        <v>34</v>
      </c>
      <c r="D11" s="3" t="s">
        <v>38</v>
      </c>
      <c r="E11" s="3">
        <v>4161</v>
      </c>
      <c r="F11" s="3" t="s">
        <v>16</v>
      </c>
      <c r="G11" s="3" t="s">
        <v>19</v>
      </c>
      <c r="H11" s="3" t="s">
        <v>26</v>
      </c>
      <c r="I11" s="3">
        <v>0</v>
      </c>
      <c r="J11" s="3">
        <v>0</v>
      </c>
      <c r="K11" s="3">
        <v>0</v>
      </c>
      <c r="L11" s="3">
        <v>0</v>
      </c>
      <c r="M11" s="3">
        <v>11400000</v>
      </c>
      <c r="N11" s="3">
        <v>0</v>
      </c>
      <c r="O11" s="3">
        <v>0</v>
      </c>
      <c r="P11" s="3">
        <v>0</v>
      </c>
      <c r="Q11" s="3">
        <v>0</v>
      </c>
      <c r="R11" s="3">
        <v>0</v>
      </c>
      <c r="S11" s="3">
        <v>0</v>
      </c>
      <c r="T11" s="3">
        <v>0</v>
      </c>
      <c r="U11" s="3">
        <v>11400000</v>
      </c>
      <c r="V11" s="3">
        <v>0.67676999999999998</v>
      </c>
      <c r="W11" s="3">
        <v>0</v>
      </c>
      <c r="X11" s="3">
        <v>7715178</v>
      </c>
      <c r="Y11" s="3">
        <v>0</v>
      </c>
      <c r="Z11" s="4">
        <f>'[1]CAP15.3 - edit'!Z164</f>
        <v>7715178</v>
      </c>
      <c r="AA11" s="4">
        <f>'[1]CAP15.3 - edit'!AA164</f>
        <v>0</v>
      </c>
      <c r="AB11" s="11">
        <v>0</v>
      </c>
      <c r="AC11" s="10">
        <v>0</v>
      </c>
    </row>
    <row r="12" spans="1:29" ht="15" x14ac:dyDescent="0.25">
      <c r="A12" s="3" t="s">
        <v>36</v>
      </c>
      <c r="B12" s="3" t="s">
        <v>35</v>
      </c>
      <c r="C12" s="3" t="s">
        <v>34</v>
      </c>
      <c r="D12" s="3" t="s">
        <v>37</v>
      </c>
      <c r="E12" s="3">
        <v>4162</v>
      </c>
      <c r="F12" s="3" t="s">
        <v>16</v>
      </c>
      <c r="G12" s="3" t="s">
        <v>20</v>
      </c>
      <c r="H12" s="3" t="s">
        <v>26</v>
      </c>
      <c r="I12" s="3">
        <v>0</v>
      </c>
      <c r="J12" s="3">
        <v>0</v>
      </c>
      <c r="K12" s="3">
        <v>0</v>
      </c>
      <c r="L12" s="3">
        <v>0</v>
      </c>
      <c r="M12" s="3">
        <v>11008000</v>
      </c>
      <c r="N12" s="3">
        <v>0</v>
      </c>
      <c r="O12" s="3">
        <v>0</v>
      </c>
      <c r="P12" s="3">
        <v>0</v>
      </c>
      <c r="Q12" s="3">
        <v>0</v>
      </c>
      <c r="R12" s="3">
        <v>0</v>
      </c>
      <c r="S12" s="3">
        <v>0</v>
      </c>
      <c r="T12" s="3">
        <v>0</v>
      </c>
      <c r="U12" s="3">
        <v>11008000</v>
      </c>
      <c r="V12" s="3">
        <v>0.67676999999999998</v>
      </c>
      <c r="W12" s="3">
        <v>0</v>
      </c>
      <c r="X12" s="3">
        <v>7449884.1600000001</v>
      </c>
      <c r="Y12" s="3">
        <v>0</v>
      </c>
      <c r="Z12" s="4">
        <f>'[1]CAP15.3 - edit'!Z165</f>
        <v>7449884.1600000001</v>
      </c>
      <c r="AA12" s="4">
        <f>'[1]CAP15.3 - edit'!AA165</f>
        <v>0</v>
      </c>
      <c r="AB12" s="11">
        <v>0</v>
      </c>
      <c r="AC12" s="10">
        <v>0</v>
      </c>
    </row>
    <row r="13" spans="1:29" ht="15" x14ac:dyDescent="0.25">
      <c r="A13" s="5" t="s">
        <v>36</v>
      </c>
      <c r="B13" s="3" t="s">
        <v>35</v>
      </c>
      <c r="C13" s="3" t="s">
        <v>34</v>
      </c>
      <c r="D13" s="3" t="s">
        <v>33</v>
      </c>
      <c r="E13" s="3">
        <v>6103</v>
      </c>
      <c r="F13" s="3" t="s">
        <v>21</v>
      </c>
      <c r="G13" s="3" t="s">
        <v>22</v>
      </c>
      <c r="H13" s="3" t="s">
        <v>31</v>
      </c>
      <c r="I13" s="3">
        <v>768027</v>
      </c>
      <c r="J13" s="3">
        <v>864213</v>
      </c>
      <c r="K13" s="3">
        <v>896776</v>
      </c>
      <c r="L13" s="3">
        <v>962498</v>
      </c>
      <c r="M13" s="3">
        <v>995419</v>
      </c>
      <c r="N13" s="3">
        <v>1027769</v>
      </c>
      <c r="O13" s="3">
        <v>931917</v>
      </c>
      <c r="P13" s="3">
        <v>896455</v>
      </c>
      <c r="Q13" s="3">
        <v>962148</v>
      </c>
      <c r="R13" s="3">
        <v>995350</v>
      </c>
      <c r="S13" s="3">
        <v>1192039</v>
      </c>
      <c r="T13" s="3">
        <v>3395399</v>
      </c>
      <c r="U13" s="3">
        <v>13888010</v>
      </c>
      <c r="V13" s="3">
        <v>0.67676999999999998</v>
      </c>
      <c r="W13" s="3">
        <v>0</v>
      </c>
      <c r="X13" s="3">
        <v>9398988.5276999995</v>
      </c>
      <c r="Y13" s="3">
        <v>0</v>
      </c>
      <c r="Z13" s="4">
        <f>'[1]CAP15.3 - edit'!Z173</f>
        <v>9398988.5276999995</v>
      </c>
      <c r="AA13" s="4">
        <f>'[1]CAP15.3 - edit'!AA173</f>
        <v>0</v>
      </c>
      <c r="AB13" s="9">
        <v>6382000</v>
      </c>
      <c r="AC13" s="10">
        <v>0</v>
      </c>
    </row>
    <row r="14" spans="1:29" ht="15" x14ac:dyDescent="0.25">
      <c r="A14" s="3" t="s">
        <v>30</v>
      </c>
      <c r="B14" s="3" t="s">
        <v>29</v>
      </c>
      <c r="C14" s="3" t="s">
        <v>28</v>
      </c>
      <c r="D14" s="3" t="s">
        <v>32</v>
      </c>
      <c r="E14" s="3">
        <v>5005</v>
      </c>
      <c r="F14" s="3" t="s">
        <v>23</v>
      </c>
      <c r="G14" s="3" t="s">
        <v>24</v>
      </c>
      <c r="H14" s="3" t="s">
        <v>31</v>
      </c>
      <c r="I14" s="3">
        <v>0</v>
      </c>
      <c r="J14" s="3">
        <v>0</v>
      </c>
      <c r="K14" s="3">
        <v>4648709</v>
      </c>
      <c r="L14" s="3">
        <v>0</v>
      </c>
      <c r="M14" s="3">
        <v>0</v>
      </c>
      <c r="N14" s="3">
        <v>4648709</v>
      </c>
      <c r="O14" s="3">
        <v>0</v>
      </c>
      <c r="P14" s="3">
        <v>0</v>
      </c>
      <c r="Q14" s="3">
        <v>4648709</v>
      </c>
      <c r="R14" s="3">
        <v>0</v>
      </c>
      <c r="S14" s="3">
        <v>0</v>
      </c>
      <c r="T14" s="3">
        <v>4648709</v>
      </c>
      <c r="U14" s="3">
        <v>18594836</v>
      </c>
      <c r="V14" s="3">
        <v>0.482469333</v>
      </c>
      <c r="W14" s="3">
        <v>0.14308510700000002</v>
      </c>
      <c r="X14" s="3">
        <v>8971438.1221643873</v>
      </c>
      <c r="Y14" s="3">
        <v>2660644.0987074524</v>
      </c>
      <c r="Z14" s="4">
        <f>'[1]CAP15.3 - edit'!Z183</f>
        <v>8971438.1221643873</v>
      </c>
      <c r="AA14" s="4">
        <f>'[1]CAP15.3 - edit'!AA183</f>
        <v>2660644.0987074524</v>
      </c>
      <c r="AB14" s="9">
        <v>2653884</v>
      </c>
      <c r="AC14" s="9">
        <v>735081</v>
      </c>
    </row>
    <row r="15" spans="1:29" ht="15" x14ac:dyDescent="0.25">
      <c r="A15" s="3" t="s">
        <v>30</v>
      </c>
      <c r="B15" s="3" t="s">
        <v>29</v>
      </c>
      <c r="C15" s="3" t="s">
        <v>28</v>
      </c>
      <c r="D15" s="3" t="s">
        <v>27</v>
      </c>
      <c r="E15" s="3">
        <v>5138</v>
      </c>
      <c r="F15" s="3" t="s">
        <v>23</v>
      </c>
      <c r="G15" s="3" t="s">
        <v>25</v>
      </c>
      <c r="H15" s="3" t="s">
        <v>26</v>
      </c>
      <c r="I15" s="3">
        <v>0</v>
      </c>
      <c r="J15" s="3">
        <v>83819844</v>
      </c>
      <c r="K15" s="3">
        <v>4000000</v>
      </c>
      <c r="L15" s="3">
        <v>2600000</v>
      </c>
      <c r="M15" s="3">
        <v>4688477</v>
      </c>
      <c r="N15" s="3">
        <v>0</v>
      </c>
      <c r="O15" s="3">
        <v>0</v>
      </c>
      <c r="P15" s="3">
        <v>0</v>
      </c>
      <c r="Q15" s="3">
        <v>0</v>
      </c>
      <c r="R15" s="3">
        <v>0</v>
      </c>
      <c r="S15" s="3">
        <v>0</v>
      </c>
      <c r="T15" s="3">
        <v>0</v>
      </c>
      <c r="U15" s="3">
        <v>95108321</v>
      </c>
      <c r="V15" s="3">
        <v>0.482469333</v>
      </c>
      <c r="W15" s="3">
        <v>0.14308510700000002</v>
      </c>
      <c r="X15" s="3">
        <v>45886848.195619896</v>
      </c>
      <c r="Y15" s="3">
        <v>13608584.286875349</v>
      </c>
      <c r="Z15" s="4">
        <f>'[1]CAP15.3 - edit'!Z186</f>
        <v>45886848.195619896</v>
      </c>
      <c r="AA15" s="4">
        <f>'[1]CAP15.3 - edit'!AA186</f>
        <v>13608584.286875349</v>
      </c>
      <c r="AB15" s="9">
        <v>36863706.729853891</v>
      </c>
      <c r="AC15" s="9">
        <v>10932606.615761349</v>
      </c>
    </row>
    <row r="16" spans="1:29" ht="15" x14ac:dyDescent="0.25">
      <c r="AB16" s="12">
        <f t="shared" ref="AB16:AC16" si="0">SUM(AB2:AB15)</f>
        <v>56703075.729853891</v>
      </c>
      <c r="AC16" s="12">
        <f t="shared" si="0"/>
        <v>16166643.615761349</v>
      </c>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abSelected="1" view="pageBreakPreview" zoomScaleNormal="100" zoomScaleSheetLayoutView="100" workbookViewId="0">
      <selection activeCell="H16" sqref="H16"/>
    </sheetView>
  </sheetViews>
  <sheetFormatPr defaultRowHeight="15" x14ac:dyDescent="0.25"/>
  <cols>
    <col min="1" max="1" width="5" style="1" bestFit="1" customWidth="1"/>
    <col min="2" max="2" width="45.28515625" bestFit="1" customWidth="1"/>
    <col min="3" max="3" width="15" bestFit="1" customWidth="1"/>
    <col min="4" max="4" width="16.140625" bestFit="1" customWidth="1"/>
    <col min="5" max="5" width="16.140625" customWidth="1"/>
    <col min="6" max="6" width="27.5703125" bestFit="1" customWidth="1"/>
    <col min="7" max="7" width="3.7109375" bestFit="1" customWidth="1"/>
    <col min="8" max="8" width="15" bestFit="1" customWidth="1"/>
  </cols>
  <sheetData>
    <row r="1" spans="1:9" s="2" customFormat="1" ht="15.75" thickBot="1" x14ac:dyDescent="0.3">
      <c r="A1" s="33" t="s">
        <v>86</v>
      </c>
      <c r="B1" s="34"/>
      <c r="C1" s="34"/>
      <c r="D1" s="34"/>
      <c r="E1" s="34"/>
      <c r="F1" s="35"/>
      <c r="G1" s="13"/>
      <c r="H1" s="13"/>
    </row>
    <row r="2" spans="1:9" ht="15" customHeight="1" thickBot="1" x14ac:dyDescent="0.3">
      <c r="A2" s="14" t="s">
        <v>1</v>
      </c>
      <c r="B2" s="14" t="s">
        <v>2</v>
      </c>
      <c r="C2" s="14" t="s">
        <v>83</v>
      </c>
      <c r="D2" s="14" t="s">
        <v>5</v>
      </c>
      <c r="E2" s="14" t="s">
        <v>3</v>
      </c>
      <c r="F2" s="15" t="s">
        <v>4</v>
      </c>
      <c r="G2" s="16"/>
      <c r="H2" s="16"/>
      <c r="I2" t="s">
        <v>82</v>
      </c>
    </row>
    <row r="3" spans="1:9" ht="15" customHeight="1" x14ac:dyDescent="0.25">
      <c r="A3" s="17">
        <v>2060</v>
      </c>
      <c r="B3" s="18" t="s">
        <v>7</v>
      </c>
      <c r="C3" s="39">
        <v>-36.632789514406667</v>
      </c>
      <c r="D3" s="40">
        <v>3647.8902436666667</v>
      </c>
      <c r="E3" s="39">
        <f t="shared" ref="E3:E16" si="0">((D3*$I$3)-C3)</f>
        <v>302.5639882777067</v>
      </c>
      <c r="F3" s="41">
        <f>E3/0.62</f>
        <v>488.00643270597857</v>
      </c>
      <c r="G3" s="36" t="s">
        <v>84</v>
      </c>
      <c r="H3" s="16"/>
      <c r="I3">
        <v>7.2900000000000006E-2</v>
      </c>
    </row>
    <row r="4" spans="1:9" x14ac:dyDescent="0.25">
      <c r="A4" s="17">
        <v>2470</v>
      </c>
      <c r="B4" s="18" t="s">
        <v>8</v>
      </c>
      <c r="C4" s="39">
        <v>-15.863591919733</v>
      </c>
      <c r="D4" s="40">
        <v>1565.7151471500001</v>
      </c>
      <c r="E4" s="39">
        <f t="shared" si="0"/>
        <v>130.00422614696802</v>
      </c>
      <c r="F4" s="41">
        <f t="shared" ref="F4:F15" si="1">E4/0.62</f>
        <v>209.68423572091618</v>
      </c>
      <c r="G4" s="37"/>
      <c r="H4" s="16"/>
    </row>
    <row r="5" spans="1:9" x14ac:dyDescent="0.25">
      <c r="A5" s="17">
        <v>3005</v>
      </c>
      <c r="B5" s="18" t="s">
        <v>10</v>
      </c>
      <c r="C5" s="39">
        <v>0</v>
      </c>
      <c r="D5" s="40">
        <v>0</v>
      </c>
      <c r="E5" s="39">
        <f t="shared" si="0"/>
        <v>0</v>
      </c>
      <c r="F5" s="41">
        <f t="shared" si="1"/>
        <v>0</v>
      </c>
      <c r="G5" s="37"/>
      <c r="H5" s="16"/>
    </row>
    <row r="6" spans="1:9" x14ac:dyDescent="0.25">
      <c r="A6" s="17">
        <v>3007</v>
      </c>
      <c r="B6" s="18" t="s">
        <v>11</v>
      </c>
      <c r="C6" s="39">
        <v>0</v>
      </c>
      <c r="D6" s="40">
        <v>0</v>
      </c>
      <c r="E6" s="39">
        <f t="shared" si="0"/>
        <v>0</v>
      </c>
      <c r="F6" s="41">
        <f t="shared" si="1"/>
        <v>0</v>
      </c>
      <c r="G6" s="37"/>
      <c r="H6" s="16"/>
    </row>
    <row r="7" spans="1:9" x14ac:dyDescent="0.25">
      <c r="A7" s="17">
        <v>3008</v>
      </c>
      <c r="B7" s="18" t="s">
        <v>12</v>
      </c>
      <c r="C7" s="39">
        <v>0</v>
      </c>
      <c r="D7" s="40">
        <v>0</v>
      </c>
      <c r="E7" s="39">
        <f t="shared" si="0"/>
        <v>0</v>
      </c>
      <c r="F7" s="41">
        <f t="shared" si="1"/>
        <v>0</v>
      </c>
      <c r="G7" s="37"/>
      <c r="H7" s="16"/>
    </row>
    <row r="8" spans="1:9" x14ac:dyDescent="0.25">
      <c r="A8" s="17">
        <v>3306</v>
      </c>
      <c r="B8" s="18" t="s">
        <v>13</v>
      </c>
      <c r="C8" s="39">
        <v>0</v>
      </c>
      <c r="D8" s="40">
        <v>0</v>
      </c>
      <c r="E8" s="39">
        <f t="shared" si="0"/>
        <v>0</v>
      </c>
      <c r="F8" s="41">
        <f t="shared" si="1"/>
        <v>0</v>
      </c>
      <c r="G8" s="37"/>
      <c r="H8" s="16"/>
    </row>
    <row r="9" spans="1:9" x14ac:dyDescent="0.25">
      <c r="A9" s="17">
        <v>7101</v>
      </c>
      <c r="B9" s="18" t="s">
        <v>15</v>
      </c>
      <c r="C9" s="39">
        <v>1.3195127687308312E-2</v>
      </c>
      <c r="D9" s="40">
        <v>1.406730030629884</v>
      </c>
      <c r="E9" s="39">
        <f t="shared" si="0"/>
        <v>8.9355491545610247E-2</v>
      </c>
      <c r="F9" s="41">
        <f t="shared" si="1"/>
        <v>0.14412176055743589</v>
      </c>
      <c r="G9" s="37"/>
      <c r="H9" s="16"/>
    </row>
    <row r="10" spans="1:9" x14ac:dyDescent="0.25">
      <c r="A10" s="17">
        <v>4140</v>
      </c>
      <c r="B10" s="18" t="s">
        <v>17</v>
      </c>
      <c r="C10" s="39">
        <v>-9.2868157912620575</v>
      </c>
      <c r="D10" s="40">
        <v>3029.1241160701434</v>
      </c>
      <c r="E10" s="39">
        <f t="shared" si="0"/>
        <v>230.10996385277554</v>
      </c>
      <c r="F10" s="41">
        <f t="shared" si="1"/>
        <v>371.14510298834762</v>
      </c>
      <c r="G10" s="37"/>
      <c r="H10" s="16"/>
    </row>
    <row r="11" spans="1:9" x14ac:dyDescent="0.25">
      <c r="A11" s="17">
        <v>4152</v>
      </c>
      <c r="B11" s="18" t="s">
        <v>18</v>
      </c>
      <c r="C11" s="39">
        <v>-7.0274032678543392</v>
      </c>
      <c r="D11" s="40">
        <v>2299.8503978833332</v>
      </c>
      <c r="E11" s="39">
        <f t="shared" si="0"/>
        <v>174.68649727354935</v>
      </c>
      <c r="F11" s="41">
        <f t="shared" si="1"/>
        <v>281.75241495733763</v>
      </c>
      <c r="G11" s="37"/>
      <c r="H11" s="16"/>
    </row>
    <row r="12" spans="1:9" x14ac:dyDescent="0.25">
      <c r="A12" s="17">
        <v>4161</v>
      </c>
      <c r="B12" s="18" t="s">
        <v>19</v>
      </c>
      <c r="C12" s="39">
        <v>0</v>
      </c>
      <c r="D12" s="40">
        <v>0</v>
      </c>
      <c r="E12" s="39">
        <f t="shared" si="0"/>
        <v>0</v>
      </c>
      <c r="F12" s="41">
        <f t="shared" si="1"/>
        <v>0</v>
      </c>
      <c r="G12" s="37"/>
      <c r="H12" s="16"/>
    </row>
    <row r="13" spans="1:9" x14ac:dyDescent="0.25">
      <c r="A13" s="17">
        <v>4162</v>
      </c>
      <c r="B13" s="18" t="s">
        <v>20</v>
      </c>
      <c r="C13" s="39">
        <v>0</v>
      </c>
      <c r="D13" s="40">
        <v>0</v>
      </c>
      <c r="E13" s="39">
        <f t="shared" si="0"/>
        <v>0</v>
      </c>
      <c r="F13" s="41">
        <f t="shared" si="1"/>
        <v>0</v>
      </c>
      <c r="G13" s="37"/>
      <c r="H13" s="16"/>
    </row>
    <row r="14" spans="1:9" x14ac:dyDescent="0.25">
      <c r="A14" s="17">
        <v>6103</v>
      </c>
      <c r="B14" s="18" t="s">
        <v>22</v>
      </c>
      <c r="C14" s="39">
        <v>-18.852775148192251</v>
      </c>
      <c r="D14" s="40">
        <v>6305.6742912374993</v>
      </c>
      <c r="E14" s="39">
        <f t="shared" si="0"/>
        <v>478.53643097940596</v>
      </c>
      <c r="F14" s="41">
        <f t="shared" si="1"/>
        <v>771.83295319259025</v>
      </c>
      <c r="G14" s="37"/>
      <c r="H14" s="16"/>
    </row>
    <row r="15" spans="1:9" x14ac:dyDescent="0.25">
      <c r="A15" s="17">
        <v>5005</v>
      </c>
      <c r="B15" s="19" t="s">
        <v>24</v>
      </c>
      <c r="C15" s="42">
        <v>-363.42314733098556</v>
      </c>
      <c r="D15" s="43">
        <v>2140.3894103426883</v>
      </c>
      <c r="E15" s="42">
        <f t="shared" si="0"/>
        <v>519.45753534496748</v>
      </c>
      <c r="F15" s="44">
        <f t="shared" si="1"/>
        <v>837.83473442736693</v>
      </c>
      <c r="G15" s="37"/>
      <c r="H15" s="16"/>
    </row>
    <row r="16" spans="1:9" ht="15.75" thickBot="1" x14ac:dyDescent="0.3">
      <c r="A16" s="17">
        <v>5138</v>
      </c>
      <c r="B16" s="16" t="s">
        <v>25</v>
      </c>
      <c r="C16" s="45">
        <v>-2200.2704487981919</v>
      </c>
      <c r="D16" s="46">
        <v>39843.235735800474</v>
      </c>
      <c r="E16" s="45">
        <f t="shared" si="0"/>
        <v>5104.8423339380461</v>
      </c>
      <c r="F16" s="45">
        <f>E16/0.62</f>
        <v>8233.6166676420107</v>
      </c>
      <c r="G16" s="38"/>
      <c r="H16" s="16"/>
      <c r="I16" t="s">
        <v>81</v>
      </c>
    </row>
    <row r="17" spans="1:8" ht="15.75" thickTop="1" x14ac:dyDescent="0.25">
      <c r="A17" s="20"/>
      <c r="B17" s="16"/>
      <c r="C17" s="48">
        <f>SUM(C3:C16)*1000</f>
        <v>-2651343.7766429381</v>
      </c>
      <c r="D17" s="48">
        <f>SUM(D3:D16)*1000</f>
        <v>58833286.072181433</v>
      </c>
      <c r="E17" s="48">
        <f>SUM(E3:E16)*1000</f>
        <v>6940290.3313049646</v>
      </c>
      <c r="F17" s="48">
        <f>SUM(F3:F16)*1000</f>
        <v>11194016.663395105</v>
      </c>
      <c r="G17" s="16"/>
      <c r="H17" s="16"/>
    </row>
    <row r="21" spans="1:8" ht="15.75" thickBot="1" x14ac:dyDescent="0.3"/>
    <row r="22" spans="1:8" ht="15.75" thickBot="1" x14ac:dyDescent="0.3">
      <c r="A22" s="33" t="s">
        <v>89</v>
      </c>
      <c r="B22" s="34"/>
      <c r="C22" s="34"/>
      <c r="D22" s="34"/>
      <c r="E22" s="34"/>
      <c r="F22" s="35"/>
      <c r="G22" s="13"/>
      <c r="H22" s="16"/>
    </row>
    <row r="23" spans="1:8" ht="15.75" thickBot="1" x14ac:dyDescent="0.3">
      <c r="A23" s="21" t="s">
        <v>1</v>
      </c>
      <c r="B23" s="14" t="s">
        <v>2</v>
      </c>
      <c r="C23" s="14" t="s">
        <v>83</v>
      </c>
      <c r="D23" s="14" t="s">
        <v>5</v>
      </c>
      <c r="E23" s="14" t="s">
        <v>3</v>
      </c>
      <c r="F23" s="22" t="s">
        <v>4</v>
      </c>
      <c r="G23" s="16"/>
      <c r="H23" s="13" t="s">
        <v>85</v>
      </c>
    </row>
    <row r="24" spans="1:8" x14ac:dyDescent="0.25">
      <c r="A24" s="17">
        <v>2060</v>
      </c>
      <c r="B24" s="18" t="s">
        <v>7</v>
      </c>
      <c r="C24" s="39">
        <v>-70.9853516706184</v>
      </c>
      <c r="D24" s="39">
        <v>7053.8004615545406</v>
      </c>
      <c r="E24" s="39">
        <f t="shared" ref="E24:E37" si="2">((D24*$I$3)-C24)</f>
        <v>585.20740531794445</v>
      </c>
      <c r="F24" s="41">
        <f>E24/0.62</f>
        <v>943.88291180313627</v>
      </c>
      <c r="G24" s="36" t="s">
        <v>84</v>
      </c>
      <c r="H24" s="50">
        <f t="shared" ref="H24:H36" si="3">F24-F3</f>
        <v>455.8764790971577</v>
      </c>
    </row>
    <row r="25" spans="1:8" x14ac:dyDescent="0.25">
      <c r="A25" s="17">
        <v>2470</v>
      </c>
      <c r="B25" s="18" t="s">
        <v>8</v>
      </c>
      <c r="C25" s="39">
        <v>-69.234870087852926</v>
      </c>
      <c r="D25" s="39">
        <v>6963.2334661137602</v>
      </c>
      <c r="E25" s="39">
        <f t="shared" si="2"/>
        <v>576.85458976754603</v>
      </c>
      <c r="F25" s="41">
        <f t="shared" ref="F25:F36" si="4">E25/0.62</f>
        <v>930.41062865733227</v>
      </c>
      <c r="G25" s="37"/>
      <c r="H25" s="51">
        <f t="shared" si="3"/>
        <v>720.72639293641612</v>
      </c>
    </row>
    <row r="26" spans="1:8" x14ac:dyDescent="0.25">
      <c r="A26" s="17">
        <v>3005</v>
      </c>
      <c r="B26" s="18" t="s">
        <v>10</v>
      </c>
      <c r="C26" s="39">
        <v>0</v>
      </c>
      <c r="D26" s="39">
        <v>0</v>
      </c>
      <c r="E26" s="39">
        <f t="shared" si="2"/>
        <v>0</v>
      </c>
      <c r="F26" s="41">
        <f t="shared" si="4"/>
        <v>0</v>
      </c>
      <c r="G26" s="37"/>
      <c r="H26" s="51">
        <f t="shared" si="3"/>
        <v>0</v>
      </c>
    </row>
    <row r="27" spans="1:8" x14ac:dyDescent="0.25">
      <c r="A27" s="17">
        <v>3007</v>
      </c>
      <c r="B27" s="18" t="s">
        <v>11</v>
      </c>
      <c r="C27" s="39">
        <v>0</v>
      </c>
      <c r="D27" s="39">
        <v>0</v>
      </c>
      <c r="E27" s="39">
        <f t="shared" si="2"/>
        <v>0</v>
      </c>
      <c r="F27" s="41">
        <f t="shared" si="4"/>
        <v>0</v>
      </c>
      <c r="G27" s="37"/>
      <c r="H27" s="51">
        <f t="shared" si="3"/>
        <v>0</v>
      </c>
    </row>
    <row r="28" spans="1:8" x14ac:dyDescent="0.25">
      <c r="A28" s="17">
        <v>3008</v>
      </c>
      <c r="B28" s="18" t="s">
        <v>12</v>
      </c>
      <c r="C28" s="39">
        <v>0</v>
      </c>
      <c r="D28" s="39">
        <v>0</v>
      </c>
      <c r="E28" s="39">
        <f t="shared" si="2"/>
        <v>0</v>
      </c>
      <c r="F28" s="41">
        <f t="shared" si="4"/>
        <v>0</v>
      </c>
      <c r="G28" s="37"/>
      <c r="H28" s="51">
        <f t="shared" si="3"/>
        <v>0</v>
      </c>
    </row>
    <row r="29" spans="1:8" x14ac:dyDescent="0.25">
      <c r="A29" s="17">
        <v>3306</v>
      </c>
      <c r="B29" s="18" t="s">
        <v>13</v>
      </c>
      <c r="C29" s="39">
        <v>0</v>
      </c>
      <c r="D29" s="39">
        <v>0</v>
      </c>
      <c r="E29" s="39">
        <f t="shared" si="2"/>
        <v>0</v>
      </c>
      <c r="F29" s="41">
        <f t="shared" si="4"/>
        <v>0</v>
      </c>
      <c r="G29" s="37"/>
      <c r="H29" s="51">
        <f t="shared" si="3"/>
        <v>0</v>
      </c>
    </row>
    <row r="30" spans="1:8" x14ac:dyDescent="0.25">
      <c r="A30" s="17">
        <v>7101</v>
      </c>
      <c r="B30" s="18" t="s">
        <v>15</v>
      </c>
      <c r="C30" s="39">
        <v>-70.768603376793436</v>
      </c>
      <c r="D30" s="39">
        <v>4235.7565696382271</v>
      </c>
      <c r="E30" s="39">
        <f t="shared" si="2"/>
        <v>379.55525730342026</v>
      </c>
      <c r="F30" s="41">
        <f t="shared" si="4"/>
        <v>612.18589887648432</v>
      </c>
      <c r="G30" s="37"/>
      <c r="H30" s="51">
        <f t="shared" si="3"/>
        <v>612.04177711592683</v>
      </c>
    </row>
    <row r="31" spans="1:8" x14ac:dyDescent="0.25">
      <c r="A31" s="17">
        <v>4140</v>
      </c>
      <c r="B31" s="18" t="s">
        <v>17</v>
      </c>
      <c r="C31" s="39">
        <v>-97.452628981723478</v>
      </c>
      <c r="D31" s="39">
        <v>32990.124842033751</v>
      </c>
      <c r="E31" s="39">
        <f t="shared" si="2"/>
        <v>2502.4327299659844</v>
      </c>
      <c r="F31" s="41">
        <f t="shared" si="4"/>
        <v>4036.1818225257812</v>
      </c>
      <c r="G31" s="37"/>
      <c r="H31" s="51">
        <f t="shared" si="3"/>
        <v>3665.0367195374338</v>
      </c>
    </row>
    <row r="32" spans="1:8" x14ac:dyDescent="0.25">
      <c r="A32" s="17">
        <v>4152</v>
      </c>
      <c r="B32" s="18" t="s">
        <v>18</v>
      </c>
      <c r="C32" s="39">
        <v>-27.628416769802499</v>
      </c>
      <c r="D32" s="39">
        <v>9112.1090863749996</v>
      </c>
      <c r="E32" s="39">
        <f t="shared" si="2"/>
        <v>691.90116916653994</v>
      </c>
      <c r="F32" s="41">
        <f t="shared" si="4"/>
        <v>1115.9696276879677</v>
      </c>
      <c r="G32" s="37"/>
      <c r="H32" s="51">
        <f t="shared" si="3"/>
        <v>834.21721273063008</v>
      </c>
    </row>
    <row r="33" spans="1:8" x14ac:dyDescent="0.25">
      <c r="A33" s="17">
        <v>4161</v>
      </c>
      <c r="B33" s="18" t="s">
        <v>19</v>
      </c>
      <c r="C33" s="39">
        <v>-22.084212796224989</v>
      </c>
      <c r="D33" s="39">
        <v>7277.8024737500009</v>
      </c>
      <c r="E33" s="39">
        <f t="shared" si="2"/>
        <v>552.63601313260006</v>
      </c>
      <c r="F33" s="41">
        <f t="shared" si="4"/>
        <v>891.34840827838718</v>
      </c>
      <c r="G33" s="37"/>
      <c r="H33" s="51">
        <f t="shared" si="3"/>
        <v>891.34840827838718</v>
      </c>
    </row>
    <row r="34" spans="1:8" x14ac:dyDescent="0.25">
      <c r="A34" s="17">
        <v>4162</v>
      </c>
      <c r="B34" s="18" t="s">
        <v>20</v>
      </c>
      <c r="C34" s="39">
        <v>-21.184447963232003</v>
      </c>
      <c r="D34" s="39">
        <v>7027.2443536000001</v>
      </c>
      <c r="E34" s="39">
        <f t="shared" si="2"/>
        <v>533.47056134067202</v>
      </c>
      <c r="F34" s="41">
        <f t="shared" si="4"/>
        <v>860.43638925914843</v>
      </c>
      <c r="G34" s="37"/>
      <c r="H34" s="51">
        <f t="shared" si="3"/>
        <v>860.43638925914843</v>
      </c>
    </row>
    <row r="35" spans="1:8" x14ac:dyDescent="0.25">
      <c r="A35" s="17">
        <v>6103</v>
      </c>
      <c r="B35" s="18" t="s">
        <v>22</v>
      </c>
      <c r="C35" s="39">
        <v>-26.459254735869365</v>
      </c>
      <c r="D35" s="39">
        <v>8890.271350120538</v>
      </c>
      <c r="E35" s="39">
        <f t="shared" si="2"/>
        <v>674.56003615965665</v>
      </c>
      <c r="F35" s="41">
        <f t="shared" si="4"/>
        <v>1088.0000583220269</v>
      </c>
      <c r="G35" s="37"/>
      <c r="H35" s="51">
        <f t="shared" si="3"/>
        <v>316.16710512943666</v>
      </c>
    </row>
    <row r="36" spans="1:8" x14ac:dyDescent="0.25">
      <c r="A36" s="17">
        <v>5005</v>
      </c>
      <c r="B36" s="18" t="s">
        <v>24</v>
      </c>
      <c r="C36" s="39">
        <v>-1226.3919648220708</v>
      </c>
      <c r="D36" s="39">
        <v>7639.4493793101674</v>
      </c>
      <c r="E36" s="39">
        <f t="shared" si="2"/>
        <v>1783.307824573782</v>
      </c>
      <c r="F36" s="41">
        <f t="shared" si="4"/>
        <v>2876.3029428609389</v>
      </c>
      <c r="G36" s="37"/>
      <c r="H36" s="51">
        <f t="shared" si="3"/>
        <v>2038.4682084335718</v>
      </c>
    </row>
    <row r="37" spans="1:8" ht="15.75" thickBot="1" x14ac:dyDescent="0.3">
      <c r="A37" s="17">
        <v>5138</v>
      </c>
      <c r="B37" s="19" t="s">
        <v>25</v>
      </c>
      <c r="C37" s="45">
        <v>-2132.4832663719026</v>
      </c>
      <c r="D37" s="45">
        <v>38615.856463549841</v>
      </c>
      <c r="E37" s="45">
        <f t="shared" si="2"/>
        <v>4947.5792025646861</v>
      </c>
      <c r="F37" s="47">
        <f>E37/0.62</f>
        <v>7979.9664557494934</v>
      </c>
      <c r="G37" s="38"/>
      <c r="H37" s="52">
        <f t="shared" ref="H37" si="5">F37-F16</f>
        <v>-253.65021189251729</v>
      </c>
    </row>
    <row r="38" spans="1:8" ht="15.75" thickTop="1" x14ac:dyDescent="0.25">
      <c r="A38" s="20"/>
      <c r="B38" s="16"/>
      <c r="C38" s="48">
        <f>SUM(C25:C37)*1000</f>
        <v>-3693687.6659054719</v>
      </c>
      <c r="D38" s="48">
        <f>SUM(D25:D37)*1000</f>
        <v>122751847.98449129</v>
      </c>
      <c r="E38" s="48">
        <f>SUM(E24:E37)*1000</f>
        <v>13227504.789292833</v>
      </c>
      <c r="F38" s="48">
        <f>SUM(F24:F37)*1000</f>
        <v>21334685.144020695</v>
      </c>
      <c r="G38" s="49"/>
      <c r="H38" s="48">
        <f>SUM(H24:H37)*1000</f>
        <v>10140668.48062559</v>
      </c>
    </row>
  </sheetData>
  <mergeCells count="4">
    <mergeCell ref="A1:F1"/>
    <mergeCell ref="A22:F22"/>
    <mergeCell ref="G24:G37"/>
    <mergeCell ref="G3:G16"/>
  </mergeCells>
  <printOptions horizontalCentered="1" verticalCentered="1"/>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85" zoomScaleNormal="100" zoomScaleSheetLayoutView="85" workbookViewId="0">
      <selection activeCell="H16" sqref="H16"/>
    </sheetView>
  </sheetViews>
  <sheetFormatPr defaultRowHeight="15" x14ac:dyDescent="0.25"/>
  <cols>
    <col min="1" max="1" width="5" style="1" bestFit="1" customWidth="1"/>
    <col min="2" max="2" width="45.28515625" bestFit="1" customWidth="1"/>
    <col min="3" max="3" width="13.5703125" bestFit="1" customWidth="1"/>
    <col min="4" max="4" width="16.140625" bestFit="1" customWidth="1"/>
    <col min="5" max="5" width="14.7109375" bestFit="1" customWidth="1"/>
    <col min="6" max="6" width="27.5703125" bestFit="1" customWidth="1"/>
    <col min="7" max="7" width="3.7109375" bestFit="1" customWidth="1"/>
    <col min="8" max="8" width="13.7109375" bestFit="1" customWidth="1"/>
  </cols>
  <sheetData>
    <row r="1" spans="1:7" ht="15.75" thickBot="1" x14ac:dyDescent="0.3">
      <c r="A1" s="33" t="s">
        <v>87</v>
      </c>
      <c r="B1" s="34"/>
      <c r="C1" s="34"/>
      <c r="D1" s="34"/>
      <c r="E1" s="34"/>
      <c r="F1" s="35"/>
      <c r="G1" s="23"/>
    </row>
    <row r="2" spans="1:7" s="2" customFormat="1" ht="15.75" thickBot="1" x14ac:dyDescent="0.3">
      <c r="A2" s="21" t="s">
        <v>1</v>
      </c>
      <c r="B2" s="14" t="s">
        <v>2</v>
      </c>
      <c r="C2" s="14" t="s">
        <v>83</v>
      </c>
      <c r="D2" s="14" t="s">
        <v>5</v>
      </c>
      <c r="E2" s="14" t="s">
        <v>3</v>
      </c>
      <c r="F2" s="22" t="s">
        <v>4</v>
      </c>
      <c r="G2" s="13"/>
    </row>
    <row r="3" spans="1:7" ht="15" customHeight="1" x14ac:dyDescent="0.25">
      <c r="A3" s="17">
        <v>2060</v>
      </c>
      <c r="B3" s="18" t="s">
        <v>7</v>
      </c>
      <c r="C3" s="39">
        <v>0</v>
      </c>
      <c r="D3" s="40">
        <v>0</v>
      </c>
      <c r="E3" s="39">
        <f>(D3*'CSH-2 (Electric)'!$I$3)-'CSH-3 (Natural gas)'!C3</f>
        <v>0</v>
      </c>
      <c r="F3" s="41">
        <f>E3/0.62</f>
        <v>0</v>
      </c>
      <c r="G3" s="36" t="s">
        <v>84</v>
      </c>
    </row>
    <row r="4" spans="1:7" x14ac:dyDescent="0.25">
      <c r="A4" s="17">
        <v>2470</v>
      </c>
      <c r="B4" s="18" t="s">
        <v>8</v>
      </c>
      <c r="C4" s="39">
        <v>0</v>
      </c>
      <c r="D4" s="40">
        <v>0</v>
      </c>
      <c r="E4" s="39">
        <f>(D4*'CSH-2 (Electric)'!$I$3)-'CSH-3 (Natural gas)'!C4</f>
        <v>0</v>
      </c>
      <c r="F4" s="41">
        <f t="shared" ref="F4:F16" si="0">E4/0.62</f>
        <v>0</v>
      </c>
      <c r="G4" s="37"/>
    </row>
    <row r="5" spans="1:7" x14ac:dyDescent="0.25">
      <c r="A5" s="17">
        <v>3005</v>
      </c>
      <c r="B5" s="18" t="s">
        <v>10</v>
      </c>
      <c r="C5" s="39">
        <v>-12.224115746395</v>
      </c>
      <c r="D5" s="40">
        <v>1607.23712725</v>
      </c>
      <c r="E5" s="39">
        <f>(D5*'CSH-2 (Electric)'!$I$3)-'CSH-3 (Natural gas)'!C5</f>
        <v>129.39170232292003</v>
      </c>
      <c r="F5" s="41">
        <f t="shared" si="0"/>
        <v>208.69629406922584</v>
      </c>
      <c r="G5" s="37"/>
    </row>
    <row r="6" spans="1:7" x14ac:dyDescent="0.25">
      <c r="A6" s="17">
        <v>3007</v>
      </c>
      <c r="B6" s="18" t="s">
        <v>11</v>
      </c>
      <c r="C6" s="39">
        <v>-3.5563707195150016</v>
      </c>
      <c r="D6" s="40">
        <v>452.41250325000004</v>
      </c>
      <c r="E6" s="39">
        <f>(D6*'CSH-2 (Electric)'!$I$3)-'CSH-3 (Natural gas)'!C6</f>
        <v>36.537242206440006</v>
      </c>
      <c r="F6" s="41">
        <f t="shared" si="0"/>
        <v>58.931035816838722</v>
      </c>
      <c r="G6" s="37"/>
    </row>
    <row r="7" spans="1:7" x14ac:dyDescent="0.25">
      <c r="A7" s="17">
        <v>3008</v>
      </c>
      <c r="B7" s="18" t="s">
        <v>12</v>
      </c>
      <c r="C7" s="39">
        <v>-17.149658858651001</v>
      </c>
      <c r="D7" s="40">
        <v>2329.4606760500001</v>
      </c>
      <c r="E7" s="39">
        <f>(D7*'CSH-2 (Electric)'!$I$3)-'CSH-3 (Natural gas)'!C7</f>
        <v>186.96734214269603</v>
      </c>
      <c r="F7" s="41">
        <f t="shared" si="0"/>
        <v>301.56022926241297</v>
      </c>
      <c r="G7" s="37"/>
    </row>
    <row r="8" spans="1:7" x14ac:dyDescent="0.25">
      <c r="A8" s="17">
        <v>3306</v>
      </c>
      <c r="B8" s="18" t="s">
        <v>13</v>
      </c>
      <c r="C8" s="39">
        <v>0</v>
      </c>
      <c r="D8" s="40">
        <v>0</v>
      </c>
      <c r="E8" s="39">
        <f>(D8*'CSH-2 (Electric)'!$I$3)-'CSH-3 (Natural gas)'!C8</f>
        <v>0</v>
      </c>
      <c r="F8" s="41">
        <f t="shared" si="0"/>
        <v>0</v>
      </c>
      <c r="G8" s="37"/>
    </row>
    <row r="9" spans="1:7" x14ac:dyDescent="0.25">
      <c r="A9" s="17">
        <v>7101</v>
      </c>
      <c r="B9" s="18" t="s">
        <v>15</v>
      </c>
      <c r="C9" s="39">
        <v>0</v>
      </c>
      <c r="D9" s="40">
        <v>0</v>
      </c>
      <c r="E9" s="39">
        <f>(D9*'CSH-2 (Electric)'!$I$3)-'CSH-3 (Natural gas)'!C9</f>
        <v>0</v>
      </c>
      <c r="F9" s="41">
        <f t="shared" si="0"/>
        <v>0</v>
      </c>
      <c r="G9" s="37"/>
    </row>
    <row r="10" spans="1:7" x14ac:dyDescent="0.25">
      <c r="A10" s="17">
        <v>4140</v>
      </c>
      <c r="B10" s="18" t="s">
        <v>17</v>
      </c>
      <c r="C10" s="39">
        <v>0</v>
      </c>
      <c r="D10" s="40">
        <v>0</v>
      </c>
      <c r="E10" s="39">
        <f>(D10*'CSH-2 (Electric)'!$I$3)-'CSH-3 (Natural gas)'!C10</f>
        <v>0</v>
      </c>
      <c r="F10" s="41">
        <f t="shared" si="0"/>
        <v>0</v>
      </c>
      <c r="G10" s="37"/>
    </row>
    <row r="11" spans="1:7" x14ac:dyDescent="0.25">
      <c r="A11" s="17">
        <v>4152</v>
      </c>
      <c r="B11" s="18" t="s">
        <v>18</v>
      </c>
      <c r="C11" s="39">
        <v>0</v>
      </c>
      <c r="D11" s="40">
        <v>0</v>
      </c>
      <c r="E11" s="39">
        <f>(D11*'CSH-2 (Electric)'!$I$3)-'CSH-3 (Natural gas)'!C11</f>
        <v>0</v>
      </c>
      <c r="F11" s="41">
        <f t="shared" si="0"/>
        <v>0</v>
      </c>
      <c r="G11" s="37"/>
    </row>
    <row r="12" spans="1:7" x14ac:dyDescent="0.25">
      <c r="A12" s="17">
        <v>4161</v>
      </c>
      <c r="B12" s="18" t="s">
        <v>19</v>
      </c>
      <c r="C12" s="39">
        <v>0</v>
      </c>
      <c r="D12" s="40">
        <v>0</v>
      </c>
      <c r="E12" s="39">
        <f>(D12*'CSH-2 (Electric)'!$I$3)-'CSH-3 (Natural gas)'!C12</f>
        <v>0</v>
      </c>
      <c r="F12" s="41">
        <f t="shared" si="0"/>
        <v>0</v>
      </c>
      <c r="G12" s="37"/>
    </row>
    <row r="13" spans="1:7" x14ac:dyDescent="0.25">
      <c r="A13" s="17">
        <v>4162</v>
      </c>
      <c r="B13" s="18" t="s">
        <v>20</v>
      </c>
      <c r="C13" s="39">
        <v>0</v>
      </c>
      <c r="D13" s="40">
        <v>0</v>
      </c>
      <c r="E13" s="39">
        <f>(D13*'CSH-2 (Electric)'!$I$3)-'CSH-3 (Natural gas)'!C13</f>
        <v>0</v>
      </c>
      <c r="F13" s="41">
        <f t="shared" si="0"/>
        <v>0</v>
      </c>
      <c r="G13" s="37"/>
    </row>
    <row r="14" spans="1:7" x14ac:dyDescent="0.25">
      <c r="A14" s="17">
        <v>6103</v>
      </c>
      <c r="B14" s="18" t="s">
        <v>22</v>
      </c>
      <c r="C14" s="39">
        <v>0</v>
      </c>
      <c r="D14" s="40">
        <v>0</v>
      </c>
      <c r="E14" s="39">
        <f>(D14*'CSH-2 (Electric)'!$I$3)-'CSH-3 (Natural gas)'!C14</f>
        <v>0</v>
      </c>
      <c r="F14" s="41">
        <f t="shared" si="0"/>
        <v>0</v>
      </c>
      <c r="G14" s="37"/>
    </row>
    <row r="15" spans="1:7" x14ac:dyDescent="0.25">
      <c r="A15" s="17">
        <v>5005</v>
      </c>
      <c r="B15" s="18" t="s">
        <v>24</v>
      </c>
      <c r="C15" s="39">
        <v>-101.66434395784538</v>
      </c>
      <c r="D15" s="40">
        <v>595.48571877981158</v>
      </c>
      <c r="E15" s="39">
        <f>(D15*'CSH-2 (Electric)'!$I$3)-'CSH-3 (Natural gas)'!C15</f>
        <v>145.07525285689366</v>
      </c>
      <c r="F15" s="41">
        <f t="shared" si="0"/>
        <v>233.9923433175704</v>
      </c>
      <c r="G15" s="37"/>
    </row>
    <row r="16" spans="1:7" ht="15.75" thickBot="1" x14ac:dyDescent="0.3">
      <c r="A16" s="17">
        <v>5138</v>
      </c>
      <c r="B16" s="19" t="s">
        <v>25</v>
      </c>
      <c r="C16" s="45">
        <v>-611.72764835906514</v>
      </c>
      <c r="D16" s="46">
        <v>11079.141965984529</v>
      </c>
      <c r="E16" s="45">
        <f>(D16*'CSH-2 (Electric)'!$I$3)-'CSH-3 (Natural gas)'!C16</f>
        <v>1419.3970976793373</v>
      </c>
      <c r="F16" s="47">
        <f t="shared" si="0"/>
        <v>2289.3501575473183</v>
      </c>
      <c r="G16" s="38"/>
    </row>
    <row r="17" spans="1:8" ht="15.75" thickTop="1" x14ac:dyDescent="0.25">
      <c r="A17" s="20"/>
      <c r="B17" s="16"/>
      <c r="C17" s="49">
        <f t="shared" ref="C17:E17" si="1">SUM(C3:C16)*1000</f>
        <v>-746322.13764147146</v>
      </c>
      <c r="D17" s="49">
        <f t="shared" si="1"/>
        <v>16063737.991314342</v>
      </c>
      <c r="E17" s="49">
        <f t="shared" si="1"/>
        <v>1917368.6372082871</v>
      </c>
      <c r="F17" s="49">
        <f>SUM(F3:F16)*1000</f>
        <v>3092530.0600133659</v>
      </c>
      <c r="G17" s="16"/>
    </row>
    <row r="21" spans="1:8" ht="15.75" thickBot="1" x14ac:dyDescent="0.3"/>
    <row r="22" spans="1:8" ht="15.75" thickBot="1" x14ac:dyDescent="0.3">
      <c r="A22" s="33" t="s">
        <v>88</v>
      </c>
      <c r="B22" s="34"/>
      <c r="C22" s="34"/>
      <c r="D22" s="34"/>
      <c r="E22" s="34"/>
      <c r="F22" s="35"/>
      <c r="G22" s="23"/>
      <c r="H22" s="16"/>
    </row>
    <row r="23" spans="1:8" ht="15.75" thickBot="1" x14ac:dyDescent="0.3">
      <c r="A23" s="21" t="s">
        <v>1</v>
      </c>
      <c r="B23" s="14" t="s">
        <v>2</v>
      </c>
      <c r="C23" s="14" t="s">
        <v>83</v>
      </c>
      <c r="D23" s="14" t="s">
        <v>5</v>
      </c>
      <c r="E23" s="14" t="s">
        <v>3</v>
      </c>
      <c r="F23" s="22" t="s">
        <v>4</v>
      </c>
      <c r="G23" s="13"/>
      <c r="H23" s="13" t="s">
        <v>85</v>
      </c>
    </row>
    <row r="24" spans="1:8" x14ac:dyDescent="0.25">
      <c r="A24" s="17">
        <v>2060</v>
      </c>
      <c r="B24" s="18" t="s">
        <v>7</v>
      </c>
      <c r="C24" s="39">
        <v>0</v>
      </c>
      <c r="D24" s="39">
        <v>0</v>
      </c>
      <c r="E24" s="39">
        <f>(D24*'CSH-2 (Electric)'!$I$3)-'CSH-3 (Natural gas)'!C24</f>
        <v>0</v>
      </c>
      <c r="F24" s="41">
        <f>E24/0.62</f>
        <v>0</v>
      </c>
      <c r="G24" s="36" t="s">
        <v>84</v>
      </c>
      <c r="H24" s="50">
        <f>F24-F3</f>
        <v>0</v>
      </c>
    </row>
    <row r="25" spans="1:8" x14ac:dyDescent="0.25">
      <c r="A25" s="17">
        <v>2470</v>
      </c>
      <c r="B25" s="18" t="s">
        <v>8</v>
      </c>
      <c r="C25" s="39">
        <v>0</v>
      </c>
      <c r="D25" s="39">
        <v>0</v>
      </c>
      <c r="E25" s="39">
        <f>(D25*'CSH-2 (Electric)'!$I$3)-'CSH-3 (Natural gas)'!C25</f>
        <v>0</v>
      </c>
      <c r="F25" s="41">
        <f t="shared" ref="F25:F37" si="2">E25/0.62</f>
        <v>0</v>
      </c>
      <c r="G25" s="37"/>
      <c r="H25" s="51">
        <f t="shared" ref="H25:H37" si="3">F25-F4</f>
        <v>0</v>
      </c>
    </row>
    <row r="26" spans="1:8" x14ac:dyDescent="0.25">
      <c r="A26" s="17">
        <v>3005</v>
      </c>
      <c r="B26" s="18" t="s">
        <v>10</v>
      </c>
      <c r="C26" s="39">
        <v>-15.780539952788423</v>
      </c>
      <c r="D26" s="39">
        <v>2128.9403035406799</v>
      </c>
      <c r="E26" s="39">
        <f>(D26*'CSH-2 (Electric)'!$I$3)-'CSH-3 (Natural gas)'!C26</f>
        <v>170.98028808090399</v>
      </c>
      <c r="F26" s="41">
        <f t="shared" si="2"/>
        <v>275.77465819500645</v>
      </c>
      <c r="G26" s="37"/>
      <c r="H26" s="51">
        <f t="shared" si="3"/>
        <v>67.07836412578061</v>
      </c>
    </row>
    <row r="27" spans="1:8" x14ac:dyDescent="0.25">
      <c r="A27" s="17">
        <v>3007</v>
      </c>
      <c r="B27" s="18" t="s">
        <v>11</v>
      </c>
      <c r="C27" s="39">
        <v>-18.784968511333062</v>
      </c>
      <c r="D27" s="39">
        <v>2570.8988793887997</v>
      </c>
      <c r="E27" s="39">
        <f>(D27*'CSH-2 (Electric)'!$I$3)-'CSH-3 (Natural gas)'!C27</f>
        <v>206.20349681877659</v>
      </c>
      <c r="F27" s="41">
        <f t="shared" si="2"/>
        <v>332.58628519157514</v>
      </c>
      <c r="G27" s="37"/>
      <c r="H27" s="51">
        <f t="shared" si="3"/>
        <v>273.6552493747364</v>
      </c>
    </row>
    <row r="28" spans="1:8" x14ac:dyDescent="0.25">
      <c r="A28" s="17">
        <v>3008</v>
      </c>
      <c r="B28" s="18" t="s">
        <v>12</v>
      </c>
      <c r="C28" s="39">
        <v>-57.779804104768459</v>
      </c>
      <c r="D28" s="39">
        <v>7907.2703513040005</v>
      </c>
      <c r="E28" s="39">
        <f>(D28*'CSH-2 (Electric)'!$I$3)-'CSH-3 (Natural gas)'!C28</f>
        <v>634.21981271483014</v>
      </c>
      <c r="F28" s="41">
        <f t="shared" si="2"/>
        <v>1022.9351817981131</v>
      </c>
      <c r="G28" s="37"/>
      <c r="H28" s="51">
        <f t="shared" si="3"/>
        <v>721.37495253570023</v>
      </c>
    </row>
    <row r="29" spans="1:8" x14ac:dyDescent="0.25">
      <c r="A29" s="17">
        <v>3306</v>
      </c>
      <c r="B29" s="18" t="s">
        <v>13</v>
      </c>
      <c r="C29" s="39">
        <v>-24.667889773139002</v>
      </c>
      <c r="D29" s="39">
        <v>3468.2420284499999</v>
      </c>
      <c r="E29" s="39">
        <f>(D29*'CSH-2 (Electric)'!$I$3)-'CSH-3 (Natural gas)'!C29</f>
        <v>277.502733647144</v>
      </c>
      <c r="F29" s="41">
        <f t="shared" si="2"/>
        <v>447.58505426958709</v>
      </c>
      <c r="G29" s="37"/>
      <c r="H29" s="51">
        <f t="shared" si="3"/>
        <v>447.58505426958709</v>
      </c>
    </row>
    <row r="30" spans="1:8" x14ac:dyDescent="0.25">
      <c r="A30" s="17">
        <v>7101</v>
      </c>
      <c r="B30" s="18" t="s">
        <v>15</v>
      </c>
      <c r="C30" s="39">
        <v>-19.413646316602527</v>
      </c>
      <c r="D30" s="39">
        <v>1256.5409044133771</v>
      </c>
      <c r="E30" s="39">
        <f>(D30*'CSH-2 (Electric)'!$I$3)-'CSH-3 (Natural gas)'!C30</f>
        <v>111.01547824833773</v>
      </c>
      <c r="F30" s="41">
        <f t="shared" si="2"/>
        <v>179.05722298118988</v>
      </c>
      <c r="G30" s="37"/>
      <c r="H30" s="51">
        <f t="shared" si="3"/>
        <v>179.05722298118988</v>
      </c>
    </row>
    <row r="31" spans="1:8" x14ac:dyDescent="0.25">
      <c r="A31" s="17">
        <v>4140</v>
      </c>
      <c r="B31" s="18" t="s">
        <v>17</v>
      </c>
      <c r="C31" s="39">
        <v>0</v>
      </c>
      <c r="D31" s="39">
        <v>0</v>
      </c>
      <c r="E31" s="39">
        <f>(D31*'CSH-2 (Electric)'!$I$3)-'CSH-3 (Natural gas)'!C31</f>
        <v>0</v>
      </c>
      <c r="F31" s="41">
        <f t="shared" si="2"/>
        <v>0</v>
      </c>
      <c r="G31" s="37"/>
      <c r="H31" s="51">
        <f t="shared" si="3"/>
        <v>0</v>
      </c>
    </row>
    <row r="32" spans="1:8" x14ac:dyDescent="0.25">
      <c r="A32" s="17">
        <v>4152</v>
      </c>
      <c r="B32" s="18" t="s">
        <v>18</v>
      </c>
      <c r="C32" s="39">
        <v>0</v>
      </c>
      <c r="D32" s="39">
        <v>0</v>
      </c>
      <c r="E32" s="39">
        <f>(D32*'CSH-2 (Electric)'!$I$3)-'CSH-3 (Natural gas)'!C32</f>
        <v>0</v>
      </c>
      <c r="F32" s="41">
        <f t="shared" si="2"/>
        <v>0</v>
      </c>
      <c r="G32" s="37"/>
      <c r="H32" s="51">
        <f t="shared" si="3"/>
        <v>0</v>
      </c>
    </row>
    <row r="33" spans="1:8" x14ac:dyDescent="0.25">
      <c r="A33" s="17">
        <v>4161</v>
      </c>
      <c r="B33" s="18" t="s">
        <v>19</v>
      </c>
      <c r="C33" s="39">
        <v>0</v>
      </c>
      <c r="D33" s="39">
        <v>0</v>
      </c>
      <c r="E33" s="39">
        <f>(D33*'CSH-2 (Electric)'!$I$3)-'CSH-3 (Natural gas)'!C33</f>
        <v>0</v>
      </c>
      <c r="F33" s="41">
        <f t="shared" si="2"/>
        <v>0</v>
      </c>
      <c r="G33" s="37"/>
      <c r="H33" s="51">
        <f t="shared" si="3"/>
        <v>0</v>
      </c>
    </row>
    <row r="34" spans="1:8" x14ac:dyDescent="0.25">
      <c r="A34" s="17">
        <v>4162</v>
      </c>
      <c r="B34" s="18" t="s">
        <v>20</v>
      </c>
      <c r="C34" s="39">
        <v>0</v>
      </c>
      <c r="D34" s="39">
        <v>0</v>
      </c>
      <c r="E34" s="39">
        <f>(D34*'CSH-2 (Electric)'!$I$3)-'CSH-3 (Natural gas)'!C34</f>
        <v>0</v>
      </c>
      <c r="F34" s="41">
        <f t="shared" si="2"/>
        <v>0</v>
      </c>
      <c r="G34" s="37"/>
      <c r="H34" s="51">
        <f t="shared" si="3"/>
        <v>0</v>
      </c>
    </row>
    <row r="35" spans="1:8" x14ac:dyDescent="0.25">
      <c r="A35" s="17">
        <v>6103</v>
      </c>
      <c r="B35" s="18" t="s">
        <v>22</v>
      </c>
      <c r="C35" s="39">
        <v>0</v>
      </c>
      <c r="D35" s="39">
        <v>0</v>
      </c>
      <c r="E35" s="39">
        <f>(D35*'CSH-2 (Electric)'!$I$3)-'CSH-3 (Natural gas)'!C35</f>
        <v>0</v>
      </c>
      <c r="F35" s="41">
        <f t="shared" si="2"/>
        <v>0</v>
      </c>
      <c r="G35" s="37"/>
      <c r="H35" s="51">
        <f t="shared" si="3"/>
        <v>0</v>
      </c>
    </row>
    <row r="36" spans="1:8" x14ac:dyDescent="0.25">
      <c r="A36" s="17">
        <v>5005</v>
      </c>
      <c r="B36" s="18" t="s">
        <v>24</v>
      </c>
      <c r="C36" s="39">
        <v>-364.20521345625855</v>
      </c>
      <c r="D36" s="39">
        <v>2264.9026166035696</v>
      </c>
      <c r="E36" s="39">
        <f>(D36*'CSH-2 (Electric)'!$I$3)-'CSH-3 (Natural gas)'!C36</f>
        <v>529.31661420665876</v>
      </c>
      <c r="F36" s="41">
        <f t="shared" si="2"/>
        <v>853.73647452686896</v>
      </c>
      <c r="G36" s="37"/>
      <c r="H36" s="51">
        <f t="shared" si="3"/>
        <v>619.74413120929853</v>
      </c>
    </row>
    <row r="37" spans="1:8" ht="15.75" thickBot="1" x14ac:dyDescent="0.3">
      <c r="A37" s="17">
        <v>5138</v>
      </c>
      <c r="B37" s="19" t="s">
        <v>25</v>
      </c>
      <c r="C37" s="45">
        <v>-632.93171515012637</v>
      </c>
      <c r="D37" s="45">
        <v>11451.842734528105</v>
      </c>
      <c r="E37" s="45">
        <f>(D37*'CSH-2 (Electric)'!$I$3)-'CSH-3 (Natural gas)'!C37</f>
        <v>1467.7710504972254</v>
      </c>
      <c r="F37" s="47">
        <f t="shared" si="2"/>
        <v>2367.3726620922989</v>
      </c>
      <c r="G37" s="38"/>
      <c r="H37" s="52">
        <f t="shared" si="3"/>
        <v>78.02250454498062</v>
      </c>
    </row>
    <row r="38" spans="1:8" ht="15.75" thickTop="1" x14ac:dyDescent="0.25">
      <c r="A38" s="20"/>
      <c r="B38" s="16"/>
      <c r="C38" s="49">
        <f t="shared" ref="C38" si="4">SUM(C24:C37)*1000</f>
        <v>-1133563.7772650165</v>
      </c>
      <c r="D38" s="49">
        <f t="shared" ref="D38" si="5">SUM(D24:D37)*1000</f>
        <v>31048637.818228532</v>
      </c>
      <c r="E38" s="49">
        <f t="shared" ref="E38" si="6">SUM(E24:E37)*1000</f>
        <v>3397009.4742138763</v>
      </c>
      <c r="F38" s="49">
        <f>SUM(F24:F37)*1000</f>
        <v>5479047.5390546396</v>
      </c>
      <c r="G38" s="49"/>
      <c r="H38" s="49">
        <f>SUM(H24:H37)*1000</f>
        <v>2386517.4790412732</v>
      </c>
    </row>
  </sheetData>
  <mergeCells count="4">
    <mergeCell ref="G3:G16"/>
    <mergeCell ref="A1:F1"/>
    <mergeCell ref="A22:F22"/>
    <mergeCell ref="G24:G37"/>
  </mergeCells>
  <printOptions horizontalCentered="1" verticalCentered="1"/>
  <pageMargins left="0.25" right="0.25" top="0.75" bottom="0.75" header="0.3" footer="0.3"/>
  <pageSetup scale="9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2015-10-20T22:48:35+00:00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74F092D-9C51-4254-8438-A02D79D4C128}"/>
</file>

<file path=customXml/itemProps2.xml><?xml version="1.0" encoding="utf-8"?>
<ds:datastoreItem xmlns:ds="http://schemas.openxmlformats.org/officeDocument/2006/customXml" ds:itemID="{22EF39B6-09E2-497B-983D-38A60B63038D}"/>
</file>

<file path=customXml/itemProps3.xml><?xml version="1.0" encoding="utf-8"?>
<ds:datastoreItem xmlns:ds="http://schemas.openxmlformats.org/officeDocument/2006/customXml" ds:itemID="{C339D7F9-CF15-4196-89A1-6B0285079A8D}"/>
</file>

<file path=customXml/itemProps4.xml><?xml version="1.0" encoding="utf-8"?>
<ds:datastoreItem xmlns:ds="http://schemas.openxmlformats.org/officeDocument/2006/customXml" ds:itemID="{E65BB245-D590-43BF-B326-A9B1A963F6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Request</vt:lpstr>
      <vt:lpstr>Major ERs</vt:lpstr>
      <vt:lpstr>CSH-2 (Electric)</vt:lpstr>
      <vt:lpstr>CSH-3 (Natural gas)</vt:lpstr>
      <vt:lpstr>'CSH-2 (Electric)'!Print_Area</vt:lpstr>
      <vt:lpstr>'CSH-3 (Natural gas)'!Print_Area</vt:lpstr>
      <vt:lpstr>'Major ERs'!Print_Area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2015-10-19T22:51:23Z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