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1.xml" ContentType="application/vnd.openxmlformats-officedocument.customXmlProperties+xml"/>
  <Override PartName="/xl/customProperty1.bin" ContentType="application/vnd.openxmlformats-officedocument.spreadsheetml.customProperty"/>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stdpt2\RPL\GrpRevnu\PUBLIC\# 2022 GRC\Original Filing - Revise (GD)\Exhibits Impacted\"/>
    </mc:Choice>
  </mc:AlternateContent>
  <bookViews>
    <workbookView xWindow="0" yWindow="0" windowWidth="19200" windowHeight="6765" tabRatio="795"/>
  </bookViews>
  <sheets>
    <sheet name="Exh. BDJ-18, Page 1 of 1" sheetId="16" r:id="rId1"/>
  </sheets>
  <definedNames>
    <definedName name="______Jun09">" BS!$AI$7:$AI$1643"</definedName>
    <definedName name="_____Jun09">" BS!$AI$7:$AI$1643"</definedName>
    <definedName name="____Jun09">" BS!$AI$7:$AI$1643"</definedName>
    <definedName name="___Jun09">" BS!$AI$7:$AI$1643"</definedName>
    <definedName name="__Jun09">" BS!$AI$7:$AI$1643"</definedName>
    <definedName name="_Order1">0</definedName>
    <definedName name="_Order2">0</definedName>
    <definedName name="_Regression_Int">1</definedName>
    <definedName name="Access_Button1">"Headcount_Workbook_Schedules_List"</definedName>
    <definedName name="AccessDatabase">"P:\HR\SharonPlummer\Headcount Workbook.mdb"</definedName>
    <definedName name="anscount">1</definedName>
    <definedName name="AS2DocOpenMode">"AS2DocumentEdit"</definedName>
    <definedName name="Aurora_Prices">"Monthly Price Summary'!$C$4:$H$63"</definedName>
    <definedName name="Button_1">"TradeSummary_Ken_Finicle_List"</definedName>
    <definedName name="CBWorkbookPriority">-2060790043</definedName>
    <definedName name="Escalator">1.025</definedName>
    <definedName name="HTML_CodePage">1252</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nctaxrate">0.4</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Z_SCORE">"c1339"</definedName>
    <definedName name="limcount">1</definedName>
    <definedName name="ListOffse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_xlnm.Print_Area" localSheetId="0">'Exh. BDJ-18, Page 1 of 1'!$B$2:$O$30</definedName>
    <definedName name="SAPBEXdnldView">"46HLPWIQ6J3TDMPT5WG7XVEBI"</definedName>
    <definedName name="SAPBEXhrIndnt">"Wide"</definedName>
    <definedName name="SAPBEXrevision">1</definedName>
    <definedName name="SAPBEXsysID">"BWP"</definedName>
    <definedName name="SAPBEXwbID">"44KU92Q9LH2VK4DK86GZ93AXN"</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TableName">"Dummy"</definedName>
    <definedName name="Total_Payment">Scheduled_Payment+Extra_Payment</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alues_Entered">IF(Loan_Amount*Interest_Rate*Loan_Years*Loan_Start&gt;0,1,0)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6" l="1"/>
  <c r="M14" i="16"/>
  <c r="M7" i="16"/>
  <c r="C12" i="16" l="1"/>
  <c r="C19" i="16"/>
  <c r="K18" i="16" l="1"/>
  <c r="O18" i="16" s="1"/>
  <c r="O19" i="16" s="1"/>
  <c r="J18" i="16"/>
  <c r="N18" i="16" s="1"/>
  <c r="N19" i="16" s="1"/>
  <c r="I18" i="16"/>
  <c r="M18" i="16" s="1"/>
  <c r="M19" i="16" s="1"/>
  <c r="C15" i="16" l="1"/>
  <c r="C22" i="16"/>
  <c r="C24" i="16"/>
  <c r="C25" i="16" s="1"/>
  <c r="I11" i="16" l="1"/>
  <c r="M11" i="16" s="1"/>
  <c r="M12" i="16" l="1"/>
  <c r="M24" i="16"/>
  <c r="M25" i="16" s="1"/>
  <c r="J11" i="16" l="1"/>
  <c r="N11" i="16" s="1"/>
  <c r="N12" i="16" l="1"/>
  <c r="N24" i="16"/>
  <c r="N25" i="16" s="1"/>
  <c r="K11" i="16" l="1"/>
  <c r="O11" i="16" s="1"/>
  <c r="O24" i="16" l="1"/>
  <c r="O25" i="16" s="1"/>
  <c r="O12" i="16"/>
</calcChain>
</file>

<file path=xl/sharedStrings.xml><?xml version="1.0" encoding="utf-8"?>
<sst xmlns="http://schemas.openxmlformats.org/spreadsheetml/2006/main" count="77" uniqueCount="40">
  <si>
    <t>Notes:</t>
  </si>
  <si>
    <t>Gas</t>
  </si>
  <si>
    <t>Puget Sound Energy</t>
  </si>
  <si>
    <t>Line</t>
  </si>
  <si>
    <t>(1)</t>
  </si>
  <si>
    <t>(2)</t>
  </si>
  <si>
    <t>Electric</t>
  </si>
  <si>
    <t>No.</t>
  </si>
  <si>
    <t>Proposed Schedule 129 Low-Income Program Funding Increase</t>
  </si>
  <si>
    <t>Rate Year 1</t>
  </si>
  <si>
    <t>Rate Year 2</t>
  </si>
  <si>
    <t>Rate Year 3</t>
  </si>
  <si>
    <t>2023-2024</t>
  </si>
  <si>
    <t>2024-2025</t>
  </si>
  <si>
    <t>2025-2026</t>
  </si>
  <si>
    <t>a</t>
  </si>
  <si>
    <t>b</t>
  </si>
  <si>
    <t>c</t>
  </si>
  <si>
    <t>d</t>
  </si>
  <si>
    <t>Program Year beginning Oct 1, 2023</t>
  </si>
  <si>
    <t>Program Year beginning Oct 1, 2024</t>
  </si>
  <si>
    <t>Program Year beginning Oct 1, 2025</t>
  </si>
  <si>
    <t>2022 General Rate Case</t>
  </si>
  <si>
    <t>h = a * e</t>
  </si>
  <si>
    <t>e = b * 2</t>
  </si>
  <si>
    <t>f = c * 2</t>
  </si>
  <si>
    <t>g = d * 2</t>
  </si>
  <si>
    <t>i = a * f</t>
  </si>
  <si>
    <t>j = a * g</t>
  </si>
  <si>
    <r>
      <t>Residential Customer Base Rates Increase</t>
    </r>
    <r>
      <rPr>
        <vertAlign val="superscript"/>
        <sz val="8"/>
        <rFont val="Arial"/>
        <family val="2"/>
      </rPr>
      <t>(1)</t>
    </r>
  </si>
  <si>
    <r>
      <t>Residential Customer Base Rates Increase</t>
    </r>
    <r>
      <rPr>
        <vertAlign val="superscript"/>
        <sz val="8"/>
        <rFont val="Arial"/>
        <family val="2"/>
      </rPr>
      <t>(2)</t>
    </r>
  </si>
  <si>
    <t>PSE is including in the definition of gas “base rates” the overall percent change in base rate revenues that would take effect under base rates, Schedules 149, 141N, and 141R.</t>
  </si>
  <si>
    <t>Total (Electric and Gas)</t>
  </si>
  <si>
    <r>
      <t>Double of Residential Customer Base Rates Increase</t>
    </r>
    <r>
      <rPr>
        <vertAlign val="superscript"/>
        <sz val="8"/>
        <rFont val="Arial"/>
        <family val="2"/>
      </rPr>
      <t>(1)</t>
    </r>
  </si>
  <si>
    <r>
      <t>Double of Residential Customer Base Rates Increase</t>
    </r>
    <r>
      <rPr>
        <vertAlign val="superscript"/>
        <sz val="8"/>
        <rFont val="Arial"/>
        <family val="2"/>
      </rPr>
      <t>(2)</t>
    </r>
  </si>
  <si>
    <t>Exhibit BDJ-18, Page 1 of 1</t>
  </si>
  <si>
    <t>2021 Schedule 129 Filing Revenue Requirement</t>
  </si>
  <si>
    <t>PSE is including in the definition of electric “base rates” the overall percent change in base rate revenues that would take effect under base rates, Schedules 95 (PCORC), 141N, 141R, and 141C.</t>
  </si>
  <si>
    <t>2021-2022</t>
  </si>
  <si>
    <t>Note:  Amounts in bold and italics are different from January 31, 2022 original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</si>
</sst>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quot;$&quot;* #,##0.0_);_(&quot;$&quot;* \(#,##0.0\);_(&quot;$&quot;* &quot;-&quot;??_);_(@_)"/>
    <numFmt numFmtId="166" formatCode="_(&quot;$&quot;* #,##0.0_)&quot;million&quot;;_(&quot;$&quot;* \(#,##0.00\);_(&quot;$&quot;* &quot;-&quot;??_);_(@_)"/>
    <numFmt numFmtId="167" formatCode="_(&quot;$&quot;* #,##0.00_)&quot;million&quot;;_(&quot;$&quot;* \(#,##0.000\);_(&quot;$&quot;* &quot;-&quot;??_);_(@_)"/>
  </numFmts>
  <fonts count="7" x14ac:knownFonts="1">
    <font>
      <sz val="12"/>
      <name val="Times New Roman"/>
    </font>
    <font>
      <sz val="8"/>
      <name val="Arial"/>
      <family val="2"/>
    </font>
    <font>
      <b/>
      <sz val="8"/>
      <name val="Arial"/>
      <family val="2"/>
    </font>
    <font>
      <vertAlign val="superscript"/>
      <sz val="8"/>
      <name val="Arial"/>
      <family val="2"/>
    </font>
    <font>
      <u/>
      <sz val="8"/>
      <name val="Arial"/>
      <family val="2"/>
    </font>
    <font>
      <sz val="12"/>
      <name val="Times New Roman"/>
      <family val="1"/>
    </font>
    <font>
      <b/>
      <i/>
      <sz val="8"/>
      <color rgb="FF0033CC"/>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2">
    <xf numFmtId="0" fontId="0" fillId="0" borderId="0"/>
    <xf numFmtId="0" fontId="5" fillId="0" borderId="0"/>
  </cellStyleXfs>
  <cellXfs count="40">
    <xf numFmtId="0" fontId="0" fillId="0" borderId="0" xfId="0"/>
    <xf numFmtId="0" fontId="1" fillId="0" borderId="0" xfId="0" applyFont="1" applyFill="1" applyAlignment="1">
      <alignment horizontal="centerContinuous"/>
    </xf>
    <xf numFmtId="0" fontId="1" fillId="0" borderId="0" xfId="0" applyFont="1" applyFill="1" applyBorder="1" applyAlignment="1">
      <alignment horizontal="centerContinuous"/>
    </xf>
    <xf numFmtId="0" fontId="2" fillId="0" borderId="0" xfId="0" applyFont="1" applyFill="1" applyAlignment="1">
      <alignment horizontal="centerContinuous"/>
    </xf>
    <xf numFmtId="0" fontId="3" fillId="0" borderId="0" xfId="0" quotePrefix="1" applyFont="1" applyFill="1" applyAlignment="1">
      <alignment horizontal="center" vertical="top"/>
    </xf>
    <xf numFmtId="0" fontId="1" fillId="0" borderId="0" xfId="0" quotePrefix="1" applyFont="1" applyFill="1" applyAlignment="1">
      <alignment horizontal="left"/>
    </xf>
    <xf numFmtId="0" fontId="2" fillId="0" borderId="0" xfId="0" applyFont="1" applyFill="1" applyAlignment="1">
      <alignment horizontal="center" vertical="center"/>
    </xf>
    <xf numFmtId="10" fontId="1" fillId="0" borderId="0" xfId="0" applyNumberFormat="1" applyFont="1" applyFill="1" applyAlignment="1">
      <alignment horizontal="center"/>
    </xf>
    <xf numFmtId="0" fontId="4" fillId="0" borderId="0" xfId="0" applyFont="1" applyFill="1"/>
    <xf numFmtId="0" fontId="1" fillId="0" borderId="0" xfId="0" applyFont="1" applyFill="1"/>
    <xf numFmtId="0" fontId="1"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xf>
    <xf numFmtId="164" fontId="1" fillId="0" borderId="0" xfId="0" applyNumberFormat="1" applyFont="1" applyFill="1"/>
    <xf numFmtId="9" fontId="1" fillId="0" borderId="0" xfId="0" applyNumberFormat="1" applyFont="1" applyFill="1" applyBorder="1"/>
    <xf numFmtId="9" fontId="1" fillId="0" borderId="0" xfId="0" applyNumberFormat="1" applyFont="1" applyFill="1" applyBorder="1" applyAlignment="1">
      <alignment horizontal="center"/>
    </xf>
    <xf numFmtId="10" fontId="2" fillId="0" borderId="0" xfId="0" applyNumberFormat="1" applyFont="1" applyFill="1" applyAlignment="1">
      <alignment horizontal="center"/>
    </xf>
    <xf numFmtId="166" fontId="1" fillId="0" borderId="0" xfId="0" applyNumberFormat="1" applyFont="1" applyFill="1"/>
    <xf numFmtId="0" fontId="1" fillId="0" borderId="0" xfId="0" applyFont="1" applyFill="1" applyAlignment="1">
      <alignment horizontal="right"/>
    </xf>
    <xf numFmtId="10" fontId="1" fillId="0" borderId="0" xfId="0" applyNumberFormat="1" applyFont="1" applyFill="1"/>
    <xf numFmtId="167" fontId="2" fillId="0" borderId="0" xfId="0" applyNumberFormat="1" applyFont="1" applyFill="1"/>
    <xf numFmtId="0" fontId="2" fillId="0" borderId="0" xfId="0" quotePrefix="1" applyFont="1" applyFill="1"/>
    <xf numFmtId="165" fontId="1" fillId="0" borderId="0" xfId="0" applyNumberFormat="1" applyFont="1" applyFill="1"/>
    <xf numFmtId="0" fontId="1" fillId="0" borderId="0" xfId="0" quotePrefix="1"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1" xfId="0" applyFont="1" applyFill="1" applyBorder="1" applyAlignment="1">
      <alignment horizontal="center"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6" fillId="0" borderId="0" xfId="1" applyFont="1" applyFill="1"/>
    <xf numFmtId="10" fontId="6" fillId="2" borderId="0" xfId="0" applyNumberFormat="1" applyFont="1" applyFill="1" applyAlignment="1">
      <alignment horizontal="center"/>
    </xf>
    <xf numFmtId="9" fontId="6" fillId="0" borderId="0" xfId="0" applyNumberFormat="1" applyFont="1" applyFill="1" applyBorder="1" applyAlignment="1">
      <alignment horizontal="center"/>
    </xf>
    <xf numFmtId="164" fontId="6" fillId="2" borderId="0" xfId="0" applyNumberFormat="1" applyFont="1" applyFill="1"/>
    <xf numFmtId="167" fontId="6" fillId="2" borderId="0" xfId="0" applyNumberFormat="1" applyFont="1" applyFill="1"/>
  </cellXfs>
  <cellStyles count="2">
    <cellStyle name="Normal" xfId="0" builtinId="0"/>
    <cellStyle name="Normal 2" xfId="1"/>
  </cellStyles>
  <dxfs count="0"/>
  <tableStyles count="0" defaultTableStyle="TableStyleMedium2" defaultPivotStyle="PivotStyleLight16"/>
  <colors>
    <mruColors>
      <color rgb="FF006666"/>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33"/>
  <sheetViews>
    <sheetView tabSelected="1" zoomScaleNormal="100" zoomScaleSheetLayoutView="100" workbookViewId="0">
      <selection activeCell="I21" sqref="I21"/>
    </sheetView>
  </sheetViews>
  <sheetFormatPr defaultColWidth="8.625" defaultRowHeight="11.25" x14ac:dyDescent="0.2"/>
  <cols>
    <col min="1" max="1" width="2.125" style="9" customWidth="1"/>
    <col min="2" max="2" width="4.5" style="9" bestFit="1" customWidth="1"/>
    <col min="3" max="3" width="16.375" style="9" customWidth="1"/>
    <col min="4" max="4" width="0.875" style="10" customWidth="1"/>
    <col min="5" max="7" width="9" style="9" customWidth="1"/>
    <col min="8" max="8" width="0.875" style="10" customWidth="1"/>
    <col min="9" max="11" width="11.875" style="9" customWidth="1"/>
    <col min="12" max="12" width="0.875" style="10" customWidth="1"/>
    <col min="13" max="15" width="13.75" style="9" customWidth="1"/>
    <col min="16" max="16" width="13.875" style="9" bestFit="1" customWidth="1"/>
    <col min="17" max="16384" width="8.625" style="9"/>
  </cols>
  <sheetData>
    <row r="1" spans="1:27" x14ac:dyDescent="0.2">
      <c r="A1" s="8"/>
    </row>
    <row r="2" spans="1:27" x14ac:dyDescent="0.2">
      <c r="B2" s="29" t="s">
        <v>35</v>
      </c>
      <c r="C2" s="29"/>
      <c r="D2" s="29"/>
      <c r="E2" s="29"/>
      <c r="F2" s="29"/>
      <c r="G2" s="29"/>
      <c r="H2" s="29"/>
      <c r="I2" s="29"/>
      <c r="J2" s="29"/>
      <c r="K2" s="29"/>
      <c r="L2" s="29"/>
      <c r="M2" s="29"/>
      <c r="N2" s="29"/>
      <c r="O2" s="29"/>
      <c r="P2" s="1"/>
      <c r="Q2" s="1"/>
      <c r="R2" s="1"/>
      <c r="S2" s="1"/>
      <c r="T2" s="1"/>
      <c r="U2" s="1"/>
      <c r="V2" s="1"/>
      <c r="W2" s="1"/>
      <c r="X2" s="1"/>
      <c r="Y2" s="1"/>
      <c r="Z2" s="1"/>
      <c r="AA2" s="1"/>
    </row>
    <row r="3" spans="1:27" x14ac:dyDescent="0.2">
      <c r="B3" s="30" t="s">
        <v>2</v>
      </c>
      <c r="C3" s="30"/>
      <c r="D3" s="30"/>
      <c r="E3" s="30"/>
      <c r="F3" s="30"/>
      <c r="G3" s="30"/>
      <c r="H3" s="30"/>
      <c r="I3" s="30"/>
      <c r="J3" s="30"/>
      <c r="K3" s="30"/>
      <c r="L3" s="30"/>
      <c r="M3" s="30"/>
      <c r="N3" s="30"/>
      <c r="O3" s="30"/>
      <c r="P3" s="1"/>
      <c r="Q3" s="1"/>
      <c r="R3" s="1"/>
      <c r="S3" s="1"/>
      <c r="T3" s="1"/>
      <c r="U3" s="1"/>
      <c r="V3" s="1"/>
      <c r="W3" s="1"/>
      <c r="X3" s="1"/>
      <c r="Y3" s="1"/>
      <c r="Z3" s="1"/>
      <c r="AA3" s="1"/>
    </row>
    <row r="4" spans="1:27" x14ac:dyDescent="0.2">
      <c r="B4" s="30" t="s">
        <v>22</v>
      </c>
      <c r="C4" s="30"/>
      <c r="D4" s="30"/>
      <c r="E4" s="30"/>
      <c r="F4" s="30"/>
      <c r="G4" s="30"/>
      <c r="H4" s="30"/>
      <c r="I4" s="30"/>
      <c r="J4" s="30"/>
      <c r="K4" s="30"/>
      <c r="L4" s="30"/>
      <c r="M4" s="30"/>
      <c r="N4" s="30"/>
      <c r="O4" s="30"/>
      <c r="P4" s="1"/>
      <c r="Q4" s="1"/>
      <c r="R4" s="1"/>
      <c r="S4" s="3"/>
      <c r="T4" s="3"/>
      <c r="U4" s="3"/>
      <c r="V4" s="3"/>
      <c r="W4" s="3"/>
      <c r="X4" s="3"/>
      <c r="Y4" s="3"/>
      <c r="Z4" s="3"/>
      <c r="AA4" s="3"/>
    </row>
    <row r="5" spans="1:27" x14ac:dyDescent="0.2">
      <c r="B5" s="31" t="s">
        <v>8</v>
      </c>
      <c r="C5" s="31"/>
      <c r="D5" s="31"/>
      <c r="E5" s="31"/>
      <c r="F5" s="31"/>
      <c r="G5" s="31"/>
      <c r="H5" s="31"/>
      <c r="I5" s="31"/>
      <c r="J5" s="31"/>
      <c r="K5" s="31"/>
      <c r="L5" s="31"/>
      <c r="M5" s="31"/>
      <c r="N5" s="31"/>
      <c r="O5" s="31"/>
      <c r="P5" s="1"/>
      <c r="Q5" s="1"/>
      <c r="R5" s="1"/>
      <c r="S5" s="1"/>
      <c r="T5" s="1"/>
      <c r="U5" s="1"/>
      <c r="V5" s="1"/>
      <c r="W5" s="1"/>
      <c r="X5" s="1"/>
      <c r="Y5" s="1"/>
      <c r="Z5" s="1"/>
      <c r="AA5" s="1"/>
    </row>
    <row r="6" spans="1:27" ht="12.6" customHeight="1" x14ac:dyDescent="0.2">
      <c r="B6" s="1"/>
      <c r="C6" s="1"/>
      <c r="D6" s="2"/>
      <c r="E6" s="1"/>
      <c r="F6" s="1"/>
      <c r="G6" s="1"/>
      <c r="H6" s="2"/>
      <c r="I6" s="1"/>
      <c r="J6" s="1"/>
      <c r="K6" s="1"/>
      <c r="L6" s="2"/>
      <c r="M6" s="2"/>
      <c r="N6" s="1"/>
      <c r="O6" s="1"/>
      <c r="P6" s="1"/>
      <c r="Q6" s="1"/>
      <c r="R6" s="1"/>
      <c r="S6" s="3"/>
      <c r="T6" s="3"/>
      <c r="U6" s="3"/>
      <c r="V6" s="3"/>
      <c r="W6" s="3"/>
      <c r="X6" s="3"/>
      <c r="Y6" s="3"/>
      <c r="Z6" s="3"/>
      <c r="AA6" s="3"/>
    </row>
    <row r="7" spans="1:27" ht="12.6" customHeight="1" x14ac:dyDescent="0.2">
      <c r="C7" s="6" t="s">
        <v>6</v>
      </c>
      <c r="D7" s="11"/>
      <c r="E7" s="33" t="s">
        <v>29</v>
      </c>
      <c r="F7" s="33"/>
      <c r="G7" s="33"/>
      <c r="H7" s="11"/>
      <c r="I7" s="33" t="s">
        <v>33</v>
      </c>
      <c r="J7" s="33"/>
      <c r="K7" s="33"/>
      <c r="L7" s="11"/>
      <c r="M7" s="34" t="str">
        <f>"Proposed Sch 129 Low-Income Program Funding Increase - "&amp;C7</f>
        <v>Proposed Sch 129 Low-Income Program Funding Increase - Electric</v>
      </c>
      <c r="N7" s="34"/>
      <c r="O7" s="34"/>
    </row>
    <row r="8" spans="1:27" ht="12.6" customHeight="1" x14ac:dyDescent="0.2">
      <c r="B8" s="12" t="s">
        <v>3</v>
      </c>
      <c r="C8" s="6" t="s">
        <v>38</v>
      </c>
      <c r="D8" s="12"/>
      <c r="E8" s="13">
        <v>2023</v>
      </c>
      <c r="F8" s="13">
        <v>2024</v>
      </c>
      <c r="G8" s="13">
        <v>2025</v>
      </c>
      <c r="H8" s="12"/>
      <c r="I8" s="13">
        <v>2023</v>
      </c>
      <c r="J8" s="13">
        <v>2024</v>
      </c>
      <c r="K8" s="13">
        <v>2025</v>
      </c>
      <c r="L8" s="12"/>
      <c r="M8" s="13" t="s">
        <v>12</v>
      </c>
      <c r="N8" s="13" t="s">
        <v>13</v>
      </c>
      <c r="O8" s="13" t="s">
        <v>14</v>
      </c>
    </row>
    <row r="9" spans="1:27" ht="23.45" customHeight="1" x14ac:dyDescent="0.2">
      <c r="B9" s="14" t="s">
        <v>7</v>
      </c>
      <c r="C9" s="15" t="s">
        <v>36</v>
      </c>
      <c r="D9" s="12"/>
      <c r="E9" s="14" t="s">
        <v>9</v>
      </c>
      <c r="F9" s="14" t="s">
        <v>10</v>
      </c>
      <c r="G9" s="14" t="s">
        <v>11</v>
      </c>
      <c r="H9" s="12"/>
      <c r="I9" s="14" t="s">
        <v>9</v>
      </c>
      <c r="J9" s="14" t="s">
        <v>10</v>
      </c>
      <c r="K9" s="14" t="s">
        <v>11</v>
      </c>
      <c r="L9" s="12"/>
      <c r="M9" s="15" t="s">
        <v>19</v>
      </c>
      <c r="N9" s="15" t="s">
        <v>20</v>
      </c>
      <c r="O9" s="15" t="s">
        <v>21</v>
      </c>
    </row>
    <row r="10" spans="1:27" ht="12.6" customHeight="1" x14ac:dyDescent="0.2">
      <c r="B10" s="16"/>
      <c r="C10" s="17" t="s">
        <v>15</v>
      </c>
      <c r="D10" s="11"/>
      <c r="E10" s="17" t="s">
        <v>16</v>
      </c>
      <c r="F10" s="17" t="s">
        <v>17</v>
      </c>
      <c r="G10" s="17" t="s">
        <v>18</v>
      </c>
      <c r="H10" s="11"/>
      <c r="I10" s="17" t="s">
        <v>24</v>
      </c>
      <c r="J10" s="17" t="s">
        <v>25</v>
      </c>
      <c r="K10" s="17" t="s">
        <v>26</v>
      </c>
      <c r="L10" s="11"/>
      <c r="M10" s="17" t="s">
        <v>23</v>
      </c>
      <c r="N10" s="17" t="s">
        <v>27</v>
      </c>
      <c r="O10" s="17" t="s">
        <v>28</v>
      </c>
    </row>
    <row r="11" spans="1:27" ht="12.6" customHeight="1" x14ac:dyDescent="0.2">
      <c r="B11" s="17">
        <v>1</v>
      </c>
      <c r="C11" s="18">
        <v>26163518.825089253</v>
      </c>
      <c r="D11" s="19"/>
      <c r="E11" s="36">
        <v>0.17472127716041599</v>
      </c>
      <c r="F11" s="36">
        <v>2.6437988061458157E-2</v>
      </c>
      <c r="G11" s="36">
        <v>1.9171461076788108E-2</v>
      </c>
      <c r="H11" s="37"/>
      <c r="I11" s="36">
        <f>E11*2</f>
        <v>0.34944255432083199</v>
      </c>
      <c r="J11" s="36">
        <f>F11*2</f>
        <v>5.2875976122916314E-2</v>
      </c>
      <c r="K11" s="36">
        <f>G11*2</f>
        <v>3.8342922153576216E-2</v>
      </c>
      <c r="L11" s="19"/>
      <c r="M11" s="38">
        <f>$C$11*I11</f>
        <v>9142646.8482603617</v>
      </c>
      <c r="N11" s="38">
        <f>$C$11*J11</f>
        <v>1383421.5966868908</v>
      </c>
      <c r="O11" s="38">
        <f>$C$11*K11</f>
        <v>1003185.7655740231</v>
      </c>
    </row>
    <row r="12" spans="1:27" ht="12.6" customHeight="1" x14ac:dyDescent="0.2">
      <c r="B12" s="17">
        <v>2</v>
      </c>
      <c r="C12" s="22">
        <f>C11/10^6</f>
        <v>26.163518825089252</v>
      </c>
      <c r="D12" s="23"/>
      <c r="E12" s="24"/>
      <c r="F12" s="24"/>
      <c r="G12" s="24"/>
      <c r="H12" s="23"/>
      <c r="I12" s="24"/>
      <c r="J12" s="24"/>
      <c r="K12" s="24"/>
      <c r="M12" s="39">
        <f>ROUND(M11/10^6,2)</f>
        <v>9.14</v>
      </c>
      <c r="N12" s="39">
        <f t="shared" ref="N12:O12" si="0">ROUND(N11/10^6,2)</f>
        <v>1.38</v>
      </c>
      <c r="O12" s="39">
        <f t="shared" si="0"/>
        <v>1</v>
      </c>
      <c r="P12" s="26"/>
    </row>
    <row r="13" spans="1:27" ht="12.6" customHeight="1" x14ac:dyDescent="0.2"/>
    <row r="14" spans="1:27" ht="12.6" customHeight="1" x14ac:dyDescent="0.2">
      <c r="C14" s="6" t="s">
        <v>1</v>
      </c>
      <c r="D14" s="11"/>
      <c r="E14" s="33" t="s">
        <v>30</v>
      </c>
      <c r="F14" s="33"/>
      <c r="G14" s="33"/>
      <c r="H14" s="11"/>
      <c r="I14" s="33" t="s">
        <v>34</v>
      </c>
      <c r="J14" s="33"/>
      <c r="K14" s="33"/>
      <c r="L14" s="11"/>
      <c r="M14" s="34" t="str">
        <f>"Proposed Sch 129 Low-Income Program Funding Increase - "&amp;C14</f>
        <v>Proposed Sch 129 Low-Income Program Funding Increase - Gas</v>
      </c>
      <c r="N14" s="34"/>
      <c r="O14" s="34"/>
    </row>
    <row r="15" spans="1:27" ht="12.6" customHeight="1" x14ac:dyDescent="0.2">
      <c r="B15" s="12" t="s">
        <v>3</v>
      </c>
      <c r="C15" s="6" t="str">
        <f>$C$8</f>
        <v>2021-2022</v>
      </c>
      <c r="D15" s="12"/>
      <c r="E15" s="13">
        <v>2023</v>
      </c>
      <c r="F15" s="13">
        <v>2024</v>
      </c>
      <c r="G15" s="13">
        <v>2025</v>
      </c>
      <c r="H15" s="12"/>
      <c r="I15" s="13">
        <v>2023</v>
      </c>
      <c r="J15" s="13">
        <v>2024</v>
      </c>
      <c r="K15" s="13">
        <v>2025</v>
      </c>
      <c r="L15" s="12"/>
      <c r="M15" s="13" t="s">
        <v>12</v>
      </c>
      <c r="N15" s="13" t="s">
        <v>13</v>
      </c>
      <c r="O15" s="13" t="s">
        <v>14</v>
      </c>
    </row>
    <row r="16" spans="1:27" ht="23.45" customHeight="1" x14ac:dyDescent="0.2">
      <c r="B16" s="14" t="s">
        <v>7</v>
      </c>
      <c r="C16" s="15" t="s">
        <v>36</v>
      </c>
      <c r="D16" s="12"/>
      <c r="E16" s="14" t="s">
        <v>9</v>
      </c>
      <c r="F16" s="14" t="s">
        <v>10</v>
      </c>
      <c r="G16" s="14" t="s">
        <v>11</v>
      </c>
      <c r="H16" s="12"/>
      <c r="I16" s="14" t="s">
        <v>9</v>
      </c>
      <c r="J16" s="14" t="s">
        <v>10</v>
      </c>
      <c r="K16" s="14" t="s">
        <v>11</v>
      </c>
      <c r="L16" s="12"/>
      <c r="M16" s="15" t="s">
        <v>19</v>
      </c>
      <c r="N16" s="15" t="s">
        <v>20</v>
      </c>
      <c r="O16" s="15" t="s">
        <v>21</v>
      </c>
    </row>
    <row r="17" spans="2:16" ht="12.6" customHeight="1" x14ac:dyDescent="0.2">
      <c r="B17" s="16"/>
      <c r="C17" s="17" t="s">
        <v>15</v>
      </c>
      <c r="D17" s="11"/>
      <c r="E17" s="17" t="s">
        <v>16</v>
      </c>
      <c r="F17" s="17" t="s">
        <v>17</v>
      </c>
      <c r="G17" s="17" t="s">
        <v>18</v>
      </c>
      <c r="H17" s="11"/>
      <c r="I17" s="17" t="s">
        <v>24</v>
      </c>
      <c r="J17" s="17" t="s">
        <v>25</v>
      </c>
      <c r="K17" s="17" t="s">
        <v>26</v>
      </c>
      <c r="L17" s="11"/>
      <c r="M17" s="17" t="s">
        <v>23</v>
      </c>
      <c r="N17" s="17" t="s">
        <v>27</v>
      </c>
      <c r="O17" s="17" t="s">
        <v>28</v>
      </c>
    </row>
    <row r="18" spans="2:16" ht="12.6" customHeight="1" x14ac:dyDescent="0.2">
      <c r="B18" s="17">
        <v>3</v>
      </c>
      <c r="C18" s="18">
        <v>3187156.2278544344</v>
      </c>
      <c r="D18" s="19"/>
      <c r="E18" s="7">
        <v>0.12148097896608945</v>
      </c>
      <c r="F18" s="7">
        <v>2.1982831241128997E-2</v>
      </c>
      <c r="G18" s="7">
        <v>1.744597422248937E-2</v>
      </c>
      <c r="H18" s="20"/>
      <c r="I18" s="21">
        <f>E18*2</f>
        <v>0.2429619579321789</v>
      </c>
      <c r="J18" s="21">
        <f>F18*2</f>
        <v>4.3965662482257993E-2</v>
      </c>
      <c r="K18" s="21">
        <f>G18*2</f>
        <v>3.489194844497874E-2</v>
      </c>
      <c r="L18" s="19"/>
      <c r="M18" s="18">
        <f>$C$18*I18</f>
        <v>774357.71735525108</v>
      </c>
      <c r="N18" s="18">
        <f>$C$18*J18</f>
        <v>140125.43499207462</v>
      </c>
      <c r="O18" s="18">
        <f>$C$18*K18</f>
        <v>111206.09078838985</v>
      </c>
    </row>
    <row r="19" spans="2:16" ht="12.6" customHeight="1" x14ac:dyDescent="0.2">
      <c r="B19" s="17">
        <v>4</v>
      </c>
      <c r="C19" s="22">
        <f>C18/10^6</f>
        <v>3.1871562278544343</v>
      </c>
      <c r="D19" s="23"/>
      <c r="E19" s="24"/>
      <c r="F19" s="24"/>
      <c r="G19" s="24"/>
      <c r="H19" s="23"/>
      <c r="I19" s="24"/>
      <c r="J19" s="24"/>
      <c r="K19" s="24"/>
      <c r="L19" s="19"/>
      <c r="M19" s="25">
        <f t="shared" ref="M19:O19" si="1">ROUND(M18/10^6,2)</f>
        <v>0.77</v>
      </c>
      <c r="N19" s="25">
        <f t="shared" si="1"/>
        <v>0.14000000000000001</v>
      </c>
      <c r="O19" s="25">
        <f t="shared" si="1"/>
        <v>0.11</v>
      </c>
    </row>
    <row r="20" spans="2:16" ht="12.6" customHeight="1" x14ac:dyDescent="0.2">
      <c r="B20" s="17"/>
      <c r="P20" s="26"/>
    </row>
    <row r="21" spans="2:16" ht="21.95" customHeight="1" x14ac:dyDescent="0.2">
      <c r="C21" s="6" t="s">
        <v>32</v>
      </c>
      <c r="M21" s="32" t="str">
        <f>"Proposed Sch 129 Low-Income Program Funding Increase - "&amp;C21</f>
        <v>Proposed Sch 129 Low-Income Program Funding Increase - Total (Electric and Gas)</v>
      </c>
      <c r="N21" s="32"/>
      <c r="O21" s="32"/>
    </row>
    <row r="22" spans="2:16" ht="12.6" customHeight="1" x14ac:dyDescent="0.2">
      <c r="B22" s="12" t="s">
        <v>3</v>
      </c>
      <c r="C22" s="6" t="str">
        <f>$C$8</f>
        <v>2021-2022</v>
      </c>
      <c r="M22" s="13" t="s">
        <v>12</v>
      </c>
      <c r="N22" s="13" t="s">
        <v>13</v>
      </c>
      <c r="O22" s="13" t="s">
        <v>14</v>
      </c>
    </row>
    <row r="23" spans="2:16" ht="23.45" customHeight="1" x14ac:dyDescent="0.2">
      <c r="B23" s="14" t="s">
        <v>7</v>
      </c>
      <c r="C23" s="15" t="s">
        <v>36</v>
      </c>
      <c r="M23" s="15" t="s">
        <v>19</v>
      </c>
      <c r="N23" s="15" t="s">
        <v>20</v>
      </c>
      <c r="O23" s="15" t="s">
        <v>21</v>
      </c>
    </row>
    <row r="24" spans="2:16" ht="12.6" customHeight="1" x14ac:dyDescent="0.2">
      <c r="B24" s="17">
        <v>5</v>
      </c>
      <c r="C24" s="18">
        <f>SUM(C11+C18)</f>
        <v>29350675.052943688</v>
      </c>
      <c r="M24" s="18">
        <f>SUM(M11+M18)</f>
        <v>9917004.565615613</v>
      </c>
      <c r="N24" s="18">
        <f>SUM(N11+N18)</f>
        <v>1523547.0316789653</v>
      </c>
      <c r="O24" s="18">
        <f>SUM(O11+O18)</f>
        <v>1114391.8563624129</v>
      </c>
    </row>
    <row r="25" spans="2:16" ht="12.6" customHeight="1" x14ac:dyDescent="0.2">
      <c r="B25" s="17">
        <v>6</v>
      </c>
      <c r="C25" s="22">
        <f>C24/10^6</f>
        <v>29.350675052943689</v>
      </c>
      <c r="M25" s="25">
        <f t="shared" ref="M25:O25" si="2">ROUND(M24/10^6,2)</f>
        <v>9.92</v>
      </c>
      <c r="N25" s="25">
        <f t="shared" si="2"/>
        <v>1.52</v>
      </c>
      <c r="O25" s="25">
        <f t="shared" si="2"/>
        <v>1.1100000000000001</v>
      </c>
      <c r="P25" s="26"/>
    </row>
    <row r="26" spans="2:16" ht="12.6" customHeight="1" x14ac:dyDescent="0.2">
      <c r="C26" s="27"/>
      <c r="M26" s="27"/>
      <c r="N26" s="27"/>
      <c r="O26" s="27"/>
      <c r="P26" s="28"/>
    </row>
    <row r="27" spans="2:16" ht="12.6" customHeight="1" x14ac:dyDescent="0.2">
      <c r="C27" s="27"/>
      <c r="M27" s="27"/>
      <c r="N27" s="27"/>
      <c r="O27" s="27"/>
      <c r="P27" s="28"/>
    </row>
    <row r="28" spans="2:16" ht="12.6" customHeight="1" x14ac:dyDescent="0.2">
      <c r="B28" s="9" t="s">
        <v>0</v>
      </c>
    </row>
    <row r="29" spans="2:16" ht="12.6" customHeight="1" x14ac:dyDescent="0.2">
      <c r="B29" s="4" t="s">
        <v>4</v>
      </c>
      <c r="C29" s="5" t="s">
        <v>37</v>
      </c>
    </row>
    <row r="30" spans="2:16" ht="12.6" customHeight="1" x14ac:dyDescent="0.2">
      <c r="B30" s="4" t="s">
        <v>5</v>
      </c>
      <c r="C30" s="5" t="s">
        <v>31</v>
      </c>
    </row>
    <row r="33" spans="3:3" x14ac:dyDescent="0.2">
      <c r="C33" s="35" t="s">
        <v>39</v>
      </c>
    </row>
  </sheetData>
  <mergeCells count="11">
    <mergeCell ref="B2:O2"/>
    <mergeCell ref="B3:O3"/>
    <mergeCell ref="B4:O4"/>
    <mergeCell ref="B5:O5"/>
    <mergeCell ref="M21:O21"/>
    <mergeCell ref="E7:G7"/>
    <mergeCell ref="M7:O7"/>
    <mergeCell ref="E14:G14"/>
    <mergeCell ref="M14:O14"/>
    <mergeCell ref="I7:K7"/>
    <mergeCell ref="I14:K14"/>
  </mergeCells>
  <pageMargins left="0.7" right="0.7" top="0.75" bottom="0.75" header="0.3" footer="0.3"/>
  <pageSetup scale="90"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2022-06-27T07:00:00+00:00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0D3C9AE2-80DF-46D3-AB99-D0C9EA4EF966}">
  <ds:schemaRefs>
    <ds:schemaRef ds:uri="http://schemas.microsoft.com/PowerBIAddIn"/>
  </ds:schemaRefs>
</ds:datastoreItem>
</file>

<file path=customXml/itemProps2.xml><?xml version="1.0" encoding="utf-8"?>
<ds:datastoreItem xmlns:ds="http://schemas.openxmlformats.org/officeDocument/2006/customXml" ds:itemID="{F779D837-7098-4EC9-AD47-7DB1E9D17611}"/>
</file>

<file path=customXml/itemProps3.xml><?xml version="1.0" encoding="utf-8"?>
<ds:datastoreItem xmlns:ds="http://schemas.openxmlformats.org/officeDocument/2006/customXml" ds:itemID="{8881B3E4-0BF5-4812-B0D7-18F2A69BB917}"/>
</file>

<file path=customXml/itemProps4.xml><?xml version="1.0" encoding="utf-8"?>
<ds:datastoreItem xmlns:ds="http://schemas.openxmlformats.org/officeDocument/2006/customXml" ds:itemID="{F5376607-C9AE-4ABF-AD13-A2761BF0A006}"/>
</file>

<file path=customXml/itemProps5.xml><?xml version="1.0" encoding="utf-8"?>
<ds:datastoreItem xmlns:ds="http://schemas.openxmlformats.org/officeDocument/2006/customXml" ds:itemID="{18C2FED9-33A7-4DB4-BA37-A622E07EA5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 BDJ-18, Page 1 of 1</vt:lpstr>
      <vt:lpstr>'Exh. BDJ-18, Page 1 of 1'!Print_Area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Kelima.Yakupova@pse.com</dc:creator>
  <cp:lastModifiedBy>Zakharova, Lena</cp:lastModifiedBy>
  <cp:lastPrinted>2022-01-22T01:01:12Z</cp:lastPrinted>
  <dcterms:created xsi:type="dcterms:W3CDTF">2021-12-08T20:27:01Z</dcterms:created>
  <dcterms:modified xsi:type="dcterms:W3CDTF">2022-06-24T21:06:44Z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