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" yWindow="240" windowWidth="24000" windowHeight="12210" tabRatio="875" activeTab="3"/>
  </bookViews>
  <sheets>
    <sheet name="CAP14" sheetId="52" r:id="rId1"/>
    <sheet name="CAP14.1 -Allocations" sheetId="27" r:id="rId2"/>
    <sheet name="CAP14.2 - AMA CALC" sheetId="26" r:id="rId3"/>
    <sheet name="CAP14.3 ADDS" sheetId="53" r:id="rId4"/>
  </sheets>
  <externalReferences>
    <externalReference r:id="rId5"/>
    <externalReference r:id="rId6"/>
  </externalReferences>
  <definedNames>
    <definedName name="_xlnm._FilterDatabase" localSheetId="0" hidden="1">'CAP14'!$A$11:$A$11</definedName>
    <definedName name="_xlnm.Auto_Open" localSheetId="3">#REF!</definedName>
    <definedName name="_xlnm.Auto_Open">#REF!</definedName>
    <definedName name="Macro1" localSheetId="3">#REF!</definedName>
    <definedName name="Macro1">#REF!</definedName>
    <definedName name="Macro2" localSheetId="3">#REF!</definedName>
    <definedName name="Macro2">#REF!</definedName>
    <definedName name="Macro3" localSheetId="3">#REF!</definedName>
    <definedName name="Macro3">#REF!</definedName>
    <definedName name="Macro4" localSheetId="3">#REF!</definedName>
    <definedName name="Macro4">#REF!</definedName>
    <definedName name="Macro5" localSheetId="3">#REF!</definedName>
    <definedName name="Macro5">#REF!</definedName>
    <definedName name="Macro6" localSheetId="3">#REF!</definedName>
    <definedName name="Macro6">#REF!</definedName>
    <definedName name="Macro7" localSheetId="3">#REF!</definedName>
    <definedName name="Macro7">#REF!</definedName>
    <definedName name="Macro8" localSheetId="3">#REF!</definedName>
    <definedName name="Macro8">#REF!</definedName>
    <definedName name="_xlnm.Print_Area" localSheetId="0">'CAP14'!$A$5:$N$55</definedName>
    <definedName name="_xlnm.Print_Area" localSheetId="1">'CAP14.1 -Allocations'!$A$4:$E$342</definedName>
    <definedName name="_xlnm.Print_Area" localSheetId="2">'CAP14.2 - AMA CALC'!$A$1:$R$350</definedName>
    <definedName name="_xlnm.Print_Area" localSheetId="3">'CAP14.3 ADDS'!$A$1:$N$306</definedName>
    <definedName name="_xlnm.Print_Titles" localSheetId="1">'CAP14.1 -Allocations'!$4:$10</definedName>
    <definedName name="_xlnm.Print_Titles" localSheetId="2">'CAP14.2 - AMA CALC'!$8:$11</definedName>
    <definedName name="_xlnm.Print_Titles" localSheetId="3">'CAP14.3 ADDS'!$A:$B,'CAP14.3 ADDS'!$5:$5</definedName>
    <definedName name="Recover" localSheetId="3">#REF!</definedName>
    <definedName name="Recover">#REF!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C30" i="52"/>
  <c r="E30"/>
  <c r="E29"/>
  <c r="C29"/>
  <c r="Q350" i="26"/>
  <c r="R14"/>
  <c r="E309" i="27"/>
  <c r="D309"/>
  <c r="E300"/>
  <c r="D300"/>
  <c r="D195"/>
  <c r="D318"/>
  <c r="M193" i="26"/>
  <c r="D95" i="27"/>
  <c r="Q346" i="26"/>
  <c r="D283" i="27"/>
  <c r="M32" i="53"/>
  <c r="T50" i="52" l="1"/>
  <c r="T46"/>
  <c r="T42"/>
  <c r="T52" s="1"/>
  <c r="T31"/>
  <c r="T27"/>
  <c r="T23"/>
  <c r="T16"/>
  <c r="T33" s="1"/>
  <c r="N232" i="26" l="1"/>
  <c r="N235" s="1"/>
  <c r="O232"/>
  <c r="O235" s="1"/>
  <c r="M232"/>
  <c r="M235" s="1"/>
  <c r="L232"/>
  <c r="L235" s="1"/>
  <c r="K232"/>
  <c r="K235" s="1"/>
  <c r="J232"/>
  <c r="J235" s="1"/>
  <c r="J236" s="1"/>
  <c r="I232"/>
  <c r="I235" s="1"/>
  <c r="H232"/>
  <c r="H235" s="1"/>
  <c r="G232"/>
  <c r="G235" s="1"/>
  <c r="F232"/>
  <c r="F235" s="1"/>
  <c r="E232"/>
  <c r="E235" s="1"/>
  <c r="D232"/>
  <c r="D235" s="1"/>
  <c r="D236" s="1"/>
  <c r="C232"/>
  <c r="D237" l="1"/>
  <c r="E234"/>
  <c r="J237"/>
  <c r="K234"/>
  <c r="Q232"/>
  <c r="D208" i="27" s="1"/>
  <c r="D211" s="1"/>
  <c r="D215" s="1"/>
  <c r="D210" l="1"/>
  <c r="D214"/>
  <c r="D213"/>
  <c r="E236" i="26"/>
  <c r="F234" s="1"/>
  <c r="K237"/>
  <c r="K236"/>
  <c r="L234" s="1"/>
  <c r="F237" l="1"/>
  <c r="F236"/>
  <c r="G234" s="1"/>
  <c r="L236"/>
  <c r="M234" s="1"/>
  <c r="E237"/>
  <c r="M236" l="1"/>
  <c r="N234" s="1"/>
  <c r="G236"/>
  <c r="H234" s="1"/>
  <c r="L237"/>
  <c r="M237" l="1"/>
  <c r="N237"/>
  <c r="N236"/>
  <c r="O234" s="1"/>
  <c r="G237"/>
  <c r="H236"/>
  <c r="I234" s="1"/>
  <c r="I236" l="1"/>
  <c r="I237" s="1"/>
  <c r="O237"/>
  <c r="R232" s="1"/>
  <c r="E208" i="27" s="1"/>
  <c r="O236" i="26"/>
  <c r="H237"/>
  <c r="E210" i="27" l="1"/>
  <c r="E211"/>
  <c r="E215" s="1"/>
  <c r="O163" i="26"/>
  <c r="M200" i="53"/>
  <c r="C274" i="27"/>
  <c r="C267"/>
  <c r="C261"/>
  <c r="C255"/>
  <c r="C249"/>
  <c r="C243"/>
  <c r="C237"/>
  <c r="C231"/>
  <c r="C111"/>
  <c r="C94"/>
  <c r="C87"/>
  <c r="C80"/>
  <c r="C74"/>
  <c r="C69"/>
  <c r="C62"/>
  <c r="C56"/>
  <c r="C50"/>
  <c r="E214" l="1"/>
  <c r="E213"/>
  <c r="O22" i="26"/>
  <c r="F363" i="27"/>
  <c r="F362"/>
  <c r="F361"/>
  <c r="F360"/>
  <c r="F359"/>
  <c r="F358"/>
  <c r="F357"/>
  <c r="L184" i="53"/>
  <c r="M219" l="1"/>
  <c r="M220"/>
  <c r="I50" i="52" l="1"/>
  <c r="I31"/>
  <c r="C123" i="27" l="1"/>
  <c r="C122"/>
  <c r="C117"/>
  <c r="C120"/>
  <c r="C119"/>
  <c r="C116"/>
  <c r="C134"/>
  <c r="C133"/>
  <c r="C43"/>
  <c r="C42"/>
  <c r="C142"/>
  <c r="C141"/>
  <c r="C135" l="1"/>
  <c r="C160"/>
  <c r="J253" i="53" l="1"/>
  <c r="K253"/>
  <c r="L253"/>
  <c r="C207" i="26"/>
  <c r="O177"/>
  <c r="O180" s="1"/>
  <c r="M177"/>
  <c r="M180" s="1"/>
  <c r="C177"/>
  <c r="N177" s="1"/>
  <c r="N180" s="1"/>
  <c r="C170"/>
  <c r="M170" s="1"/>
  <c r="M173" s="1"/>
  <c r="M163"/>
  <c r="M166" s="1"/>
  <c r="C163"/>
  <c r="N163" s="1"/>
  <c r="N166" s="1"/>
  <c r="C156"/>
  <c r="C149"/>
  <c r="C142"/>
  <c r="K156" i="53"/>
  <c r="L269"/>
  <c r="K269"/>
  <c r="J269"/>
  <c r="L267"/>
  <c r="K267"/>
  <c r="J267"/>
  <c r="L265"/>
  <c r="L271" s="1"/>
  <c r="K265"/>
  <c r="K271" s="1"/>
  <c r="J265"/>
  <c r="L263"/>
  <c r="K263"/>
  <c r="J263"/>
  <c r="L260"/>
  <c r="K260"/>
  <c r="J260"/>
  <c r="L258"/>
  <c r="K258"/>
  <c r="J258"/>
  <c r="L256"/>
  <c r="K256"/>
  <c r="J256"/>
  <c r="L237"/>
  <c r="K237"/>
  <c r="J237"/>
  <c r="L235"/>
  <c r="L238" s="1"/>
  <c r="K235"/>
  <c r="K238" s="1"/>
  <c r="J235"/>
  <c r="J238" s="1"/>
  <c r="L243"/>
  <c r="K243"/>
  <c r="J243"/>
  <c r="L241"/>
  <c r="K241"/>
  <c r="J241"/>
  <c r="L204"/>
  <c r="K204"/>
  <c r="J204"/>
  <c r="L202"/>
  <c r="L206" s="1"/>
  <c r="K202"/>
  <c r="K206" s="1"/>
  <c r="J202"/>
  <c r="L200"/>
  <c r="K200"/>
  <c r="J200"/>
  <c r="L197"/>
  <c r="K197"/>
  <c r="J197"/>
  <c r="L190"/>
  <c r="K190"/>
  <c r="J190"/>
  <c r="L188"/>
  <c r="K188"/>
  <c r="J188"/>
  <c r="L185"/>
  <c r="K185"/>
  <c r="J185"/>
  <c r="J206"/>
  <c r="L249"/>
  <c r="K249"/>
  <c r="J249"/>
  <c r="L226"/>
  <c r="K226"/>
  <c r="J226"/>
  <c r="K221"/>
  <c r="J221"/>
  <c r="L174"/>
  <c r="K174"/>
  <c r="J174"/>
  <c r="L171"/>
  <c r="L154"/>
  <c r="K154"/>
  <c r="L137"/>
  <c r="K137"/>
  <c r="J137"/>
  <c r="L126"/>
  <c r="K126"/>
  <c r="J126"/>
  <c r="K122"/>
  <c r="J122"/>
  <c r="J107"/>
  <c r="K76"/>
  <c r="J76"/>
  <c r="L54"/>
  <c r="K54"/>
  <c r="J54"/>
  <c r="A2" i="26"/>
  <c r="A1"/>
  <c r="C14"/>
  <c r="M14" s="1"/>
  <c r="J270" i="53" l="1"/>
  <c r="K270"/>
  <c r="L270"/>
  <c r="K272"/>
  <c r="J271"/>
  <c r="J272"/>
  <c r="L272"/>
  <c r="N170" i="26"/>
  <c r="N173" s="1"/>
  <c r="O170"/>
  <c r="O173" s="1"/>
  <c r="K244" i="53"/>
  <c r="J244"/>
  <c r="J207"/>
  <c r="K207"/>
  <c r="L207"/>
  <c r="L244"/>
  <c r="L205"/>
  <c r="K205"/>
  <c r="J205"/>
  <c r="G14" i="26"/>
  <c r="K14"/>
  <c r="O14"/>
  <c r="L14"/>
  <c r="D14"/>
  <c r="I14"/>
  <c r="E14"/>
  <c r="H14"/>
  <c r="N14"/>
  <c r="J14"/>
  <c r="F14"/>
  <c r="M9" i="53" l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3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6"/>
  <c r="M57"/>
  <c r="M58"/>
  <c r="M59"/>
  <c r="M60"/>
  <c r="M61"/>
  <c r="M63"/>
  <c r="M64"/>
  <c r="M65"/>
  <c r="M66"/>
  <c r="M67"/>
  <c r="M68"/>
  <c r="M69"/>
  <c r="M70"/>
  <c r="M71"/>
  <c r="M72"/>
  <c r="M73"/>
  <c r="M74"/>
  <c r="M75"/>
  <c r="M78"/>
  <c r="M79"/>
  <c r="M80"/>
  <c r="M81"/>
  <c r="M82"/>
  <c r="M83"/>
  <c r="M84"/>
  <c r="M85"/>
  <c r="M86"/>
  <c r="M87"/>
  <c r="M88"/>
  <c r="M89"/>
  <c r="M91"/>
  <c r="M93"/>
  <c r="M95"/>
  <c r="M96"/>
  <c r="M97"/>
  <c r="M98"/>
  <c r="M99"/>
  <c r="M100"/>
  <c r="M101"/>
  <c r="M102"/>
  <c r="M103"/>
  <c r="M104"/>
  <c r="M106"/>
  <c r="M112"/>
  <c r="M113"/>
  <c r="M114"/>
  <c r="M115"/>
  <c r="M116"/>
  <c r="M117"/>
  <c r="M118"/>
  <c r="M119"/>
  <c r="M120"/>
  <c r="M121"/>
  <c r="M124"/>
  <c r="M126" s="1"/>
  <c r="M125"/>
  <c r="M128"/>
  <c r="M129"/>
  <c r="M130"/>
  <c r="M131"/>
  <c r="M132"/>
  <c r="M133"/>
  <c r="M134"/>
  <c r="M135"/>
  <c r="M136"/>
  <c r="M138"/>
  <c r="M141"/>
  <c r="M142"/>
  <c r="M143"/>
  <c r="M144"/>
  <c r="M145"/>
  <c r="M146"/>
  <c r="M147"/>
  <c r="M148"/>
  <c r="M149"/>
  <c r="M150"/>
  <c r="M151"/>
  <c r="M152"/>
  <c r="M153"/>
  <c r="M159"/>
  <c r="M160"/>
  <c r="M161"/>
  <c r="M162"/>
  <c r="M163"/>
  <c r="M164"/>
  <c r="M165"/>
  <c r="M166"/>
  <c r="M167"/>
  <c r="M168"/>
  <c r="M169"/>
  <c r="M170"/>
  <c r="M173"/>
  <c r="M174" s="1"/>
  <c r="M176"/>
  <c r="M177"/>
  <c r="M178"/>
  <c r="M179"/>
  <c r="M180"/>
  <c r="M181"/>
  <c r="M182"/>
  <c r="M183"/>
  <c r="M184"/>
  <c r="M186"/>
  <c r="M187"/>
  <c r="M189"/>
  <c r="M190" s="1"/>
  <c r="M191"/>
  <c r="M192"/>
  <c r="M193"/>
  <c r="M194"/>
  <c r="M195"/>
  <c r="M196"/>
  <c r="M198"/>
  <c r="M199"/>
  <c r="M201"/>
  <c r="M202" s="1"/>
  <c r="M203"/>
  <c r="M204" s="1"/>
  <c r="M209"/>
  <c r="M210"/>
  <c r="M211"/>
  <c r="M212"/>
  <c r="M213"/>
  <c r="M214"/>
  <c r="M215"/>
  <c r="M216"/>
  <c r="M217"/>
  <c r="M218"/>
  <c r="M223"/>
  <c r="M224"/>
  <c r="M225"/>
  <c r="M228"/>
  <c r="M229"/>
  <c r="M230"/>
  <c r="M231"/>
  <c r="M232"/>
  <c r="M233"/>
  <c r="M234"/>
  <c r="M236"/>
  <c r="M237" s="1"/>
  <c r="M239"/>
  <c r="M240"/>
  <c r="M242"/>
  <c r="M243" s="1"/>
  <c r="M246"/>
  <c r="M247"/>
  <c r="M251"/>
  <c r="M252"/>
  <c r="M254"/>
  <c r="M256" s="1"/>
  <c r="M255"/>
  <c r="M257"/>
  <c r="M258" s="1"/>
  <c r="M259"/>
  <c r="M260" s="1"/>
  <c r="M261"/>
  <c r="M263" s="1"/>
  <c r="M262"/>
  <c r="M264"/>
  <c r="M265" s="1"/>
  <c r="M266"/>
  <c r="M267" s="1"/>
  <c r="M268"/>
  <c r="M269" s="1"/>
  <c r="L7"/>
  <c r="M270" l="1"/>
  <c r="M253"/>
  <c r="M188"/>
  <c r="O166" i="26"/>
  <c r="M272" i="53"/>
  <c r="M271"/>
  <c r="M235"/>
  <c r="M238" s="1"/>
  <c r="M241"/>
  <c r="M185"/>
  <c r="M197"/>
  <c r="M206"/>
  <c r="M54"/>
  <c r="M226"/>
  <c r="M137"/>
  <c r="M207" l="1"/>
  <c r="M244"/>
  <c r="M205"/>
  <c r="K7" l="1"/>
  <c r="K281"/>
  <c r="K294"/>
  <c r="K90"/>
  <c r="K8"/>
  <c r="K158"/>
  <c r="K157"/>
  <c r="K171" l="1"/>
  <c r="K34"/>
  <c r="M90"/>
  <c r="K105"/>
  <c r="M105" s="1"/>
  <c r="K107" l="1"/>
  <c r="K274" s="1"/>
  <c r="K277" s="1"/>
  <c r="M311"/>
  <c r="M312"/>
  <c r="M248"/>
  <c r="M249" s="1"/>
  <c r="J158"/>
  <c r="M158" s="1"/>
  <c r="J156"/>
  <c r="J140"/>
  <c r="M140" s="1"/>
  <c r="J139"/>
  <c r="L294"/>
  <c r="N280"/>
  <c r="L280" s="1"/>
  <c r="B2"/>
  <c r="L8"/>
  <c r="L109"/>
  <c r="L110"/>
  <c r="M110" s="1"/>
  <c r="L111"/>
  <c r="M111" s="1"/>
  <c r="J7"/>
  <c r="J157"/>
  <c r="M157" s="1"/>
  <c r="J284"/>
  <c r="L122" l="1"/>
  <c r="J154"/>
  <c r="J171"/>
  <c r="L34"/>
  <c r="M109"/>
  <c r="M122" s="1"/>
  <c r="M156"/>
  <c r="M171" s="1"/>
  <c r="M7"/>
  <c r="M139"/>
  <c r="M154" s="1"/>
  <c r="K280"/>
  <c r="J280"/>
  <c r="J294"/>
  <c r="J8"/>
  <c r="M8" s="1"/>
  <c r="J281"/>
  <c r="J283"/>
  <c r="J282"/>
  <c r="M34" l="1"/>
  <c r="J34"/>
  <c r="J274" s="1"/>
  <c r="J277" s="1"/>
  <c r="J285"/>
  <c r="M289"/>
  <c r="M293"/>
  <c r="M292"/>
  <c r="M291"/>
  <c r="M301"/>
  <c r="M280" s="1"/>
  <c r="M290"/>
  <c r="A246"/>
  <c r="A225"/>
  <c r="A216"/>
  <c r="A195"/>
  <c r="A101"/>
  <c r="A100"/>
  <c r="A99"/>
  <c r="L94"/>
  <c r="M94" s="1"/>
  <c r="L92"/>
  <c r="L62"/>
  <c r="L76" s="1"/>
  <c r="B1"/>
  <c r="J296" l="1"/>
  <c r="L107"/>
  <c r="L274" s="1"/>
  <c r="L277" s="1"/>
  <c r="L221"/>
  <c r="M92"/>
  <c r="M107" s="1"/>
  <c r="M221"/>
  <c r="M62"/>
  <c r="M294"/>
  <c r="M76" l="1"/>
  <c r="M274" s="1"/>
  <c r="M277" s="1"/>
  <c r="A1" i="27"/>
  <c r="A2"/>
  <c r="F353" l="1"/>
  <c r="C292"/>
  <c r="C291"/>
  <c r="F352" l="1"/>
  <c r="C173"/>
  <c r="C172"/>
  <c r="C170"/>
  <c r="C169"/>
  <c r="C167"/>
  <c r="C166"/>
  <c r="C165"/>
  <c r="C151"/>
  <c r="C159"/>
  <c r="C158"/>
  <c r="C156"/>
  <c r="C155"/>
  <c r="C153"/>
  <c r="C152"/>
  <c r="C110"/>
  <c r="C108"/>
  <c r="C107"/>
  <c r="C105"/>
  <c r="C104"/>
  <c r="C103"/>
  <c r="F347"/>
  <c r="F348"/>
  <c r="F349"/>
  <c r="F350"/>
  <c r="F351"/>
  <c r="C30"/>
  <c r="C29"/>
  <c r="C25"/>
  <c r="C24"/>
  <c r="C20"/>
  <c r="C19"/>
  <c r="C15"/>
  <c r="C14"/>
  <c r="A276" l="1"/>
  <c r="A269"/>
  <c r="C200" i="26" l="1"/>
  <c r="O200" l="1"/>
  <c r="O203" s="1"/>
  <c r="H200"/>
  <c r="H203" s="1"/>
  <c r="L200"/>
  <c r="K200"/>
  <c r="K203" s="1"/>
  <c r="J200"/>
  <c r="J203" s="1"/>
  <c r="J204" s="1"/>
  <c r="M200"/>
  <c r="M203" s="1"/>
  <c r="E200"/>
  <c r="I200"/>
  <c r="D200"/>
  <c r="N200"/>
  <c r="N203" s="1"/>
  <c r="G200"/>
  <c r="F200"/>
  <c r="G203"/>
  <c r="F203"/>
  <c r="E203"/>
  <c r="I203"/>
  <c r="L203"/>
  <c r="C335"/>
  <c r="C214"/>
  <c r="C110"/>
  <c r="C327"/>
  <c r="C319"/>
  <c r="C303"/>
  <c r="C287"/>
  <c r="C239"/>
  <c r="C255"/>
  <c r="C271"/>
  <c r="C193"/>
  <c r="C135"/>
  <c r="C119"/>
  <c r="C94"/>
  <c r="C78"/>
  <c r="C46"/>
  <c r="C62"/>
  <c r="C30"/>
  <c r="C311"/>
  <c r="C295"/>
  <c r="C279"/>
  <c r="C247"/>
  <c r="C263"/>
  <c r="C225"/>
  <c r="C185"/>
  <c r="C127"/>
  <c r="C102"/>
  <c r="C86"/>
  <c r="C70"/>
  <c r="C54"/>
  <c r="C38"/>
  <c r="C22"/>
  <c r="D70" l="1"/>
  <c r="O70"/>
  <c r="G70"/>
  <c r="K70"/>
  <c r="N70"/>
  <c r="J70"/>
  <c r="E70"/>
  <c r="M70"/>
  <c r="H70"/>
  <c r="L70"/>
  <c r="F70"/>
  <c r="I70"/>
  <c r="M185"/>
  <c r="F185"/>
  <c r="J185"/>
  <c r="O185"/>
  <c r="I185"/>
  <c r="H185"/>
  <c r="G185"/>
  <c r="K185"/>
  <c r="E185"/>
  <c r="D185"/>
  <c r="N185"/>
  <c r="L185"/>
  <c r="M279"/>
  <c r="M282" s="1"/>
  <c r="H279"/>
  <c r="H282" s="1"/>
  <c r="L279"/>
  <c r="K279"/>
  <c r="K282" s="1"/>
  <c r="J279"/>
  <c r="J282" s="1"/>
  <c r="J283" s="1"/>
  <c r="E279"/>
  <c r="I279"/>
  <c r="D279"/>
  <c r="D282" s="1"/>
  <c r="D283" s="1"/>
  <c r="O279"/>
  <c r="O282" s="1"/>
  <c r="G279"/>
  <c r="N279"/>
  <c r="N282" s="1"/>
  <c r="F279"/>
  <c r="F282" s="1"/>
  <c r="D62"/>
  <c r="M62"/>
  <c r="G62"/>
  <c r="K62"/>
  <c r="O62"/>
  <c r="J62"/>
  <c r="N62"/>
  <c r="E62"/>
  <c r="H62"/>
  <c r="L62"/>
  <c r="F62"/>
  <c r="I62"/>
  <c r="G119"/>
  <c r="K119"/>
  <c r="F119"/>
  <c r="E119"/>
  <c r="H119"/>
  <c r="L119"/>
  <c r="J119"/>
  <c r="I119"/>
  <c r="D119"/>
  <c r="O255"/>
  <c r="E255"/>
  <c r="I255"/>
  <c r="D255"/>
  <c r="H255"/>
  <c r="G255"/>
  <c r="M255"/>
  <c r="F255"/>
  <c r="J255"/>
  <c r="N255"/>
  <c r="L255"/>
  <c r="K255"/>
  <c r="N327"/>
  <c r="N330" s="1"/>
  <c r="O319"/>
  <c r="O322" s="1"/>
  <c r="G335"/>
  <c r="G338" s="1"/>
  <c r="K335"/>
  <c r="K338" s="1"/>
  <c r="F327"/>
  <c r="F330" s="1"/>
  <c r="J327"/>
  <c r="E319"/>
  <c r="I319"/>
  <c r="D319"/>
  <c r="N319"/>
  <c r="N322" s="1"/>
  <c r="I327"/>
  <c r="I330" s="1"/>
  <c r="L319"/>
  <c r="L322" s="1"/>
  <c r="M327"/>
  <c r="M330" s="1"/>
  <c r="E335"/>
  <c r="I335"/>
  <c r="I338" s="1"/>
  <c r="H327"/>
  <c r="H330" s="1"/>
  <c r="G319"/>
  <c r="G322" s="1"/>
  <c r="N335"/>
  <c r="O327"/>
  <c r="O330" s="1"/>
  <c r="M319"/>
  <c r="M322" s="1"/>
  <c r="H335"/>
  <c r="H338" s="1"/>
  <c r="L335"/>
  <c r="G327"/>
  <c r="G330" s="1"/>
  <c r="K327"/>
  <c r="K330" s="1"/>
  <c r="F319"/>
  <c r="F322" s="1"/>
  <c r="J319"/>
  <c r="M335"/>
  <c r="M338" s="1"/>
  <c r="F335"/>
  <c r="J335"/>
  <c r="E327"/>
  <c r="D327"/>
  <c r="D330" s="1"/>
  <c r="D331" s="1"/>
  <c r="E329" s="1"/>
  <c r="H319"/>
  <c r="O335"/>
  <c r="O338" s="1"/>
  <c r="D335"/>
  <c r="L327"/>
  <c r="L330" s="1"/>
  <c r="K319"/>
  <c r="K322" s="1"/>
  <c r="D54"/>
  <c r="G54"/>
  <c r="K54"/>
  <c r="J54"/>
  <c r="O54"/>
  <c r="E54"/>
  <c r="N54"/>
  <c r="H54"/>
  <c r="L54"/>
  <c r="M54"/>
  <c r="F54"/>
  <c r="I54"/>
  <c r="H127"/>
  <c r="L127"/>
  <c r="M127"/>
  <c r="G127"/>
  <c r="F127"/>
  <c r="N127"/>
  <c r="E127"/>
  <c r="I127"/>
  <c r="D127"/>
  <c r="K127"/>
  <c r="O127"/>
  <c r="J127"/>
  <c r="M247"/>
  <c r="H247"/>
  <c r="L247"/>
  <c r="G247"/>
  <c r="F247"/>
  <c r="E247"/>
  <c r="I247"/>
  <c r="D247"/>
  <c r="O247"/>
  <c r="K247"/>
  <c r="N247"/>
  <c r="J247"/>
  <c r="D30"/>
  <c r="G30"/>
  <c r="K30"/>
  <c r="M30"/>
  <c r="J30"/>
  <c r="I30"/>
  <c r="N30"/>
  <c r="H30"/>
  <c r="L30"/>
  <c r="F30"/>
  <c r="O30"/>
  <c r="E30"/>
  <c r="D94"/>
  <c r="M94"/>
  <c r="G94"/>
  <c r="K94"/>
  <c r="F94"/>
  <c r="N94"/>
  <c r="E94"/>
  <c r="H94"/>
  <c r="L94"/>
  <c r="O94"/>
  <c r="J94"/>
  <c r="I94"/>
  <c r="G271"/>
  <c r="G274" s="1"/>
  <c r="K271"/>
  <c r="J271"/>
  <c r="I271"/>
  <c r="I274" s="1"/>
  <c r="N271"/>
  <c r="N274" s="1"/>
  <c r="H271"/>
  <c r="L271"/>
  <c r="L274" s="1"/>
  <c r="M271"/>
  <c r="M274" s="1"/>
  <c r="F271"/>
  <c r="F274" s="1"/>
  <c r="O271"/>
  <c r="O274" s="1"/>
  <c r="E271"/>
  <c r="E274" s="1"/>
  <c r="D271"/>
  <c r="D274" s="1"/>
  <c r="D275" s="1"/>
  <c r="G303"/>
  <c r="G306" s="1"/>
  <c r="K303"/>
  <c r="J303"/>
  <c r="J306" s="1"/>
  <c r="J307" s="1"/>
  <c r="E303"/>
  <c r="E306" s="1"/>
  <c r="D303"/>
  <c r="N303"/>
  <c r="N306" s="1"/>
  <c r="H303"/>
  <c r="H306" s="1"/>
  <c r="L303"/>
  <c r="L306" s="1"/>
  <c r="M303"/>
  <c r="M306" s="1"/>
  <c r="F303"/>
  <c r="O303"/>
  <c r="O306" s="1"/>
  <c r="I303"/>
  <c r="I306" s="1"/>
  <c r="D38"/>
  <c r="O38"/>
  <c r="G38"/>
  <c r="K38"/>
  <c r="N38"/>
  <c r="J38"/>
  <c r="I38"/>
  <c r="M38"/>
  <c r="H38"/>
  <c r="L38"/>
  <c r="F38"/>
  <c r="E38"/>
  <c r="O102"/>
  <c r="G102"/>
  <c r="K102"/>
  <c r="D102"/>
  <c r="F102"/>
  <c r="E102"/>
  <c r="M102"/>
  <c r="H102"/>
  <c r="L102"/>
  <c r="N102"/>
  <c r="J102"/>
  <c r="I102"/>
  <c r="N263"/>
  <c r="N266" s="1"/>
  <c r="F263"/>
  <c r="J263"/>
  <c r="J266" s="1"/>
  <c r="J267" s="1"/>
  <c r="I263"/>
  <c r="I266" s="1"/>
  <c r="M263"/>
  <c r="M266" s="1"/>
  <c r="H263"/>
  <c r="O263"/>
  <c r="O266" s="1"/>
  <c r="G263"/>
  <c r="G266" s="1"/>
  <c r="K263"/>
  <c r="E263"/>
  <c r="D263"/>
  <c r="D266" s="1"/>
  <c r="D267" s="1"/>
  <c r="L263"/>
  <c r="M311"/>
  <c r="M314" s="1"/>
  <c r="H311"/>
  <c r="L311"/>
  <c r="L314" s="1"/>
  <c r="K311"/>
  <c r="K314" s="1"/>
  <c r="F311"/>
  <c r="E311"/>
  <c r="I311"/>
  <c r="I314" s="1"/>
  <c r="D311"/>
  <c r="D314" s="1"/>
  <c r="D315" s="1"/>
  <c r="O311"/>
  <c r="O314" s="1"/>
  <c r="G311"/>
  <c r="N311"/>
  <c r="J311"/>
  <c r="J314" s="1"/>
  <c r="J315" s="1"/>
  <c r="D78"/>
  <c r="N78"/>
  <c r="G78"/>
  <c r="K78"/>
  <c r="F78"/>
  <c r="E78"/>
  <c r="O78"/>
  <c r="H78"/>
  <c r="L78"/>
  <c r="J78"/>
  <c r="M78"/>
  <c r="I78"/>
  <c r="M207"/>
  <c r="M210" s="1"/>
  <c r="J207"/>
  <c r="J210" s="1"/>
  <c r="J211" s="1"/>
  <c r="F207"/>
  <c r="F210" s="1"/>
  <c r="N214"/>
  <c r="N217" s="1"/>
  <c r="O193"/>
  <c r="E214"/>
  <c r="I214"/>
  <c r="I217" s="1"/>
  <c r="D214"/>
  <c r="G193"/>
  <c r="K193"/>
  <c r="K207"/>
  <c r="K210" s="1"/>
  <c r="L214"/>
  <c r="L217" s="1"/>
  <c r="J193"/>
  <c r="N207"/>
  <c r="N210" s="1"/>
  <c r="H207"/>
  <c r="H210" s="1"/>
  <c r="M214"/>
  <c r="M217" s="1"/>
  <c r="K214"/>
  <c r="K217" s="1"/>
  <c r="I193"/>
  <c r="I207"/>
  <c r="I210" s="1"/>
  <c r="E207"/>
  <c r="E210" s="1"/>
  <c r="O214"/>
  <c r="O217" s="1"/>
  <c r="F214"/>
  <c r="J214"/>
  <c r="H193"/>
  <c r="L193"/>
  <c r="O207"/>
  <c r="O210" s="1"/>
  <c r="G207"/>
  <c r="G210" s="1"/>
  <c r="N193"/>
  <c r="H214"/>
  <c r="F193"/>
  <c r="L207"/>
  <c r="L210" s="1"/>
  <c r="D207"/>
  <c r="G214"/>
  <c r="E193"/>
  <c r="D193"/>
  <c r="O287"/>
  <c r="O290" s="1"/>
  <c r="E287"/>
  <c r="I287"/>
  <c r="I290" s="1"/>
  <c r="D287"/>
  <c r="H287"/>
  <c r="L287"/>
  <c r="K287"/>
  <c r="K290" s="1"/>
  <c r="M287"/>
  <c r="M290" s="1"/>
  <c r="F287"/>
  <c r="F290" s="1"/>
  <c r="J287"/>
  <c r="N287"/>
  <c r="N290" s="1"/>
  <c r="G287"/>
  <c r="G290" s="1"/>
  <c r="N110"/>
  <c r="N113" s="1"/>
  <c r="G110"/>
  <c r="K110"/>
  <c r="K113" s="1"/>
  <c r="F110"/>
  <c r="F113" s="1"/>
  <c r="E110"/>
  <c r="E113" s="1"/>
  <c r="O110"/>
  <c r="O113" s="1"/>
  <c r="H110"/>
  <c r="L110"/>
  <c r="L113" s="1"/>
  <c r="J110"/>
  <c r="D110"/>
  <c r="M110"/>
  <c r="I110"/>
  <c r="I113" s="1"/>
  <c r="N22"/>
  <c r="G22"/>
  <c r="K22"/>
  <c r="J22"/>
  <c r="I22"/>
  <c r="M22"/>
  <c r="H22"/>
  <c r="L22"/>
  <c r="F22"/>
  <c r="E22"/>
  <c r="D86"/>
  <c r="G86"/>
  <c r="K86"/>
  <c r="M86"/>
  <c r="F86"/>
  <c r="E86"/>
  <c r="N86"/>
  <c r="H86"/>
  <c r="L86"/>
  <c r="J86"/>
  <c r="O86"/>
  <c r="I86"/>
  <c r="N225"/>
  <c r="F225"/>
  <c r="J225"/>
  <c r="E225"/>
  <c r="D225"/>
  <c r="L225"/>
  <c r="O225"/>
  <c r="G225"/>
  <c r="K225"/>
  <c r="I225"/>
  <c r="M225"/>
  <c r="H225"/>
  <c r="N295"/>
  <c r="N298" s="1"/>
  <c r="F295"/>
  <c r="J295"/>
  <c r="I295"/>
  <c r="I298" s="1"/>
  <c r="L295"/>
  <c r="L298" s="1"/>
  <c r="O295"/>
  <c r="O298" s="1"/>
  <c r="G295"/>
  <c r="K295"/>
  <c r="K298" s="1"/>
  <c r="E295"/>
  <c r="E298" s="1"/>
  <c r="D295"/>
  <c r="D298" s="1"/>
  <c r="D299" s="1"/>
  <c r="M295"/>
  <c r="M298" s="1"/>
  <c r="H295"/>
  <c r="H298" s="1"/>
  <c r="D46"/>
  <c r="N46"/>
  <c r="G46"/>
  <c r="K46"/>
  <c r="J46"/>
  <c r="I46"/>
  <c r="O46"/>
  <c r="H46"/>
  <c r="L46"/>
  <c r="F46"/>
  <c r="M46"/>
  <c r="E46"/>
  <c r="L177"/>
  <c r="L180" s="1"/>
  <c r="H177"/>
  <c r="H180" s="1"/>
  <c r="D177"/>
  <c r="J170"/>
  <c r="J173" s="1"/>
  <c r="J174" s="1"/>
  <c r="F170"/>
  <c r="F173" s="1"/>
  <c r="N156"/>
  <c r="N159" s="1"/>
  <c r="L163"/>
  <c r="L166" s="1"/>
  <c r="H163"/>
  <c r="H166" s="1"/>
  <c r="D163"/>
  <c r="J156"/>
  <c r="J159" s="1"/>
  <c r="J160" s="1"/>
  <c r="F156"/>
  <c r="F159" s="1"/>
  <c r="N149"/>
  <c r="N152" s="1"/>
  <c r="K149"/>
  <c r="K152" s="1"/>
  <c r="G149"/>
  <c r="G152" s="1"/>
  <c r="L142"/>
  <c r="L145" s="1"/>
  <c r="H142"/>
  <c r="H145" s="1"/>
  <c r="D142"/>
  <c r="M135"/>
  <c r="E135"/>
  <c r="I135"/>
  <c r="D135"/>
  <c r="K170"/>
  <c r="K173" s="1"/>
  <c r="H149"/>
  <c r="H152" s="1"/>
  <c r="M142"/>
  <c r="M145" s="1"/>
  <c r="H135"/>
  <c r="D170"/>
  <c r="M149"/>
  <c r="M152" s="1"/>
  <c r="J142"/>
  <c r="J145" s="1"/>
  <c r="J146" s="1"/>
  <c r="F142"/>
  <c r="F145" s="1"/>
  <c r="N135"/>
  <c r="G135"/>
  <c r="K177"/>
  <c r="K180" s="1"/>
  <c r="G177"/>
  <c r="G180" s="1"/>
  <c r="I170"/>
  <c r="I173" s="1"/>
  <c r="E170"/>
  <c r="E173" s="1"/>
  <c r="O156"/>
  <c r="O159" s="1"/>
  <c r="K163"/>
  <c r="K166" s="1"/>
  <c r="G163"/>
  <c r="G166" s="1"/>
  <c r="I156"/>
  <c r="I159" s="1"/>
  <c r="E156"/>
  <c r="E159" s="1"/>
  <c r="O149"/>
  <c r="O152" s="1"/>
  <c r="J149"/>
  <c r="J152" s="1"/>
  <c r="J153" s="1"/>
  <c r="F149"/>
  <c r="F152" s="1"/>
  <c r="N142"/>
  <c r="N145" s="1"/>
  <c r="K142"/>
  <c r="K145" s="1"/>
  <c r="G142"/>
  <c r="G145" s="1"/>
  <c r="F135"/>
  <c r="J135"/>
  <c r="I177"/>
  <c r="I180" s="1"/>
  <c r="E177"/>
  <c r="E180" s="1"/>
  <c r="G170"/>
  <c r="G173" s="1"/>
  <c r="L156"/>
  <c r="L159" s="1"/>
  <c r="I163"/>
  <c r="I166" s="1"/>
  <c r="E163"/>
  <c r="E166" s="1"/>
  <c r="K156"/>
  <c r="K159" s="1"/>
  <c r="G156"/>
  <c r="G159" s="1"/>
  <c r="L149"/>
  <c r="L152" s="1"/>
  <c r="D149"/>
  <c r="I142"/>
  <c r="I145" s="1"/>
  <c r="E142"/>
  <c r="E145" s="1"/>
  <c r="O135"/>
  <c r="L135"/>
  <c r="J177"/>
  <c r="J180" s="1"/>
  <c r="J181" s="1"/>
  <c r="F177"/>
  <c r="F180" s="1"/>
  <c r="L170"/>
  <c r="L173" s="1"/>
  <c r="H170"/>
  <c r="H173" s="1"/>
  <c r="M156"/>
  <c r="M159" s="1"/>
  <c r="J163"/>
  <c r="J166" s="1"/>
  <c r="J167" s="1"/>
  <c r="F163"/>
  <c r="F166" s="1"/>
  <c r="H156"/>
  <c r="H159" s="1"/>
  <c r="D156"/>
  <c r="I149"/>
  <c r="I152" s="1"/>
  <c r="E149"/>
  <c r="E152" s="1"/>
  <c r="O142"/>
  <c r="O145" s="1"/>
  <c r="K135"/>
  <c r="G239"/>
  <c r="K239"/>
  <c r="F239"/>
  <c r="O239"/>
  <c r="E239"/>
  <c r="D239"/>
  <c r="N239"/>
  <c r="H239"/>
  <c r="L239"/>
  <c r="M239"/>
  <c r="J239"/>
  <c r="I239"/>
  <c r="D22"/>
  <c r="D25" s="1"/>
  <c r="E25"/>
  <c r="D322"/>
  <c r="D323" s="1"/>
  <c r="E321" s="1"/>
  <c r="J322"/>
  <c r="J323" s="1"/>
  <c r="F338"/>
  <c r="J338"/>
  <c r="J339" s="1"/>
  <c r="N338"/>
  <c r="E330"/>
  <c r="E322"/>
  <c r="I322"/>
  <c r="E338"/>
  <c r="H322"/>
  <c r="J330"/>
  <c r="J331" s="1"/>
  <c r="L338"/>
  <c r="O258"/>
  <c r="K202"/>
  <c r="J205"/>
  <c r="D203"/>
  <c r="D204" s="1"/>
  <c r="Q200"/>
  <c r="D176" i="27" s="1"/>
  <c r="E266" i="26"/>
  <c r="H266"/>
  <c r="L266"/>
  <c r="K266"/>
  <c r="F266"/>
  <c r="E314"/>
  <c r="H314"/>
  <c r="G314"/>
  <c r="F314"/>
  <c r="N314"/>
  <c r="E290"/>
  <c r="H290"/>
  <c r="L290"/>
  <c r="J290"/>
  <c r="J291" s="1"/>
  <c r="E282"/>
  <c r="I282"/>
  <c r="L282"/>
  <c r="G282"/>
  <c r="G298"/>
  <c r="F298"/>
  <c r="J298"/>
  <c r="J299" s="1"/>
  <c r="D338"/>
  <c r="D339" s="1"/>
  <c r="E337" s="1"/>
  <c r="H274"/>
  <c r="K274"/>
  <c r="J274"/>
  <c r="J275" s="1"/>
  <c r="K306"/>
  <c r="F306"/>
  <c r="H113"/>
  <c r="G113"/>
  <c r="J113"/>
  <c r="F217"/>
  <c r="H217"/>
  <c r="E217"/>
  <c r="G217"/>
  <c r="D179" i="27" l="1"/>
  <c r="D180"/>
  <c r="D184" s="1"/>
  <c r="K144" i="26"/>
  <c r="J147"/>
  <c r="K165"/>
  <c r="J168"/>
  <c r="K172"/>
  <c r="J175"/>
  <c r="D145"/>
  <c r="D146" s="1"/>
  <c r="Q142"/>
  <c r="D114" i="27" s="1"/>
  <c r="D166" i="26"/>
  <c r="D167" s="1"/>
  <c r="Q163"/>
  <c r="D145" i="27" s="1"/>
  <c r="D152" i="26"/>
  <c r="D153" s="1"/>
  <c r="Q149"/>
  <c r="D125" i="27" s="1"/>
  <c r="K151" i="26"/>
  <c r="J154"/>
  <c r="D173"/>
  <c r="D174" s="1"/>
  <c r="Q170"/>
  <c r="D136" i="27" s="1"/>
  <c r="J161" i="26"/>
  <c r="K158"/>
  <c r="D210"/>
  <c r="D211" s="1"/>
  <c r="Q207"/>
  <c r="D186" i="27" s="1"/>
  <c r="D159" i="26"/>
  <c r="D160" s="1"/>
  <c r="Q156"/>
  <c r="D131" i="27" s="1"/>
  <c r="K179" i="26"/>
  <c r="J182"/>
  <c r="D180"/>
  <c r="D181" s="1"/>
  <c r="Q177"/>
  <c r="D147" i="27" s="1"/>
  <c r="J212" i="26"/>
  <c r="K209"/>
  <c r="M119"/>
  <c r="N119"/>
  <c r="M113"/>
  <c r="O119"/>
  <c r="K329"/>
  <c r="J332"/>
  <c r="J324"/>
  <c r="K321"/>
  <c r="K337"/>
  <c r="J340"/>
  <c r="E339"/>
  <c r="F337" s="1"/>
  <c r="E331"/>
  <c r="F329" s="1"/>
  <c r="E323"/>
  <c r="F321" s="1"/>
  <c r="Q22"/>
  <c r="K204"/>
  <c r="L202" s="1"/>
  <c r="E202"/>
  <c r="D205"/>
  <c r="D306"/>
  <c r="D307" s="1"/>
  <c r="Q303"/>
  <c r="E273"/>
  <c r="D276"/>
  <c r="D324"/>
  <c r="E297"/>
  <c r="D300"/>
  <c r="E281"/>
  <c r="D284"/>
  <c r="D290"/>
  <c r="D291" s="1"/>
  <c r="Q287"/>
  <c r="E313"/>
  <c r="D316"/>
  <c r="E265"/>
  <c r="D268"/>
  <c r="K305"/>
  <c r="J308"/>
  <c r="K273"/>
  <c r="J276"/>
  <c r="D332"/>
  <c r="K297"/>
  <c r="J300"/>
  <c r="K281"/>
  <c r="J284"/>
  <c r="K289"/>
  <c r="J292"/>
  <c r="K313"/>
  <c r="J316"/>
  <c r="K265"/>
  <c r="J268"/>
  <c r="D340"/>
  <c r="Q271"/>
  <c r="Q319"/>
  <c r="Q78"/>
  <c r="Q62"/>
  <c r="Q14"/>
  <c r="Q327"/>
  <c r="D269" i="27" s="1"/>
  <c r="Q295" i="26"/>
  <c r="Q127"/>
  <c r="Q86"/>
  <c r="Q311"/>
  <c r="Q279"/>
  <c r="Q263"/>
  <c r="D289" i="27" s="1"/>
  <c r="D291" s="1"/>
  <c r="Q70" i="26"/>
  <c r="Q335"/>
  <c r="D276" i="27" s="1"/>
  <c r="Q214" i="26"/>
  <c r="D193" i="27" s="1"/>
  <c r="Q94" i="26"/>
  <c r="Q110"/>
  <c r="Q102"/>
  <c r="J217"/>
  <c r="D217"/>
  <c r="D218" s="1"/>
  <c r="D113"/>
  <c r="D114" s="1"/>
  <c r="N258"/>
  <c r="J258"/>
  <c r="J259" s="1"/>
  <c r="F258"/>
  <c r="M258"/>
  <c r="I258"/>
  <c r="E258"/>
  <c r="D258"/>
  <c r="D259" s="1"/>
  <c r="L258"/>
  <c r="H258"/>
  <c r="K258"/>
  <c r="G258"/>
  <c r="D196" i="27" l="1"/>
  <c r="D183"/>
  <c r="D182"/>
  <c r="C41" i="52"/>
  <c r="D133" i="27"/>
  <c r="D134"/>
  <c r="D188"/>
  <c r="D189"/>
  <c r="D139"/>
  <c r="D143" s="1"/>
  <c r="D138"/>
  <c r="D128"/>
  <c r="D127"/>
  <c r="D116"/>
  <c r="D117"/>
  <c r="Q119" i="26"/>
  <c r="D37" i="27" s="1"/>
  <c r="K160" i="26"/>
  <c r="L158" s="1"/>
  <c r="E209"/>
  <c r="D212"/>
  <c r="D175"/>
  <c r="E172"/>
  <c r="E151"/>
  <c r="D154"/>
  <c r="E144"/>
  <c r="D147"/>
  <c r="K167"/>
  <c r="L165" s="1"/>
  <c r="E179"/>
  <c r="D182"/>
  <c r="E158"/>
  <c r="D161"/>
  <c r="K153"/>
  <c r="L151" s="1"/>
  <c r="K154"/>
  <c r="E165"/>
  <c r="D168"/>
  <c r="K174"/>
  <c r="L172" s="1"/>
  <c r="K175"/>
  <c r="K146"/>
  <c r="L144" s="1"/>
  <c r="K181"/>
  <c r="L179" s="1"/>
  <c r="K182"/>
  <c r="K211"/>
  <c r="L209" s="1"/>
  <c r="E340"/>
  <c r="K339"/>
  <c r="L337" s="1"/>
  <c r="E324"/>
  <c r="K331"/>
  <c r="L329" s="1"/>
  <c r="K323"/>
  <c r="L321" s="1"/>
  <c r="F331"/>
  <c r="G329" s="1"/>
  <c r="F323"/>
  <c r="G321" s="1"/>
  <c r="F339"/>
  <c r="G337" s="1"/>
  <c r="E332"/>
  <c r="K205"/>
  <c r="L204"/>
  <c r="M202" s="1"/>
  <c r="E204"/>
  <c r="F202" s="1"/>
  <c r="E257"/>
  <c r="D260"/>
  <c r="K315"/>
  <c r="L313" s="1"/>
  <c r="K283"/>
  <c r="L281" s="1"/>
  <c r="K275"/>
  <c r="L273" s="1"/>
  <c r="E267"/>
  <c r="F265" s="1"/>
  <c r="E289"/>
  <c r="D292"/>
  <c r="E299"/>
  <c r="F297" s="1"/>
  <c r="E275"/>
  <c r="F273" s="1"/>
  <c r="K257"/>
  <c r="J260"/>
  <c r="K267"/>
  <c r="L265" s="1"/>
  <c r="K291"/>
  <c r="L289" s="1"/>
  <c r="K299"/>
  <c r="L297" s="1"/>
  <c r="K307"/>
  <c r="L305" s="1"/>
  <c r="E315"/>
  <c r="F313" s="1"/>
  <c r="E283"/>
  <c r="F281" s="1"/>
  <c r="E305"/>
  <c r="D308"/>
  <c r="D279" i="27"/>
  <c r="D278"/>
  <c r="D280"/>
  <c r="D272"/>
  <c r="D273"/>
  <c r="D271"/>
  <c r="Q38" i="26"/>
  <c r="Q54"/>
  <c r="Q255"/>
  <c r="E216"/>
  <c r="D219"/>
  <c r="D89" i="27"/>
  <c r="E112" i="26"/>
  <c r="D115"/>
  <c r="Q41" i="52" l="1"/>
  <c r="R41"/>
  <c r="O41"/>
  <c r="P41"/>
  <c r="G41"/>
  <c r="D119" i="27"/>
  <c r="D120"/>
  <c r="D122"/>
  <c r="D123"/>
  <c r="D141"/>
  <c r="D142"/>
  <c r="K161" i="26"/>
  <c r="K340"/>
  <c r="E174"/>
  <c r="F172" s="1"/>
  <c r="E175"/>
  <c r="L211"/>
  <c r="M209" s="1"/>
  <c r="L146"/>
  <c r="M144" s="1"/>
  <c r="E167"/>
  <c r="F165" s="1"/>
  <c r="E160"/>
  <c r="F158" s="1"/>
  <c r="L167"/>
  <c r="M165" s="1"/>
  <c r="E153"/>
  <c r="F151" s="1"/>
  <c r="E211"/>
  <c r="F209" s="1"/>
  <c r="L181"/>
  <c r="M179" s="1"/>
  <c r="L174"/>
  <c r="M172" s="1"/>
  <c r="L153"/>
  <c r="M151" s="1"/>
  <c r="E181"/>
  <c r="F179" s="1"/>
  <c r="E146"/>
  <c r="F144" s="1"/>
  <c r="E147"/>
  <c r="L160"/>
  <c r="M158" s="1"/>
  <c r="K147"/>
  <c r="K168"/>
  <c r="K212"/>
  <c r="K332"/>
  <c r="L323"/>
  <c r="M321" s="1"/>
  <c r="L339"/>
  <c r="M337" s="1"/>
  <c r="K324"/>
  <c r="L331"/>
  <c r="M329" s="1"/>
  <c r="G331"/>
  <c r="H329" s="1"/>
  <c r="G323"/>
  <c r="H321" s="1"/>
  <c r="F324"/>
  <c r="F340"/>
  <c r="F332"/>
  <c r="G339"/>
  <c r="H337" s="1"/>
  <c r="L205"/>
  <c r="K268"/>
  <c r="M204"/>
  <c r="N202" s="1"/>
  <c r="K300"/>
  <c r="F204"/>
  <c r="G202" s="1"/>
  <c r="K308"/>
  <c r="E205"/>
  <c r="K292"/>
  <c r="F283"/>
  <c r="G281" s="1"/>
  <c r="F299"/>
  <c r="G297" s="1"/>
  <c r="F267"/>
  <c r="G265" s="1"/>
  <c r="L315"/>
  <c r="M313" s="1"/>
  <c r="E259"/>
  <c r="F257" s="1"/>
  <c r="L291"/>
  <c r="M289" s="1"/>
  <c r="E316"/>
  <c r="E300"/>
  <c r="E268"/>
  <c r="K316"/>
  <c r="F315"/>
  <c r="G313" s="1"/>
  <c r="K259"/>
  <c r="L257" s="1"/>
  <c r="F275"/>
  <c r="G273" s="1"/>
  <c r="E291"/>
  <c r="F289" s="1"/>
  <c r="L275"/>
  <c r="M273" s="1"/>
  <c r="L283"/>
  <c r="M281" s="1"/>
  <c r="E307"/>
  <c r="F305" s="1"/>
  <c r="L307"/>
  <c r="M305" s="1"/>
  <c r="L299"/>
  <c r="M297" s="1"/>
  <c r="L267"/>
  <c r="M265" s="1"/>
  <c r="E284"/>
  <c r="E276"/>
  <c r="K276"/>
  <c r="K284"/>
  <c r="D93" i="27"/>
  <c r="E218" i="26"/>
  <c r="F216" s="1"/>
  <c r="D92" i="27"/>
  <c r="D91"/>
  <c r="E114" i="26"/>
  <c r="F112" s="1"/>
  <c r="L182" l="1"/>
  <c r="E154"/>
  <c r="L175"/>
  <c r="E212"/>
  <c r="E161"/>
  <c r="L147"/>
  <c r="E168"/>
  <c r="F181"/>
  <c r="G179" s="1"/>
  <c r="F182"/>
  <c r="M167"/>
  <c r="N165" s="1"/>
  <c r="M211"/>
  <c r="N209" s="1"/>
  <c r="M174"/>
  <c r="N172" s="1"/>
  <c r="F146"/>
  <c r="G144" s="1"/>
  <c r="M181"/>
  <c r="N179" s="1"/>
  <c r="F153"/>
  <c r="G151" s="1"/>
  <c r="F154"/>
  <c r="F160"/>
  <c r="G158" s="1"/>
  <c r="M146"/>
  <c r="N144" s="1"/>
  <c r="F174"/>
  <c r="G172" s="1"/>
  <c r="L161"/>
  <c r="E182"/>
  <c r="L168"/>
  <c r="L154"/>
  <c r="M153"/>
  <c r="N151" s="1"/>
  <c r="M160"/>
  <c r="N158" s="1"/>
  <c r="F211"/>
  <c r="G209" s="1"/>
  <c r="F167"/>
  <c r="G165" s="1"/>
  <c r="L212"/>
  <c r="L340"/>
  <c r="M323"/>
  <c r="N321" s="1"/>
  <c r="M331"/>
  <c r="N329" s="1"/>
  <c r="M339"/>
  <c r="N337" s="1"/>
  <c r="G324"/>
  <c r="L324"/>
  <c r="G340"/>
  <c r="L332"/>
  <c r="H331"/>
  <c r="I329" s="1"/>
  <c r="I331" s="1"/>
  <c r="I332" s="1"/>
  <c r="H323"/>
  <c r="I321" s="1"/>
  <c r="G332"/>
  <c r="H339"/>
  <c r="I337" s="1"/>
  <c r="I339" s="1"/>
  <c r="I340" s="1"/>
  <c r="F205"/>
  <c r="M205"/>
  <c r="G204"/>
  <c r="H202" s="1"/>
  <c r="N204"/>
  <c r="O202" s="1"/>
  <c r="O204" s="1"/>
  <c r="O205" s="1"/>
  <c r="L276"/>
  <c r="L284"/>
  <c r="M267"/>
  <c r="N265" s="1"/>
  <c r="M307"/>
  <c r="N305" s="1"/>
  <c r="G275"/>
  <c r="H273" s="1"/>
  <c r="G315"/>
  <c r="H313" s="1"/>
  <c r="F259"/>
  <c r="G257" s="1"/>
  <c r="G299"/>
  <c r="H297" s="1"/>
  <c r="G283"/>
  <c r="H281" s="1"/>
  <c r="M275"/>
  <c r="N273" s="1"/>
  <c r="L268"/>
  <c r="L308"/>
  <c r="F276"/>
  <c r="F316"/>
  <c r="E260"/>
  <c r="F300"/>
  <c r="F284"/>
  <c r="M299"/>
  <c r="N297" s="1"/>
  <c r="F307"/>
  <c r="G305" s="1"/>
  <c r="F291"/>
  <c r="G289" s="1"/>
  <c r="L259"/>
  <c r="M257" s="1"/>
  <c r="M291"/>
  <c r="N289" s="1"/>
  <c r="M315"/>
  <c r="N313" s="1"/>
  <c r="G267"/>
  <c r="H265" s="1"/>
  <c r="M283"/>
  <c r="N281" s="1"/>
  <c r="L300"/>
  <c r="E308"/>
  <c r="E292"/>
  <c r="K260"/>
  <c r="L292"/>
  <c r="L316"/>
  <c r="F268"/>
  <c r="E219"/>
  <c r="C281" i="27"/>
  <c r="F218" i="26"/>
  <c r="G216" s="1"/>
  <c r="F114"/>
  <c r="G112" s="1"/>
  <c r="E115"/>
  <c r="M147" l="1"/>
  <c r="M212"/>
  <c r="M154"/>
  <c r="F212"/>
  <c r="N160"/>
  <c r="O158" s="1"/>
  <c r="O160" s="1"/>
  <c r="O161" s="1"/>
  <c r="G174"/>
  <c r="H172" s="1"/>
  <c r="G175"/>
  <c r="N181"/>
  <c r="O179" s="1"/>
  <c r="O181" s="1"/>
  <c r="O182" s="1"/>
  <c r="N167"/>
  <c r="O165" s="1"/>
  <c r="O167" s="1"/>
  <c r="O168" s="1"/>
  <c r="F168"/>
  <c r="M161"/>
  <c r="F175"/>
  <c r="F161"/>
  <c r="M182"/>
  <c r="M175"/>
  <c r="M168"/>
  <c r="G146"/>
  <c r="H144" s="1"/>
  <c r="G167"/>
  <c r="H165" s="1"/>
  <c r="G160"/>
  <c r="H158" s="1"/>
  <c r="N174"/>
  <c r="O172" s="1"/>
  <c r="O174" s="1"/>
  <c r="O175" s="1"/>
  <c r="G211"/>
  <c r="H209" s="1"/>
  <c r="N153"/>
  <c r="O151" s="1"/>
  <c r="O153" s="1"/>
  <c r="O154" s="1"/>
  <c r="N146"/>
  <c r="O144" s="1"/>
  <c r="O146" s="1"/>
  <c r="O147" s="1"/>
  <c r="G153"/>
  <c r="H151" s="1"/>
  <c r="N211"/>
  <c r="O209" s="1"/>
  <c r="O211" s="1"/>
  <c r="O212" s="1"/>
  <c r="G181"/>
  <c r="H179" s="1"/>
  <c r="F147"/>
  <c r="M324"/>
  <c r="N331"/>
  <c r="O329" s="1"/>
  <c r="N323"/>
  <c r="O321" s="1"/>
  <c r="O323" s="1"/>
  <c r="O324" s="1"/>
  <c r="M332"/>
  <c r="H324"/>
  <c r="M340"/>
  <c r="N339"/>
  <c r="O337" s="1"/>
  <c r="I323"/>
  <c r="I324" s="1"/>
  <c r="H332"/>
  <c r="H340"/>
  <c r="G268"/>
  <c r="G205"/>
  <c r="L260"/>
  <c r="H204"/>
  <c r="I202" s="1"/>
  <c r="F308"/>
  <c r="N205"/>
  <c r="M284"/>
  <c r="M316"/>
  <c r="M292"/>
  <c r="F292"/>
  <c r="M300"/>
  <c r="F260"/>
  <c r="H283"/>
  <c r="I281" s="1"/>
  <c r="H315"/>
  <c r="I313" s="1"/>
  <c r="I315" s="1"/>
  <c r="I316" s="1"/>
  <c r="N267"/>
  <c r="O265" s="1"/>
  <c r="O267" s="1"/>
  <c r="O268" s="1"/>
  <c r="N283"/>
  <c r="O281" s="1"/>
  <c r="O283" s="1"/>
  <c r="O284" s="1"/>
  <c r="H267"/>
  <c r="I265" s="1"/>
  <c r="I267" s="1"/>
  <c r="I268" s="1"/>
  <c r="M259"/>
  <c r="N257" s="1"/>
  <c r="G307"/>
  <c r="H305" s="1"/>
  <c r="G284"/>
  <c r="G316"/>
  <c r="M268"/>
  <c r="N275"/>
  <c r="O273" s="1"/>
  <c r="O275" s="1"/>
  <c r="O276" s="1"/>
  <c r="H299"/>
  <c r="I297" s="1"/>
  <c r="I299" s="1"/>
  <c r="I300" s="1"/>
  <c r="H275"/>
  <c r="I273" s="1"/>
  <c r="I275" s="1"/>
  <c r="I276" s="1"/>
  <c r="N307"/>
  <c r="O305" s="1"/>
  <c r="O307" s="1"/>
  <c r="O308" s="1"/>
  <c r="N315"/>
  <c r="O313" s="1"/>
  <c r="O315" s="1"/>
  <c r="O316" s="1"/>
  <c r="N291"/>
  <c r="O289" s="1"/>
  <c r="O291" s="1"/>
  <c r="O292" s="1"/>
  <c r="G291"/>
  <c r="H289" s="1"/>
  <c r="N299"/>
  <c r="O297" s="1"/>
  <c r="O299" s="1"/>
  <c r="O300" s="1"/>
  <c r="G259"/>
  <c r="H257" s="1"/>
  <c r="M276"/>
  <c r="G300"/>
  <c r="G276"/>
  <c r="M308"/>
  <c r="F219"/>
  <c r="G218"/>
  <c r="H216" s="1"/>
  <c r="G114"/>
  <c r="H112" s="1"/>
  <c r="F115"/>
  <c r="Q239"/>
  <c r="D217" i="27" s="1"/>
  <c r="N154" i="26" l="1"/>
  <c r="N175"/>
  <c r="N168"/>
  <c r="G168"/>
  <c r="N324"/>
  <c r="H211"/>
  <c r="I209" s="1"/>
  <c r="H160"/>
  <c r="I158" s="1"/>
  <c r="H146"/>
  <c r="I144" s="1"/>
  <c r="H181"/>
  <c r="I179" s="1"/>
  <c r="I181" s="1"/>
  <c r="I182" s="1"/>
  <c r="H153"/>
  <c r="I151" s="1"/>
  <c r="I153" s="1"/>
  <c r="I154" s="1"/>
  <c r="H154"/>
  <c r="H167"/>
  <c r="I165" s="1"/>
  <c r="I167" s="1"/>
  <c r="I168" s="1"/>
  <c r="N147"/>
  <c r="G161"/>
  <c r="G147"/>
  <c r="N182"/>
  <c r="N161"/>
  <c r="H174"/>
  <c r="I172" s="1"/>
  <c r="I174" s="1"/>
  <c r="I175" s="1"/>
  <c r="H175"/>
  <c r="N212"/>
  <c r="G212"/>
  <c r="G182"/>
  <c r="G154"/>
  <c r="O331"/>
  <c r="O332" s="1"/>
  <c r="O339"/>
  <c r="O340" s="1"/>
  <c r="N340"/>
  <c r="N332"/>
  <c r="H205"/>
  <c r="I204"/>
  <c r="I205" s="1"/>
  <c r="H259"/>
  <c r="I257" s="1"/>
  <c r="I259" s="1"/>
  <c r="I260" s="1"/>
  <c r="N259"/>
  <c r="O257" s="1"/>
  <c r="O259" s="1"/>
  <c r="O260" s="1"/>
  <c r="H284"/>
  <c r="H291"/>
  <c r="I289" s="1"/>
  <c r="I291" s="1"/>
  <c r="I292" s="1"/>
  <c r="I283"/>
  <c r="I284" s="1"/>
  <c r="G260"/>
  <c r="G292"/>
  <c r="N316"/>
  <c r="N308"/>
  <c r="N276"/>
  <c r="M260"/>
  <c r="H268"/>
  <c r="N268"/>
  <c r="H307"/>
  <c r="I305" s="1"/>
  <c r="I307" s="1"/>
  <c r="I308" s="1"/>
  <c r="N300"/>
  <c r="N292"/>
  <c r="H276"/>
  <c r="H300"/>
  <c r="G308"/>
  <c r="N284"/>
  <c r="H316"/>
  <c r="G219"/>
  <c r="H218"/>
  <c r="I216" s="1"/>
  <c r="G115"/>
  <c r="H114"/>
  <c r="I112" s="1"/>
  <c r="E122"/>
  <c r="F122"/>
  <c r="G122"/>
  <c r="I122"/>
  <c r="J122"/>
  <c r="K122"/>
  <c r="M122"/>
  <c r="N122"/>
  <c r="O122"/>
  <c r="E81"/>
  <c r="F81"/>
  <c r="G81"/>
  <c r="I81"/>
  <c r="J81"/>
  <c r="K81"/>
  <c r="M81"/>
  <c r="N81"/>
  <c r="O81"/>
  <c r="E105"/>
  <c r="F105"/>
  <c r="G105"/>
  <c r="I105"/>
  <c r="J105"/>
  <c r="K105"/>
  <c r="M105"/>
  <c r="N105"/>
  <c r="O105"/>
  <c r="E130"/>
  <c r="F130"/>
  <c r="G130"/>
  <c r="I130"/>
  <c r="J130"/>
  <c r="K130"/>
  <c r="M130"/>
  <c r="N130"/>
  <c r="O130"/>
  <c r="E65"/>
  <c r="F65"/>
  <c r="G65"/>
  <c r="I65"/>
  <c r="J65"/>
  <c r="K65"/>
  <c r="M65"/>
  <c r="N65"/>
  <c r="O65"/>
  <c r="E73"/>
  <c r="F73"/>
  <c r="G73"/>
  <c r="I73"/>
  <c r="J73"/>
  <c r="K73"/>
  <c r="M73"/>
  <c r="N73"/>
  <c r="O73"/>
  <c r="E89"/>
  <c r="F89"/>
  <c r="G89"/>
  <c r="I89"/>
  <c r="J89"/>
  <c r="K89"/>
  <c r="M89"/>
  <c r="N89"/>
  <c r="O89"/>
  <c r="E97"/>
  <c r="F97"/>
  <c r="G97"/>
  <c r="I97"/>
  <c r="J97"/>
  <c r="K97"/>
  <c r="M97"/>
  <c r="N97"/>
  <c r="O97"/>
  <c r="E57"/>
  <c r="F57"/>
  <c r="H57"/>
  <c r="J57"/>
  <c r="K57"/>
  <c r="L57"/>
  <c r="M57"/>
  <c r="N57"/>
  <c r="O57"/>
  <c r="N41"/>
  <c r="N242"/>
  <c r="N250"/>
  <c r="N25"/>
  <c r="O41"/>
  <c r="O25"/>
  <c r="O17"/>
  <c r="F41"/>
  <c r="F25"/>
  <c r="F17"/>
  <c r="G41"/>
  <c r="G242"/>
  <c r="H41"/>
  <c r="H242"/>
  <c r="H25"/>
  <c r="H17"/>
  <c r="K41"/>
  <c r="K242"/>
  <c r="K250"/>
  <c r="K25"/>
  <c r="K17"/>
  <c r="L41"/>
  <c r="L250"/>
  <c r="L25"/>
  <c r="M41"/>
  <c r="M242"/>
  <c r="M250"/>
  <c r="M228"/>
  <c r="M25"/>
  <c r="M17"/>
  <c r="J41"/>
  <c r="J242"/>
  <c r="J250"/>
  <c r="J25"/>
  <c r="I41"/>
  <c r="I250"/>
  <c r="I25"/>
  <c r="I17"/>
  <c r="D41"/>
  <c r="D42" s="1"/>
  <c r="D242"/>
  <c r="D243" s="1"/>
  <c r="E242"/>
  <c r="E17"/>
  <c r="G57"/>
  <c r="D122"/>
  <c r="D123" s="1"/>
  <c r="H122"/>
  <c r="L122"/>
  <c r="D81"/>
  <c r="D82" s="1"/>
  <c r="D83" s="1"/>
  <c r="H81"/>
  <c r="L81"/>
  <c r="D105"/>
  <c r="D106" s="1"/>
  <c r="H105"/>
  <c r="L105"/>
  <c r="D130"/>
  <c r="D131" s="1"/>
  <c r="D132" s="1"/>
  <c r="H130"/>
  <c r="L130"/>
  <c r="D65"/>
  <c r="D66" s="1"/>
  <c r="H65"/>
  <c r="L65"/>
  <c r="D73"/>
  <c r="D74" s="1"/>
  <c r="D75" s="1"/>
  <c r="H73"/>
  <c r="L73"/>
  <c r="D89"/>
  <c r="D90" s="1"/>
  <c r="H89"/>
  <c r="L89"/>
  <c r="D97"/>
  <c r="D98" s="1"/>
  <c r="D99" s="1"/>
  <c r="H97"/>
  <c r="L97"/>
  <c r="A262" i="27"/>
  <c r="A256"/>
  <c r="A250"/>
  <c r="A244"/>
  <c r="A238"/>
  <c r="A232"/>
  <c r="I242" i="26"/>
  <c r="L242"/>
  <c r="F242"/>
  <c r="O242"/>
  <c r="R170" l="1"/>
  <c r="E136" i="27" s="1"/>
  <c r="H147" i="26"/>
  <c r="H212"/>
  <c r="I160"/>
  <c r="I161" s="1"/>
  <c r="I146"/>
  <c r="I147" s="1"/>
  <c r="I211"/>
  <c r="I212" s="1"/>
  <c r="R207" s="1"/>
  <c r="E186" i="27" s="1"/>
  <c r="R149" i="26"/>
  <c r="E125" i="27" s="1"/>
  <c r="H168" i="26"/>
  <c r="R163" s="1"/>
  <c r="E145" i="27" s="1"/>
  <c r="H182" i="26"/>
  <c r="R177" s="1"/>
  <c r="E147" i="27" s="1"/>
  <c r="H161" i="26"/>
  <c r="R200"/>
  <c r="E176" i="27" s="1"/>
  <c r="H260" i="26"/>
  <c r="R335"/>
  <c r="N260"/>
  <c r="H308"/>
  <c r="H292"/>
  <c r="H219"/>
  <c r="I218"/>
  <c r="H115"/>
  <c r="I114"/>
  <c r="E33"/>
  <c r="E188"/>
  <c r="E228"/>
  <c r="I228"/>
  <c r="M33"/>
  <c r="M196"/>
  <c r="L196"/>
  <c r="K228"/>
  <c r="H196"/>
  <c r="H250"/>
  <c r="G228"/>
  <c r="F228"/>
  <c r="O196"/>
  <c r="N33"/>
  <c r="N196"/>
  <c r="M138"/>
  <c r="K138"/>
  <c r="E138"/>
  <c r="L33"/>
  <c r="F33"/>
  <c r="O188"/>
  <c r="M188"/>
  <c r="K188"/>
  <c r="I188"/>
  <c r="G188"/>
  <c r="E196"/>
  <c r="E250"/>
  <c r="I196"/>
  <c r="L228"/>
  <c r="K33"/>
  <c r="K196"/>
  <c r="H33"/>
  <c r="H228"/>
  <c r="G33"/>
  <c r="G196"/>
  <c r="G250"/>
  <c r="F196"/>
  <c r="F250"/>
  <c r="O228"/>
  <c r="N138"/>
  <c r="H138"/>
  <c r="O33"/>
  <c r="I33"/>
  <c r="N188"/>
  <c r="L188"/>
  <c r="H188"/>
  <c r="F188"/>
  <c r="I49"/>
  <c r="M49"/>
  <c r="H49"/>
  <c r="G49"/>
  <c r="F49"/>
  <c r="O49"/>
  <c r="N49"/>
  <c r="E49"/>
  <c r="L49"/>
  <c r="K49"/>
  <c r="G138"/>
  <c r="F138"/>
  <c r="I138"/>
  <c r="O138"/>
  <c r="L138"/>
  <c r="D26"/>
  <c r="D27" s="1"/>
  <c r="D17"/>
  <c r="D18" s="1"/>
  <c r="E16" s="1"/>
  <c r="E18" s="1"/>
  <c r="F16" s="1"/>
  <c r="F18" s="1"/>
  <c r="G16" s="1"/>
  <c r="E96"/>
  <c r="E98" s="1"/>
  <c r="E72"/>
  <c r="E74" s="1"/>
  <c r="F72" s="1"/>
  <c r="F74" s="1"/>
  <c r="F75" s="1"/>
  <c r="N17"/>
  <c r="E129"/>
  <c r="E131" s="1"/>
  <c r="F129" s="1"/>
  <c r="F131" s="1"/>
  <c r="G129" s="1"/>
  <c r="G131" s="1"/>
  <c r="H129" s="1"/>
  <c r="E80"/>
  <c r="E82" s="1"/>
  <c r="F80" s="1"/>
  <c r="F82" s="1"/>
  <c r="G80" s="1"/>
  <c r="D220" i="27"/>
  <c r="D232"/>
  <c r="D236" s="1"/>
  <c r="J17" i="26"/>
  <c r="I57"/>
  <c r="D244" i="27"/>
  <c r="D248" s="1"/>
  <c r="C293"/>
  <c r="D57" i="26"/>
  <c r="D58" s="1"/>
  <c r="D34" i="27"/>
  <c r="D262"/>
  <c r="D76"/>
  <c r="D79" s="1"/>
  <c r="D250"/>
  <c r="D252" s="1"/>
  <c r="D91" i="26"/>
  <c r="E88"/>
  <c r="E90" s="1"/>
  <c r="F88" s="1"/>
  <c r="F90" s="1"/>
  <c r="G88" s="1"/>
  <c r="D67"/>
  <c r="E64"/>
  <c r="E66" s="1"/>
  <c r="G25"/>
  <c r="D17" i="27"/>
  <c r="D46"/>
  <c r="D49" s="1"/>
  <c r="D43" i="26"/>
  <c r="E40"/>
  <c r="D107"/>
  <c r="E104"/>
  <c r="E106" s="1"/>
  <c r="F104" s="1"/>
  <c r="F106" s="1"/>
  <c r="G104" s="1"/>
  <c r="E121"/>
  <c r="D124"/>
  <c r="G17"/>
  <c r="D82" i="27"/>
  <c r="D64"/>
  <c r="D67" s="1"/>
  <c r="D256"/>
  <c r="D70"/>
  <c r="D73" s="1"/>
  <c r="D58"/>
  <c r="D61" s="1"/>
  <c r="D52"/>
  <c r="D54" s="1"/>
  <c r="D238"/>
  <c r="D242" s="1"/>
  <c r="D226"/>
  <c r="E41" i="26"/>
  <c r="D244"/>
  <c r="E241"/>
  <c r="C44" i="27"/>
  <c r="N228" i="26"/>
  <c r="E179" i="27" l="1"/>
  <c r="E180"/>
  <c r="E184" s="1"/>
  <c r="E139"/>
  <c r="E143" s="1"/>
  <c r="E138"/>
  <c r="E189"/>
  <c r="E188"/>
  <c r="E127"/>
  <c r="E128"/>
  <c r="R156" i="26"/>
  <c r="E131" i="27" s="1"/>
  <c r="R142" i="26"/>
  <c r="E114" i="27" s="1"/>
  <c r="C39" i="52"/>
  <c r="Q225" i="26"/>
  <c r="D138"/>
  <c r="D139" s="1"/>
  <c r="E137" s="1"/>
  <c r="E139" s="1"/>
  <c r="E140" s="1"/>
  <c r="Q135"/>
  <c r="D101" i="27" s="1"/>
  <c r="D103" s="1"/>
  <c r="D33" i="26"/>
  <c r="D34" s="1"/>
  <c r="D35" s="1"/>
  <c r="Q30"/>
  <c r="D22" i="27" s="1"/>
  <c r="D196" i="26"/>
  <c r="D197" s="1"/>
  <c r="E195" s="1"/>
  <c r="E197" s="1"/>
  <c r="F195" s="1"/>
  <c r="F197" s="1"/>
  <c r="G195" s="1"/>
  <c r="G197" s="1"/>
  <c r="H195" s="1"/>
  <c r="Q193"/>
  <c r="Q221" s="1"/>
  <c r="D250"/>
  <c r="D251" s="1"/>
  <c r="D252" s="1"/>
  <c r="Q247"/>
  <c r="D223" i="27" s="1"/>
  <c r="D188" i="26"/>
  <c r="D189" s="1"/>
  <c r="E187" s="1"/>
  <c r="E189" s="1"/>
  <c r="F187" s="1"/>
  <c r="F189" s="1"/>
  <c r="G187" s="1"/>
  <c r="G189" s="1"/>
  <c r="H187" s="1"/>
  <c r="Q185"/>
  <c r="D149" i="27" s="1"/>
  <c r="D153" s="1"/>
  <c r="D160" s="1"/>
  <c r="D49" i="26"/>
  <c r="D50" s="1"/>
  <c r="E48" s="1"/>
  <c r="E50" s="1"/>
  <c r="F48" s="1"/>
  <c r="F50" s="1"/>
  <c r="G48" s="1"/>
  <c r="G50" s="1"/>
  <c r="H48" s="1"/>
  <c r="H50" s="1"/>
  <c r="I48" s="1"/>
  <c r="Q46"/>
  <c r="D32" i="27" s="1"/>
  <c r="D86"/>
  <c r="E24" i="26"/>
  <c r="D265" i="27"/>
  <c r="J138" i="26"/>
  <c r="O250"/>
  <c r="J196"/>
  <c r="J33"/>
  <c r="J49"/>
  <c r="J188"/>
  <c r="E91"/>
  <c r="D228"/>
  <c r="D229" s="1"/>
  <c r="D230" s="1"/>
  <c r="I219"/>
  <c r="J218"/>
  <c r="K216" s="1"/>
  <c r="J114"/>
  <c r="K112" s="1"/>
  <c r="I115"/>
  <c r="D19"/>
  <c r="D235" i="27"/>
  <c r="E83" i="26"/>
  <c r="E132"/>
  <c r="D246" i="27"/>
  <c r="F96" i="26"/>
  <c r="F98" s="1"/>
  <c r="G96" s="1"/>
  <c r="G98" s="1"/>
  <c r="H96" s="1"/>
  <c r="E99"/>
  <c r="D78" i="27"/>
  <c r="D247"/>
  <c r="D234"/>
  <c r="E107" i="26"/>
  <c r="D85" i="27"/>
  <c r="E19" i="26"/>
  <c r="E75"/>
  <c r="D68" i="27"/>
  <c r="D39" s="1"/>
  <c r="D60"/>
  <c r="D66"/>
  <c r="D48"/>
  <c r="D253"/>
  <c r="F64" i="26"/>
  <c r="F66" s="1"/>
  <c r="G64" s="1"/>
  <c r="G66" s="1"/>
  <c r="H64" s="1"/>
  <c r="E67"/>
  <c r="G72"/>
  <c r="G74" s="1"/>
  <c r="H72" s="1"/>
  <c r="D84" i="27"/>
  <c r="D55"/>
  <c r="D72"/>
  <c r="E56" i="26"/>
  <c r="D59"/>
  <c r="D266" i="27"/>
  <c r="D264"/>
  <c r="F91" i="26"/>
  <c r="E42"/>
  <c r="F40" s="1"/>
  <c r="D254" i="27"/>
  <c r="D241"/>
  <c r="G132" i="26"/>
  <c r="F83"/>
  <c r="D240" i="27"/>
  <c r="F132" i="26"/>
  <c r="D20" i="27"/>
  <c r="D19"/>
  <c r="D228"/>
  <c r="D229"/>
  <c r="D258"/>
  <c r="D260"/>
  <c r="D259"/>
  <c r="D292"/>
  <c r="E123" i="26"/>
  <c r="F121" s="1"/>
  <c r="F123" s="1"/>
  <c r="G121" s="1"/>
  <c r="G123" s="1"/>
  <c r="H121" s="1"/>
  <c r="D230" i="27"/>
  <c r="G82" i="26"/>
  <c r="H80" s="1"/>
  <c r="D27" i="27"/>
  <c r="F19" i="26"/>
  <c r="J228"/>
  <c r="E243"/>
  <c r="F241" s="1"/>
  <c r="G18"/>
  <c r="H16" s="1"/>
  <c r="H131"/>
  <c r="I129" s="1"/>
  <c r="F107"/>
  <c r="G106"/>
  <c r="H104" s="1"/>
  <c r="G90"/>
  <c r="H88" s="1"/>
  <c r="Q39" i="52" l="1"/>
  <c r="R39"/>
  <c r="O39"/>
  <c r="P39"/>
  <c r="D336" i="27"/>
  <c r="E183"/>
  <c r="E182"/>
  <c r="D328"/>
  <c r="D320"/>
  <c r="D286"/>
  <c r="D285"/>
  <c r="C40" i="52" s="1"/>
  <c r="E141" i="27"/>
  <c r="E142"/>
  <c r="E134"/>
  <c r="E133"/>
  <c r="E117"/>
  <c r="E116"/>
  <c r="C21" i="52"/>
  <c r="D140" i="26"/>
  <c r="E26"/>
  <c r="E27" s="1"/>
  <c r="E32"/>
  <c r="E34" s="1"/>
  <c r="F32" s="1"/>
  <c r="F34" s="1"/>
  <c r="G32" s="1"/>
  <c r="G34" s="1"/>
  <c r="H32" s="1"/>
  <c r="H34" s="1"/>
  <c r="I32" s="1"/>
  <c r="D51"/>
  <c r="E249"/>
  <c r="E251" s="1"/>
  <c r="F249" s="1"/>
  <c r="F251" s="1"/>
  <c r="G249" s="1"/>
  <c r="G39" i="52"/>
  <c r="C14"/>
  <c r="D198" i="26"/>
  <c r="D190"/>
  <c r="D40" i="27"/>
  <c r="D99"/>
  <c r="D105"/>
  <c r="D112" s="1"/>
  <c r="E227" i="26"/>
  <c r="D151" i="27"/>
  <c r="D156" s="1"/>
  <c r="E190" i="26"/>
  <c r="D152" i="27"/>
  <c r="J219" i="26"/>
  <c r="K218"/>
  <c r="L216" s="1"/>
  <c r="D163" i="27"/>
  <c r="D166" s="1"/>
  <c r="D104"/>
  <c r="D110" s="1"/>
  <c r="K114" i="26"/>
  <c r="L112" s="1"/>
  <c r="J115"/>
  <c r="F190"/>
  <c r="F51"/>
  <c r="F198"/>
  <c r="D25" i="27"/>
  <c r="D24"/>
  <c r="C15" i="52" s="1"/>
  <c r="F99" i="26"/>
  <c r="F124"/>
  <c r="F137"/>
  <c r="F139" s="1"/>
  <c r="G137" s="1"/>
  <c r="G139" s="1"/>
  <c r="H137" s="1"/>
  <c r="H139" s="1"/>
  <c r="I137" s="1"/>
  <c r="L17"/>
  <c r="G51"/>
  <c r="F67"/>
  <c r="E43"/>
  <c r="E58"/>
  <c r="F56" s="1"/>
  <c r="E198"/>
  <c r="E124"/>
  <c r="E244"/>
  <c r="E51"/>
  <c r="G190"/>
  <c r="G99"/>
  <c r="H132"/>
  <c r="G83"/>
  <c r="G75"/>
  <c r="D108" i="27"/>
  <c r="D107"/>
  <c r="C25" i="52" s="1"/>
  <c r="H82" i="26"/>
  <c r="I80" s="1"/>
  <c r="H74"/>
  <c r="I72" s="1"/>
  <c r="G124"/>
  <c r="F42"/>
  <c r="G40" s="1"/>
  <c r="G42" s="1"/>
  <c r="H40" s="1"/>
  <c r="H42" s="1"/>
  <c r="I40" s="1"/>
  <c r="D29" i="27"/>
  <c r="C18" i="52" s="1"/>
  <c r="D30" i="27"/>
  <c r="D311" s="1"/>
  <c r="G19" i="26"/>
  <c r="H90"/>
  <c r="I88" s="1"/>
  <c r="I50"/>
  <c r="H106"/>
  <c r="I104" s="1"/>
  <c r="H66"/>
  <c r="I64" s="1"/>
  <c r="H197"/>
  <c r="I195" s="1"/>
  <c r="D198" i="27"/>
  <c r="I131" i="26"/>
  <c r="H18"/>
  <c r="I16" s="1"/>
  <c r="H189"/>
  <c r="I187" s="1"/>
  <c r="H98"/>
  <c r="I96" s="1"/>
  <c r="H123"/>
  <c r="I121" s="1"/>
  <c r="F243"/>
  <c r="G241" s="1"/>
  <c r="G91"/>
  <c r="H51"/>
  <c r="G107"/>
  <c r="G67"/>
  <c r="G198"/>
  <c r="P42" i="52" l="1"/>
  <c r="O25"/>
  <c r="P25"/>
  <c r="Q25"/>
  <c r="R25"/>
  <c r="P21"/>
  <c r="Q21"/>
  <c r="R21"/>
  <c r="O21"/>
  <c r="R42"/>
  <c r="Q15"/>
  <c r="R15"/>
  <c r="O15"/>
  <c r="P15"/>
  <c r="Q40"/>
  <c r="R40"/>
  <c r="O40"/>
  <c r="O42" s="1"/>
  <c r="P40"/>
  <c r="R18"/>
  <c r="O18"/>
  <c r="P18"/>
  <c r="Q18"/>
  <c r="R14"/>
  <c r="P14"/>
  <c r="Q14"/>
  <c r="O14"/>
  <c r="G21"/>
  <c r="D200" i="27"/>
  <c r="D201"/>
  <c r="D206" s="1"/>
  <c r="E123"/>
  <c r="E122"/>
  <c r="E120"/>
  <c r="E119"/>
  <c r="D313"/>
  <c r="C44" i="52"/>
  <c r="D337" i="27"/>
  <c r="E252" i="26"/>
  <c r="F24"/>
  <c r="E35"/>
  <c r="G35"/>
  <c r="F35"/>
  <c r="G14" i="52"/>
  <c r="D41" i="27"/>
  <c r="Q349" i="26"/>
  <c r="D155" i="27"/>
  <c r="G40" i="52"/>
  <c r="G42" s="1"/>
  <c r="C42"/>
  <c r="G25"/>
  <c r="G18"/>
  <c r="G15"/>
  <c r="D111" i="27"/>
  <c r="E229" i="26"/>
  <c r="F227" s="1"/>
  <c r="D159" i="27"/>
  <c r="D158"/>
  <c r="D173"/>
  <c r="D326" s="1"/>
  <c r="D172"/>
  <c r="L218" i="26"/>
  <c r="M216" s="1"/>
  <c r="K219"/>
  <c r="D165" i="27"/>
  <c r="D167"/>
  <c r="D174" s="1"/>
  <c r="G140" i="26"/>
  <c r="D302" i="27"/>
  <c r="L114" i="26"/>
  <c r="M112" s="1"/>
  <c r="K115"/>
  <c r="F140"/>
  <c r="D12" i="27"/>
  <c r="D14" s="1"/>
  <c r="G43" i="26"/>
  <c r="F58"/>
  <c r="G56" s="1"/>
  <c r="E59"/>
  <c r="F244"/>
  <c r="H190"/>
  <c r="H35"/>
  <c r="H19"/>
  <c r="H140"/>
  <c r="H75"/>
  <c r="F252"/>
  <c r="G251"/>
  <c r="H249" s="1"/>
  <c r="H83"/>
  <c r="F43"/>
  <c r="H198"/>
  <c r="I74"/>
  <c r="I82"/>
  <c r="H99"/>
  <c r="I132"/>
  <c r="H67"/>
  <c r="I123"/>
  <c r="I42"/>
  <c r="I106"/>
  <c r="J50"/>
  <c r="K48" s="1"/>
  <c r="I90"/>
  <c r="G243"/>
  <c r="H241" s="1"/>
  <c r="I98"/>
  <c r="I189"/>
  <c r="I34"/>
  <c r="I18"/>
  <c r="J131"/>
  <c r="K129" s="1"/>
  <c r="I197"/>
  <c r="I66"/>
  <c r="I139"/>
  <c r="H124"/>
  <c r="H43"/>
  <c r="H107"/>
  <c r="I51"/>
  <c r="H91"/>
  <c r="D334" i="27" l="1"/>
  <c r="D332"/>
  <c r="P44" i="52"/>
  <c r="Q44"/>
  <c r="R44"/>
  <c r="O44"/>
  <c r="C49"/>
  <c r="C48"/>
  <c r="Q42"/>
  <c r="D205" i="27"/>
  <c r="D327" s="1"/>
  <c r="D204"/>
  <c r="C36" i="52" s="1"/>
  <c r="C26"/>
  <c r="D304" i="27"/>
  <c r="C45" i="52"/>
  <c r="D321" i="27"/>
  <c r="D329"/>
  <c r="F26" i="26"/>
  <c r="G24" s="1"/>
  <c r="G44" i="52"/>
  <c r="C13"/>
  <c r="D42" i="27"/>
  <c r="D298" s="1"/>
  <c r="D43"/>
  <c r="D307" s="1"/>
  <c r="E230" i="26"/>
  <c r="F229"/>
  <c r="G227" s="1"/>
  <c r="L219"/>
  <c r="M218"/>
  <c r="N216" s="1"/>
  <c r="D169" i="27"/>
  <c r="D170"/>
  <c r="D335"/>
  <c r="M114" i="26"/>
  <c r="N112" s="1"/>
  <c r="L115"/>
  <c r="D15" i="27"/>
  <c r="F59" i="26"/>
  <c r="G58"/>
  <c r="H56" s="1"/>
  <c r="J132"/>
  <c r="G252"/>
  <c r="H251"/>
  <c r="I249" s="1"/>
  <c r="I140"/>
  <c r="I43"/>
  <c r="I75"/>
  <c r="I198"/>
  <c r="J82"/>
  <c r="K80" s="1"/>
  <c r="I67"/>
  <c r="I124"/>
  <c r="J74"/>
  <c r="K72" s="1"/>
  <c r="I83"/>
  <c r="J139"/>
  <c r="K137" s="1"/>
  <c r="J26"/>
  <c r="K24" s="1"/>
  <c r="J66"/>
  <c r="K64" s="1"/>
  <c r="J197"/>
  <c r="K195" s="1"/>
  <c r="K131"/>
  <c r="L129" s="1"/>
  <c r="J42"/>
  <c r="K40" s="1"/>
  <c r="J123"/>
  <c r="K121" s="1"/>
  <c r="I19"/>
  <c r="I35"/>
  <c r="I190"/>
  <c r="I99"/>
  <c r="G244"/>
  <c r="I91"/>
  <c r="J51"/>
  <c r="I107"/>
  <c r="J18"/>
  <c r="K16" s="1"/>
  <c r="J34"/>
  <c r="K32" s="1"/>
  <c r="J189"/>
  <c r="K187" s="1"/>
  <c r="J98"/>
  <c r="K96" s="1"/>
  <c r="H243"/>
  <c r="I241" s="1"/>
  <c r="J90"/>
  <c r="K88" s="1"/>
  <c r="K50"/>
  <c r="L48" s="1"/>
  <c r="J106"/>
  <c r="K104" s="1"/>
  <c r="O48" i="52" l="1"/>
  <c r="P48"/>
  <c r="Q48"/>
  <c r="R48"/>
  <c r="G48"/>
  <c r="P46"/>
  <c r="Q36"/>
  <c r="R36"/>
  <c r="O36"/>
  <c r="P36"/>
  <c r="Q13"/>
  <c r="R13"/>
  <c r="O13"/>
  <c r="P13"/>
  <c r="C50"/>
  <c r="D316" i="27"/>
  <c r="P45" i="52"/>
  <c r="Q45"/>
  <c r="Q46" s="1"/>
  <c r="R45"/>
  <c r="R46" s="1"/>
  <c r="O45"/>
  <c r="O26"/>
  <c r="P26"/>
  <c r="Q26"/>
  <c r="R26"/>
  <c r="O49"/>
  <c r="P49"/>
  <c r="Q49"/>
  <c r="R49"/>
  <c r="O46"/>
  <c r="D330" i="27"/>
  <c r="D324"/>
  <c r="C27" i="52"/>
  <c r="C46"/>
  <c r="G36"/>
  <c r="G13"/>
  <c r="G16" s="1"/>
  <c r="D319" i="27"/>
  <c r="D322" s="1"/>
  <c r="G45" i="52"/>
  <c r="G26"/>
  <c r="G27" s="1"/>
  <c r="G26" i="26"/>
  <c r="H24" s="1"/>
  <c r="F27"/>
  <c r="G46" i="52"/>
  <c r="C16"/>
  <c r="D97" i="27"/>
  <c r="D303"/>
  <c r="D312"/>
  <c r="D98"/>
  <c r="G49" i="52"/>
  <c r="F230" i="26"/>
  <c r="G229"/>
  <c r="H227" s="1"/>
  <c r="M219"/>
  <c r="D338" i="27"/>
  <c r="N218" i="26"/>
  <c r="O216" s="1"/>
  <c r="O218" s="1"/>
  <c r="O219" s="1"/>
  <c r="D310" i="27"/>
  <c r="D301"/>
  <c r="N114" i="26"/>
  <c r="O112" s="1"/>
  <c r="O114" s="1"/>
  <c r="O115" s="1"/>
  <c r="M115"/>
  <c r="G59"/>
  <c r="H58"/>
  <c r="I56" s="1"/>
  <c r="I251"/>
  <c r="J107"/>
  <c r="J91"/>
  <c r="H244"/>
  <c r="J190"/>
  <c r="J35"/>
  <c r="K132"/>
  <c r="J198"/>
  <c r="J67"/>
  <c r="J27"/>
  <c r="J75"/>
  <c r="H252"/>
  <c r="K51"/>
  <c r="K74"/>
  <c r="L72" s="1"/>
  <c r="J99"/>
  <c r="J83"/>
  <c r="K82"/>
  <c r="L80" s="1"/>
  <c r="K106"/>
  <c r="L104" s="1"/>
  <c r="L50"/>
  <c r="M48" s="1"/>
  <c r="K90"/>
  <c r="L88" s="1"/>
  <c r="I243"/>
  <c r="K98"/>
  <c r="L96" s="1"/>
  <c r="K189"/>
  <c r="L187" s="1"/>
  <c r="K34"/>
  <c r="L32" s="1"/>
  <c r="L131"/>
  <c r="M129" s="1"/>
  <c r="K197"/>
  <c r="L195" s="1"/>
  <c r="K66"/>
  <c r="L64" s="1"/>
  <c r="K26"/>
  <c r="L24" s="1"/>
  <c r="J19"/>
  <c r="J124"/>
  <c r="J43"/>
  <c r="J140"/>
  <c r="K18"/>
  <c r="L16" s="1"/>
  <c r="K123"/>
  <c r="L121" s="1"/>
  <c r="K42"/>
  <c r="L40" s="1"/>
  <c r="K139"/>
  <c r="L137" s="1"/>
  <c r="C52" i="52" l="1"/>
  <c r="C54" s="1"/>
  <c r="D340" i="27"/>
  <c r="D341" s="1"/>
  <c r="P27" i="52"/>
  <c r="R16"/>
  <c r="P52"/>
  <c r="O50"/>
  <c r="Q27"/>
  <c r="O16"/>
  <c r="Q52"/>
  <c r="P50"/>
  <c r="R27"/>
  <c r="P16"/>
  <c r="R52"/>
  <c r="Q50"/>
  <c r="G50"/>
  <c r="R29"/>
  <c r="O29"/>
  <c r="P29"/>
  <c r="Q29"/>
  <c r="C31"/>
  <c r="G29"/>
  <c r="O27"/>
  <c r="Q16"/>
  <c r="R30"/>
  <c r="O30"/>
  <c r="P30"/>
  <c r="Q30"/>
  <c r="R50"/>
  <c r="O52"/>
  <c r="G52"/>
  <c r="G27" i="26"/>
  <c r="H26"/>
  <c r="I24" s="1"/>
  <c r="C22" i="52"/>
  <c r="D314" i="27"/>
  <c r="G30" i="52"/>
  <c r="D305" i="27"/>
  <c r="G230" i="26"/>
  <c r="H229"/>
  <c r="I227" s="1"/>
  <c r="N219"/>
  <c r="R214" s="1"/>
  <c r="R327"/>
  <c r="N115"/>
  <c r="R110" s="1"/>
  <c r="I58"/>
  <c r="H59"/>
  <c r="K190"/>
  <c r="I252"/>
  <c r="J251"/>
  <c r="K249" s="1"/>
  <c r="K99"/>
  <c r="K75"/>
  <c r="L74"/>
  <c r="M72" s="1"/>
  <c r="K83"/>
  <c r="L82"/>
  <c r="M80" s="1"/>
  <c r="L189"/>
  <c r="M187" s="1"/>
  <c r="L98"/>
  <c r="M96" s="1"/>
  <c r="K140"/>
  <c r="K43"/>
  <c r="K124"/>
  <c r="K19"/>
  <c r="K27"/>
  <c r="K67"/>
  <c r="K198"/>
  <c r="L132"/>
  <c r="K35"/>
  <c r="I244"/>
  <c r="K91"/>
  <c r="L51"/>
  <c r="K107"/>
  <c r="L139"/>
  <c r="M137" s="1"/>
  <c r="L42"/>
  <c r="M40" s="1"/>
  <c r="L123"/>
  <c r="M121" s="1"/>
  <c r="L18"/>
  <c r="M16" s="1"/>
  <c r="L26"/>
  <c r="M24" s="1"/>
  <c r="L66"/>
  <c r="M64" s="1"/>
  <c r="L197"/>
  <c r="M195" s="1"/>
  <c r="M131"/>
  <c r="N129" s="1"/>
  <c r="L34"/>
  <c r="M32" s="1"/>
  <c r="J243"/>
  <c r="K241" s="1"/>
  <c r="L90"/>
  <c r="M88" s="1"/>
  <c r="M50"/>
  <c r="N48" s="1"/>
  <c r="L106"/>
  <c r="M104" s="1"/>
  <c r="G31" i="52" l="1"/>
  <c r="R31"/>
  <c r="O31"/>
  <c r="P31"/>
  <c r="Q31"/>
  <c r="Q22"/>
  <c r="Q23" s="1"/>
  <c r="O22"/>
  <c r="P22"/>
  <c r="R22"/>
  <c r="R23" s="1"/>
  <c r="I26" i="26"/>
  <c r="I27" s="1"/>
  <c r="H27"/>
  <c r="C23" i="52"/>
  <c r="G22"/>
  <c r="G23" s="1"/>
  <c r="G33" s="1"/>
  <c r="E276" i="27"/>
  <c r="E278" s="1"/>
  <c r="E269"/>
  <c r="E271" s="1"/>
  <c r="E193"/>
  <c r="H230" i="26"/>
  <c r="I229"/>
  <c r="E89" i="27"/>
  <c r="J58" i="26"/>
  <c r="K56" s="1"/>
  <c r="I59"/>
  <c r="L27"/>
  <c r="L83"/>
  <c r="L43"/>
  <c r="L99"/>
  <c r="L190"/>
  <c r="J252"/>
  <c r="K251"/>
  <c r="L249" s="1"/>
  <c r="L19"/>
  <c r="L75"/>
  <c r="M82"/>
  <c r="N80" s="1"/>
  <c r="M74"/>
  <c r="N72" s="1"/>
  <c r="L124"/>
  <c r="M106"/>
  <c r="N104" s="1"/>
  <c r="M26"/>
  <c r="N24" s="1"/>
  <c r="M18"/>
  <c r="N16" s="1"/>
  <c r="M123"/>
  <c r="N121" s="1"/>
  <c r="M42"/>
  <c r="N40" s="1"/>
  <c r="M98"/>
  <c r="N96" s="1"/>
  <c r="M189"/>
  <c r="N187" s="1"/>
  <c r="L107"/>
  <c r="M51"/>
  <c r="L91"/>
  <c r="J244"/>
  <c r="L35"/>
  <c r="M132"/>
  <c r="L198"/>
  <c r="L67"/>
  <c r="L140"/>
  <c r="N50"/>
  <c r="O48" s="1"/>
  <c r="M90"/>
  <c r="N88" s="1"/>
  <c r="K243"/>
  <c r="L241" s="1"/>
  <c r="M34"/>
  <c r="N32" s="1"/>
  <c r="N131"/>
  <c r="O129" s="1"/>
  <c r="M197"/>
  <c r="N195" s="1"/>
  <c r="M66"/>
  <c r="N64" s="1"/>
  <c r="M139"/>
  <c r="N137" s="1"/>
  <c r="R33" i="52" l="1"/>
  <c r="Q33"/>
  <c r="P23"/>
  <c r="P33" s="1"/>
  <c r="O23"/>
  <c r="O33" s="1"/>
  <c r="C33"/>
  <c r="C35" s="1"/>
  <c r="E196" i="27"/>
  <c r="E195"/>
  <c r="E272"/>
  <c r="E273"/>
  <c r="E279"/>
  <c r="E280"/>
  <c r="J229" i="26"/>
  <c r="K227" s="1"/>
  <c r="I230"/>
  <c r="E92" i="27"/>
  <c r="E91"/>
  <c r="E93"/>
  <c r="M124" i="26"/>
  <c r="K58"/>
  <c r="L56" s="1"/>
  <c r="J59"/>
  <c r="K252"/>
  <c r="L251"/>
  <c r="M249" s="1"/>
  <c r="M75"/>
  <c r="N74"/>
  <c r="O72" s="1"/>
  <c r="M67"/>
  <c r="M83"/>
  <c r="N82"/>
  <c r="O80" s="1"/>
  <c r="N66"/>
  <c r="O64" s="1"/>
  <c r="N123"/>
  <c r="O121" s="1"/>
  <c r="M140"/>
  <c r="M198"/>
  <c r="N132"/>
  <c r="M35"/>
  <c r="K244"/>
  <c r="M91"/>
  <c r="N51"/>
  <c r="M190"/>
  <c r="M99"/>
  <c r="M43"/>
  <c r="M19"/>
  <c r="M27"/>
  <c r="M107"/>
  <c r="N139"/>
  <c r="O137" s="1"/>
  <c r="N197"/>
  <c r="O195" s="1"/>
  <c r="O131"/>
  <c r="O132" s="1"/>
  <c r="N34"/>
  <c r="O32" s="1"/>
  <c r="L243"/>
  <c r="M241" s="1"/>
  <c r="N90"/>
  <c r="O88" s="1"/>
  <c r="O50"/>
  <c r="O51" s="1"/>
  <c r="N189"/>
  <c r="O187" s="1"/>
  <c r="N98"/>
  <c r="O96" s="1"/>
  <c r="N42"/>
  <c r="O40" s="1"/>
  <c r="N18"/>
  <c r="O16" s="1"/>
  <c r="N26"/>
  <c r="O24" s="1"/>
  <c r="N106"/>
  <c r="O104" s="1"/>
  <c r="R303" l="1"/>
  <c r="E250" i="27" s="1"/>
  <c r="E253" s="1"/>
  <c r="R46" i="26"/>
  <c r="E32" i="27" s="1"/>
  <c r="R127" i="26"/>
  <c r="E46" i="27" s="1"/>
  <c r="E49" s="1"/>
  <c r="L252" i="26"/>
  <c r="K229"/>
  <c r="L227" s="1"/>
  <c r="J230"/>
  <c r="K59"/>
  <c r="L58"/>
  <c r="M56" s="1"/>
  <c r="N83"/>
  <c r="L244"/>
  <c r="M251"/>
  <c r="N249" s="1"/>
  <c r="R311"/>
  <c r="N75"/>
  <c r="O82"/>
  <c r="O83" s="1"/>
  <c r="O74"/>
  <c r="O75" s="1"/>
  <c r="O18"/>
  <c r="O19" s="1"/>
  <c r="O98"/>
  <c r="O99" s="1"/>
  <c r="O34"/>
  <c r="O35" s="1"/>
  <c r="R263"/>
  <c r="M243"/>
  <c r="N241" s="1"/>
  <c r="R287"/>
  <c r="N107"/>
  <c r="N27"/>
  <c r="N19"/>
  <c r="N43"/>
  <c r="N99"/>
  <c r="N190"/>
  <c r="N91"/>
  <c r="N35"/>
  <c r="N198"/>
  <c r="N140"/>
  <c r="N124"/>
  <c r="N67"/>
  <c r="O106"/>
  <c r="O107" s="1"/>
  <c r="O26"/>
  <c r="O27" s="1"/>
  <c r="O42"/>
  <c r="O43" s="1"/>
  <c r="O189"/>
  <c r="O190" s="1"/>
  <c r="O90"/>
  <c r="O91" s="1"/>
  <c r="O197"/>
  <c r="O198" s="1"/>
  <c r="O139"/>
  <c r="O140" s="1"/>
  <c r="O123"/>
  <c r="O124" s="1"/>
  <c r="O66"/>
  <c r="O67" s="1"/>
  <c r="E21" i="52" l="1"/>
  <c r="R22" i="26"/>
  <c r="E17" i="27" s="1"/>
  <c r="R38" i="26"/>
  <c r="E27" i="27" s="1"/>
  <c r="E30" s="1"/>
  <c r="E311" s="1"/>
  <c r="R185" i="26"/>
  <c r="E149" i="27" s="1"/>
  <c r="E151" s="1"/>
  <c r="R135" i="26"/>
  <c r="E101" i="27" s="1"/>
  <c r="E105" s="1"/>
  <c r="E112" s="1"/>
  <c r="R78" i="26"/>
  <c r="E64" i="27" s="1"/>
  <c r="E68" s="1"/>
  <c r="E39" s="1"/>
  <c r="R70" i="26"/>
  <c r="E58" i="27" s="1"/>
  <c r="E60" s="1"/>
  <c r="R86" i="26"/>
  <c r="E70" i="27" s="1"/>
  <c r="E73" s="1"/>
  <c r="R319" i="26"/>
  <c r="E262" i="27" s="1"/>
  <c r="R102" i="26"/>
  <c r="E82" i="27" s="1"/>
  <c r="R279" i="26"/>
  <c r="E232" i="27" s="1"/>
  <c r="E234" s="1"/>
  <c r="R119" i="26"/>
  <c r="E37" i="27" s="1"/>
  <c r="R62" i="26"/>
  <c r="E52" i="27" s="1"/>
  <c r="E55" s="1"/>
  <c r="R193" i="26"/>
  <c r="E163" i="27" s="1"/>
  <c r="E166" s="1"/>
  <c r="R295" i="26"/>
  <c r="E244" i="27" s="1"/>
  <c r="E248" s="1"/>
  <c r="R30" i="26"/>
  <c r="E22" i="27" s="1"/>
  <c r="E24" s="1"/>
  <c r="E15" i="52" s="1"/>
  <c r="R94" i="26"/>
  <c r="E76" i="27" s="1"/>
  <c r="E78" s="1"/>
  <c r="E256"/>
  <c r="L229" i="26"/>
  <c r="M227" s="1"/>
  <c r="K230"/>
  <c r="E48" i="27"/>
  <c r="E289"/>
  <c r="L59" i="26"/>
  <c r="M58"/>
  <c r="N56" s="1"/>
  <c r="E252" i="27"/>
  <c r="E238"/>
  <c r="E240" s="1"/>
  <c r="E254"/>
  <c r="M244" i="26"/>
  <c r="M252"/>
  <c r="N251"/>
  <c r="O249" s="1"/>
  <c r="N243"/>
  <c r="O241" s="1"/>
  <c r="J15" i="52" l="1"/>
  <c r="J21"/>
  <c r="U21" s="1"/>
  <c r="V21" s="1"/>
  <c r="W21" s="1"/>
  <c r="X21" s="1"/>
  <c r="E20" i="27"/>
  <c r="E19"/>
  <c r="E14" i="52" s="1"/>
  <c r="E292" i="27"/>
  <c r="E291"/>
  <c r="E86"/>
  <c r="E266"/>
  <c r="E258"/>
  <c r="E260"/>
  <c r="E259"/>
  <c r="E84"/>
  <c r="E167"/>
  <c r="E174" s="1"/>
  <c r="E334" s="1"/>
  <c r="M229" i="26"/>
  <c r="N227" s="1"/>
  <c r="L230"/>
  <c r="E165" i="27"/>
  <c r="E170" s="1"/>
  <c r="E12"/>
  <c r="E247"/>
  <c r="E235"/>
  <c r="E153"/>
  <c r="E160" s="1"/>
  <c r="E337" s="1"/>
  <c r="E264"/>
  <c r="E85"/>
  <c r="E67"/>
  <c r="E236"/>
  <c r="E29"/>
  <c r="E54"/>
  <c r="E61"/>
  <c r="E103"/>
  <c r="E108" s="1"/>
  <c r="E242"/>
  <c r="E66"/>
  <c r="E79"/>
  <c r="E246"/>
  <c r="E104"/>
  <c r="E111" s="1"/>
  <c r="E25"/>
  <c r="E152"/>
  <c r="E158" s="1"/>
  <c r="E241"/>
  <c r="E265"/>
  <c r="N58" i="26"/>
  <c r="O56" s="1"/>
  <c r="O58" s="1"/>
  <c r="O59" s="1"/>
  <c r="E72" i="27"/>
  <c r="M59" i="26"/>
  <c r="N252"/>
  <c r="R271"/>
  <c r="O251"/>
  <c r="O252" s="1"/>
  <c r="O243"/>
  <c r="O244" s="1"/>
  <c r="E172" i="27"/>
  <c r="E173"/>
  <c r="E326" s="1"/>
  <c r="E156"/>
  <c r="E155"/>
  <c r="N244" i="26"/>
  <c r="E318" i="27" l="1"/>
  <c r="E48" i="52"/>
  <c r="J48" s="1"/>
  <c r="E49"/>
  <c r="K15"/>
  <c r="L15" s="1"/>
  <c r="M15" s="1"/>
  <c r="U15"/>
  <c r="V15" s="1"/>
  <c r="W15" s="1"/>
  <c r="X15" s="1"/>
  <c r="J14"/>
  <c r="U14" s="1"/>
  <c r="E313" i="27"/>
  <c r="E26" i="52"/>
  <c r="E50"/>
  <c r="E45"/>
  <c r="E15" i="27"/>
  <c r="E310" s="1"/>
  <c r="E14"/>
  <c r="R247" i="26"/>
  <c r="E223" i="27" s="1"/>
  <c r="R239" i="26"/>
  <c r="E169" i="27"/>
  <c r="E40"/>
  <c r="E99"/>
  <c r="E41" i="52"/>
  <c r="E302" i="27"/>
  <c r="E18" i="52"/>
  <c r="K21"/>
  <c r="E226" i="27"/>
  <c r="E283" s="1"/>
  <c r="N229" i="26"/>
  <c r="O227" s="1"/>
  <c r="O229" s="1"/>
  <c r="O230" s="1"/>
  <c r="M230"/>
  <c r="R255"/>
  <c r="E110" i="27"/>
  <c r="E107"/>
  <c r="E25" i="52" s="1"/>
  <c r="E159" i="27"/>
  <c r="E329" s="1"/>
  <c r="N59" i="26"/>
  <c r="R54" s="1"/>
  <c r="K48" i="52" l="1"/>
  <c r="L48" s="1"/>
  <c r="M48" s="1"/>
  <c r="U48"/>
  <c r="V14"/>
  <c r="J18"/>
  <c r="U18" s="1"/>
  <c r="V18" s="1"/>
  <c r="W18" s="1"/>
  <c r="X18" s="1"/>
  <c r="J26"/>
  <c r="J41"/>
  <c r="U41" s="1"/>
  <c r="V41" s="1"/>
  <c r="W41" s="1"/>
  <c r="X41" s="1"/>
  <c r="J45"/>
  <c r="J49"/>
  <c r="E304" i="27"/>
  <c r="E44" i="52"/>
  <c r="E321" i="27"/>
  <c r="E13" i="52"/>
  <c r="E301" i="27"/>
  <c r="K41" i="52"/>
  <c r="L41" s="1"/>
  <c r="M41" s="1"/>
  <c r="E41" i="27"/>
  <c r="E95"/>
  <c r="J25" i="52"/>
  <c r="U25" s="1"/>
  <c r="K14"/>
  <c r="L14" s="1"/>
  <c r="M14" s="1"/>
  <c r="L21"/>
  <c r="E229" i="27"/>
  <c r="E230"/>
  <c r="E336" s="1"/>
  <c r="E228"/>
  <c r="E220"/>
  <c r="R221" i="26"/>
  <c r="N230"/>
  <c r="R225" s="1"/>
  <c r="E34" i="27"/>
  <c r="E217"/>
  <c r="V25" i="52" l="1"/>
  <c r="K45"/>
  <c r="L45" s="1"/>
  <c r="M45" s="1"/>
  <c r="U45"/>
  <c r="V45" s="1"/>
  <c r="W45" s="1"/>
  <c r="X45" s="1"/>
  <c r="V48"/>
  <c r="J50"/>
  <c r="U49"/>
  <c r="V49" s="1"/>
  <c r="W49" s="1"/>
  <c r="X49" s="1"/>
  <c r="E31"/>
  <c r="J29"/>
  <c r="K26"/>
  <c r="L26" s="1"/>
  <c r="M26" s="1"/>
  <c r="U26"/>
  <c r="V26" s="1"/>
  <c r="W26" s="1"/>
  <c r="X26" s="1"/>
  <c r="K18"/>
  <c r="L18" s="1"/>
  <c r="M18" s="1"/>
  <c r="W14"/>
  <c r="J13"/>
  <c r="E285" i="27"/>
  <c r="E40" i="52" s="1"/>
  <c r="E320" i="27"/>
  <c r="E328"/>
  <c r="E286"/>
  <c r="K49" i="52"/>
  <c r="K50" s="1"/>
  <c r="E39"/>
  <c r="J30"/>
  <c r="E46"/>
  <c r="J44"/>
  <c r="U44" s="1"/>
  <c r="E16"/>
  <c r="I16"/>
  <c r="E42" i="27"/>
  <c r="E298" s="1"/>
  <c r="E43"/>
  <c r="E307" s="1"/>
  <c r="I46" i="52"/>
  <c r="M21"/>
  <c r="E27"/>
  <c r="E198" i="27"/>
  <c r="R346" i="26"/>
  <c r="R349" s="1"/>
  <c r="U13" i="52" l="1"/>
  <c r="V13" s="1"/>
  <c r="K13"/>
  <c r="L13" s="1"/>
  <c r="L16" s="1"/>
  <c r="U46"/>
  <c r="V44"/>
  <c r="K29"/>
  <c r="L29" s="1"/>
  <c r="M29" s="1"/>
  <c r="U29"/>
  <c r="V50"/>
  <c r="W48"/>
  <c r="V27"/>
  <c r="W25"/>
  <c r="J31"/>
  <c r="U30"/>
  <c r="V30" s="1"/>
  <c r="W30" s="1"/>
  <c r="X30" s="1"/>
  <c r="U50"/>
  <c r="U27"/>
  <c r="X14"/>
  <c r="J40"/>
  <c r="U40" s="1"/>
  <c r="V40" s="1"/>
  <c r="W40" s="1"/>
  <c r="X40" s="1"/>
  <c r="J39"/>
  <c r="E200" i="27"/>
  <c r="E201"/>
  <c r="E206" s="1"/>
  <c r="E332" s="1"/>
  <c r="L49" i="52"/>
  <c r="M49" s="1"/>
  <c r="M50" s="1"/>
  <c r="E42"/>
  <c r="K30"/>
  <c r="E98" i="27"/>
  <c r="J16" i="52"/>
  <c r="E312" i="27"/>
  <c r="E314" s="1"/>
  <c r="E303"/>
  <c r="E305" s="1"/>
  <c r="E97"/>
  <c r="I42" i="52"/>
  <c r="I52" s="1"/>
  <c r="K44"/>
  <c r="J46"/>
  <c r="I27"/>
  <c r="U16" l="1"/>
  <c r="V46"/>
  <c r="W44"/>
  <c r="W13"/>
  <c r="V16"/>
  <c r="K39"/>
  <c r="L39" s="1"/>
  <c r="M39" s="1"/>
  <c r="U39"/>
  <c r="W27"/>
  <c r="X25"/>
  <c r="X27" s="1"/>
  <c r="U31"/>
  <c r="V29"/>
  <c r="W50"/>
  <c r="X48"/>
  <c r="X50" s="1"/>
  <c r="E335" i="27"/>
  <c r="E338" s="1"/>
  <c r="E204"/>
  <c r="E316" s="1"/>
  <c r="E205"/>
  <c r="E324" s="1"/>
  <c r="L50" i="52"/>
  <c r="L30"/>
  <c r="K31"/>
  <c r="L44"/>
  <c r="K46"/>
  <c r="E22"/>
  <c r="M13"/>
  <c r="M16" s="1"/>
  <c r="K16"/>
  <c r="K40"/>
  <c r="J42"/>
  <c r="J27"/>
  <c r="K25"/>
  <c r="K33" l="1"/>
  <c r="V31"/>
  <c r="W29"/>
  <c r="W46"/>
  <c r="X44"/>
  <c r="X46" s="1"/>
  <c r="X13"/>
  <c r="X16" s="1"/>
  <c r="W16"/>
  <c r="U42"/>
  <c r="V39"/>
  <c r="J22"/>
  <c r="U22" s="1"/>
  <c r="E340" i="27"/>
  <c r="E341" s="1"/>
  <c r="E36" i="52"/>
  <c r="E319" i="27"/>
  <c r="E322" s="1"/>
  <c r="E327"/>
  <c r="E330" s="1"/>
  <c r="M30" i="52"/>
  <c r="M31" s="1"/>
  <c r="L31"/>
  <c r="E23"/>
  <c r="L25"/>
  <c r="K27"/>
  <c r="M44"/>
  <c r="M46" s="1"/>
  <c r="L46"/>
  <c r="I23"/>
  <c r="I33" s="1"/>
  <c r="L40"/>
  <c r="K42"/>
  <c r="V42" l="1"/>
  <c r="W39"/>
  <c r="W31"/>
  <c r="X29"/>
  <c r="X31" s="1"/>
  <c r="U23"/>
  <c r="U33" s="1"/>
  <c r="V22"/>
  <c r="E52"/>
  <c r="E33"/>
  <c r="E35" s="1"/>
  <c r="J36"/>
  <c r="E54"/>
  <c r="M25"/>
  <c r="M27" s="1"/>
  <c r="L27"/>
  <c r="K22"/>
  <c r="J23"/>
  <c r="J33" s="1"/>
  <c r="M40"/>
  <c r="M42" s="1"/>
  <c r="L42"/>
  <c r="J52" l="1"/>
  <c r="U36"/>
  <c r="W42"/>
  <c r="X39"/>
  <c r="X42" s="1"/>
  <c r="W22"/>
  <c r="V23"/>
  <c r="V33" s="1"/>
  <c r="K36"/>
  <c r="K52" s="1"/>
  <c r="K23"/>
  <c r="L22"/>
  <c r="U52" l="1"/>
  <c r="V36"/>
  <c r="X22"/>
  <c r="X23" s="1"/>
  <c r="X33" s="1"/>
  <c r="W23"/>
  <c r="W33" s="1"/>
  <c r="L36"/>
  <c r="L52" s="1"/>
  <c r="L23"/>
  <c r="L33" s="1"/>
  <c r="M22"/>
  <c r="M23" s="1"/>
  <c r="M33" s="1"/>
  <c r="V52" l="1"/>
  <c r="W36"/>
  <c r="M36"/>
  <c r="M52" s="1"/>
  <c r="W52" l="1"/>
  <c r="X36"/>
  <c r="X52" s="1"/>
  <c r="M304" i="53"/>
  <c r="M283" s="1"/>
  <c r="M303"/>
  <c r="M282" s="1"/>
  <c r="K282"/>
  <c r="M305"/>
  <c r="M284" s="1"/>
  <c r="L281"/>
  <c r="L283"/>
  <c r="L282"/>
  <c r="M302"/>
  <c r="M281" s="1"/>
  <c r="K284"/>
  <c r="L284"/>
  <c r="K283"/>
  <c r="K285" l="1"/>
  <c r="K296" s="1"/>
  <c r="M285"/>
  <c r="L285"/>
  <c r="M296" l="1"/>
  <c r="L296"/>
</calcChain>
</file>

<file path=xl/comments1.xml><?xml version="1.0" encoding="utf-8"?>
<comments xmlns="http://schemas.openxmlformats.org/spreadsheetml/2006/main">
  <authors>
    <author>Karen Schuh</author>
  </authors>
  <commentList>
    <comment ref="C228" authorId="0">
      <text>
        <r>
          <rPr>
            <b/>
            <sz val="8"/>
            <color indexed="81"/>
            <rFont val="Tahoma"/>
            <family val="2"/>
          </rPr>
          <t>Karen Schuh:</t>
        </r>
        <r>
          <rPr>
            <sz val="8"/>
            <color indexed="81"/>
            <rFont val="Tahoma"/>
            <family val="2"/>
          </rPr>
          <t xml:space="preserve">
Based on historical Analysis 
</t>
        </r>
      </text>
    </comment>
  </commentList>
</comments>
</file>

<file path=xl/comments2.xml><?xml version="1.0" encoding="utf-8"?>
<comments xmlns="http://schemas.openxmlformats.org/spreadsheetml/2006/main">
  <authors>
    <author>fzx7qm</author>
  </authors>
  <commentList>
    <comment ref="L26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changed to $2.5M due to CWIP balance 
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per Mike M. </t>
        </r>
      </text>
    </comment>
    <comment ref="L31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per Mike M.</t>
        </r>
      </text>
    </comment>
    <comment ref="L63" authorId="0">
      <text>
        <r>
          <rPr>
            <b/>
            <sz val="9"/>
            <color indexed="81"/>
            <rFont val="Tahoma"/>
            <family val="2"/>
          </rPr>
          <t>Per heide evans will transfer.</t>
        </r>
      </text>
    </comment>
    <comment ref="L81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changed per Ken S and CWIP bal.</t>
        </r>
      </text>
    </comment>
    <comment ref="L86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per Ken S.
</t>
        </r>
      </text>
    </comment>
    <comment ref="L184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per walter roys this will not ttp in december.</t>
        </r>
      </text>
    </comment>
    <comment ref="L213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Per discussion with Brian Vanderburg remove $9M</t>
        </r>
      </text>
    </comment>
    <comment ref="L216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removed per steve W.
</t>
        </r>
      </text>
    </comment>
    <comment ref="L219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7" author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Per steve wenke will transfer in december</t>
        </r>
      </text>
    </comment>
  </commentList>
</comments>
</file>

<file path=xl/sharedStrings.xml><?xml version="1.0" encoding="utf-8"?>
<sst xmlns="http://schemas.openxmlformats.org/spreadsheetml/2006/main" count="2168" uniqueCount="473">
  <si>
    <t>System-Replace/Install Capacitor Banks</t>
  </si>
  <si>
    <t>System-Install Autotransformer Diagnostic Monitor</t>
  </si>
  <si>
    <t>System-Replace/Upgrade Voltage Regulators</t>
  </si>
  <si>
    <t>Network Transformers &amp; Network Protectors</t>
  </si>
  <si>
    <t>Enterprise Business Continuity</t>
  </si>
  <si>
    <t>Overbuilt Pipe Replacement Blanket</t>
  </si>
  <si>
    <t>Functional Plant Categories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</si>
  <si>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</si>
  <si>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</si>
  <si>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</si>
  <si>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</si>
  <si>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</si>
  <si>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</si>
  <si>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</si>
  <si>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</si>
  <si>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</si>
  <si>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</si>
  <si>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</si>
  <si>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</si>
  <si>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Hydro</t>
  </si>
  <si>
    <t>Plant Additions by Month</t>
  </si>
  <si>
    <t>ER</t>
  </si>
  <si>
    <t>Electric Revenue Blanket</t>
  </si>
  <si>
    <t>Gas Revenue Blanket</t>
  </si>
  <si>
    <t>Distribution Line Transformers</t>
  </si>
  <si>
    <t>Area Light Minor Blanket</t>
  </si>
  <si>
    <t>Power Xfmr-Distribution</t>
  </si>
  <si>
    <t>Gas Meters Minor Blanket</t>
  </si>
  <si>
    <t>Gas Regulators Minor Blanket</t>
  </si>
  <si>
    <t>Gas ERT Minor Blanket</t>
  </si>
  <si>
    <t>in (000's)</t>
  </si>
  <si>
    <t>Power Circuit Breaker</t>
  </si>
  <si>
    <t>Electric Underground Replacement</t>
  </si>
  <si>
    <t>Electric Distribution Minor Blanket</t>
  </si>
  <si>
    <t>Transmission Minor Rebuild</t>
  </si>
  <si>
    <t>Spokane Electric Network Incr Capacity</t>
  </si>
  <si>
    <t>Wood Pole Mgmt</t>
  </si>
  <si>
    <t>ER_TITLE</t>
  </si>
  <si>
    <t>WA</t>
  </si>
  <si>
    <t>AN</t>
  </si>
  <si>
    <t>AA</t>
  </si>
  <si>
    <t>Electric Meters Minor Blanket</t>
  </si>
  <si>
    <t>Street Lt Minor Blanket</t>
  </si>
  <si>
    <t>System Wood Substation Rebuilds</t>
  </si>
  <si>
    <t>Spokane-CDA 115 kV Line Relay Upgrades</t>
  </si>
  <si>
    <t>ID</t>
  </si>
  <si>
    <t>System 115kV Air Switch Upgrade</t>
  </si>
  <si>
    <t>System-Replace Obsolete Reclosers</t>
  </si>
  <si>
    <t>Tribal Permits and Settlements</t>
  </si>
  <si>
    <t>Sys-Dist Reliability-Improve Worst Fdrs</t>
  </si>
  <si>
    <t>System - Replace Substation Air Switches</t>
  </si>
  <si>
    <t>Gas Reinforce-Minor Blanket</t>
  </si>
  <si>
    <t>Replace Deteriorating Gas System</t>
  </si>
  <si>
    <t>Regulator Reliable - Blanket</t>
  </si>
  <si>
    <t>Gas Replace-St&amp;Hwy</t>
  </si>
  <si>
    <t>Cathodic Protection-Minor Blanket</t>
  </si>
  <si>
    <t>Gas Distribution Non-Revenue Blanket</t>
  </si>
  <si>
    <t>Gas Telemetry</t>
  </si>
  <si>
    <t>OR</t>
  </si>
  <si>
    <t>System Battery Replacement</t>
  </si>
  <si>
    <t>Colstrip Capital Additions</t>
  </si>
  <si>
    <t>Nine Mile Redevelopment</t>
  </si>
  <si>
    <t>Next Generation Radio System</t>
  </si>
  <si>
    <t>PCB Identification &amp; Disposal</t>
  </si>
  <si>
    <t>Clark Fork License/Compliance</t>
  </si>
  <si>
    <t>Forest Srvc Rqmts</t>
  </si>
  <si>
    <t>Clark Fork Implement PME Agreement</t>
  </si>
  <si>
    <t>Spokane River Implementation (PM&amp;E)</t>
  </si>
  <si>
    <t>Transportation Equip</t>
  </si>
  <si>
    <t>Structures &amp; Improv</t>
  </si>
  <si>
    <t>Office Furniture</t>
  </si>
  <si>
    <t>Stores Equip</t>
  </si>
  <si>
    <t>Tools Lab &amp; Shop Equipment</t>
  </si>
  <si>
    <t>WSDOT Highway Franchise Consolidation</t>
  </si>
  <si>
    <t>Appren Craft Train</t>
  </si>
  <si>
    <t>Jackson Prairie Storage</t>
  </si>
  <si>
    <t>Thermal Subtotal</t>
  </si>
  <si>
    <t>Beg Bal</t>
  </si>
  <si>
    <t>Additions</t>
  </si>
  <si>
    <t>End Bal</t>
  </si>
  <si>
    <t>Monthly Average</t>
  </si>
  <si>
    <t>AMA Calculation:</t>
  </si>
  <si>
    <t>Other Production Subtotal</t>
  </si>
  <si>
    <t>AMA Calculations for</t>
  </si>
  <si>
    <t>Electric Transmission Subtotal</t>
  </si>
  <si>
    <t>General Plant Subtotal</t>
  </si>
  <si>
    <t>Transportation Subtotal</t>
  </si>
  <si>
    <t>Gas UG/Production Subtotal</t>
  </si>
  <si>
    <t>Electric System Totals</t>
  </si>
  <si>
    <t>Gas System Totals</t>
  </si>
  <si>
    <t>Electric &amp; Gas System Totals</t>
  </si>
  <si>
    <t>AMA</t>
  </si>
  <si>
    <t>Gas WA Distribution Subtotal</t>
  </si>
  <si>
    <t>Gas OR Distribution Subtotal</t>
  </si>
  <si>
    <t>Gas ID Distribution Subtotal</t>
  </si>
  <si>
    <t>Gas AN Distribution Subtotal</t>
  </si>
  <si>
    <t>Electric WA Distribution Subtotal</t>
  </si>
  <si>
    <t>Electric ID Distribution Subtotal</t>
  </si>
  <si>
    <t>Electric AN Distribution Subtotal</t>
  </si>
  <si>
    <t>Thermal Plant - System Total</t>
  </si>
  <si>
    <t xml:space="preserve">   </t>
  </si>
  <si>
    <t xml:space="preserve">  - Washington Electric</t>
  </si>
  <si>
    <t>Allocation</t>
  </si>
  <si>
    <t xml:space="preserve">  - Idaho Electric</t>
  </si>
  <si>
    <t>Hydro Plant - System Total</t>
  </si>
  <si>
    <t>Other Production - System Total</t>
  </si>
  <si>
    <t>Electric Transmission-System Total</t>
  </si>
  <si>
    <t>Electric AN Distribution-System Total</t>
  </si>
  <si>
    <t>Electric</t>
  </si>
  <si>
    <t>General Plant Common System Total</t>
  </si>
  <si>
    <t xml:space="preserve">  - Washington Gas</t>
  </si>
  <si>
    <t xml:space="preserve">  - Idaho Gas</t>
  </si>
  <si>
    <t xml:space="preserve">  - Oregon Gas</t>
  </si>
  <si>
    <t>Gas North</t>
  </si>
  <si>
    <t>Gas South</t>
  </si>
  <si>
    <t>Transportation Common System Total</t>
  </si>
  <si>
    <t xml:space="preserve">Gas UG/Production </t>
  </si>
  <si>
    <t>Electric ID Distribution-Total</t>
  </si>
  <si>
    <t>Electric WA Distribution-Total</t>
  </si>
  <si>
    <t>Gas WA Distribution Total</t>
  </si>
  <si>
    <t>Gas ID Distribution Total</t>
  </si>
  <si>
    <t>Gas AN Distribution Total</t>
  </si>
  <si>
    <t>Gas OR Distribution Total</t>
  </si>
  <si>
    <t>Washington Electric Totals</t>
  </si>
  <si>
    <t>Idaho Electric Totals</t>
  </si>
  <si>
    <t>Washington Gas Totals</t>
  </si>
  <si>
    <t>Idaho Gas Totals</t>
  </si>
  <si>
    <t>Oregon Gas Totals</t>
  </si>
  <si>
    <t>Grand Total</t>
  </si>
  <si>
    <t>COF HVAC Improvmt</t>
  </si>
  <si>
    <t>Oakland Bridge Bore &amp; Relocation, Oakland OR</t>
  </si>
  <si>
    <t>Intangible Plant</t>
  </si>
  <si>
    <t>Production Plant</t>
  </si>
  <si>
    <t>Transmission Plant</t>
  </si>
  <si>
    <t>Distribution Plant</t>
  </si>
  <si>
    <t>General Plant</t>
  </si>
  <si>
    <t>Underground Storage Plant</t>
  </si>
  <si>
    <t>Check Total</t>
  </si>
  <si>
    <t>Total Transf</t>
  </si>
  <si>
    <t>Environ Affairs</t>
  </si>
  <si>
    <t xml:space="preserve">Hydro Generation Minor Blanket </t>
  </si>
  <si>
    <t>Gas</t>
  </si>
  <si>
    <t>Generation</t>
  </si>
  <si>
    <t>Spokane River License Implementation</t>
  </si>
  <si>
    <t>Growth</t>
  </si>
  <si>
    <t>IS/IT</t>
  </si>
  <si>
    <t>Microwave Replacement with Fiber</t>
  </si>
  <si>
    <t>Other</t>
  </si>
  <si>
    <t>Trans/Dist</t>
  </si>
  <si>
    <t>Distribution Line Relocations</t>
  </si>
  <si>
    <t>System - Rock/Fence Restore</t>
  </si>
  <si>
    <t>System - Replace Obsolete Circuit Switchers</t>
  </si>
  <si>
    <t>SCADA - Install/Replace</t>
  </si>
  <si>
    <t>System - Batteries</t>
  </si>
  <si>
    <t>System - High Voltage Fuse Upgrades</t>
  </si>
  <si>
    <t>Irvin Sub - New Construction</t>
  </si>
  <si>
    <t>Moscow 230 kV Sub-Rebuild 230 kV Yard</t>
  </si>
  <si>
    <t>Distribution - Spokane North &amp; West</t>
  </si>
  <si>
    <t>Distribution - CdA East &amp; North</t>
  </si>
  <si>
    <t>Distribution - Pullman &amp; Lewis Clark</t>
  </si>
  <si>
    <t>SGDP-Pullman Smart Grid Demonstration Project</t>
  </si>
  <si>
    <t>Gas AA Distribution: ER 3000</t>
  </si>
  <si>
    <t>Gas AA Distribution: ER 3001</t>
  </si>
  <si>
    <t>Gas AA Distribution: ER 3002</t>
  </si>
  <si>
    <t>Gas AA Distribution: ER 3003</t>
  </si>
  <si>
    <t>Gas AA Distribution: ER 3004</t>
  </si>
  <si>
    <t>Gas AA Distribution: ER 3005</t>
  </si>
  <si>
    <t>Gas AA Distribution: ER 3006</t>
  </si>
  <si>
    <t>Gas AA Distribution ER 3000</t>
  </si>
  <si>
    <t>Electric AN Distribution ER 1006</t>
  </si>
  <si>
    <t>Electric AN Distribution-ER 1006</t>
  </si>
  <si>
    <t>Electric AN Distribution - ER 2054</t>
  </si>
  <si>
    <t xml:space="preserve">  (excluding ER 1006,2054,2055,2056,2059,2060,2204)</t>
  </si>
  <si>
    <t>Electric AN Distribution-ER 2054</t>
  </si>
  <si>
    <t>Electric AN Distribution-ER 2055</t>
  </si>
  <si>
    <t>Electric AN Distribution - ER 2055</t>
  </si>
  <si>
    <t>Electric AN Distribution-ER 2056</t>
  </si>
  <si>
    <t>Electric AN Distribution - ER 2056</t>
  </si>
  <si>
    <t>Electric AN Distribution-ER 2059</t>
  </si>
  <si>
    <t>Electric AN Distribution - ER 2059</t>
  </si>
  <si>
    <t>Electric AN Distribution-ER 2060</t>
  </si>
  <si>
    <t>Electric AN Distribution - ER 2204</t>
  </si>
  <si>
    <t>Electric AN Distribution-ER 2204</t>
  </si>
  <si>
    <t>ER 2056 AN</t>
  </si>
  <si>
    <t>ER 2204 AN</t>
  </si>
  <si>
    <t>Tax Rate</t>
  </si>
  <si>
    <t>P/T/D</t>
  </si>
  <si>
    <t>GP</t>
  </si>
  <si>
    <t>Transport. &amp; Software</t>
  </si>
  <si>
    <t>Description</t>
  </si>
  <si>
    <t>EOP Cost</t>
  </si>
  <si>
    <t>AMA Cost</t>
  </si>
  <si>
    <t>Book Rate</t>
  </si>
  <si>
    <t>Estimated Annual Deprec Expense</t>
  </si>
  <si>
    <t>Thermal</t>
  </si>
  <si>
    <t>Hydro</t>
  </si>
  <si>
    <t>Subtotal</t>
  </si>
  <si>
    <t>Transmission</t>
  </si>
  <si>
    <t>Distribution</t>
  </si>
  <si>
    <t>Direct</t>
  </si>
  <si>
    <t>Transport.</t>
  </si>
  <si>
    <t>Electric Total</t>
  </si>
  <si>
    <t>Gas U/G Storage</t>
  </si>
  <si>
    <t>Gas Total</t>
  </si>
  <si>
    <t>Customer Information System (CIS) Replacement</t>
  </si>
  <si>
    <t>System - Replace/Install Relays</t>
  </si>
  <si>
    <t>System Transmission:Rebuild Condition</t>
  </si>
  <si>
    <t>Greenacres 115-13kV Sub - New Construct</t>
  </si>
  <si>
    <t>ED</t>
  </si>
  <si>
    <t>GD</t>
  </si>
  <si>
    <t>CD</t>
  </si>
  <si>
    <t>Isolated Steel Replacement</t>
  </si>
  <si>
    <t>Aldyl -A Pipe Replacement</t>
  </si>
  <si>
    <t>Base Hydro</t>
  </si>
  <si>
    <t>Regulating Hydro</t>
  </si>
  <si>
    <t>Base Load Thermal</t>
  </si>
  <si>
    <t>Peaking Generation</t>
  </si>
  <si>
    <t>Kettle Falls Develop New River Wells</t>
  </si>
  <si>
    <t>Little Falls Powerhouse Redevelopment</t>
  </si>
  <si>
    <t>Information Technology Refresh Program</t>
  </si>
  <si>
    <t>Information Technology Expansion Program</t>
  </si>
  <si>
    <t>High Voltage Protection Upgrade</t>
  </si>
  <si>
    <t>Electric Transmission Plant-Storm</t>
  </si>
  <si>
    <t>Failed Electric Dist Plant-Storm</t>
  </si>
  <si>
    <t>Metro FDR Upgrade</t>
  </si>
  <si>
    <t>System - Replace Dist Power Xfmrs</t>
  </si>
  <si>
    <t>System Efficiency Feeder Rebuild</t>
  </si>
  <si>
    <t>10th &amp; Stewart Dx Int</t>
  </si>
  <si>
    <t>Blue Creek 115 kV - Rebuild</t>
  </si>
  <si>
    <t>Burke-Thompson A&amp;B 115kV Transmission Rebuld Proj</t>
  </si>
  <si>
    <t>Opportunity 115 kV Switching Station</t>
  </si>
  <si>
    <t>Electric AN Distribution-ER 2535</t>
  </si>
  <si>
    <t>Gas AA Distribution: ER 3007</t>
  </si>
  <si>
    <t>Gas AA Distribution: ER 3008</t>
  </si>
  <si>
    <t>Software  AN Subtotal</t>
  </si>
  <si>
    <t>Software AN Common Total</t>
  </si>
  <si>
    <t>per Gas Eng Est of work by state</t>
  </si>
  <si>
    <t>Electric AN Distribution - ER 2060/1003</t>
  </si>
  <si>
    <t>Mobility in the Field</t>
  </si>
  <si>
    <t>CNG Fleet Conversion</t>
  </si>
  <si>
    <t>Elec Distribution 360-373</t>
  </si>
  <si>
    <t>Hydro Safety Minor Blanket</t>
  </si>
  <si>
    <t>Hydro 331-336</t>
  </si>
  <si>
    <t>Elec Transmission 350-359</t>
  </si>
  <si>
    <t>Gas Distribution 374-387</t>
  </si>
  <si>
    <t>Construct Chase Rd Gate Stn Post Falls ID</t>
  </si>
  <si>
    <t>Other Elec Production / Turbines 340-346</t>
  </si>
  <si>
    <t>Thermal 311-316</t>
  </si>
  <si>
    <t>Software 303</t>
  </si>
  <si>
    <t>Security Systems</t>
  </si>
  <si>
    <t>General 389-391 / 393-395 / 397-398</t>
  </si>
  <si>
    <t>AU.com &amp; AVANet Redevelopment</t>
  </si>
  <si>
    <t>Transportation and Tools 392 / 396</t>
  </si>
  <si>
    <t xml:space="preserve">Long term Campus Re-Structuring Plan </t>
  </si>
  <si>
    <t>Gas Underground Storage 350-357</t>
  </si>
  <si>
    <t>System - Replace High Voltage Breakers</t>
  </si>
  <si>
    <t>System - Upgrade Meters</t>
  </si>
  <si>
    <t>Distribution Line Protection</t>
  </si>
  <si>
    <t>SCADA Upgrade</t>
  </si>
  <si>
    <t>Line Ratings Mitigation Project</t>
  </si>
  <si>
    <t>Stratford 115kV - Upgrade Bus</t>
  </si>
  <si>
    <t>Devils Gap-Lind 115kV Transmission Rebuild Proj</t>
  </si>
  <si>
    <t>2013 Vintage</t>
  </si>
  <si>
    <t>Accumulated Depreciation</t>
  </si>
  <si>
    <t>12.31.14</t>
  </si>
  <si>
    <t>12.31.15</t>
  </si>
  <si>
    <t>12.31.16</t>
  </si>
  <si>
    <t>EOP</t>
  </si>
  <si>
    <t xml:space="preserve">AMA </t>
  </si>
  <si>
    <t>Gas AA Distribution Total</t>
  </si>
  <si>
    <t xml:space="preserve">Electric AN Distribution Total </t>
  </si>
  <si>
    <t>Alloc</t>
  </si>
  <si>
    <t>TOTAL</t>
  </si>
  <si>
    <t>Number of Cust</t>
  </si>
  <si>
    <t>Distr Op Exp</t>
  </si>
  <si>
    <t>Four Factor</t>
  </si>
  <si>
    <t>Therms Purchased</t>
  </si>
  <si>
    <t>Throughput</t>
  </si>
  <si>
    <t>System Contract Demand</t>
  </si>
  <si>
    <t>P/T Ratio</t>
  </si>
  <si>
    <t>4-Factor</t>
  </si>
  <si>
    <t xml:space="preserve">Allocation Factors Electric </t>
  </si>
  <si>
    <t>Allocation Factors Gas</t>
  </si>
  <si>
    <t>Net Electric Distribution Plant</t>
  </si>
  <si>
    <t>AN Allocation</t>
  </si>
  <si>
    <t>CD AA  Allocation</t>
  </si>
  <si>
    <t>Business Case</t>
  </si>
  <si>
    <t>Kettle Falls Water Supply</t>
  </si>
  <si>
    <t>Base Load Thermal Plant</t>
  </si>
  <si>
    <t>Colstrip Thermal Capital</t>
  </si>
  <si>
    <t>Generation Battery Replacement</t>
  </si>
  <si>
    <t>Nine Mile Rehab</t>
  </si>
  <si>
    <t>Base Load Hydro</t>
  </si>
  <si>
    <t>Little Falls Plant Upgrade</t>
  </si>
  <si>
    <t>Clark Fork Settlement Agreement</t>
  </si>
  <si>
    <t>Substation - Capital Spares</t>
  </si>
  <si>
    <t>Substation - New Distribution Stations</t>
  </si>
  <si>
    <t>Substation - Distribution Station Rebuilds</t>
  </si>
  <si>
    <t>Moscow 230 Sustation Rebuild</t>
  </si>
  <si>
    <t>Substation - Asset Mgmt. Capital Maintenance</t>
  </si>
  <si>
    <t>Storms</t>
  </si>
  <si>
    <t>Transmission - Asset Management</t>
  </si>
  <si>
    <t>Colstrip Transmission/PNACI</t>
  </si>
  <si>
    <t>Substation - 115 kV Line Relay Upgrades</t>
  </si>
  <si>
    <t>SCADA - SOO &amp; BUCC</t>
  </si>
  <si>
    <t>Transmission - Reconductors and Rebuilds</t>
  </si>
  <si>
    <t>Spokane Valley Transmission Reinforcement</t>
  </si>
  <si>
    <t>Transmission - NERC High Priority Mitigation</t>
  </si>
  <si>
    <t>Environmental Compliance</t>
  </si>
  <si>
    <t>New Revenue - Growth</t>
  </si>
  <si>
    <t>Primary URD Cable Replacement</t>
  </si>
  <si>
    <t>Distribution Minor Rebuild</t>
  </si>
  <si>
    <t>Elec Replacement/Relocation</t>
  </si>
  <si>
    <t>Distribution Wood Pole Management</t>
  </si>
  <si>
    <t>Worst Feeders</t>
  </si>
  <si>
    <t>Distribution Transformer Change-Out Program</t>
  </si>
  <si>
    <t>Feeder Upgrades</t>
  </si>
  <si>
    <t>Segment Reconductor and FDR Tie Program</t>
  </si>
  <si>
    <t>Spokane Electric Network</t>
  </si>
  <si>
    <t>Smart Grid Demonstration Project</t>
  </si>
  <si>
    <t>Next Generation Radio Refresh</t>
  </si>
  <si>
    <t>Structures and Improvements/Furniture</t>
  </si>
  <si>
    <t>Capital Tools &amp; Stores Equipment</t>
  </si>
  <si>
    <t>COF Long-Term Restructuring Plan</t>
  </si>
  <si>
    <t>Franchising for WSDOT</t>
  </si>
  <si>
    <t>Fleet Budget</t>
  </si>
  <si>
    <t>Technology Refresh to Sustain Business Process</t>
  </si>
  <si>
    <t>Technology Expansion to Enable Business Process</t>
  </si>
  <si>
    <t>Enterprise Business Continuity Plan</t>
  </si>
  <si>
    <t>Enterprise Security</t>
  </si>
  <si>
    <t>Microwave Refresh</t>
  </si>
  <si>
    <t>AvistaUtilities.com and AvaNet Redesign</t>
  </si>
  <si>
    <t>CSS Replacement</t>
  </si>
  <si>
    <t>Apprentice Training</t>
  </si>
  <si>
    <t>High Voltage Protection for Substations</t>
  </si>
  <si>
    <t>Gas Reinforcement</t>
  </si>
  <si>
    <t>Repl Deteriorating Steel Gas Systems</t>
  </si>
  <si>
    <t>Regulator Station Reliability Replacement</t>
  </si>
  <si>
    <t>Gas Replacement Street &amp; Highway</t>
  </si>
  <si>
    <t>Cathodic Protection</t>
  </si>
  <si>
    <t>Gas Non-Revenue Program</t>
  </si>
  <si>
    <t>Aldyl A Replacement</t>
  </si>
  <si>
    <t>Overbuilt Pipe Replacement</t>
  </si>
  <si>
    <t>Chase Rd. Gate Station Installation</t>
  </si>
  <si>
    <t>Oakland Bridge 2ft HP Gas Main Relocate</t>
  </si>
  <si>
    <t>Electric AN Distribution - ER 2535 &amp; 6000</t>
  </si>
  <si>
    <t>Software AA Common  All Other Total</t>
  </si>
  <si>
    <t>Software  AA  All Other Subtotal</t>
  </si>
  <si>
    <t xml:space="preserve">Pro Forma Adjustment Calculation- WA </t>
  </si>
  <si>
    <t>2014 Transfers to Plant</t>
  </si>
  <si>
    <t>Functional Plant-Depreciation Category</t>
  </si>
  <si>
    <t xml:space="preserve">Service </t>
  </si>
  <si>
    <t xml:space="preserve">State </t>
  </si>
  <si>
    <t>Budget Functional Plant Categories</t>
  </si>
  <si>
    <t>BUDGET_CATEGORY</t>
  </si>
  <si>
    <t>Mandated</t>
  </si>
  <si>
    <t>Programs</t>
  </si>
  <si>
    <t>Projects</t>
  </si>
  <si>
    <t>TCOP Related Distribution Rebuilds</t>
  </si>
  <si>
    <t>Noxon Construction Sub - Minor Rebuild</t>
  </si>
  <si>
    <t>Lewiston Mill Road Sub</t>
  </si>
  <si>
    <t>Lewiston Mill Rd. 115 kV Substation - New Sub</t>
  </si>
  <si>
    <t>Sandpoint Grid Modernization Project</t>
  </si>
  <si>
    <t>Lewiston Mill Road- Dx Line Integration</t>
  </si>
  <si>
    <t>Harrington 4 kV Cutover</t>
  </si>
  <si>
    <t>Harrington Conversion to 13 kV</t>
  </si>
  <si>
    <t>Colstrip Transmission-PNACI Capital Additions</t>
  </si>
  <si>
    <t>Clearwater Sub Upgrades</t>
  </si>
  <si>
    <t>Clearwater 115 kV Substation Upgrades</t>
  </si>
  <si>
    <t>Little Fall 115 kV Sub - Rebuild</t>
  </si>
  <si>
    <t>Chelan-Stratford 115kV - Rbld Columbia River Xing</t>
  </si>
  <si>
    <t>Transmission - NERC Low Priority Mitigation</t>
  </si>
  <si>
    <t>Low Priority Ratings Mitigation</t>
  </si>
  <si>
    <t>Transmission - NERC Medium Priority Mitigation</t>
  </si>
  <si>
    <t>Medium Priority Ratings Mitigation</t>
  </si>
  <si>
    <t>Benton-Othello 115 Recond</t>
  </si>
  <si>
    <t>Gas PMC Program - Capital Replacements</t>
  </si>
  <si>
    <t>Gas PMC Program</t>
  </si>
  <si>
    <t>Maintenance</t>
  </si>
  <si>
    <t>Mech Shop 3 Ton Crane</t>
  </si>
  <si>
    <t>Mechanical Shop 3 Ton Crane</t>
  </si>
  <si>
    <t>Transmission Outage Management</t>
  </si>
  <si>
    <t>Noxon Spare Coils</t>
  </si>
  <si>
    <t>Noxon Rapids HED Spare Coils</t>
  </si>
  <si>
    <t>Long Lake Replace Field Windings</t>
  </si>
  <si>
    <t>Long Lake HED Replace Field Windings</t>
  </si>
  <si>
    <t>CS2 Inlet Air Sys</t>
  </si>
  <si>
    <t>CS2 Inlet Air System</t>
  </si>
  <si>
    <t>GridGlo GFX Integration</t>
  </si>
  <si>
    <t>Colstrip Unit 4 Outage due to Generator Failure</t>
  </si>
  <si>
    <t xml:space="preserve">Actual </t>
  </si>
  <si>
    <t>Budget</t>
  </si>
  <si>
    <t>Test Year Ended Septebmer 30, 2014 Ratebase Adjusted to 12/31/16 AMA</t>
  </si>
  <si>
    <t>Grand Total with New Revenue</t>
  </si>
  <si>
    <t>Growth vs. Non Growth %</t>
  </si>
  <si>
    <t>Portion of  Revenue ER's  not included above:</t>
  </si>
  <si>
    <t xml:space="preserve">Grand Total </t>
  </si>
  <si>
    <t>ZZ</t>
  </si>
  <si>
    <t>WSDOT Franchise Requirements Construction</t>
  </si>
  <si>
    <t>Elec Meter Replacement Non Revenue</t>
  </si>
  <si>
    <t>Moscow 230 kV Sub - Rebuild 230 kV Yard</t>
  </si>
  <si>
    <t>Spokane Smart Circuit</t>
  </si>
  <si>
    <t>Power Xfmr-Transmission</t>
  </si>
  <si>
    <t>Trans/Dist/Sub Reimbursable Projects</t>
  </si>
  <si>
    <t>Dollar Road Land Purchase and Facility Expansion</t>
  </si>
  <si>
    <t>HWY 62 - HP &amp; IP Main Relocation &amp; SSFT #1316</t>
  </si>
  <si>
    <t>NSC Greene St HP Gas Main</t>
  </si>
  <si>
    <t>Millwood Sub - Rebuild</t>
  </si>
  <si>
    <t xml:space="preserve">Total (Gross) Revenue ER's included above: </t>
  </si>
  <si>
    <t>Revenue ER's Not included above:</t>
  </si>
  <si>
    <t>Meter Minor Blanket</t>
  </si>
  <si>
    <t>Dist Grid Modernization</t>
  </si>
  <si>
    <t xml:space="preserve"> </t>
  </si>
  <si>
    <t>Removed from above adjustment</t>
  </si>
  <si>
    <t>KFGS Ash Collector</t>
  </si>
  <si>
    <t>Elec Distribution 360-373 Total</t>
  </si>
  <si>
    <t>Elec Transmission 350-359 Total</t>
  </si>
  <si>
    <t>Gas Distribution 374-387 Total</t>
  </si>
  <si>
    <t>Gas Underground Storage 350-357 Total</t>
  </si>
  <si>
    <t>Hydro 331-336 Total</t>
  </si>
  <si>
    <t>Other Elec Production / Turbines 340-346 Total</t>
  </si>
  <si>
    <t>Thermal 311-316 Total</t>
  </si>
  <si>
    <t>ED Total</t>
  </si>
  <si>
    <t>GD Total</t>
  </si>
  <si>
    <t>AA Total</t>
  </si>
  <si>
    <t>AN Total</t>
  </si>
  <si>
    <t>WA Total</t>
  </si>
  <si>
    <t>OR Total</t>
  </si>
  <si>
    <t>ID Total</t>
  </si>
  <si>
    <t>General Plant AN Subtotal</t>
  </si>
  <si>
    <t>General Plant WA Subtotal</t>
  </si>
  <si>
    <t>General Plant ED AN Subtotal</t>
  </si>
  <si>
    <t>General Plant ED WA Subtotal</t>
  </si>
  <si>
    <t>General Plant GD AA Subtotal</t>
  </si>
  <si>
    <t>General Plant GD OR Subtotal</t>
  </si>
  <si>
    <t>Software  WA Subtotal</t>
  </si>
  <si>
    <t xml:space="preserve">Software  GD AA Subtotal </t>
  </si>
  <si>
    <t xml:space="preserve">Software GD AA Common </t>
  </si>
  <si>
    <t>Software CD WA Common Total</t>
  </si>
  <si>
    <t>General Plant CD WA</t>
  </si>
  <si>
    <t xml:space="preserve">General Plant  CD AN </t>
  </si>
  <si>
    <t xml:space="preserve">General Plant ED AN </t>
  </si>
  <si>
    <t>General Plant ED WA</t>
  </si>
  <si>
    <t>General Plant GD AA</t>
  </si>
  <si>
    <t>General Plant GD OR</t>
  </si>
  <si>
    <t xml:space="preserve">Above </t>
  </si>
  <si>
    <r>
      <rPr>
        <b/>
        <sz val="9"/>
        <rFont val="Arial"/>
        <family val="2"/>
      </rPr>
      <t>Note:</t>
    </r>
    <r>
      <rPr>
        <sz val="10"/>
        <rFont val="Arial"/>
        <family val="2"/>
      </rPr>
      <t xml:space="preserve"> DFIT is calculated using a 10/2 (Actuals/Forecast) with additions at December 31, 2013. Therefore, for the period September 30, 2014 - December 31, 2014, for DFIT, additions have been taken into account and are inlcuded as a part of the September 30, 2013 DFIT Balance in each of the adjustment years 12.31.14-2017. </t>
    </r>
  </si>
  <si>
    <t>9.30.14</t>
  </si>
  <si>
    <t>12.31.17</t>
  </si>
  <si>
    <t>CAP14</t>
  </si>
  <si>
    <t>CAP14.2</t>
  </si>
  <si>
    <t>CAP14.1</t>
  </si>
  <si>
    <t>CAP14.3</t>
  </si>
  <si>
    <t xml:space="preserve">E-CAP SUMMARY </t>
  </si>
  <si>
    <t xml:space="preserve">G-CAP SUMMARY </t>
  </si>
  <si>
    <t>Source:  E-ALL-12A - 9.30.14</t>
  </si>
  <si>
    <t>Source:  G-ALL-12A - 9.30.14</t>
  </si>
  <si>
    <t xml:space="preserve">Gas North </t>
  </si>
  <si>
    <t>Oregon Gas</t>
  </si>
  <si>
    <t>2014 Non-Revenue Plant Additions on an Allocated Basis:</t>
  </si>
  <si>
    <t>Gas AA Distribution Subtotal</t>
  </si>
  <si>
    <t xml:space="preserve">Gas AA Distribution </t>
  </si>
  <si>
    <t xml:space="preserve">Subtotal </t>
  </si>
  <si>
    <t>Hardware - 61%</t>
  </si>
  <si>
    <t>Software - 39%</t>
  </si>
  <si>
    <t>1st Year Rate</t>
  </si>
  <si>
    <t>2nd Year Rate</t>
  </si>
  <si>
    <t>3rd Year Rate</t>
  </si>
  <si>
    <t>4th Year Rate</t>
  </si>
  <si>
    <t>Tax Depreciation</t>
  </si>
  <si>
    <t>Accumualted DFIT</t>
  </si>
  <si>
    <t>Mobile Substation - Purchase New Mobile Subs</t>
  </si>
  <si>
    <t xml:space="preserve">Per plant accounting relates to non utility 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</si>
</sst>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;\(#,###,\)"/>
    <numFmt numFmtId="165" formatCode="_(* #,##0_);_(* \(#,##0\);_(* &quot;-&quot;??_);_(@_)"/>
    <numFmt numFmtId="166" formatCode="0.000%"/>
    <numFmt numFmtId="167" formatCode="#,##0.00000"/>
    <numFmt numFmtId="168" formatCode="#,##0.00;[Red]\(#,##0.00\)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name val="Tahoma "/>
    </font>
    <font>
      <sz val="10"/>
      <name val="Tahoma "/>
    </font>
    <font>
      <sz val="10"/>
      <color theme="1"/>
      <name val="Tahoma "/>
    </font>
    <font>
      <b/>
      <sz val="10"/>
      <color indexed="8"/>
      <name val="Tahoma "/>
    </font>
    <font>
      <sz val="10"/>
      <color indexed="8"/>
      <name val="Tahoma "/>
    </font>
    <font>
      <b/>
      <u/>
      <sz val="10"/>
      <name val="Tahoma "/>
    </font>
    <font>
      <b/>
      <i/>
      <sz val="10"/>
      <name val="Tahoma "/>
    </font>
    <font>
      <b/>
      <i/>
      <sz val="10"/>
      <color indexed="8"/>
      <name val="Tahoma "/>
    </font>
    <font>
      <sz val="8"/>
      <name val="Tahoma "/>
    </font>
    <font>
      <sz val="10"/>
      <name val="Geneva"/>
    </font>
    <font>
      <u/>
      <sz val="10"/>
      <name val="Tahoma"/>
      <family val="2"/>
    </font>
    <font>
      <sz val="10"/>
      <color indexed="12"/>
      <name val="Tahoma"/>
      <family val="2"/>
    </font>
    <font>
      <sz val="10"/>
      <color rgb="FF0070C0"/>
      <name val="Tahoma"/>
      <family val="2"/>
    </font>
    <font>
      <b/>
      <sz val="10"/>
      <color indexed="8"/>
      <name val="Tahoma"/>
      <family val="2"/>
    </font>
    <font>
      <b/>
      <sz val="9"/>
      <name val="Arial"/>
      <family val="2"/>
    </font>
    <font>
      <b/>
      <sz val="12"/>
      <color theme="1"/>
      <name val="Tahoma "/>
    </font>
    <font>
      <sz val="12"/>
      <color theme="1"/>
      <name val="Tahoma "/>
    </font>
    <font>
      <sz val="12"/>
      <color rgb="FFFF0000"/>
      <name val="Tahoma "/>
    </font>
    <font>
      <sz val="12"/>
      <name val="Tahoma "/>
    </font>
    <font>
      <sz val="12"/>
      <color indexed="8"/>
      <name val="Tahoma "/>
    </font>
    <font>
      <b/>
      <sz val="12"/>
      <color indexed="8"/>
      <name val="Tahoma "/>
    </font>
    <font>
      <b/>
      <sz val="12"/>
      <name val="Tahoma 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Tahoma"/>
      <family val="2"/>
    </font>
    <font>
      <b/>
      <sz val="10"/>
      <color rgb="FFFF0000"/>
      <name val="Tahoma"/>
      <family val="2"/>
    </font>
    <font>
      <b/>
      <sz val="8"/>
      <color rgb="FFFF0000"/>
      <name val="Tahoma 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168" fontId="11" fillId="4" borderId="0" applyBorder="0">
      <alignment horizontal="right"/>
    </xf>
    <xf numFmtId="0" fontId="12" fillId="5" borderId="0" applyBorder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4" fillId="0" borderId="0"/>
  </cellStyleXfs>
  <cellXfs count="250">
    <xf numFmtId="0" fontId="0" fillId="0" borderId="0" xfId="0"/>
    <xf numFmtId="0" fontId="10" fillId="0" borderId="0" xfId="0" applyFont="1"/>
    <xf numFmtId="0" fontId="10" fillId="0" borderId="0" xfId="0" applyFont="1" applyBorder="1"/>
    <xf numFmtId="0" fontId="10" fillId="0" borderId="0" xfId="0" applyFont="1" applyFill="1"/>
    <xf numFmtId="0" fontId="10" fillId="0" borderId="0" xfId="0" applyFont="1" applyFill="1" applyBorder="1"/>
    <xf numFmtId="0" fontId="16" fillId="0" borderId="0" xfId="19" applyFont="1"/>
    <xf numFmtId="0" fontId="16" fillId="0" borderId="0" xfId="19" applyFont="1" applyBorder="1"/>
    <xf numFmtId="0" fontId="16" fillId="0" borderId="0" xfId="19" applyFont="1" applyFill="1"/>
    <xf numFmtId="0" fontId="16" fillId="0" borderId="0" xfId="19" applyFont="1" applyFill="1" applyBorder="1"/>
    <xf numFmtId="0" fontId="16" fillId="0" borderId="0" xfId="19" applyFont="1" applyBorder="1" applyAlignment="1">
      <alignment wrapText="1"/>
    </xf>
    <xf numFmtId="165" fontId="15" fillId="0" borderId="0" xfId="24" applyNumberFormat="1" applyFont="1" applyBorder="1" applyAlignment="1">
      <alignment wrapText="1"/>
    </xf>
    <xf numFmtId="0" fontId="16" fillId="0" borderId="0" xfId="19" applyFont="1" applyFill="1" applyBorder="1" applyAlignment="1">
      <alignment wrapText="1"/>
    </xf>
    <xf numFmtId="0" fontId="16" fillId="0" borderId="0" xfId="19" applyFont="1" applyFill="1" applyBorder="1" applyAlignment="1">
      <alignment horizontal="center" wrapText="1"/>
    </xf>
    <xf numFmtId="165" fontId="16" fillId="0" borderId="0" xfId="24" applyNumberFormat="1" applyFont="1" applyBorder="1"/>
    <xf numFmtId="0" fontId="15" fillId="0" borderId="0" xfId="19" applyFont="1" applyFill="1" applyBorder="1" applyAlignment="1">
      <alignment horizontal="center"/>
    </xf>
    <xf numFmtId="0" fontId="18" fillId="0" borderId="0" xfId="9" applyFont="1" applyFill="1" applyBorder="1" applyAlignment="1">
      <alignment horizontal="center" wrapText="1"/>
    </xf>
    <xf numFmtId="165" fontId="15" fillId="0" borderId="0" xfId="24" applyNumberFormat="1" applyFont="1" applyFill="1" applyBorder="1" applyAlignment="1">
      <alignment horizontal="center" wrapText="1"/>
    </xf>
    <xf numFmtId="0" fontId="15" fillId="0" borderId="0" xfId="19" applyFont="1" applyFill="1" applyBorder="1" applyAlignment="1">
      <alignment horizontal="center" wrapText="1"/>
    </xf>
    <xf numFmtId="165" fontId="17" fillId="0" borderId="0" xfId="24" applyNumberFormat="1" applyFont="1" applyBorder="1"/>
    <xf numFmtId="165" fontId="16" fillId="0" borderId="0" xfId="24" applyNumberFormat="1" applyFont="1" applyFill="1" applyBorder="1"/>
    <xf numFmtId="165" fontId="17" fillId="0" borderId="7" xfId="24" applyNumberFormat="1" applyFont="1" applyBorder="1"/>
    <xf numFmtId="165" fontId="17" fillId="0" borderId="7" xfId="24" applyNumberFormat="1" applyFont="1" applyFill="1" applyBorder="1"/>
    <xf numFmtId="165" fontId="17" fillId="0" borderId="0" xfId="24" applyNumberFormat="1" applyFont="1" applyFill="1" applyBorder="1"/>
    <xf numFmtId="165" fontId="17" fillId="0" borderId="0" xfId="24" applyNumberFormat="1" applyFont="1"/>
    <xf numFmtId="165" fontId="17" fillId="0" borderId="0" xfId="24" applyNumberFormat="1" applyFont="1" applyFill="1"/>
    <xf numFmtId="165" fontId="17" fillId="0" borderId="2" xfId="24" applyNumberFormat="1" applyFont="1" applyBorder="1"/>
    <xf numFmtId="165" fontId="16" fillId="0" borderId="2" xfId="24" applyNumberFormat="1" applyFont="1" applyFill="1" applyBorder="1"/>
    <xf numFmtId="165" fontId="16" fillId="0" borderId="2" xfId="24" applyNumberFormat="1" applyFont="1" applyBorder="1"/>
    <xf numFmtId="0" fontId="15" fillId="0" borderId="0" xfId="19" applyFont="1"/>
    <xf numFmtId="165" fontId="15" fillId="0" borderId="6" xfId="24" applyNumberFormat="1" applyFont="1" applyBorder="1"/>
    <xf numFmtId="165" fontId="15" fillId="0" borderId="0" xfId="24" applyNumberFormat="1" applyFont="1" applyBorder="1"/>
    <xf numFmtId="165" fontId="15" fillId="0" borderId="6" xfId="24" applyNumberFormat="1" applyFont="1" applyFill="1" applyBorder="1"/>
    <xf numFmtId="165" fontId="15" fillId="0" borderId="0" xfId="24" applyNumberFormat="1" applyFont="1" applyFill="1" applyBorder="1"/>
    <xf numFmtId="165" fontId="15" fillId="0" borderId="0" xfId="24" applyNumberFormat="1" applyFont="1"/>
    <xf numFmtId="165" fontId="15" fillId="0" borderId="0" xfId="24" applyNumberFormat="1" applyFont="1" applyFill="1"/>
    <xf numFmtId="165" fontId="16" fillId="0" borderId="0" xfId="19" applyNumberFormat="1" applyFont="1" applyFill="1"/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3" fontId="16" fillId="0" borderId="0" xfId="0" applyNumberFormat="1" applyFont="1"/>
    <xf numFmtId="165" fontId="16" fillId="0" borderId="0" xfId="1" applyNumberFormat="1" applyFont="1"/>
    <xf numFmtId="0" fontId="21" fillId="0" borderId="0" xfId="0" applyFont="1" applyAlignment="1">
      <alignment horizontal="left"/>
    </xf>
    <xf numFmtId="0" fontId="16" fillId="0" borderId="0" xfId="0" applyFont="1" applyFill="1"/>
    <xf numFmtId="0" fontId="22" fillId="0" borderId="0" xfId="8" applyFont="1" applyFill="1" applyBorder="1" applyAlignment="1">
      <alignment wrapText="1"/>
    </xf>
    <xf numFmtId="0" fontId="22" fillId="0" borderId="0" xfId="8" applyFont="1" applyFill="1" applyBorder="1" applyAlignment="1">
      <alignment horizontal="left" wrapText="1"/>
    </xf>
    <xf numFmtId="3" fontId="15" fillId="0" borderId="0" xfId="0" applyNumberFormat="1" applyFont="1"/>
    <xf numFmtId="0" fontId="22" fillId="0" borderId="3" xfId="8" applyFont="1" applyFill="1" applyBorder="1" applyAlignment="1">
      <alignment horizontal="left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0" applyNumberFormat="1" applyFont="1"/>
    <xf numFmtId="164" fontId="16" fillId="0" borderId="0" xfId="0" applyNumberFormat="1" applyFont="1" applyFill="1"/>
    <xf numFmtId="10" fontId="17" fillId="0" borderId="0" xfId="23" applyNumberFormat="1" applyFont="1" applyFill="1" applyAlignment="1">
      <alignment horizontal="center"/>
    </xf>
    <xf numFmtId="10" fontId="17" fillId="0" borderId="0" xfId="23" applyNumberFormat="1" applyFont="1" applyFill="1" applyBorder="1" applyAlignment="1">
      <alignment horizontal="center" wrapText="1"/>
    </xf>
    <xf numFmtId="10" fontId="17" fillId="0" borderId="0" xfId="23" applyNumberFormat="1" applyFont="1" applyFill="1" applyBorder="1" applyAlignment="1">
      <alignment horizontal="center"/>
    </xf>
    <xf numFmtId="10" fontId="18" fillId="0" borderId="0" xfId="23" applyNumberFormat="1" applyFont="1" applyFill="1" applyBorder="1" applyAlignment="1">
      <alignment horizontal="center" wrapText="1"/>
    </xf>
    <xf numFmtId="0" fontId="15" fillId="0" borderId="0" xfId="19" applyFont="1" applyFill="1" applyBorder="1"/>
    <xf numFmtId="10" fontId="15" fillId="0" borderId="0" xfId="23" applyNumberFormat="1" applyFont="1" applyFill="1" applyAlignment="1">
      <alignment horizontal="center"/>
    </xf>
    <xf numFmtId="0" fontId="20" fillId="0" borderId="0" xfId="0" applyFont="1"/>
    <xf numFmtId="0" fontId="16" fillId="0" borderId="0" xfId="0" applyFont="1" applyAlignment="1">
      <alignment horizontal="left"/>
    </xf>
    <xf numFmtId="3" fontId="16" fillId="0" borderId="0" xfId="0" applyNumberFormat="1" applyFont="1" applyFill="1"/>
    <xf numFmtId="0" fontId="15" fillId="0" borderId="0" xfId="19" applyFont="1" applyFill="1" applyBorder="1" applyAlignment="1">
      <alignment wrapText="1"/>
    </xf>
    <xf numFmtId="165" fontId="19" fillId="0" borderId="0" xfId="24" applyNumberFormat="1" applyFont="1" applyFill="1" applyBorder="1" applyAlignment="1">
      <alignment wrapText="1"/>
    </xf>
    <xf numFmtId="165" fontId="19" fillId="0" borderId="2" xfId="24" applyNumberFormat="1" applyFont="1" applyFill="1" applyBorder="1" applyAlignment="1">
      <alignment wrapText="1"/>
    </xf>
    <xf numFmtId="0" fontId="15" fillId="0" borderId="0" xfId="19" applyFont="1" applyFill="1"/>
    <xf numFmtId="0" fontId="15" fillId="0" borderId="0" xfId="19" applyFont="1" applyFill="1" applyBorder="1" applyAlignment="1"/>
    <xf numFmtId="0" fontId="16" fillId="0" borderId="0" xfId="0" quotePrefix="1" applyFont="1" applyAlignment="1">
      <alignment horizontal="center"/>
    </xf>
    <xf numFmtId="0" fontId="16" fillId="0" borderId="0" xfId="0" quotePrefix="1" applyFont="1" applyFill="1" applyAlignment="1">
      <alignment horizontal="center"/>
    </xf>
    <xf numFmtId="0" fontId="15" fillId="0" borderId="0" xfId="0" applyFont="1" applyAlignment="1">
      <alignment horizontal="center"/>
    </xf>
    <xf numFmtId="165" fontId="16" fillId="0" borderId="0" xfId="0" applyNumberFormat="1" applyFont="1"/>
    <xf numFmtId="1" fontId="16" fillId="0" borderId="0" xfId="0" applyNumberFormat="1" applyFont="1"/>
    <xf numFmtId="3" fontId="15" fillId="0" borderId="2" xfId="0" applyNumberFormat="1" applyFont="1" applyBorder="1"/>
    <xf numFmtId="3" fontId="15" fillId="0" borderId="4" xfId="0" applyNumberFormat="1" applyFont="1" applyBorder="1"/>
    <xf numFmtId="3" fontId="23" fillId="0" borderId="0" xfId="0" applyNumberFormat="1" applyFont="1"/>
    <xf numFmtId="0" fontId="2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13" fillId="0" borderId="9" xfId="26" applyFont="1" applyFill="1" applyBorder="1"/>
    <xf numFmtId="0" fontId="10" fillId="0" borderId="9" xfId="26" applyFont="1" applyFill="1" applyBorder="1"/>
    <xf numFmtId="0" fontId="10" fillId="0" borderId="9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10" fontId="10" fillId="0" borderId="0" xfId="10" applyNumberFormat="1" applyFont="1"/>
    <xf numFmtId="0" fontId="10" fillId="0" borderId="0" xfId="0" applyFont="1" applyFill="1" applyAlignment="1">
      <alignment horizontal="right"/>
    </xf>
    <xf numFmtId="0" fontId="10" fillId="0" borderId="2" xfId="26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66" fontId="26" fillId="0" borderId="0" xfId="0" applyNumberFormat="1" applyFont="1" applyFill="1"/>
    <xf numFmtId="166" fontId="10" fillId="0" borderId="0" xfId="0" applyNumberFormat="1" applyFont="1"/>
    <xf numFmtId="0" fontId="10" fillId="0" borderId="0" xfId="0" applyFont="1" applyAlignment="1">
      <alignment horizontal="right"/>
    </xf>
    <xf numFmtId="166" fontId="10" fillId="0" borderId="0" xfId="0" applyNumberFormat="1" applyFont="1" applyFill="1"/>
    <xf numFmtId="165" fontId="10" fillId="0" borderId="0" xfId="1" applyNumberFormat="1" applyFont="1"/>
    <xf numFmtId="0" fontId="10" fillId="0" borderId="0" xfId="26" applyFont="1"/>
    <xf numFmtId="43" fontId="10" fillId="0" borderId="0" xfId="1" applyFont="1"/>
    <xf numFmtId="3" fontId="10" fillId="0" borderId="2" xfId="0" applyNumberFormat="1" applyFont="1" applyFill="1" applyBorder="1"/>
    <xf numFmtId="0" fontId="27" fillId="0" borderId="0" xfId="0" applyFont="1" applyFill="1"/>
    <xf numFmtId="10" fontId="10" fillId="0" borderId="0" xfId="12" applyNumberFormat="1" applyFont="1" applyFill="1"/>
    <xf numFmtId="0" fontId="27" fillId="0" borderId="0" xfId="4" applyFont="1" applyFill="1"/>
    <xf numFmtId="44" fontId="10" fillId="0" borderId="0" xfId="2" applyFont="1"/>
    <xf numFmtId="0" fontId="10" fillId="0" borderId="0" xfId="4" applyFont="1" applyFill="1"/>
    <xf numFmtId="0" fontId="10" fillId="0" borderId="0" xfId="26" applyFont="1" applyFill="1" applyAlignment="1">
      <alignment horizontal="right"/>
    </xf>
    <xf numFmtId="0" fontId="10" fillId="0" borderId="0" xfId="26" applyFont="1" applyFill="1"/>
    <xf numFmtId="166" fontId="26" fillId="0" borderId="0" xfId="26" applyNumberFormat="1" applyFont="1" applyFill="1"/>
    <xf numFmtId="3" fontId="13" fillId="0" borderId="0" xfId="0" applyNumberFormat="1" applyFont="1" applyFill="1"/>
    <xf numFmtId="0" fontId="13" fillId="0" borderId="0" xfId="0" applyFont="1" applyAlignment="1">
      <alignment horizontal="right"/>
    </xf>
    <xf numFmtId="167" fontId="10" fillId="0" borderId="0" xfId="0" applyNumberFormat="1" applyFont="1"/>
    <xf numFmtId="3" fontId="10" fillId="0" borderId="7" xfId="0" applyNumberFormat="1" applyFont="1" applyFill="1" applyBorder="1"/>
    <xf numFmtId="3" fontId="10" fillId="0" borderId="0" xfId="0" applyNumberFormat="1" applyFont="1" applyBorder="1"/>
    <xf numFmtId="3" fontId="10" fillId="0" borderId="0" xfId="0" applyNumberFormat="1" applyFont="1" applyFill="1" applyBorder="1"/>
    <xf numFmtId="3" fontId="10" fillId="6" borderId="0" xfId="0" applyNumberFormat="1" applyFont="1" applyFill="1" applyBorder="1"/>
    <xf numFmtId="0" fontId="10" fillId="0" borderId="0" xfId="0" applyFont="1" applyBorder="1" applyAlignment="1">
      <alignment horizontal="right"/>
    </xf>
    <xf numFmtId="3" fontId="13" fillId="0" borderId="7" xfId="0" applyNumberFormat="1" applyFont="1" applyFill="1" applyBorder="1"/>
    <xf numFmtId="0" fontId="10" fillId="0" borderId="0" xfId="0" applyFont="1" applyFill="1" applyBorder="1" applyAlignment="1">
      <alignment horizontal="right"/>
    </xf>
    <xf numFmtId="3" fontId="13" fillId="0" borderId="5" xfId="0" applyNumberFormat="1" applyFont="1" applyFill="1" applyBorder="1"/>
    <xf numFmtId="0" fontId="13" fillId="0" borderId="0" xfId="0" applyFont="1" applyAlignment="1">
      <alignment horizontal="left"/>
    </xf>
    <xf numFmtId="0" fontId="28" fillId="0" borderId="0" xfId="8" applyFont="1" applyFill="1" applyBorder="1" applyAlignment="1">
      <alignment horizontal="left"/>
    </xf>
    <xf numFmtId="0" fontId="28" fillId="0" borderId="0" xfId="8" applyFont="1" applyFill="1" applyBorder="1" applyAlignment="1"/>
    <xf numFmtId="0" fontId="28" fillId="0" borderId="0" xfId="8" applyFont="1" applyFill="1" applyBorder="1" applyAlignment="1">
      <alignment wrapText="1"/>
    </xf>
    <xf numFmtId="0" fontId="28" fillId="0" borderId="0" xfId="8" applyFont="1" applyFill="1" applyBorder="1" applyAlignment="1">
      <alignment horizontal="left" wrapText="1"/>
    </xf>
    <xf numFmtId="0" fontId="28" fillId="0" borderId="3" xfId="8" applyFont="1" applyFill="1" applyBorder="1" applyAlignment="1">
      <alignment horizontal="left" wrapText="1"/>
    </xf>
    <xf numFmtId="0" fontId="14" fillId="0" borderId="0" xfId="0" applyFont="1" applyBorder="1"/>
    <xf numFmtId="0" fontId="13" fillId="0" borderId="0" xfId="0" applyFont="1" applyBorder="1"/>
    <xf numFmtId="0" fontId="13" fillId="0" borderId="0" xfId="0" applyFont="1" applyFill="1" applyBorder="1"/>
    <xf numFmtId="10" fontId="10" fillId="0" borderId="0" xfId="10" applyNumberFormat="1" applyFont="1" applyFill="1"/>
    <xf numFmtId="10" fontId="10" fillId="0" borderId="0" xfId="0" applyNumberFormat="1" applyFont="1" applyFill="1"/>
    <xf numFmtId="0" fontId="25" fillId="0" borderId="0" xfId="0" applyFont="1" applyFill="1" applyAlignment="1">
      <alignment horizontal="center"/>
    </xf>
    <xf numFmtId="167" fontId="10" fillId="0" borderId="0" xfId="0" applyNumberFormat="1" applyFont="1" applyFill="1"/>
    <xf numFmtId="10" fontId="26" fillId="0" borderId="0" xfId="26" applyNumberFormat="1" applyFont="1" applyFill="1"/>
    <xf numFmtId="10" fontId="10" fillId="0" borderId="0" xfId="26" applyNumberFormat="1" applyFont="1" applyFill="1"/>
    <xf numFmtId="0" fontId="21" fillId="0" borderId="0" xfId="0" applyFont="1" applyFill="1"/>
    <xf numFmtId="3" fontId="10" fillId="0" borderId="0" xfId="10" applyNumberFormat="1" applyFont="1" applyFill="1" applyBorder="1"/>
    <xf numFmtId="3" fontId="10" fillId="0" borderId="0" xfId="1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/>
    </xf>
    <xf numFmtId="3" fontId="15" fillId="0" borderId="2" xfId="0" applyNumberFormat="1" applyFont="1" applyFill="1" applyBorder="1"/>
    <xf numFmtId="3" fontId="23" fillId="0" borderId="0" xfId="0" applyNumberFormat="1" applyFont="1" applyFill="1"/>
    <xf numFmtId="3" fontId="10" fillId="6" borderId="7" xfId="0" applyNumberFormat="1" applyFont="1" applyFill="1" applyBorder="1"/>
    <xf numFmtId="3" fontId="13" fillId="6" borderId="7" xfId="0" applyNumberFormat="1" applyFont="1" applyFill="1" applyBorder="1"/>
    <xf numFmtId="0" fontId="30" fillId="0" borderId="0" xfId="19" applyFont="1" applyAlignment="1"/>
    <xf numFmtId="0" fontId="31" fillId="0" borderId="0" xfId="19" applyFont="1"/>
    <xf numFmtId="0" fontId="31" fillId="0" borderId="0" xfId="19" applyFont="1" applyAlignment="1"/>
    <xf numFmtId="165" fontId="31" fillId="0" borderId="0" xfId="1" applyNumberFormat="1" applyFont="1" applyFill="1"/>
    <xf numFmtId="165" fontId="31" fillId="0" borderId="0" xfId="1" applyNumberFormat="1" applyFont="1"/>
    <xf numFmtId="0" fontId="33" fillId="0" borderId="0" xfId="19" applyFont="1"/>
    <xf numFmtId="14" fontId="32" fillId="0" borderId="0" xfId="19" applyNumberFormat="1" applyFont="1"/>
    <xf numFmtId="0" fontId="32" fillId="0" borderId="0" xfId="19" applyFont="1" applyAlignment="1"/>
    <xf numFmtId="0" fontId="34" fillId="2" borderId="11" xfId="27" applyFont="1" applyFill="1" applyBorder="1" applyAlignment="1">
      <alignment horizontal="center" wrapText="1"/>
    </xf>
    <xf numFmtId="0" fontId="34" fillId="2" borderId="11" xfId="27" applyFont="1" applyFill="1" applyBorder="1" applyAlignment="1">
      <alignment horizontal="center"/>
    </xf>
    <xf numFmtId="165" fontId="34" fillId="2" borderId="11" xfId="1" applyNumberFormat="1" applyFont="1" applyFill="1" applyBorder="1" applyAlignment="1">
      <alignment horizontal="center"/>
    </xf>
    <xf numFmtId="0" fontId="34" fillId="0" borderId="0" xfId="27" applyFont="1" applyFill="1" applyBorder="1" applyAlignment="1">
      <alignment horizontal="center" wrapText="1"/>
    </xf>
    <xf numFmtId="0" fontId="34" fillId="0" borderId="0" xfId="27" applyFont="1" applyFill="1" applyBorder="1" applyAlignment="1">
      <alignment horizontal="center"/>
    </xf>
    <xf numFmtId="165" fontId="34" fillId="0" borderId="0" xfId="1" applyNumberFormat="1" applyFont="1" applyFill="1" applyBorder="1" applyAlignment="1">
      <alignment horizontal="center"/>
    </xf>
    <xf numFmtId="0" fontId="33" fillId="0" borderId="0" xfId="19" applyFont="1" applyFill="1"/>
    <xf numFmtId="0" fontId="31" fillId="0" borderId="0" xfId="19" applyFont="1" applyFill="1"/>
    <xf numFmtId="0" fontId="34" fillId="0" borderId="0" xfId="27" applyFont="1" applyFill="1" applyBorder="1" applyAlignment="1">
      <alignment wrapText="1"/>
    </xf>
    <xf numFmtId="0" fontId="31" fillId="0" borderId="0" xfId="19" applyFont="1" applyBorder="1"/>
    <xf numFmtId="0" fontId="34" fillId="0" borderId="0" xfId="27" applyNumberFormat="1" applyFont="1" applyFill="1" applyBorder="1" applyAlignment="1">
      <alignment wrapText="1"/>
    </xf>
    <xf numFmtId="165" fontId="31" fillId="0" borderId="0" xfId="1" applyNumberFormat="1" applyFont="1" applyFill="1" applyBorder="1"/>
    <xf numFmtId="165" fontId="34" fillId="0" borderId="0" xfId="1" applyNumberFormat="1" applyFont="1" applyFill="1" applyBorder="1" applyAlignment="1">
      <alignment horizontal="right" wrapText="1"/>
    </xf>
    <xf numFmtId="0" fontId="33" fillId="0" borderId="0" xfId="19" applyFont="1" applyBorder="1"/>
    <xf numFmtId="0" fontId="31" fillId="0" borderId="0" xfId="19" applyFont="1" applyFill="1" applyBorder="1"/>
    <xf numFmtId="0" fontId="33" fillId="0" borderId="0" xfId="19" applyFont="1" applyFill="1" applyBorder="1"/>
    <xf numFmtId="0" fontId="35" fillId="0" borderId="0" xfId="27" applyFont="1" applyFill="1" applyBorder="1" applyAlignment="1">
      <alignment wrapText="1"/>
    </xf>
    <xf numFmtId="165" fontId="35" fillId="0" borderId="0" xfId="1" applyNumberFormat="1" applyFont="1" applyFill="1" applyBorder="1" applyAlignment="1">
      <alignment horizontal="right" wrapText="1"/>
    </xf>
    <xf numFmtId="165" fontId="31" fillId="0" borderId="0" xfId="19" applyNumberFormat="1" applyFont="1" applyFill="1" applyBorder="1"/>
    <xf numFmtId="43" fontId="31" fillId="0" borderId="0" xfId="19" applyNumberFormat="1" applyFont="1" applyFill="1" applyBorder="1"/>
    <xf numFmtId="0" fontId="34" fillId="0" borderId="6" xfId="27" applyFont="1" applyFill="1" applyBorder="1" applyAlignment="1">
      <alignment wrapText="1"/>
    </xf>
    <xf numFmtId="0" fontId="31" fillId="0" borderId="6" xfId="19" applyFont="1" applyBorder="1"/>
    <xf numFmtId="165" fontId="31" fillId="0" borderId="6" xfId="1" applyNumberFormat="1" applyFont="1" applyFill="1" applyBorder="1"/>
    <xf numFmtId="165" fontId="34" fillId="0" borderId="6" xfId="1" applyNumberFormat="1" applyFont="1" applyFill="1" applyBorder="1" applyAlignment="1">
      <alignment horizontal="right" wrapText="1"/>
    </xf>
    <xf numFmtId="0" fontId="35" fillId="0" borderId="0" xfId="27" applyFont="1" applyFill="1" applyBorder="1" applyAlignment="1"/>
    <xf numFmtId="165" fontId="31" fillId="0" borderId="0" xfId="19" applyNumberFormat="1" applyFont="1" applyBorder="1"/>
    <xf numFmtId="165" fontId="33" fillId="0" borderId="0" xfId="19" applyNumberFormat="1" applyFont="1" applyBorder="1"/>
    <xf numFmtId="0" fontId="34" fillId="0" borderId="12" xfId="27" applyFont="1" applyFill="1" applyBorder="1" applyAlignment="1">
      <alignment wrapText="1"/>
    </xf>
    <xf numFmtId="165" fontId="34" fillId="0" borderId="12" xfId="1" applyNumberFormat="1" applyFont="1" applyFill="1" applyBorder="1" applyAlignment="1">
      <alignment horizontal="right" wrapText="1"/>
    </xf>
    <xf numFmtId="0" fontId="34" fillId="0" borderId="1" xfId="27" applyFont="1" applyFill="1" applyBorder="1" applyAlignment="1">
      <alignment wrapText="1"/>
    </xf>
    <xf numFmtId="165" fontId="34" fillId="0" borderId="1" xfId="1" applyNumberFormat="1" applyFont="1" applyFill="1" applyBorder="1" applyAlignment="1">
      <alignment horizontal="right" wrapText="1"/>
    </xf>
    <xf numFmtId="165" fontId="0" fillId="0" borderId="0" xfId="1" applyNumberFormat="1" applyFont="1" applyFill="1"/>
    <xf numFmtId="165" fontId="34" fillId="2" borderId="14" xfId="1" applyNumberFormat="1" applyFont="1" applyFill="1" applyBorder="1" applyAlignment="1">
      <alignment horizontal="center"/>
    </xf>
    <xf numFmtId="165" fontId="30" fillId="7" borderId="13" xfId="1" applyNumberFormat="1" applyFont="1" applyFill="1" applyBorder="1" applyAlignment="1">
      <alignment horizontal="center"/>
    </xf>
    <xf numFmtId="10" fontId="33" fillId="0" borderId="0" xfId="10" applyNumberFormat="1" applyFont="1" applyBorder="1"/>
    <xf numFmtId="165" fontId="35" fillId="0" borderId="9" xfId="1" applyNumberFormat="1" applyFont="1" applyFill="1" applyBorder="1" applyAlignment="1">
      <alignment horizontal="right" wrapText="1"/>
    </xf>
    <xf numFmtId="0" fontId="31" fillId="3" borderId="0" xfId="19" applyFont="1" applyFill="1" applyBorder="1"/>
    <xf numFmtId="165" fontId="36" fillId="0" borderId="2" xfId="19" applyNumberFormat="1" applyFont="1" applyFill="1" applyBorder="1" applyAlignment="1">
      <alignment horizontal="center" wrapText="1"/>
    </xf>
    <xf numFmtId="0" fontId="30" fillId="0" borderId="0" xfId="19" applyFont="1" applyBorder="1"/>
    <xf numFmtId="165" fontId="34" fillId="3" borderId="0" xfId="1" applyNumberFormat="1" applyFont="1" applyFill="1" applyBorder="1" applyAlignment="1">
      <alignment horizontal="right" wrapText="1"/>
    </xf>
    <xf numFmtId="0" fontId="31" fillId="0" borderId="0" xfId="19" applyFont="1" applyFill="1" applyAlignment="1"/>
    <xf numFmtId="43" fontId="33" fillId="0" borderId="0" xfId="19" applyNumberFormat="1" applyFont="1" applyBorder="1"/>
    <xf numFmtId="0" fontId="36" fillId="0" borderId="0" xfId="19" applyFont="1"/>
    <xf numFmtId="0" fontId="37" fillId="0" borderId="0" xfId="0" applyFont="1"/>
    <xf numFmtId="0" fontId="35" fillId="0" borderId="0" xfId="27" applyNumberFormat="1" applyFont="1" applyFill="1" applyBorder="1" applyAlignment="1">
      <alignment wrapText="1"/>
    </xf>
    <xf numFmtId="0" fontId="30" fillId="0" borderId="0" xfId="19" applyFont="1" applyFill="1" applyBorder="1"/>
    <xf numFmtId="165" fontId="30" fillId="0" borderId="0" xfId="1" applyNumberFormat="1" applyFont="1" applyFill="1" applyBorder="1"/>
    <xf numFmtId="0" fontId="36" fillId="0" borderId="0" xfId="19" applyFont="1" applyFill="1" applyBorder="1"/>
    <xf numFmtId="0" fontId="30" fillId="3" borderId="0" xfId="19" applyFont="1" applyFill="1" applyBorder="1"/>
    <xf numFmtId="0" fontId="35" fillId="0" borderId="0" xfId="27" applyFont="1" applyFill="1" applyBorder="1" applyAlignment="1">
      <alignment horizontal="center"/>
    </xf>
    <xf numFmtId="0" fontId="36" fillId="0" borderId="0" xfId="19" applyFont="1" applyBorder="1"/>
    <xf numFmtId="165" fontId="38" fillId="0" borderId="0" xfId="1" applyNumberFormat="1" applyFont="1" applyFill="1"/>
    <xf numFmtId="165" fontId="30" fillId="0" borderId="0" xfId="1" applyNumberFormat="1" applyFont="1" applyFill="1"/>
    <xf numFmtId="0" fontId="30" fillId="0" borderId="0" xfId="19" applyFont="1"/>
    <xf numFmtId="165" fontId="30" fillId="0" borderId="0" xfId="1" applyNumberFormat="1" applyFont="1"/>
    <xf numFmtId="0" fontId="35" fillId="0" borderId="0" xfId="27" applyFont="1" applyFill="1" applyBorder="1" applyAlignment="1">
      <alignment horizontal="center" wrapText="1"/>
    </xf>
    <xf numFmtId="165" fontId="35" fillId="0" borderId="0" xfId="1" applyNumberFormat="1" applyFont="1" applyFill="1" applyBorder="1" applyAlignment="1">
      <alignment horizontal="center"/>
    </xf>
    <xf numFmtId="0" fontId="36" fillId="0" borderId="0" xfId="19" applyFont="1" applyFill="1"/>
    <xf numFmtId="0" fontId="30" fillId="0" borderId="0" xfId="19" applyFont="1" applyFill="1"/>
    <xf numFmtId="165" fontId="10" fillId="0" borderId="0" xfId="1" applyNumberFormat="1" applyFont="1" applyFill="1"/>
    <xf numFmtId="1" fontId="10" fillId="0" borderId="0" xfId="0" applyNumberFormat="1" applyFont="1" applyFill="1"/>
    <xf numFmtId="166" fontId="10" fillId="0" borderId="0" xfId="4" applyNumberFormat="1" applyFont="1" applyFill="1"/>
    <xf numFmtId="3" fontId="39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3" fontId="41" fillId="0" borderId="0" xfId="0" applyNumberFormat="1" applyFont="1" applyBorder="1" applyAlignment="1">
      <alignment horizontal="right"/>
    </xf>
    <xf numFmtId="0" fontId="41" fillId="0" borderId="0" xfId="0" applyFont="1" applyAlignment="1">
      <alignment horizontal="right"/>
    </xf>
    <xf numFmtId="0" fontId="15" fillId="0" borderId="0" xfId="0" applyFont="1" applyAlignment="1"/>
    <xf numFmtId="165" fontId="41" fillId="0" borderId="0" xfId="1" applyNumberFormat="1" applyFont="1" applyFill="1" applyBorder="1" applyAlignment="1">
      <alignment horizontal="right"/>
    </xf>
    <xf numFmtId="0" fontId="41" fillId="0" borderId="0" xfId="19" applyFont="1" applyFill="1" applyAlignment="1">
      <alignment horizontal="right"/>
    </xf>
    <xf numFmtId="165" fontId="19" fillId="0" borderId="7" xfId="24" applyNumberFormat="1" applyFont="1" applyFill="1" applyBorder="1" applyAlignment="1">
      <alignment wrapText="1"/>
    </xf>
    <xf numFmtId="165" fontId="41" fillId="0" borderId="0" xfId="24" applyNumberFormat="1" applyFont="1" applyFill="1" applyBorder="1" applyAlignment="1"/>
    <xf numFmtId="165" fontId="41" fillId="0" borderId="0" xfId="24" applyNumberFormat="1" applyFont="1" applyFill="1" applyBorder="1" applyAlignment="1">
      <alignment horizontal="right"/>
    </xf>
    <xf numFmtId="165" fontId="30" fillId="0" borderId="0" xfId="19" applyNumberFormat="1" applyFont="1" applyFill="1" applyBorder="1"/>
    <xf numFmtId="43" fontId="30" fillId="0" borderId="0" xfId="19" applyNumberFormat="1" applyFont="1" applyFill="1" applyBorder="1"/>
    <xf numFmtId="165" fontId="35" fillId="7" borderId="0" xfId="1" applyNumberFormat="1" applyFont="1" applyFill="1" applyBorder="1" applyAlignment="1">
      <alignment horizontal="right" wrapText="1"/>
    </xf>
    <xf numFmtId="165" fontId="34" fillId="7" borderId="0" xfId="1" applyNumberFormat="1" applyFont="1" applyFill="1" applyBorder="1" applyAlignment="1">
      <alignment horizontal="right" wrapText="1"/>
    </xf>
    <xf numFmtId="0" fontId="13" fillId="0" borderId="0" xfId="0" applyFont="1" applyFill="1"/>
    <xf numFmtId="44" fontId="13" fillId="0" borderId="0" xfId="2" applyFont="1"/>
    <xf numFmtId="3" fontId="13" fillId="0" borderId="0" xfId="0" applyNumberFormat="1" applyFont="1"/>
    <xf numFmtId="0" fontId="16" fillId="0" borderId="2" xfId="19" applyFont="1" applyFill="1" applyBorder="1" applyAlignment="1">
      <alignment horizontal="center" wrapText="1"/>
    </xf>
    <xf numFmtId="166" fontId="16" fillId="0" borderId="0" xfId="19" applyNumberFormat="1" applyFont="1" applyBorder="1"/>
    <xf numFmtId="166" fontId="16" fillId="0" borderId="0" xfId="19" applyNumberFormat="1" applyFont="1" applyFill="1" applyBorder="1"/>
    <xf numFmtId="10" fontId="16" fillId="0" borderId="0" xfId="19" applyNumberFormat="1" applyFont="1" applyBorder="1"/>
    <xf numFmtId="10" fontId="16" fillId="0" borderId="0" xfId="19" applyNumberFormat="1" applyFont="1" applyFill="1" applyBorder="1"/>
    <xf numFmtId="165" fontId="17" fillId="0" borderId="16" xfId="24" applyNumberFormat="1" applyFont="1" applyFill="1" applyBorder="1"/>
    <xf numFmtId="165" fontId="17" fillId="0" borderId="16" xfId="24" applyNumberFormat="1" applyFont="1" applyBorder="1"/>
    <xf numFmtId="0" fontId="15" fillId="0" borderId="10" xfId="19" applyFont="1" applyBorder="1" applyAlignment="1">
      <alignment horizontal="center"/>
    </xf>
    <xf numFmtId="0" fontId="15" fillId="0" borderId="7" xfId="19" applyFont="1" applyBorder="1" applyAlignment="1">
      <alignment horizontal="center"/>
    </xf>
    <xf numFmtId="0" fontId="15" fillId="0" borderId="8" xfId="19" applyFont="1" applyBorder="1" applyAlignment="1">
      <alignment horizontal="center"/>
    </xf>
    <xf numFmtId="0" fontId="15" fillId="0" borderId="10" xfId="19" applyFont="1" applyFill="1" applyBorder="1" applyAlignment="1">
      <alignment horizontal="center"/>
    </xf>
    <xf numFmtId="0" fontId="15" fillId="0" borderId="7" xfId="19" applyFont="1" applyFill="1" applyBorder="1" applyAlignment="1">
      <alignment horizontal="center"/>
    </xf>
    <xf numFmtId="0" fontId="15" fillId="0" borderId="8" xfId="19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165" fontId="41" fillId="0" borderId="15" xfId="24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165" fontId="30" fillId="7" borderId="13" xfId="1" applyNumberFormat="1" applyFont="1" applyFill="1" applyBorder="1" applyAlignment="1">
      <alignment horizontal="center"/>
    </xf>
  </cellXfs>
  <cellStyles count="28">
    <cellStyle name="Comma" xfId="1" builtinId="3"/>
    <cellStyle name="Comma 2" xfId="18"/>
    <cellStyle name="Comma 2 2" xfId="24"/>
    <cellStyle name="Comma 3" xfId="20"/>
    <cellStyle name="Comma 4" xfId="25"/>
    <cellStyle name="Currency" xfId="2" builtinId="4"/>
    <cellStyle name="Normal" xfId="0" builtinId="0"/>
    <cellStyle name="Normal 10" xfId="15"/>
    <cellStyle name="Normal 12" xfId="16"/>
    <cellStyle name="Normal 13" xfId="17"/>
    <cellStyle name="Normal 2" xfId="3"/>
    <cellStyle name="Normal 2 2" xfId="19"/>
    <cellStyle name="Normal 3" xfId="4"/>
    <cellStyle name="Normal 5" xfId="5"/>
    <cellStyle name="Normal 6" xfId="13"/>
    <cellStyle name="Normal 7" xfId="6"/>
    <cellStyle name="Normal 8" xfId="7"/>
    <cellStyle name="Normal 9" xfId="14"/>
    <cellStyle name="Normal_1296GasLabor$" xfId="26"/>
    <cellStyle name="Normal_Pro forma Rates" xfId="8"/>
    <cellStyle name="Normal_Sheet1" xfId="9"/>
    <cellStyle name="Normal_Year 1 - 3" xfId="27"/>
    <cellStyle name="OUTPUT AMOUNTS" xfId="21"/>
    <cellStyle name="OUTPUT LINE ITEMS" xfId="22"/>
    <cellStyle name="Percent" xfId="10" builtinId="5"/>
    <cellStyle name="Percent 2" xfId="11"/>
    <cellStyle name="Percent 2 2" xfId="23"/>
    <cellStyle name="Percent 3" xfId="12"/>
  </cellStyles>
  <dxfs count="0"/>
  <tableStyles count="0" defaultTableStyle="TableStyleMedium9" defaultPivotStyle="PivotStyleLight16"/>
  <colors>
    <mruColors>
      <color rgb="FFFFCC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16</xdr:row>
      <xdr:rowOff>0</xdr:rowOff>
    </xdr:from>
    <xdr:to>
      <xdr:col>1</xdr:col>
      <xdr:colOff>247650</xdr:colOff>
      <xdr:row>50</xdr:row>
      <xdr:rowOff>142875</xdr:rowOff>
    </xdr:to>
    <xdr:cxnSp macro="">
      <xdr:nvCxnSpPr>
        <xdr:cNvPr id="2" name="Straight Arrow Connector 1"/>
        <xdr:cNvCxnSpPr/>
      </xdr:nvCxnSpPr>
      <xdr:spPr>
        <a:xfrm>
          <a:off x="1666875" y="1943100"/>
          <a:ext cx="0" cy="4838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15</xdr:row>
      <xdr:rowOff>133350</xdr:rowOff>
    </xdr:from>
    <xdr:to>
      <xdr:col>3</xdr:col>
      <xdr:colOff>314325</xdr:colOff>
      <xdr:row>50</xdr:row>
      <xdr:rowOff>114300</xdr:rowOff>
    </xdr:to>
    <xdr:cxnSp macro="">
      <xdr:nvCxnSpPr>
        <xdr:cNvPr id="4" name="Straight Arrow Connector 3"/>
        <xdr:cNvCxnSpPr/>
      </xdr:nvCxnSpPr>
      <xdr:spPr>
        <a:xfrm>
          <a:off x="2876550" y="2076450"/>
          <a:ext cx="0" cy="51625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350</xdr:row>
      <xdr:rowOff>76200</xdr:rowOff>
    </xdr:from>
    <xdr:to>
      <xdr:col>17</xdr:col>
      <xdr:colOff>742950</xdr:colOff>
      <xdr:row>350</xdr:row>
      <xdr:rowOff>76200</xdr:rowOff>
    </xdr:to>
    <xdr:cxnSp macro="">
      <xdr:nvCxnSpPr>
        <xdr:cNvPr id="2" name="Straight Connector 1"/>
        <xdr:cNvCxnSpPr/>
      </xdr:nvCxnSpPr>
      <xdr:spPr>
        <a:xfrm>
          <a:off x="11534775" y="58550175"/>
          <a:ext cx="714375" cy="0"/>
        </a:xfrm>
        <a:prstGeom prst="line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Adjustments/Adjustments/PF-Capital%20Projects/3)%20WA%20CapX%20Additions%2012.3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J9R8RAXL/Capital%20Transfers%202014-2018%20Budget%20Cycle%20with%20Deprec%20to%20Rates%2012-03-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 Adjustment All"/>
      <sheetName val="2014 Allocations-All"/>
      <sheetName val="2014 AMA Calc-All"/>
      <sheetName val="2014 Plant Transfers 10-16-13"/>
    </sheetNames>
    <sheetDataSet>
      <sheetData sheetId="0">
        <row r="1">
          <cell r="A1" t="str">
            <v xml:space="preserve">Pro Forma Adjustment Calculation- WA 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Year 1 - 3"/>
      <sheetName val="Year 4 - 5"/>
      <sheetName val="ER-Business Case Linkage"/>
    </sheetNames>
    <sheetDataSet>
      <sheetData sheetId="0" refreshError="1">
        <row r="7">
          <cell r="A7">
            <v>1000</v>
          </cell>
          <cell r="B7" t="str">
            <v>Growth</v>
          </cell>
          <cell r="C7" t="str">
            <v>Electric Revenue Blanket</v>
          </cell>
          <cell r="D7" t="str">
            <v>AN</v>
          </cell>
          <cell r="E7" t="str">
            <v>ED</v>
          </cell>
          <cell r="F7" t="str">
            <v>Mandated</v>
          </cell>
          <cell r="G7" t="str">
            <v>Elec Distribution 360-373</v>
          </cell>
        </row>
        <row r="8">
          <cell r="A8">
            <v>1000</v>
          </cell>
          <cell r="B8" t="str">
            <v>Growth</v>
          </cell>
          <cell r="C8" t="str">
            <v>Electric Revenue Blanket</v>
          </cell>
          <cell r="D8" t="str">
            <v>AN</v>
          </cell>
          <cell r="E8" t="str">
            <v>ED</v>
          </cell>
          <cell r="F8" t="str">
            <v>Mandated</v>
          </cell>
          <cell r="G8" t="str">
            <v>Elec Distribution 360-373</v>
          </cell>
        </row>
        <row r="9">
          <cell r="A9">
            <v>1000</v>
          </cell>
          <cell r="B9" t="str">
            <v>Growth</v>
          </cell>
          <cell r="C9" t="str">
            <v>Electric Revenue Blanket</v>
          </cell>
          <cell r="D9" t="str">
            <v>AN</v>
          </cell>
          <cell r="E9" t="str">
            <v>ED</v>
          </cell>
          <cell r="F9" t="str">
            <v>Mandated</v>
          </cell>
          <cell r="G9" t="str">
            <v>Elec Distribution 360-373</v>
          </cell>
        </row>
        <row r="10">
          <cell r="A10">
            <v>1000</v>
          </cell>
          <cell r="B10" t="str">
            <v>Growth</v>
          </cell>
          <cell r="C10" t="str">
            <v>Electric Revenue Blanket</v>
          </cell>
          <cell r="D10" t="str">
            <v>AN</v>
          </cell>
          <cell r="E10" t="str">
            <v>ED</v>
          </cell>
          <cell r="F10" t="str">
            <v>Mandated</v>
          </cell>
          <cell r="G10" t="str">
            <v>Elec Distribution 360-373</v>
          </cell>
        </row>
        <row r="11">
          <cell r="A11">
            <v>1000</v>
          </cell>
          <cell r="B11" t="str">
            <v>Growth</v>
          </cell>
          <cell r="C11" t="str">
            <v>Electric Revenue Blanket</v>
          </cell>
          <cell r="D11" t="str">
            <v>AN</v>
          </cell>
          <cell r="E11" t="str">
            <v>ED</v>
          </cell>
          <cell r="F11" t="str">
            <v>Mandated</v>
          </cell>
          <cell r="G11" t="str">
            <v>Elec Distribution 360-373</v>
          </cell>
        </row>
        <row r="12">
          <cell r="A12">
            <v>1000</v>
          </cell>
          <cell r="B12" t="str">
            <v>Growth</v>
          </cell>
          <cell r="C12" t="str">
            <v>Electric Revenue Blanket</v>
          </cell>
          <cell r="D12" t="str">
            <v>AN</v>
          </cell>
          <cell r="E12" t="str">
            <v>ED</v>
          </cell>
          <cell r="F12" t="str">
            <v>Mandated</v>
          </cell>
          <cell r="G12" t="str">
            <v>Elec Distribution 360-373</v>
          </cell>
        </row>
        <row r="13">
          <cell r="A13">
            <v>1000</v>
          </cell>
          <cell r="B13" t="str">
            <v>Growth</v>
          </cell>
          <cell r="C13" t="str">
            <v>Electric Revenue Blanket</v>
          </cell>
          <cell r="D13" t="str">
            <v>AN</v>
          </cell>
          <cell r="E13" t="str">
            <v>ED</v>
          </cell>
          <cell r="F13" t="str">
            <v>Mandated</v>
          </cell>
          <cell r="G13" t="str">
            <v>Elec Distribution 360-373</v>
          </cell>
        </row>
        <row r="14">
          <cell r="A14">
            <v>1000</v>
          </cell>
          <cell r="B14" t="str">
            <v>Growth</v>
          </cell>
          <cell r="C14" t="str">
            <v>Electric Revenue Blanket</v>
          </cell>
          <cell r="D14" t="str">
            <v>AN</v>
          </cell>
          <cell r="E14" t="str">
            <v>ED</v>
          </cell>
          <cell r="F14" t="str">
            <v>Mandated</v>
          </cell>
          <cell r="G14" t="str">
            <v>Elec Distribution 360-373</v>
          </cell>
        </row>
        <row r="15">
          <cell r="A15">
            <v>1000</v>
          </cell>
          <cell r="B15" t="str">
            <v>Growth</v>
          </cell>
          <cell r="C15" t="str">
            <v>Electric Revenue Blanket</v>
          </cell>
          <cell r="D15" t="str">
            <v>AN</v>
          </cell>
          <cell r="E15" t="str">
            <v>ED</v>
          </cell>
          <cell r="F15" t="str">
            <v>Mandated</v>
          </cell>
          <cell r="G15" t="str">
            <v>Elec Distribution 360-373</v>
          </cell>
        </row>
        <row r="16">
          <cell r="A16">
            <v>1000</v>
          </cell>
          <cell r="B16" t="str">
            <v>Growth</v>
          </cell>
          <cell r="C16" t="str">
            <v>Electric Revenue Blanket</v>
          </cell>
          <cell r="D16" t="str">
            <v>AN</v>
          </cell>
          <cell r="E16" t="str">
            <v>ED</v>
          </cell>
          <cell r="F16" t="str">
            <v>Mandated</v>
          </cell>
          <cell r="G16" t="str">
            <v>Elec Distribution 360-373</v>
          </cell>
        </row>
        <row r="17">
          <cell r="A17">
            <v>1000</v>
          </cell>
          <cell r="B17" t="str">
            <v>Growth</v>
          </cell>
          <cell r="C17" t="str">
            <v>Electric Revenue Blanket</v>
          </cell>
          <cell r="D17" t="str">
            <v>AN</v>
          </cell>
          <cell r="E17" t="str">
            <v>ED</v>
          </cell>
          <cell r="F17" t="str">
            <v>Mandated</v>
          </cell>
          <cell r="G17" t="str">
            <v>Elec Distribution 360-373</v>
          </cell>
        </row>
        <row r="18">
          <cell r="A18">
            <v>1000</v>
          </cell>
          <cell r="B18" t="str">
            <v>Growth</v>
          </cell>
          <cell r="C18" t="str">
            <v>Electric Revenue Blanket</v>
          </cell>
          <cell r="D18" t="str">
            <v>AN</v>
          </cell>
          <cell r="E18" t="str">
            <v>ED</v>
          </cell>
          <cell r="F18" t="str">
            <v>Mandated</v>
          </cell>
          <cell r="G18" t="str">
            <v>Elec Distribution 360-373</v>
          </cell>
        </row>
        <row r="19">
          <cell r="A19">
            <v>1000</v>
          </cell>
          <cell r="B19" t="str">
            <v>Growth</v>
          </cell>
          <cell r="C19" t="str">
            <v>Electric Revenue Blanket</v>
          </cell>
          <cell r="D19" t="str">
            <v>AN</v>
          </cell>
          <cell r="E19" t="str">
            <v>ED</v>
          </cell>
          <cell r="F19" t="str">
            <v>Mandated</v>
          </cell>
          <cell r="G19" t="str">
            <v>Elec Distribution 360-373</v>
          </cell>
        </row>
        <row r="20">
          <cell r="A20">
            <v>1000</v>
          </cell>
          <cell r="B20" t="str">
            <v>Growth</v>
          </cell>
          <cell r="C20" t="str">
            <v>Electric Revenue Blanket</v>
          </cell>
          <cell r="D20" t="str">
            <v>AN</v>
          </cell>
          <cell r="E20" t="str">
            <v>ED</v>
          </cell>
          <cell r="F20" t="str">
            <v>Mandated</v>
          </cell>
          <cell r="G20" t="str">
            <v>Elec Distribution 360-373</v>
          </cell>
        </row>
        <row r="21">
          <cell r="A21">
            <v>1000</v>
          </cell>
          <cell r="B21" t="str">
            <v>Growth</v>
          </cell>
          <cell r="C21" t="str">
            <v>Electric Revenue Blanket</v>
          </cell>
          <cell r="D21" t="str">
            <v>AN</v>
          </cell>
          <cell r="E21" t="str">
            <v>ED</v>
          </cell>
          <cell r="F21" t="str">
            <v>Mandated</v>
          </cell>
          <cell r="G21" t="str">
            <v>Elec Distribution 360-373</v>
          </cell>
        </row>
        <row r="22">
          <cell r="A22">
            <v>1000</v>
          </cell>
          <cell r="B22" t="str">
            <v>Growth</v>
          </cell>
          <cell r="C22" t="str">
            <v>Electric Revenue Blanket</v>
          </cell>
          <cell r="D22" t="str">
            <v>AN</v>
          </cell>
          <cell r="E22" t="str">
            <v>ED</v>
          </cell>
          <cell r="F22" t="str">
            <v>Mandated</v>
          </cell>
          <cell r="G22" t="str">
            <v>Elec Distribution 360-373</v>
          </cell>
        </row>
        <row r="23">
          <cell r="A23">
            <v>1000</v>
          </cell>
          <cell r="B23" t="str">
            <v>Growth</v>
          </cell>
          <cell r="C23" t="str">
            <v>Electric Revenue Blanket</v>
          </cell>
          <cell r="D23" t="str">
            <v>AN</v>
          </cell>
          <cell r="E23" t="str">
            <v>ED</v>
          </cell>
          <cell r="F23" t="str">
            <v>Mandated</v>
          </cell>
          <cell r="G23" t="str">
            <v>Elec Distribution 360-373</v>
          </cell>
        </row>
        <row r="24">
          <cell r="A24">
            <v>1000</v>
          </cell>
          <cell r="B24" t="str">
            <v>Growth</v>
          </cell>
          <cell r="C24" t="str">
            <v>Electric Revenue Blanket</v>
          </cell>
          <cell r="D24" t="str">
            <v>AN</v>
          </cell>
          <cell r="E24" t="str">
            <v>ED</v>
          </cell>
          <cell r="F24" t="str">
            <v>Mandated</v>
          </cell>
          <cell r="G24" t="str">
            <v>Elec Distribution 360-373</v>
          </cell>
        </row>
        <row r="25">
          <cell r="A25">
            <v>1000</v>
          </cell>
          <cell r="B25" t="str">
            <v>Growth</v>
          </cell>
          <cell r="C25" t="str">
            <v>Electric Revenue Blanket</v>
          </cell>
          <cell r="D25" t="str">
            <v>AN</v>
          </cell>
          <cell r="E25" t="str">
            <v>ED</v>
          </cell>
          <cell r="F25" t="str">
            <v>Mandated</v>
          </cell>
          <cell r="G25" t="str">
            <v>Elec Distribution 360-373</v>
          </cell>
        </row>
        <row r="26">
          <cell r="A26">
            <v>1000</v>
          </cell>
          <cell r="B26" t="str">
            <v>Growth</v>
          </cell>
          <cell r="C26" t="str">
            <v>Electric Revenue Blanket</v>
          </cell>
          <cell r="D26" t="str">
            <v>AN</v>
          </cell>
          <cell r="E26" t="str">
            <v>ED</v>
          </cell>
          <cell r="F26" t="str">
            <v>Mandated</v>
          </cell>
          <cell r="G26" t="str">
            <v>Elec Distribution 360-373</v>
          </cell>
        </row>
        <row r="27">
          <cell r="A27">
            <v>1000</v>
          </cell>
          <cell r="B27" t="str">
            <v>Growth</v>
          </cell>
          <cell r="C27" t="str">
            <v>Electric Revenue Blanket</v>
          </cell>
          <cell r="D27" t="str">
            <v>AN</v>
          </cell>
          <cell r="E27" t="str">
            <v>ED</v>
          </cell>
          <cell r="F27" t="str">
            <v>Mandated</v>
          </cell>
          <cell r="G27" t="str">
            <v>Elec Distribution 360-373</v>
          </cell>
        </row>
        <row r="28">
          <cell r="A28">
            <v>1000</v>
          </cell>
          <cell r="B28" t="str">
            <v>Growth</v>
          </cell>
          <cell r="C28" t="str">
            <v>Electric Revenue Blanket</v>
          </cell>
          <cell r="D28" t="str">
            <v>AN</v>
          </cell>
          <cell r="E28" t="str">
            <v>ED</v>
          </cell>
          <cell r="F28" t="str">
            <v>Mandated</v>
          </cell>
          <cell r="G28" t="str">
            <v>Elec Distribution 360-373</v>
          </cell>
        </row>
        <row r="29">
          <cell r="A29">
            <v>1000</v>
          </cell>
          <cell r="B29" t="str">
            <v>Growth</v>
          </cell>
          <cell r="C29" t="str">
            <v>Electric Revenue Blanket</v>
          </cell>
          <cell r="D29" t="str">
            <v>AN</v>
          </cell>
          <cell r="E29" t="str">
            <v>ED</v>
          </cell>
          <cell r="F29" t="str">
            <v>Mandated</v>
          </cell>
          <cell r="G29" t="str">
            <v>Elec Distribution 360-373</v>
          </cell>
        </row>
        <row r="30">
          <cell r="A30">
            <v>1000</v>
          </cell>
          <cell r="B30" t="str">
            <v>Growth</v>
          </cell>
          <cell r="C30" t="str">
            <v>Electric Revenue Blanket</v>
          </cell>
          <cell r="D30" t="str">
            <v>AN</v>
          </cell>
          <cell r="E30" t="str">
            <v>ED</v>
          </cell>
          <cell r="F30" t="str">
            <v>Mandated</v>
          </cell>
          <cell r="G30" t="str">
            <v>Elec Distribution 360-373</v>
          </cell>
        </row>
        <row r="31">
          <cell r="A31">
            <v>1000</v>
          </cell>
          <cell r="B31" t="str">
            <v>Growth</v>
          </cell>
          <cell r="C31" t="str">
            <v>Electric Revenue Blanket</v>
          </cell>
          <cell r="D31" t="str">
            <v>AN</v>
          </cell>
          <cell r="E31" t="str">
            <v>ED</v>
          </cell>
          <cell r="F31" t="str">
            <v>Mandated</v>
          </cell>
          <cell r="G31" t="str">
            <v>Elec Distribution 360-373</v>
          </cell>
        </row>
        <row r="32">
          <cell r="A32">
            <v>1000</v>
          </cell>
          <cell r="B32" t="str">
            <v>Growth</v>
          </cell>
          <cell r="C32" t="str">
            <v>Electric Revenue Blanket</v>
          </cell>
          <cell r="D32" t="str">
            <v>AN</v>
          </cell>
          <cell r="E32" t="str">
            <v>ED</v>
          </cell>
          <cell r="F32" t="str">
            <v>Mandated</v>
          </cell>
          <cell r="G32" t="str">
            <v>Elec Distribution 360-373</v>
          </cell>
        </row>
        <row r="33">
          <cell r="A33">
            <v>1000</v>
          </cell>
          <cell r="B33" t="str">
            <v>Growth</v>
          </cell>
          <cell r="C33" t="str">
            <v>Electric Revenue Blanket</v>
          </cell>
          <cell r="D33" t="str">
            <v>AN</v>
          </cell>
          <cell r="E33" t="str">
            <v>ED</v>
          </cell>
          <cell r="F33" t="str">
            <v>Mandated</v>
          </cell>
          <cell r="G33" t="str">
            <v>Elec Distribution 360-373</v>
          </cell>
        </row>
        <row r="34">
          <cell r="A34">
            <v>1000</v>
          </cell>
          <cell r="B34" t="str">
            <v>Growth</v>
          </cell>
          <cell r="C34" t="str">
            <v>Electric Revenue Blanket</v>
          </cell>
          <cell r="D34" t="str">
            <v>AN</v>
          </cell>
          <cell r="E34" t="str">
            <v>ED</v>
          </cell>
          <cell r="F34" t="str">
            <v>Mandated</v>
          </cell>
          <cell r="G34" t="str">
            <v>Elec Distribution 360-373</v>
          </cell>
        </row>
        <row r="35">
          <cell r="A35">
            <v>1000</v>
          </cell>
          <cell r="B35" t="str">
            <v>Growth</v>
          </cell>
          <cell r="C35" t="str">
            <v>Electric Revenue Blanket</v>
          </cell>
          <cell r="D35" t="str">
            <v>AN</v>
          </cell>
          <cell r="E35" t="str">
            <v>ED</v>
          </cell>
          <cell r="F35" t="str">
            <v>Mandated</v>
          </cell>
          <cell r="G35" t="str">
            <v>Elec Distribution 360-373</v>
          </cell>
        </row>
        <row r="36">
          <cell r="A36">
            <v>1000</v>
          </cell>
          <cell r="B36" t="str">
            <v>Growth</v>
          </cell>
          <cell r="C36" t="str">
            <v>Electric Revenue Blanket</v>
          </cell>
          <cell r="D36" t="str">
            <v>AN</v>
          </cell>
          <cell r="E36" t="str">
            <v>ED</v>
          </cell>
          <cell r="F36" t="str">
            <v>Mandated</v>
          </cell>
          <cell r="G36" t="str">
            <v>Elec Distribution 360-373</v>
          </cell>
        </row>
        <row r="37">
          <cell r="A37">
            <v>1001</v>
          </cell>
          <cell r="B37" t="str">
            <v>Growth</v>
          </cell>
          <cell r="C37" t="str">
            <v>Gas Revenue Blanket</v>
          </cell>
          <cell r="D37" t="str">
            <v>AA</v>
          </cell>
          <cell r="E37" t="str">
            <v>GD</v>
          </cell>
          <cell r="F37" t="str">
            <v>Mandated</v>
          </cell>
          <cell r="G37" t="str">
            <v>Gas Distribution 374-387</v>
          </cell>
        </row>
        <row r="38">
          <cell r="A38">
            <v>1001</v>
          </cell>
          <cell r="B38" t="str">
            <v>Growth</v>
          </cell>
          <cell r="C38" t="str">
            <v>Gas Revenue Blanket</v>
          </cell>
          <cell r="D38" t="str">
            <v>AA</v>
          </cell>
          <cell r="E38" t="str">
            <v>GD</v>
          </cell>
          <cell r="F38" t="str">
            <v>Mandated</v>
          </cell>
          <cell r="G38" t="str">
            <v>Gas Distribution 374-387</v>
          </cell>
        </row>
        <row r="39">
          <cell r="A39">
            <v>1001</v>
          </cell>
          <cell r="B39" t="str">
            <v>Growth</v>
          </cell>
          <cell r="C39" t="str">
            <v>Gas Revenue Blanket</v>
          </cell>
          <cell r="D39" t="str">
            <v>AA</v>
          </cell>
          <cell r="E39" t="str">
            <v>GD</v>
          </cell>
          <cell r="F39" t="str">
            <v>Mandated</v>
          </cell>
          <cell r="G39" t="str">
            <v>Gas Distribution 374-387</v>
          </cell>
        </row>
        <row r="40">
          <cell r="A40">
            <v>1001</v>
          </cell>
          <cell r="B40" t="str">
            <v>Growth</v>
          </cell>
          <cell r="C40" t="str">
            <v>Gas Revenue Blanket</v>
          </cell>
          <cell r="D40" t="str">
            <v>AA</v>
          </cell>
          <cell r="E40" t="str">
            <v>GD</v>
          </cell>
          <cell r="F40" t="str">
            <v>Mandated</v>
          </cell>
          <cell r="G40" t="str">
            <v>Gas Distribution 374-387</v>
          </cell>
        </row>
        <row r="41">
          <cell r="A41">
            <v>1001</v>
          </cell>
          <cell r="B41" t="str">
            <v>Growth</v>
          </cell>
          <cell r="C41" t="str">
            <v>Gas Revenue Blanket</v>
          </cell>
          <cell r="D41" t="str">
            <v>AA</v>
          </cell>
          <cell r="E41" t="str">
            <v>GD</v>
          </cell>
          <cell r="F41" t="str">
            <v>Mandated</v>
          </cell>
          <cell r="G41" t="str">
            <v>Gas Distribution 374-387</v>
          </cell>
        </row>
        <row r="42">
          <cell r="A42">
            <v>1001</v>
          </cell>
          <cell r="B42" t="str">
            <v>Growth</v>
          </cell>
          <cell r="C42" t="str">
            <v>Gas Revenue Blanket</v>
          </cell>
          <cell r="D42" t="str">
            <v>AA</v>
          </cell>
          <cell r="E42" t="str">
            <v>GD</v>
          </cell>
          <cell r="F42" t="str">
            <v>Mandated</v>
          </cell>
          <cell r="G42" t="str">
            <v>Gas Distribution 374-387</v>
          </cell>
        </row>
        <row r="43">
          <cell r="A43">
            <v>1001</v>
          </cell>
          <cell r="B43" t="str">
            <v>Growth</v>
          </cell>
          <cell r="C43" t="str">
            <v>Gas Revenue Blanket</v>
          </cell>
          <cell r="D43" t="str">
            <v>AA</v>
          </cell>
          <cell r="E43" t="str">
            <v>GD</v>
          </cell>
          <cell r="F43" t="str">
            <v>Mandated</v>
          </cell>
          <cell r="G43" t="str">
            <v>Gas Distribution 374-387</v>
          </cell>
        </row>
        <row r="44">
          <cell r="A44">
            <v>1001</v>
          </cell>
          <cell r="B44" t="str">
            <v>Growth</v>
          </cell>
          <cell r="C44" t="str">
            <v>Gas Revenue Blanket</v>
          </cell>
          <cell r="D44" t="str">
            <v>AA</v>
          </cell>
          <cell r="E44" t="str">
            <v>GD</v>
          </cell>
          <cell r="F44" t="str">
            <v>Mandated</v>
          </cell>
          <cell r="G44" t="str">
            <v>Gas Distribution 374-387</v>
          </cell>
        </row>
        <row r="45">
          <cell r="A45">
            <v>1001</v>
          </cell>
          <cell r="B45" t="str">
            <v>Growth</v>
          </cell>
          <cell r="C45" t="str">
            <v>Gas Revenue Blanket</v>
          </cell>
          <cell r="D45" t="str">
            <v>AA</v>
          </cell>
          <cell r="E45" t="str">
            <v>GD</v>
          </cell>
          <cell r="F45" t="str">
            <v>Mandated</v>
          </cell>
          <cell r="G45" t="str">
            <v>Gas Distribution 374-387</v>
          </cell>
        </row>
        <row r="46">
          <cell r="A46">
            <v>1001</v>
          </cell>
          <cell r="B46" t="str">
            <v>Growth</v>
          </cell>
          <cell r="C46" t="str">
            <v>Gas Revenue Blanket</v>
          </cell>
          <cell r="D46" t="str">
            <v>AA</v>
          </cell>
          <cell r="E46" t="str">
            <v>GD</v>
          </cell>
          <cell r="F46" t="str">
            <v>Mandated</v>
          </cell>
          <cell r="G46" t="str">
            <v>Gas Distribution 374-387</v>
          </cell>
        </row>
        <row r="47">
          <cell r="A47">
            <v>1001</v>
          </cell>
          <cell r="B47" t="str">
            <v>Growth</v>
          </cell>
          <cell r="C47" t="str">
            <v>Gas Revenue Blanket</v>
          </cell>
          <cell r="D47" t="str">
            <v>AA</v>
          </cell>
          <cell r="E47" t="str">
            <v>GD</v>
          </cell>
          <cell r="F47" t="str">
            <v>Mandated</v>
          </cell>
          <cell r="G47" t="str">
            <v>Gas Distribution 374-387</v>
          </cell>
        </row>
        <row r="48">
          <cell r="A48">
            <v>1001</v>
          </cell>
          <cell r="B48" t="str">
            <v>Growth</v>
          </cell>
          <cell r="C48" t="str">
            <v>Gas Revenue Blanket</v>
          </cell>
          <cell r="D48" t="str">
            <v>AA</v>
          </cell>
          <cell r="E48" t="str">
            <v>GD</v>
          </cell>
          <cell r="F48" t="str">
            <v>Mandated</v>
          </cell>
          <cell r="G48" t="str">
            <v>Gas Distribution 374-387</v>
          </cell>
        </row>
        <row r="49">
          <cell r="A49">
            <v>1001</v>
          </cell>
          <cell r="B49" t="str">
            <v>Growth</v>
          </cell>
          <cell r="C49" t="str">
            <v>Gas Revenue Blanket</v>
          </cell>
          <cell r="D49" t="str">
            <v>AA</v>
          </cell>
          <cell r="E49" t="str">
            <v>GD</v>
          </cell>
          <cell r="F49" t="str">
            <v>Mandated</v>
          </cell>
          <cell r="G49" t="str">
            <v>Gas Distribution 374-387</v>
          </cell>
        </row>
        <row r="50">
          <cell r="A50">
            <v>1001</v>
          </cell>
          <cell r="B50" t="str">
            <v>Growth</v>
          </cell>
          <cell r="C50" t="str">
            <v>Gas Revenue Blanket</v>
          </cell>
          <cell r="D50" t="str">
            <v>AA</v>
          </cell>
          <cell r="E50" t="str">
            <v>GD</v>
          </cell>
          <cell r="F50" t="str">
            <v>Mandated</v>
          </cell>
          <cell r="G50" t="str">
            <v>Gas Distribution 374-387</v>
          </cell>
        </row>
        <row r="51">
          <cell r="A51">
            <v>1001</v>
          </cell>
          <cell r="B51" t="str">
            <v>Growth</v>
          </cell>
          <cell r="C51" t="str">
            <v>Gas Revenue Blanket</v>
          </cell>
          <cell r="D51" t="str">
            <v>AA</v>
          </cell>
          <cell r="E51" t="str">
            <v>GD</v>
          </cell>
          <cell r="F51" t="str">
            <v>Mandated</v>
          </cell>
          <cell r="G51" t="str">
            <v>Gas Distribution 374-387</v>
          </cell>
        </row>
        <row r="52">
          <cell r="A52">
            <v>1001</v>
          </cell>
          <cell r="B52" t="str">
            <v>Growth</v>
          </cell>
          <cell r="C52" t="str">
            <v>Gas Revenue Blanket</v>
          </cell>
          <cell r="D52" t="str">
            <v>AA</v>
          </cell>
          <cell r="E52" t="str">
            <v>GD</v>
          </cell>
          <cell r="F52" t="str">
            <v>Mandated</v>
          </cell>
          <cell r="G52" t="str">
            <v>Gas Distribution 374-387</v>
          </cell>
        </row>
        <row r="53">
          <cell r="A53">
            <v>1001</v>
          </cell>
          <cell r="B53" t="str">
            <v>Growth</v>
          </cell>
          <cell r="C53" t="str">
            <v>Gas Revenue Blanket</v>
          </cell>
          <cell r="D53" t="str">
            <v>AA</v>
          </cell>
          <cell r="E53" t="str">
            <v>GD</v>
          </cell>
          <cell r="F53" t="str">
            <v>Mandated</v>
          </cell>
          <cell r="G53" t="str">
            <v>Gas Distribution 374-387</v>
          </cell>
        </row>
        <row r="54">
          <cell r="A54">
            <v>1001</v>
          </cell>
          <cell r="B54" t="str">
            <v>Growth</v>
          </cell>
          <cell r="C54" t="str">
            <v>Gas Revenue Blanket</v>
          </cell>
          <cell r="D54" t="str">
            <v>AA</v>
          </cell>
          <cell r="E54" t="str">
            <v>GD</v>
          </cell>
          <cell r="F54" t="str">
            <v>Mandated</v>
          </cell>
          <cell r="G54" t="str">
            <v>Gas Distribution 374-387</v>
          </cell>
        </row>
        <row r="55">
          <cell r="A55">
            <v>1001</v>
          </cell>
          <cell r="B55" t="str">
            <v>Growth</v>
          </cell>
          <cell r="C55" t="str">
            <v>Gas Revenue Blanket</v>
          </cell>
          <cell r="D55" t="str">
            <v>AA</v>
          </cell>
          <cell r="E55" t="str">
            <v>GD</v>
          </cell>
          <cell r="F55" t="str">
            <v>Mandated</v>
          </cell>
          <cell r="G55" t="str">
            <v>Gas Distribution 374-387</v>
          </cell>
        </row>
        <row r="56">
          <cell r="A56">
            <v>1001</v>
          </cell>
          <cell r="B56" t="str">
            <v>Growth</v>
          </cell>
          <cell r="C56" t="str">
            <v>Gas Revenue Blanket</v>
          </cell>
          <cell r="D56" t="str">
            <v>AA</v>
          </cell>
          <cell r="E56" t="str">
            <v>GD</v>
          </cell>
          <cell r="F56" t="str">
            <v>Mandated</v>
          </cell>
          <cell r="G56" t="str">
            <v>Gas Distribution 374-387</v>
          </cell>
        </row>
        <row r="57">
          <cell r="A57">
            <v>1001</v>
          </cell>
          <cell r="B57" t="str">
            <v>Growth</v>
          </cell>
          <cell r="C57" t="str">
            <v>Gas Revenue Blanket</v>
          </cell>
          <cell r="D57" t="str">
            <v>AA</v>
          </cell>
          <cell r="E57" t="str">
            <v>GD</v>
          </cell>
          <cell r="F57" t="str">
            <v>Mandated</v>
          </cell>
          <cell r="G57" t="str">
            <v>Gas Distribution 374-387</v>
          </cell>
        </row>
        <row r="58">
          <cell r="A58">
            <v>1001</v>
          </cell>
          <cell r="B58" t="str">
            <v>Growth</v>
          </cell>
          <cell r="C58" t="str">
            <v>Gas Revenue Blanket</v>
          </cell>
          <cell r="D58" t="str">
            <v>AA</v>
          </cell>
          <cell r="E58" t="str">
            <v>GD</v>
          </cell>
          <cell r="F58" t="str">
            <v>Mandated</v>
          </cell>
          <cell r="G58" t="str">
            <v>Gas Distribution 374-387</v>
          </cell>
        </row>
        <row r="59">
          <cell r="A59">
            <v>1001</v>
          </cell>
          <cell r="B59" t="str">
            <v>Growth</v>
          </cell>
          <cell r="C59" t="str">
            <v>Gas Revenue Blanket</v>
          </cell>
          <cell r="D59" t="str">
            <v>AA</v>
          </cell>
          <cell r="E59" t="str">
            <v>GD</v>
          </cell>
          <cell r="F59" t="str">
            <v>Mandated</v>
          </cell>
          <cell r="G59" t="str">
            <v>Gas Distribution 374-387</v>
          </cell>
        </row>
        <row r="60">
          <cell r="A60">
            <v>1001</v>
          </cell>
          <cell r="B60" t="str">
            <v>Growth</v>
          </cell>
          <cell r="C60" t="str">
            <v>Gas Revenue Blanket</v>
          </cell>
          <cell r="D60" t="str">
            <v>AA</v>
          </cell>
          <cell r="E60" t="str">
            <v>GD</v>
          </cell>
          <cell r="F60" t="str">
            <v>Mandated</v>
          </cell>
          <cell r="G60" t="str">
            <v>Gas Distribution 374-387</v>
          </cell>
        </row>
        <row r="61">
          <cell r="A61">
            <v>1001</v>
          </cell>
          <cell r="B61" t="str">
            <v>Growth</v>
          </cell>
          <cell r="C61" t="str">
            <v>Gas Revenue Blanket</v>
          </cell>
          <cell r="D61" t="str">
            <v>AA</v>
          </cell>
          <cell r="E61" t="str">
            <v>GD</v>
          </cell>
          <cell r="F61" t="str">
            <v>Mandated</v>
          </cell>
          <cell r="G61" t="str">
            <v>Gas Distribution 374-387</v>
          </cell>
        </row>
        <row r="62">
          <cell r="A62">
            <v>1001</v>
          </cell>
          <cell r="B62" t="str">
            <v>Growth</v>
          </cell>
          <cell r="C62" t="str">
            <v>Gas Revenue Blanket</v>
          </cell>
          <cell r="D62" t="str">
            <v>AA</v>
          </cell>
          <cell r="E62" t="str">
            <v>GD</v>
          </cell>
          <cell r="F62" t="str">
            <v>Mandated</v>
          </cell>
          <cell r="G62" t="str">
            <v>Gas Distribution 374-387</v>
          </cell>
        </row>
        <row r="63">
          <cell r="A63">
            <v>1001</v>
          </cell>
          <cell r="B63" t="str">
            <v>Growth</v>
          </cell>
          <cell r="C63" t="str">
            <v>Gas Revenue Blanket</v>
          </cell>
          <cell r="D63" t="str">
            <v>AA</v>
          </cell>
          <cell r="E63" t="str">
            <v>GD</v>
          </cell>
          <cell r="F63" t="str">
            <v>Mandated</v>
          </cell>
          <cell r="G63" t="str">
            <v>Gas Distribution 374-387</v>
          </cell>
        </row>
        <row r="64">
          <cell r="A64">
            <v>1001</v>
          </cell>
          <cell r="B64" t="str">
            <v>Growth</v>
          </cell>
          <cell r="C64" t="str">
            <v>Gas Revenue Blanket</v>
          </cell>
          <cell r="D64" t="str">
            <v>AA</v>
          </cell>
          <cell r="E64" t="str">
            <v>GD</v>
          </cell>
          <cell r="F64" t="str">
            <v>Mandated</v>
          </cell>
          <cell r="G64" t="str">
            <v>Gas Distribution 374-387</v>
          </cell>
        </row>
        <row r="65">
          <cell r="A65">
            <v>1001</v>
          </cell>
          <cell r="B65" t="str">
            <v>Growth</v>
          </cell>
          <cell r="C65" t="str">
            <v>Gas Revenue Blanket</v>
          </cell>
          <cell r="D65" t="str">
            <v>AA</v>
          </cell>
          <cell r="E65" t="str">
            <v>GD</v>
          </cell>
          <cell r="F65" t="str">
            <v>Mandated</v>
          </cell>
          <cell r="G65" t="str">
            <v>Gas Distribution 374-387</v>
          </cell>
        </row>
        <row r="66">
          <cell r="A66">
            <v>1001</v>
          </cell>
          <cell r="B66" t="str">
            <v>Growth</v>
          </cell>
          <cell r="C66" t="str">
            <v>Gas Revenue Blanket</v>
          </cell>
          <cell r="D66" t="str">
            <v>AA</v>
          </cell>
          <cell r="E66" t="str">
            <v>GD</v>
          </cell>
          <cell r="F66" t="str">
            <v>Mandated</v>
          </cell>
          <cell r="G66" t="str">
            <v>Gas Distribution 374-387</v>
          </cell>
        </row>
        <row r="67">
          <cell r="A67">
            <v>1001</v>
          </cell>
          <cell r="B67" t="str">
            <v>Growth</v>
          </cell>
          <cell r="C67" t="str">
            <v>Gas Revenue Blanket</v>
          </cell>
          <cell r="D67" t="str">
            <v>AA</v>
          </cell>
          <cell r="E67" t="str">
            <v>GD</v>
          </cell>
          <cell r="F67" t="str">
            <v>Mandated</v>
          </cell>
          <cell r="G67" t="str">
            <v>Gas Distribution 374-387</v>
          </cell>
        </row>
        <row r="68">
          <cell r="A68">
            <v>1001</v>
          </cell>
          <cell r="B68" t="str">
            <v>Growth</v>
          </cell>
          <cell r="C68" t="str">
            <v>Gas Revenue Blanket</v>
          </cell>
          <cell r="D68" t="str">
            <v>AA</v>
          </cell>
          <cell r="E68" t="str">
            <v>GD</v>
          </cell>
          <cell r="F68" t="str">
            <v>Mandated</v>
          </cell>
          <cell r="G68" t="str">
            <v>Gas Distribution 374-387</v>
          </cell>
        </row>
        <row r="69">
          <cell r="A69">
            <v>1001</v>
          </cell>
          <cell r="B69" t="str">
            <v>Growth</v>
          </cell>
          <cell r="C69" t="str">
            <v>Gas Revenue Blanket</v>
          </cell>
          <cell r="D69" t="str">
            <v>AA</v>
          </cell>
          <cell r="E69" t="str">
            <v>GD</v>
          </cell>
          <cell r="F69" t="str">
            <v>Mandated</v>
          </cell>
          <cell r="G69" t="str">
            <v>Gas Distribution 374-387</v>
          </cell>
        </row>
        <row r="70">
          <cell r="A70">
            <v>1001</v>
          </cell>
          <cell r="B70" t="str">
            <v>Growth</v>
          </cell>
          <cell r="C70" t="str">
            <v>Gas Revenue Blanket</v>
          </cell>
          <cell r="D70" t="str">
            <v>AA</v>
          </cell>
          <cell r="E70" t="str">
            <v>GD</v>
          </cell>
          <cell r="F70" t="str">
            <v>Mandated</v>
          </cell>
          <cell r="G70" t="str">
            <v>Gas Distribution 374-387</v>
          </cell>
        </row>
        <row r="71">
          <cell r="A71">
            <v>1001</v>
          </cell>
          <cell r="B71" t="str">
            <v>Growth</v>
          </cell>
          <cell r="C71" t="str">
            <v>Gas Revenue Blanket</v>
          </cell>
          <cell r="D71" t="str">
            <v>AA</v>
          </cell>
          <cell r="E71" t="str">
            <v>GD</v>
          </cell>
          <cell r="F71" t="str">
            <v>Mandated</v>
          </cell>
          <cell r="G71" t="str">
            <v>Gas Distribution 374-387</v>
          </cell>
        </row>
        <row r="72">
          <cell r="A72">
            <v>1001</v>
          </cell>
          <cell r="B72" t="str">
            <v>Growth</v>
          </cell>
          <cell r="C72" t="str">
            <v>Gas Revenue Blanket</v>
          </cell>
          <cell r="D72" t="str">
            <v>AA</v>
          </cell>
          <cell r="E72" t="str">
            <v>GD</v>
          </cell>
          <cell r="F72" t="str">
            <v>Mandated</v>
          </cell>
          <cell r="G72" t="str">
            <v>Gas Distribution 374-387</v>
          </cell>
        </row>
        <row r="73">
          <cell r="A73">
            <v>1001</v>
          </cell>
          <cell r="B73" t="str">
            <v>Growth</v>
          </cell>
          <cell r="C73" t="str">
            <v>Gas Revenue Blanket</v>
          </cell>
          <cell r="D73" t="str">
            <v>AA</v>
          </cell>
          <cell r="E73" t="str">
            <v>GD</v>
          </cell>
          <cell r="F73" t="str">
            <v>Mandated</v>
          </cell>
          <cell r="G73" t="str">
            <v>Gas Distribution 374-387</v>
          </cell>
        </row>
        <row r="74">
          <cell r="A74">
            <v>1001</v>
          </cell>
          <cell r="B74" t="str">
            <v>Growth</v>
          </cell>
          <cell r="C74" t="str">
            <v>Gas Revenue Blanket</v>
          </cell>
          <cell r="D74" t="str">
            <v>AA</v>
          </cell>
          <cell r="E74" t="str">
            <v>GD</v>
          </cell>
          <cell r="F74" t="str">
            <v>Mandated</v>
          </cell>
          <cell r="G74" t="str">
            <v>Gas Distribution 374-387</v>
          </cell>
        </row>
        <row r="75">
          <cell r="A75">
            <v>1001</v>
          </cell>
          <cell r="B75" t="str">
            <v>Growth</v>
          </cell>
          <cell r="C75" t="str">
            <v>Gas Revenue Blanket</v>
          </cell>
          <cell r="D75" t="str">
            <v>AA</v>
          </cell>
          <cell r="E75" t="str">
            <v>GD</v>
          </cell>
          <cell r="F75" t="str">
            <v>Mandated</v>
          </cell>
          <cell r="G75" t="str">
            <v>Gas Distribution 374-387</v>
          </cell>
        </row>
        <row r="76">
          <cell r="A76">
            <v>1002</v>
          </cell>
          <cell r="B76" t="str">
            <v>Growth</v>
          </cell>
          <cell r="C76" t="str">
            <v>Electric Meters Minor Blanket</v>
          </cell>
          <cell r="D76" t="str">
            <v>AN</v>
          </cell>
          <cell r="E76" t="str">
            <v>ED</v>
          </cell>
          <cell r="F76" t="str">
            <v>Mandated</v>
          </cell>
          <cell r="G76" t="str">
            <v>Elec Distribution 360-373</v>
          </cell>
        </row>
        <row r="77">
          <cell r="A77">
            <v>1002</v>
          </cell>
          <cell r="B77" t="str">
            <v>Growth</v>
          </cell>
          <cell r="C77" t="str">
            <v>Electric Meters Minor Blanket</v>
          </cell>
          <cell r="D77" t="str">
            <v>AN</v>
          </cell>
          <cell r="E77" t="str">
            <v>ED</v>
          </cell>
          <cell r="F77" t="str">
            <v>Mandated</v>
          </cell>
          <cell r="G77" t="str">
            <v>Elec Distribution 360-373</v>
          </cell>
        </row>
        <row r="78">
          <cell r="A78">
            <v>1002</v>
          </cell>
          <cell r="B78" t="str">
            <v>Growth</v>
          </cell>
          <cell r="C78" t="str">
            <v>Electric Meters Minor Blanket</v>
          </cell>
          <cell r="D78" t="str">
            <v>AN</v>
          </cell>
          <cell r="E78" t="str">
            <v>ED</v>
          </cell>
          <cell r="F78" t="str">
            <v>Mandated</v>
          </cell>
          <cell r="G78" t="str">
            <v>Elec Distribution 360-373</v>
          </cell>
        </row>
        <row r="79">
          <cell r="A79">
            <v>1003</v>
          </cell>
          <cell r="B79" t="str">
            <v>Growth</v>
          </cell>
          <cell r="C79" t="str">
            <v>Distribution Line Transformers</v>
          </cell>
          <cell r="D79" t="str">
            <v>AN</v>
          </cell>
          <cell r="E79" t="str">
            <v>ED</v>
          </cell>
          <cell r="F79" t="str">
            <v>Mandated</v>
          </cell>
          <cell r="G79" t="str">
            <v>Elec Distribution 360-373</v>
          </cell>
        </row>
        <row r="80">
          <cell r="A80">
            <v>1003</v>
          </cell>
          <cell r="B80" t="str">
            <v>Growth</v>
          </cell>
          <cell r="C80" t="str">
            <v>Distribution Line Transformers</v>
          </cell>
          <cell r="D80" t="str">
            <v>AN</v>
          </cell>
          <cell r="E80" t="str">
            <v>ED</v>
          </cell>
          <cell r="F80" t="str">
            <v>Mandated</v>
          </cell>
          <cell r="G80" t="str">
            <v>Elec Distribution 360-373</v>
          </cell>
        </row>
        <row r="81">
          <cell r="A81">
            <v>1003</v>
          </cell>
          <cell r="B81" t="str">
            <v>Growth</v>
          </cell>
          <cell r="C81" t="str">
            <v>Distribution Line Transformers</v>
          </cell>
          <cell r="D81" t="str">
            <v>AN</v>
          </cell>
          <cell r="E81" t="str">
            <v>ED</v>
          </cell>
          <cell r="F81" t="str">
            <v>Mandated</v>
          </cell>
          <cell r="G81" t="str">
            <v>Elec Distribution 360-373</v>
          </cell>
        </row>
        <row r="82">
          <cell r="A82">
            <v>1004</v>
          </cell>
          <cell r="B82" t="str">
            <v>Growth</v>
          </cell>
          <cell r="C82" t="str">
            <v>Street Lt Minor Blanket</v>
          </cell>
          <cell r="D82" t="str">
            <v>AN</v>
          </cell>
          <cell r="E82" t="str">
            <v>ED</v>
          </cell>
          <cell r="F82" t="str">
            <v>Mandated</v>
          </cell>
          <cell r="G82" t="str">
            <v>Elec Distribution 360-373</v>
          </cell>
        </row>
        <row r="83">
          <cell r="A83">
            <v>1004</v>
          </cell>
          <cell r="B83" t="str">
            <v>Growth</v>
          </cell>
          <cell r="C83" t="str">
            <v>Street Lt Minor Blanket</v>
          </cell>
          <cell r="D83" t="str">
            <v>AN</v>
          </cell>
          <cell r="E83" t="str">
            <v>ED</v>
          </cell>
          <cell r="F83" t="str">
            <v>Mandated</v>
          </cell>
          <cell r="G83" t="str">
            <v>Elec Distribution 360-373</v>
          </cell>
        </row>
        <row r="84">
          <cell r="A84">
            <v>1004</v>
          </cell>
          <cell r="B84" t="str">
            <v>Growth</v>
          </cell>
          <cell r="C84" t="str">
            <v>Street Lt Minor Blanket</v>
          </cell>
          <cell r="D84" t="str">
            <v>AN</v>
          </cell>
          <cell r="E84" t="str">
            <v>ED</v>
          </cell>
          <cell r="F84" t="str">
            <v>Mandated</v>
          </cell>
          <cell r="G84" t="str">
            <v>Elec Distribution 360-373</v>
          </cell>
        </row>
        <row r="85">
          <cell r="A85">
            <v>1004</v>
          </cell>
          <cell r="B85" t="str">
            <v>Growth</v>
          </cell>
          <cell r="C85" t="str">
            <v>Street Lt Minor Blanket</v>
          </cell>
          <cell r="D85" t="str">
            <v>AN</v>
          </cell>
          <cell r="E85" t="str">
            <v>ED</v>
          </cell>
          <cell r="F85" t="str">
            <v>Mandated</v>
          </cell>
          <cell r="G85" t="str">
            <v>Elec Distribution 360-373</v>
          </cell>
        </row>
        <row r="86">
          <cell r="A86">
            <v>1004</v>
          </cell>
          <cell r="B86" t="str">
            <v>Growth</v>
          </cell>
          <cell r="C86" t="str">
            <v>Street Lt Minor Blanket</v>
          </cell>
          <cell r="D86" t="str">
            <v>AN</v>
          </cell>
          <cell r="E86" t="str">
            <v>ED</v>
          </cell>
          <cell r="F86" t="str">
            <v>Mandated</v>
          </cell>
          <cell r="G86" t="str">
            <v>Elec Distribution 360-373</v>
          </cell>
        </row>
        <row r="87">
          <cell r="A87">
            <v>1004</v>
          </cell>
          <cell r="B87" t="str">
            <v>Growth</v>
          </cell>
          <cell r="C87" t="str">
            <v>Street Lt Minor Blanket</v>
          </cell>
          <cell r="D87" t="str">
            <v>AN</v>
          </cell>
          <cell r="E87" t="str">
            <v>ED</v>
          </cell>
          <cell r="F87" t="str">
            <v>Mandated</v>
          </cell>
          <cell r="G87" t="str">
            <v>Elec Distribution 360-373</v>
          </cell>
        </row>
        <row r="88">
          <cell r="A88">
            <v>1004</v>
          </cell>
          <cell r="B88" t="str">
            <v>Growth</v>
          </cell>
          <cell r="C88" t="str">
            <v>Street Lt Minor Blanket</v>
          </cell>
          <cell r="D88" t="str">
            <v>AN</v>
          </cell>
          <cell r="E88" t="str">
            <v>ED</v>
          </cell>
          <cell r="F88" t="str">
            <v>Mandated</v>
          </cell>
          <cell r="G88" t="str">
            <v>Elec Distribution 360-373</v>
          </cell>
        </row>
        <row r="89">
          <cell r="A89">
            <v>1004</v>
          </cell>
          <cell r="B89" t="str">
            <v>Growth</v>
          </cell>
          <cell r="C89" t="str">
            <v>Street Lt Minor Blanket</v>
          </cell>
          <cell r="D89" t="str">
            <v>AN</v>
          </cell>
          <cell r="E89" t="str">
            <v>ED</v>
          </cell>
          <cell r="F89" t="str">
            <v>Mandated</v>
          </cell>
          <cell r="G89" t="str">
            <v>Elec Distribution 360-373</v>
          </cell>
        </row>
        <row r="90">
          <cell r="A90">
            <v>1004</v>
          </cell>
          <cell r="B90" t="str">
            <v>Growth</v>
          </cell>
          <cell r="C90" t="str">
            <v>Street Lt Minor Blanket</v>
          </cell>
          <cell r="D90" t="str">
            <v>AN</v>
          </cell>
          <cell r="E90" t="str">
            <v>ED</v>
          </cell>
          <cell r="F90" t="str">
            <v>Mandated</v>
          </cell>
          <cell r="G90" t="str">
            <v>Elec Distribution 360-373</v>
          </cell>
        </row>
        <row r="91">
          <cell r="A91">
            <v>1004</v>
          </cell>
          <cell r="B91" t="str">
            <v>Growth</v>
          </cell>
          <cell r="C91" t="str">
            <v>Street Lt Minor Blanket</v>
          </cell>
          <cell r="D91" t="str">
            <v>AN</v>
          </cell>
          <cell r="E91" t="str">
            <v>ED</v>
          </cell>
          <cell r="F91" t="str">
            <v>Mandated</v>
          </cell>
          <cell r="G91" t="str">
            <v>Elec Distribution 360-373</v>
          </cell>
        </row>
        <row r="92">
          <cell r="A92">
            <v>1004</v>
          </cell>
          <cell r="B92" t="str">
            <v>Growth</v>
          </cell>
          <cell r="C92" t="str">
            <v>Street Lt Minor Blanket</v>
          </cell>
          <cell r="D92" t="str">
            <v>AN</v>
          </cell>
          <cell r="E92" t="str">
            <v>ED</v>
          </cell>
          <cell r="F92" t="str">
            <v>Mandated</v>
          </cell>
          <cell r="G92" t="str">
            <v>Elec Distribution 360-373</v>
          </cell>
        </row>
        <row r="93">
          <cell r="A93">
            <v>1004</v>
          </cell>
          <cell r="B93" t="str">
            <v>Growth</v>
          </cell>
          <cell r="C93" t="str">
            <v>Street Lt Minor Blanket</v>
          </cell>
          <cell r="D93" t="str">
            <v>AN</v>
          </cell>
          <cell r="E93" t="str">
            <v>ED</v>
          </cell>
          <cell r="F93" t="str">
            <v>Mandated</v>
          </cell>
          <cell r="G93" t="str">
            <v>Elec Distribution 360-373</v>
          </cell>
        </row>
        <row r="94">
          <cell r="A94">
            <v>1004</v>
          </cell>
          <cell r="B94" t="str">
            <v>Growth</v>
          </cell>
          <cell r="C94" t="str">
            <v>Street Lt Minor Blanket</v>
          </cell>
          <cell r="D94" t="str">
            <v>AN</v>
          </cell>
          <cell r="E94" t="str">
            <v>ED</v>
          </cell>
          <cell r="F94" t="str">
            <v>Mandated</v>
          </cell>
          <cell r="G94" t="str">
            <v>Elec Distribution 360-373</v>
          </cell>
        </row>
        <row r="95">
          <cell r="A95">
            <v>1004</v>
          </cell>
          <cell r="B95" t="str">
            <v>Growth</v>
          </cell>
          <cell r="C95" t="str">
            <v>Street Lt Minor Blanket</v>
          </cell>
          <cell r="D95" t="str">
            <v>AN</v>
          </cell>
          <cell r="E95" t="str">
            <v>ED</v>
          </cell>
          <cell r="F95" t="str">
            <v>Mandated</v>
          </cell>
          <cell r="G95" t="str">
            <v>Elec Distribution 360-373</v>
          </cell>
        </row>
        <row r="96">
          <cell r="A96">
            <v>1004</v>
          </cell>
          <cell r="B96" t="str">
            <v>Growth</v>
          </cell>
          <cell r="C96" t="str">
            <v>Street Lt Minor Blanket</v>
          </cell>
          <cell r="D96" t="str">
            <v>AN</v>
          </cell>
          <cell r="E96" t="str">
            <v>ED</v>
          </cell>
          <cell r="F96" t="str">
            <v>Mandated</v>
          </cell>
          <cell r="G96" t="str">
            <v>Elec Distribution 360-373</v>
          </cell>
        </row>
        <row r="97">
          <cell r="A97">
            <v>1004</v>
          </cell>
          <cell r="B97" t="str">
            <v>Growth</v>
          </cell>
          <cell r="C97" t="str">
            <v>Street Lt Minor Blanket</v>
          </cell>
          <cell r="D97" t="str">
            <v>AN</v>
          </cell>
          <cell r="E97" t="str">
            <v>ED</v>
          </cell>
          <cell r="F97" t="str">
            <v>Mandated</v>
          </cell>
          <cell r="G97" t="str">
            <v>Elec Distribution 360-373</v>
          </cell>
        </row>
        <row r="98">
          <cell r="A98">
            <v>1004</v>
          </cell>
          <cell r="B98" t="str">
            <v>Growth</v>
          </cell>
          <cell r="C98" t="str">
            <v>Street Lt Minor Blanket</v>
          </cell>
          <cell r="D98" t="str">
            <v>AN</v>
          </cell>
          <cell r="E98" t="str">
            <v>ED</v>
          </cell>
          <cell r="F98" t="str">
            <v>Mandated</v>
          </cell>
          <cell r="G98" t="str">
            <v>Elec Distribution 360-373</v>
          </cell>
        </row>
        <row r="99">
          <cell r="A99">
            <v>1004</v>
          </cell>
          <cell r="B99" t="str">
            <v>Growth</v>
          </cell>
          <cell r="C99" t="str">
            <v>Street Lt Minor Blanket</v>
          </cell>
          <cell r="D99" t="str">
            <v>AN</v>
          </cell>
          <cell r="E99" t="str">
            <v>ED</v>
          </cell>
          <cell r="F99" t="str">
            <v>Mandated</v>
          </cell>
          <cell r="G99" t="str">
            <v>Elec Distribution 360-373</v>
          </cell>
        </row>
        <row r="100">
          <cell r="A100">
            <v>1004</v>
          </cell>
          <cell r="B100" t="str">
            <v>Growth</v>
          </cell>
          <cell r="C100" t="str">
            <v>Street Lt Minor Blanket</v>
          </cell>
          <cell r="D100" t="str">
            <v>AN</v>
          </cell>
          <cell r="E100" t="str">
            <v>ED</v>
          </cell>
          <cell r="F100" t="str">
            <v>Mandated</v>
          </cell>
          <cell r="G100" t="str">
            <v>Elec Distribution 360-373</v>
          </cell>
        </row>
        <row r="101">
          <cell r="A101">
            <v>1004</v>
          </cell>
          <cell r="B101" t="str">
            <v>Growth</v>
          </cell>
          <cell r="C101" t="str">
            <v>Street Lt Minor Blanket</v>
          </cell>
          <cell r="D101" t="str">
            <v>AN</v>
          </cell>
          <cell r="E101" t="str">
            <v>ED</v>
          </cell>
          <cell r="F101" t="str">
            <v>Mandated</v>
          </cell>
          <cell r="G101" t="str">
            <v>Elec Distribution 360-373</v>
          </cell>
        </row>
        <row r="102">
          <cell r="A102">
            <v>1004</v>
          </cell>
          <cell r="B102" t="str">
            <v>Growth</v>
          </cell>
          <cell r="C102" t="str">
            <v>Street Lt Minor Blanket</v>
          </cell>
          <cell r="D102" t="str">
            <v>AN</v>
          </cell>
          <cell r="E102" t="str">
            <v>ED</v>
          </cell>
          <cell r="F102" t="str">
            <v>Mandated</v>
          </cell>
          <cell r="G102" t="str">
            <v>Elec Distribution 360-373</v>
          </cell>
        </row>
        <row r="103">
          <cell r="A103">
            <v>1004</v>
          </cell>
          <cell r="B103" t="str">
            <v>Growth</v>
          </cell>
          <cell r="C103" t="str">
            <v>Street Lt Minor Blanket</v>
          </cell>
          <cell r="D103" t="str">
            <v>AN</v>
          </cell>
          <cell r="E103" t="str">
            <v>ED</v>
          </cell>
          <cell r="F103" t="str">
            <v>Mandated</v>
          </cell>
          <cell r="G103" t="str">
            <v>Elec Distribution 360-373</v>
          </cell>
        </row>
        <row r="104">
          <cell r="A104">
            <v>1004</v>
          </cell>
          <cell r="B104" t="str">
            <v>Growth</v>
          </cell>
          <cell r="C104" t="str">
            <v>Street Lt Minor Blanket</v>
          </cell>
          <cell r="D104" t="str">
            <v>AN</v>
          </cell>
          <cell r="E104" t="str">
            <v>ED</v>
          </cell>
          <cell r="F104" t="str">
            <v>Mandated</v>
          </cell>
          <cell r="G104" t="str">
            <v>Elec Distribution 360-373</v>
          </cell>
        </row>
        <row r="105">
          <cell r="A105">
            <v>1004</v>
          </cell>
          <cell r="B105" t="str">
            <v>Growth</v>
          </cell>
          <cell r="C105" t="str">
            <v>Street Lt Minor Blanket</v>
          </cell>
          <cell r="D105" t="str">
            <v>AN</v>
          </cell>
          <cell r="E105" t="str">
            <v>ED</v>
          </cell>
          <cell r="F105" t="str">
            <v>Mandated</v>
          </cell>
          <cell r="G105" t="str">
            <v>Elec Distribution 360-373</v>
          </cell>
        </row>
        <row r="106">
          <cell r="A106">
            <v>1004</v>
          </cell>
          <cell r="B106" t="str">
            <v>Growth</v>
          </cell>
          <cell r="C106" t="str">
            <v>Street Lt Minor Blanket</v>
          </cell>
          <cell r="D106" t="str">
            <v>AN</v>
          </cell>
          <cell r="E106" t="str">
            <v>ED</v>
          </cell>
          <cell r="F106" t="str">
            <v>Mandated</v>
          </cell>
          <cell r="G106" t="str">
            <v>Elec Distribution 360-373</v>
          </cell>
        </row>
        <row r="107">
          <cell r="A107">
            <v>1004</v>
          </cell>
          <cell r="B107" t="str">
            <v>Growth</v>
          </cell>
          <cell r="C107" t="str">
            <v>Street Lt Minor Blanket</v>
          </cell>
          <cell r="D107" t="str">
            <v>AN</v>
          </cell>
          <cell r="E107" t="str">
            <v>ED</v>
          </cell>
          <cell r="F107" t="str">
            <v>Mandated</v>
          </cell>
          <cell r="G107" t="str">
            <v>Elec Distribution 360-373</v>
          </cell>
        </row>
        <row r="108">
          <cell r="A108">
            <v>1004</v>
          </cell>
          <cell r="B108" t="str">
            <v>Growth</v>
          </cell>
          <cell r="C108" t="str">
            <v>Street Lt Minor Blanket</v>
          </cell>
          <cell r="D108" t="str">
            <v>AN</v>
          </cell>
          <cell r="E108" t="str">
            <v>ED</v>
          </cell>
          <cell r="F108" t="str">
            <v>Mandated</v>
          </cell>
          <cell r="G108" t="str">
            <v>Elec Distribution 360-373</v>
          </cell>
        </row>
        <row r="109">
          <cell r="A109">
            <v>1004</v>
          </cell>
          <cell r="B109" t="str">
            <v>Growth</v>
          </cell>
          <cell r="C109" t="str">
            <v>Street Lt Minor Blanket</v>
          </cell>
          <cell r="D109" t="str">
            <v>AN</v>
          </cell>
          <cell r="E109" t="str">
            <v>ED</v>
          </cell>
          <cell r="F109" t="str">
            <v>Mandated</v>
          </cell>
          <cell r="G109" t="str">
            <v>Elec Distribution 360-373</v>
          </cell>
        </row>
        <row r="110">
          <cell r="A110">
            <v>1004</v>
          </cell>
          <cell r="B110" t="str">
            <v>Growth</v>
          </cell>
          <cell r="C110" t="str">
            <v>Street Lt Minor Blanket</v>
          </cell>
          <cell r="D110" t="str">
            <v>AN</v>
          </cell>
          <cell r="E110" t="str">
            <v>ED</v>
          </cell>
          <cell r="F110" t="str">
            <v>Mandated</v>
          </cell>
          <cell r="G110" t="str">
            <v>Elec Distribution 360-373</v>
          </cell>
        </row>
        <row r="111">
          <cell r="A111">
            <v>1004</v>
          </cell>
          <cell r="B111" t="str">
            <v>Growth</v>
          </cell>
          <cell r="C111" t="str">
            <v>Street Lt Minor Blanket</v>
          </cell>
          <cell r="D111" t="str">
            <v>AN</v>
          </cell>
          <cell r="E111" t="str">
            <v>ED</v>
          </cell>
          <cell r="F111" t="str">
            <v>Mandated</v>
          </cell>
          <cell r="G111" t="str">
            <v>Elec Distribution 360-373</v>
          </cell>
        </row>
        <row r="112">
          <cell r="A112">
            <v>1005</v>
          </cell>
          <cell r="B112" t="str">
            <v>Growth</v>
          </cell>
          <cell r="C112" t="str">
            <v>Area Light Minor Blanket</v>
          </cell>
          <cell r="D112" t="str">
            <v>AN</v>
          </cell>
          <cell r="E112" t="str">
            <v>ED</v>
          </cell>
          <cell r="F112" t="str">
            <v>Mandated</v>
          </cell>
          <cell r="G112" t="str">
            <v>Elec Distribution 360-373</v>
          </cell>
        </row>
        <row r="113">
          <cell r="A113">
            <v>1005</v>
          </cell>
          <cell r="B113" t="str">
            <v>Growth</v>
          </cell>
          <cell r="C113" t="str">
            <v>Area Light Minor Blanket</v>
          </cell>
          <cell r="D113" t="str">
            <v>AN</v>
          </cell>
          <cell r="E113" t="str">
            <v>ED</v>
          </cell>
          <cell r="F113" t="str">
            <v>Mandated</v>
          </cell>
          <cell r="G113" t="str">
            <v>Elec Distribution 360-373</v>
          </cell>
        </row>
        <row r="114">
          <cell r="A114">
            <v>1005</v>
          </cell>
          <cell r="B114" t="str">
            <v>Growth</v>
          </cell>
          <cell r="C114" t="str">
            <v>Area Light Minor Blanket</v>
          </cell>
          <cell r="D114" t="str">
            <v>AN</v>
          </cell>
          <cell r="E114" t="str">
            <v>ED</v>
          </cell>
          <cell r="F114" t="str">
            <v>Mandated</v>
          </cell>
          <cell r="G114" t="str">
            <v>Elec Distribution 360-373</v>
          </cell>
        </row>
        <row r="115">
          <cell r="A115">
            <v>1005</v>
          </cell>
          <cell r="B115" t="str">
            <v>Growth</v>
          </cell>
          <cell r="C115" t="str">
            <v>Area Light Minor Blanket</v>
          </cell>
          <cell r="D115" t="str">
            <v>AN</v>
          </cell>
          <cell r="E115" t="str">
            <v>ED</v>
          </cell>
          <cell r="F115" t="str">
            <v>Mandated</v>
          </cell>
          <cell r="G115" t="str">
            <v>Elec Distribution 360-373</v>
          </cell>
        </row>
        <row r="116">
          <cell r="A116">
            <v>1005</v>
          </cell>
          <cell r="B116" t="str">
            <v>Growth</v>
          </cell>
          <cell r="C116" t="str">
            <v>Area Light Minor Blanket</v>
          </cell>
          <cell r="D116" t="str">
            <v>AN</v>
          </cell>
          <cell r="E116" t="str">
            <v>ED</v>
          </cell>
          <cell r="F116" t="str">
            <v>Mandated</v>
          </cell>
          <cell r="G116" t="str">
            <v>Elec Distribution 360-373</v>
          </cell>
        </row>
        <row r="117">
          <cell r="A117">
            <v>1005</v>
          </cell>
          <cell r="B117" t="str">
            <v>Growth</v>
          </cell>
          <cell r="C117" t="str">
            <v>Area Light Minor Blanket</v>
          </cell>
          <cell r="D117" t="str">
            <v>AN</v>
          </cell>
          <cell r="E117" t="str">
            <v>ED</v>
          </cell>
          <cell r="F117" t="str">
            <v>Mandated</v>
          </cell>
          <cell r="G117" t="str">
            <v>Elec Distribution 360-373</v>
          </cell>
        </row>
        <row r="118">
          <cell r="A118">
            <v>1005</v>
          </cell>
          <cell r="B118" t="str">
            <v>Growth</v>
          </cell>
          <cell r="C118" t="str">
            <v>Area Light Minor Blanket</v>
          </cell>
          <cell r="D118" t="str">
            <v>AN</v>
          </cell>
          <cell r="E118" t="str">
            <v>ED</v>
          </cell>
          <cell r="F118" t="str">
            <v>Mandated</v>
          </cell>
          <cell r="G118" t="str">
            <v>Elec Distribution 360-373</v>
          </cell>
        </row>
        <row r="119">
          <cell r="A119">
            <v>1005</v>
          </cell>
          <cell r="B119" t="str">
            <v>Growth</v>
          </cell>
          <cell r="C119" t="str">
            <v>Area Light Minor Blanket</v>
          </cell>
          <cell r="D119" t="str">
            <v>AN</v>
          </cell>
          <cell r="E119" t="str">
            <v>ED</v>
          </cell>
          <cell r="F119" t="str">
            <v>Mandated</v>
          </cell>
          <cell r="G119" t="str">
            <v>Elec Distribution 360-373</v>
          </cell>
        </row>
        <row r="120">
          <cell r="A120">
            <v>1005</v>
          </cell>
          <cell r="B120" t="str">
            <v>Growth</v>
          </cell>
          <cell r="C120" t="str">
            <v>Area Light Minor Blanket</v>
          </cell>
          <cell r="D120" t="str">
            <v>AN</v>
          </cell>
          <cell r="E120" t="str">
            <v>ED</v>
          </cell>
          <cell r="F120" t="str">
            <v>Mandated</v>
          </cell>
          <cell r="G120" t="str">
            <v>Elec Distribution 360-373</v>
          </cell>
        </row>
        <row r="121">
          <cell r="A121">
            <v>1005</v>
          </cell>
          <cell r="B121" t="str">
            <v>Growth</v>
          </cell>
          <cell r="C121" t="str">
            <v>Area Light Minor Blanket</v>
          </cell>
          <cell r="D121" t="str">
            <v>AN</v>
          </cell>
          <cell r="E121" t="str">
            <v>ED</v>
          </cell>
          <cell r="F121" t="str">
            <v>Mandated</v>
          </cell>
          <cell r="G121" t="str">
            <v>Elec Distribution 360-373</v>
          </cell>
        </row>
        <row r="122">
          <cell r="A122">
            <v>1005</v>
          </cell>
          <cell r="B122" t="str">
            <v>Growth</v>
          </cell>
          <cell r="C122" t="str">
            <v>Area Light Minor Blanket</v>
          </cell>
          <cell r="D122" t="str">
            <v>AN</v>
          </cell>
          <cell r="E122" t="str">
            <v>ED</v>
          </cell>
          <cell r="F122" t="str">
            <v>Mandated</v>
          </cell>
          <cell r="G122" t="str">
            <v>Elec Distribution 360-373</v>
          </cell>
        </row>
        <row r="123">
          <cell r="A123">
            <v>1005</v>
          </cell>
          <cell r="B123" t="str">
            <v>Growth</v>
          </cell>
          <cell r="C123" t="str">
            <v>Area Light Minor Blanket</v>
          </cell>
          <cell r="D123" t="str">
            <v>AN</v>
          </cell>
          <cell r="E123" t="str">
            <v>ED</v>
          </cell>
          <cell r="F123" t="str">
            <v>Mandated</v>
          </cell>
          <cell r="G123" t="str">
            <v>Elec Distribution 360-373</v>
          </cell>
        </row>
        <row r="124">
          <cell r="A124">
            <v>1005</v>
          </cell>
          <cell r="B124" t="str">
            <v>Growth</v>
          </cell>
          <cell r="C124" t="str">
            <v>Area Light Minor Blanket</v>
          </cell>
          <cell r="D124" t="str">
            <v>AN</v>
          </cell>
          <cell r="E124" t="str">
            <v>ED</v>
          </cell>
          <cell r="F124" t="str">
            <v>Mandated</v>
          </cell>
          <cell r="G124" t="str">
            <v>Elec Distribution 360-373</v>
          </cell>
        </row>
        <row r="125">
          <cell r="A125">
            <v>1005</v>
          </cell>
          <cell r="B125" t="str">
            <v>Growth</v>
          </cell>
          <cell r="C125" t="str">
            <v>Area Light Minor Blanket</v>
          </cell>
          <cell r="D125" t="str">
            <v>AN</v>
          </cell>
          <cell r="E125" t="str">
            <v>ED</v>
          </cell>
          <cell r="F125" t="str">
            <v>Mandated</v>
          </cell>
          <cell r="G125" t="str">
            <v>Elec Distribution 360-373</v>
          </cell>
        </row>
        <row r="126">
          <cell r="A126">
            <v>1005</v>
          </cell>
          <cell r="B126" t="str">
            <v>Growth</v>
          </cell>
          <cell r="C126" t="str">
            <v>Area Light Minor Blanket</v>
          </cell>
          <cell r="D126" t="str">
            <v>AN</v>
          </cell>
          <cell r="E126" t="str">
            <v>ED</v>
          </cell>
          <cell r="F126" t="str">
            <v>Mandated</v>
          </cell>
          <cell r="G126" t="str">
            <v>Elec Distribution 360-373</v>
          </cell>
        </row>
        <row r="127">
          <cell r="A127">
            <v>1005</v>
          </cell>
          <cell r="B127" t="str">
            <v>Growth</v>
          </cell>
          <cell r="C127" t="str">
            <v>Area Light Minor Blanket</v>
          </cell>
          <cell r="D127" t="str">
            <v>AN</v>
          </cell>
          <cell r="E127" t="str">
            <v>ED</v>
          </cell>
          <cell r="F127" t="str">
            <v>Mandated</v>
          </cell>
          <cell r="G127" t="str">
            <v>Elec Distribution 360-373</v>
          </cell>
        </row>
        <row r="128">
          <cell r="A128">
            <v>1005</v>
          </cell>
          <cell r="B128" t="str">
            <v>Growth</v>
          </cell>
          <cell r="C128" t="str">
            <v>Area Light Minor Blanket</v>
          </cell>
          <cell r="D128" t="str">
            <v>AN</v>
          </cell>
          <cell r="E128" t="str">
            <v>ED</v>
          </cell>
          <cell r="F128" t="str">
            <v>Mandated</v>
          </cell>
          <cell r="G128" t="str">
            <v>Elec Distribution 360-373</v>
          </cell>
        </row>
        <row r="129">
          <cell r="A129">
            <v>1005</v>
          </cell>
          <cell r="B129" t="str">
            <v>Growth</v>
          </cell>
          <cell r="C129" t="str">
            <v>Area Light Minor Blanket</v>
          </cell>
          <cell r="D129" t="str">
            <v>AN</v>
          </cell>
          <cell r="E129" t="str">
            <v>ED</v>
          </cell>
          <cell r="F129" t="str">
            <v>Mandated</v>
          </cell>
          <cell r="G129" t="str">
            <v>Elec Distribution 360-373</v>
          </cell>
        </row>
        <row r="130">
          <cell r="A130">
            <v>1005</v>
          </cell>
          <cell r="B130" t="str">
            <v>Growth</v>
          </cell>
          <cell r="C130" t="str">
            <v>Area Light Minor Blanket</v>
          </cell>
          <cell r="D130" t="str">
            <v>AN</v>
          </cell>
          <cell r="E130" t="str">
            <v>ED</v>
          </cell>
          <cell r="F130" t="str">
            <v>Mandated</v>
          </cell>
          <cell r="G130" t="str">
            <v>Elec Distribution 360-373</v>
          </cell>
        </row>
        <row r="131">
          <cell r="A131">
            <v>1005</v>
          </cell>
          <cell r="B131" t="str">
            <v>Growth</v>
          </cell>
          <cell r="C131" t="str">
            <v>Area Light Minor Blanket</v>
          </cell>
          <cell r="D131" t="str">
            <v>AN</v>
          </cell>
          <cell r="E131" t="str">
            <v>ED</v>
          </cell>
          <cell r="F131" t="str">
            <v>Mandated</v>
          </cell>
          <cell r="G131" t="str">
            <v>Elec Distribution 360-373</v>
          </cell>
        </row>
        <row r="132">
          <cell r="A132">
            <v>1005</v>
          </cell>
          <cell r="B132" t="str">
            <v>Growth</v>
          </cell>
          <cell r="C132" t="str">
            <v>Area Light Minor Blanket</v>
          </cell>
          <cell r="D132" t="str">
            <v>AN</v>
          </cell>
          <cell r="E132" t="str">
            <v>ED</v>
          </cell>
          <cell r="F132" t="str">
            <v>Mandated</v>
          </cell>
          <cell r="G132" t="str">
            <v>Elec Distribution 360-373</v>
          </cell>
        </row>
        <row r="133">
          <cell r="A133">
            <v>1005</v>
          </cell>
          <cell r="B133" t="str">
            <v>Growth</v>
          </cell>
          <cell r="C133" t="str">
            <v>Area Light Minor Blanket</v>
          </cell>
          <cell r="D133" t="str">
            <v>AN</v>
          </cell>
          <cell r="E133" t="str">
            <v>ED</v>
          </cell>
          <cell r="F133" t="str">
            <v>Mandated</v>
          </cell>
          <cell r="G133" t="str">
            <v>Elec Distribution 360-373</v>
          </cell>
        </row>
        <row r="134">
          <cell r="A134">
            <v>1005</v>
          </cell>
          <cell r="B134" t="str">
            <v>Growth</v>
          </cell>
          <cell r="C134" t="str">
            <v>Area Light Minor Blanket</v>
          </cell>
          <cell r="D134" t="str">
            <v>AN</v>
          </cell>
          <cell r="E134" t="str">
            <v>ED</v>
          </cell>
          <cell r="F134" t="str">
            <v>Mandated</v>
          </cell>
          <cell r="G134" t="str">
            <v>Elec Distribution 360-373</v>
          </cell>
        </row>
        <row r="135">
          <cell r="A135">
            <v>1005</v>
          </cell>
          <cell r="B135" t="str">
            <v>Growth</v>
          </cell>
          <cell r="C135" t="str">
            <v>Area Light Minor Blanket</v>
          </cell>
          <cell r="D135" t="str">
            <v>AN</v>
          </cell>
          <cell r="E135" t="str">
            <v>ED</v>
          </cell>
          <cell r="F135" t="str">
            <v>Mandated</v>
          </cell>
          <cell r="G135" t="str">
            <v>Elec Distribution 360-373</v>
          </cell>
        </row>
        <row r="136">
          <cell r="A136">
            <v>1005</v>
          </cell>
          <cell r="B136" t="str">
            <v>Growth</v>
          </cell>
          <cell r="C136" t="str">
            <v>Area Light Minor Blanket</v>
          </cell>
          <cell r="D136" t="str">
            <v>AN</v>
          </cell>
          <cell r="E136" t="str">
            <v>ED</v>
          </cell>
          <cell r="F136" t="str">
            <v>Mandated</v>
          </cell>
          <cell r="G136" t="str">
            <v>Elec Distribution 360-373</v>
          </cell>
        </row>
        <row r="137">
          <cell r="A137">
            <v>1005</v>
          </cell>
          <cell r="B137" t="str">
            <v>Growth</v>
          </cell>
          <cell r="C137" t="str">
            <v>Area Light Minor Blanket</v>
          </cell>
          <cell r="D137" t="str">
            <v>AN</v>
          </cell>
          <cell r="E137" t="str">
            <v>ED</v>
          </cell>
          <cell r="F137" t="str">
            <v>Mandated</v>
          </cell>
          <cell r="G137" t="str">
            <v>Elec Distribution 360-373</v>
          </cell>
        </row>
        <row r="138">
          <cell r="A138">
            <v>1005</v>
          </cell>
          <cell r="B138" t="str">
            <v>Growth</v>
          </cell>
          <cell r="C138" t="str">
            <v>Area Light Minor Blanket</v>
          </cell>
          <cell r="D138" t="str">
            <v>AN</v>
          </cell>
          <cell r="E138" t="str">
            <v>ED</v>
          </cell>
          <cell r="F138" t="str">
            <v>Mandated</v>
          </cell>
          <cell r="G138" t="str">
            <v>Elec Distribution 360-373</v>
          </cell>
        </row>
        <row r="139">
          <cell r="A139">
            <v>1005</v>
          </cell>
          <cell r="B139" t="str">
            <v>Growth</v>
          </cell>
          <cell r="C139" t="str">
            <v>Area Light Minor Blanket</v>
          </cell>
          <cell r="D139" t="str">
            <v>AN</v>
          </cell>
          <cell r="E139" t="str">
            <v>ED</v>
          </cell>
          <cell r="F139" t="str">
            <v>Mandated</v>
          </cell>
          <cell r="G139" t="str">
            <v>Elec Distribution 360-373</v>
          </cell>
        </row>
        <row r="140">
          <cell r="A140">
            <v>1005</v>
          </cell>
          <cell r="B140" t="str">
            <v>Growth</v>
          </cell>
          <cell r="C140" t="str">
            <v>Area Light Minor Blanket</v>
          </cell>
          <cell r="D140" t="str">
            <v>AN</v>
          </cell>
          <cell r="E140" t="str">
            <v>ED</v>
          </cell>
          <cell r="F140" t="str">
            <v>Mandated</v>
          </cell>
          <cell r="G140" t="str">
            <v>Elec Distribution 360-373</v>
          </cell>
        </row>
        <row r="141">
          <cell r="A141">
            <v>1005</v>
          </cell>
          <cell r="B141" t="str">
            <v>Growth</v>
          </cell>
          <cell r="C141" t="str">
            <v>Area Light Minor Blanket</v>
          </cell>
          <cell r="D141" t="str">
            <v>AN</v>
          </cell>
          <cell r="E141" t="str">
            <v>ED</v>
          </cell>
          <cell r="F141" t="str">
            <v>Mandated</v>
          </cell>
          <cell r="G141" t="str">
            <v>Elec Distribution 360-373</v>
          </cell>
        </row>
        <row r="142">
          <cell r="A142">
            <v>1006</v>
          </cell>
          <cell r="B142" t="str">
            <v>Trans/Dist</v>
          </cell>
          <cell r="C142" t="str">
            <v>Power Xfmr-Distribution</v>
          </cell>
          <cell r="D142" t="str">
            <v>AN</v>
          </cell>
          <cell r="E142" t="str">
            <v>ED</v>
          </cell>
          <cell r="F142" t="str">
            <v>Programs</v>
          </cell>
          <cell r="G142" t="str">
            <v>Elec Distribution 360-373</v>
          </cell>
        </row>
        <row r="143">
          <cell r="A143">
            <v>1006</v>
          </cell>
          <cell r="B143" t="str">
            <v>Trans/Dist</v>
          </cell>
          <cell r="C143" t="str">
            <v>Power Xfmr-Distribution</v>
          </cell>
          <cell r="D143" t="str">
            <v>AN</v>
          </cell>
          <cell r="E143" t="str">
            <v>ED</v>
          </cell>
          <cell r="F143" t="str">
            <v>Programs</v>
          </cell>
          <cell r="G143" t="str">
            <v>Elec Distribution 360-373</v>
          </cell>
        </row>
        <row r="144">
          <cell r="A144">
            <v>1006</v>
          </cell>
          <cell r="B144" t="str">
            <v>Trans/Dist</v>
          </cell>
          <cell r="C144" t="str">
            <v>Power Xfmr-Distribution</v>
          </cell>
          <cell r="D144" t="str">
            <v>AN</v>
          </cell>
          <cell r="E144" t="str">
            <v>ED</v>
          </cell>
          <cell r="F144" t="str">
            <v>Programs</v>
          </cell>
          <cell r="G144" t="str">
            <v>Elec Distribution 360-373</v>
          </cell>
        </row>
        <row r="145">
          <cell r="A145">
            <v>1009</v>
          </cell>
          <cell r="B145" t="str">
            <v>Growth</v>
          </cell>
          <cell r="C145" t="str">
            <v>Network Transformers &amp; Network Protectors</v>
          </cell>
          <cell r="D145" t="str">
            <v>WA</v>
          </cell>
          <cell r="E145" t="str">
            <v>ED</v>
          </cell>
          <cell r="F145" t="str">
            <v>Mandated</v>
          </cell>
          <cell r="G145" t="str">
            <v>Elec Distribution 360-373</v>
          </cell>
        </row>
        <row r="146">
          <cell r="A146">
            <v>1009</v>
          </cell>
          <cell r="B146" t="str">
            <v>Growth</v>
          </cell>
          <cell r="C146" t="str">
            <v>Network Transformers &amp; Network Protectors</v>
          </cell>
          <cell r="D146" t="str">
            <v>WA</v>
          </cell>
          <cell r="E146" t="str">
            <v>ED</v>
          </cell>
          <cell r="F146" t="str">
            <v>Mandated</v>
          </cell>
          <cell r="G146" t="str">
            <v>Elec Distribution 360-373</v>
          </cell>
        </row>
        <row r="147">
          <cell r="A147">
            <v>1009</v>
          </cell>
          <cell r="B147" t="str">
            <v>Growth</v>
          </cell>
          <cell r="C147" t="str">
            <v>Network Transformers &amp; Network Protectors</v>
          </cell>
          <cell r="D147" t="str">
            <v>WA</v>
          </cell>
          <cell r="E147" t="str">
            <v>ED</v>
          </cell>
          <cell r="F147" t="str">
            <v>Mandated</v>
          </cell>
          <cell r="G147" t="str">
            <v>Elec Distribution 360-373</v>
          </cell>
        </row>
        <row r="148">
          <cell r="A148">
            <v>1050</v>
          </cell>
          <cell r="B148" t="str">
            <v>Growth</v>
          </cell>
          <cell r="C148" t="str">
            <v>Gas Meters Minor Blanket</v>
          </cell>
          <cell r="D148" t="str">
            <v>AA</v>
          </cell>
          <cell r="E148" t="str">
            <v>GD</v>
          </cell>
          <cell r="F148" t="str">
            <v>Mandated</v>
          </cell>
          <cell r="G148" t="str">
            <v>Gas Distribution 374-387</v>
          </cell>
        </row>
        <row r="149">
          <cell r="A149">
            <v>1050</v>
          </cell>
          <cell r="B149" t="str">
            <v>Growth</v>
          </cell>
          <cell r="C149" t="str">
            <v>Gas Meters Minor Blanket</v>
          </cell>
          <cell r="D149" t="str">
            <v>AA</v>
          </cell>
          <cell r="E149" t="str">
            <v>GD</v>
          </cell>
          <cell r="F149" t="str">
            <v>Mandated</v>
          </cell>
          <cell r="G149" t="str">
            <v>Gas Distribution 374-387</v>
          </cell>
        </row>
        <row r="150">
          <cell r="A150">
            <v>1050</v>
          </cell>
          <cell r="B150" t="str">
            <v>Growth</v>
          </cell>
          <cell r="C150" t="str">
            <v>Gas Meters Minor Blanket</v>
          </cell>
          <cell r="D150" t="str">
            <v>AA</v>
          </cell>
          <cell r="E150" t="str">
            <v>GD</v>
          </cell>
          <cell r="F150" t="str">
            <v>Mandated</v>
          </cell>
          <cell r="G150" t="str">
            <v>Gas Distribution 374-387</v>
          </cell>
        </row>
        <row r="151">
          <cell r="A151">
            <v>1050</v>
          </cell>
          <cell r="B151" t="str">
            <v>Growth</v>
          </cell>
          <cell r="C151" t="str">
            <v>Gas Meters Minor Blanket</v>
          </cell>
          <cell r="D151" t="str">
            <v>AA</v>
          </cell>
          <cell r="E151" t="str">
            <v>GD</v>
          </cell>
          <cell r="F151" t="str">
            <v>Mandated</v>
          </cell>
          <cell r="G151" t="str">
            <v>Gas Distribution 374-387</v>
          </cell>
        </row>
        <row r="152">
          <cell r="A152">
            <v>1050</v>
          </cell>
          <cell r="B152" t="str">
            <v>Growth</v>
          </cell>
          <cell r="C152" t="str">
            <v>Gas Meters Minor Blanket</v>
          </cell>
          <cell r="D152" t="str">
            <v>AA</v>
          </cell>
          <cell r="E152" t="str">
            <v>GD</v>
          </cell>
          <cell r="F152" t="str">
            <v>Mandated</v>
          </cell>
          <cell r="G152" t="str">
            <v>Gas Distribution 374-387</v>
          </cell>
        </row>
        <row r="153">
          <cell r="A153">
            <v>1050</v>
          </cell>
          <cell r="B153" t="str">
            <v>Growth</v>
          </cell>
          <cell r="C153" t="str">
            <v>Gas Meters Minor Blanket</v>
          </cell>
          <cell r="D153" t="str">
            <v>AA</v>
          </cell>
          <cell r="E153" t="str">
            <v>GD</v>
          </cell>
          <cell r="F153" t="str">
            <v>Mandated</v>
          </cell>
          <cell r="G153" t="str">
            <v>Gas Distribution 374-387</v>
          </cell>
        </row>
        <row r="154">
          <cell r="A154">
            <v>1051</v>
          </cell>
          <cell r="B154" t="str">
            <v>Growth</v>
          </cell>
          <cell r="C154" t="str">
            <v>Gas Regulators Minor Blanket</v>
          </cell>
          <cell r="D154" t="str">
            <v>AA</v>
          </cell>
          <cell r="E154" t="str">
            <v>GD</v>
          </cell>
          <cell r="F154" t="str">
            <v>Mandated</v>
          </cell>
          <cell r="G154" t="str">
            <v>Gas Distribution 374-387</v>
          </cell>
        </row>
        <row r="155">
          <cell r="A155">
            <v>1051</v>
          </cell>
          <cell r="B155" t="str">
            <v>Growth</v>
          </cell>
          <cell r="C155" t="str">
            <v>Gas Regulators Minor Blanket</v>
          </cell>
          <cell r="D155" t="str">
            <v>AA</v>
          </cell>
          <cell r="E155" t="str">
            <v>GD</v>
          </cell>
          <cell r="F155" t="str">
            <v>Mandated</v>
          </cell>
          <cell r="G155" t="str">
            <v>Gas Distribution 374-387</v>
          </cell>
        </row>
        <row r="156">
          <cell r="A156">
            <v>1051</v>
          </cell>
          <cell r="B156" t="str">
            <v>Growth</v>
          </cell>
          <cell r="C156" t="str">
            <v>Gas Regulators Minor Blanket</v>
          </cell>
          <cell r="D156" t="str">
            <v>AA</v>
          </cell>
          <cell r="E156" t="str">
            <v>GD</v>
          </cell>
          <cell r="F156" t="str">
            <v>Mandated</v>
          </cell>
          <cell r="G156" t="str">
            <v>Gas Distribution 374-387</v>
          </cell>
        </row>
        <row r="157">
          <cell r="A157">
            <v>1053</v>
          </cell>
          <cell r="B157" t="str">
            <v>Growth</v>
          </cell>
          <cell r="C157" t="str">
            <v>Gas ERT Minor Blanket</v>
          </cell>
          <cell r="D157" t="str">
            <v>AA</v>
          </cell>
          <cell r="E157" t="str">
            <v>GD</v>
          </cell>
          <cell r="F157" t="str">
            <v>Mandated</v>
          </cell>
          <cell r="G157" t="str">
            <v>Gas Distribution 374-387</v>
          </cell>
        </row>
        <row r="158">
          <cell r="A158">
            <v>1053</v>
          </cell>
          <cell r="B158" t="str">
            <v>Growth</v>
          </cell>
          <cell r="C158" t="str">
            <v>Gas ERT Minor Blanket</v>
          </cell>
          <cell r="D158" t="str">
            <v>AA</v>
          </cell>
          <cell r="E158" t="str">
            <v>GD</v>
          </cell>
          <cell r="F158" t="str">
            <v>Mandated</v>
          </cell>
          <cell r="G158" t="str">
            <v>Gas Distribution 374-387</v>
          </cell>
        </row>
        <row r="159">
          <cell r="A159">
            <v>1053</v>
          </cell>
          <cell r="B159" t="str">
            <v>Growth</v>
          </cell>
          <cell r="C159" t="str">
            <v>Gas ERT Minor Blanket</v>
          </cell>
          <cell r="D159" t="str">
            <v>AA</v>
          </cell>
          <cell r="E159" t="str">
            <v>GD</v>
          </cell>
          <cell r="F159" t="str">
            <v>Mandated</v>
          </cell>
          <cell r="G159" t="str">
            <v>Gas Distribution 374-387</v>
          </cell>
        </row>
        <row r="160">
          <cell r="A160">
            <v>1107</v>
          </cell>
          <cell r="B160" t="str">
            <v>Trans/Dist</v>
          </cell>
          <cell r="C160" t="str">
            <v>Lewiston Mill Rd. 115 kV Substation - New Sub</v>
          </cell>
          <cell r="D160" t="str">
            <v>ID</v>
          </cell>
          <cell r="E160" t="str">
            <v>ED</v>
          </cell>
          <cell r="F160" t="str">
            <v>Projects</v>
          </cell>
          <cell r="G160" t="str">
            <v>Elec Distribution 360-373</v>
          </cell>
        </row>
        <row r="161">
          <cell r="A161">
            <v>1107</v>
          </cell>
          <cell r="B161" t="str">
            <v>Trans/Dist</v>
          </cell>
          <cell r="C161" t="str">
            <v>Lewiston Mill Rd. 115 kV Substation - New Sub</v>
          </cell>
          <cell r="D161" t="str">
            <v>ID</v>
          </cell>
          <cell r="E161" t="str">
            <v>ED</v>
          </cell>
          <cell r="F161" t="str">
            <v>Projects</v>
          </cell>
          <cell r="G161" t="str">
            <v>Elec Distribution 360-373</v>
          </cell>
        </row>
        <row r="162">
          <cell r="A162">
            <v>2000</v>
          </cell>
          <cell r="B162" t="str">
            <v>Trans/Dist</v>
          </cell>
          <cell r="C162" t="str">
            <v>Power Xfmr-Transmission</v>
          </cell>
          <cell r="D162" t="str">
            <v>AN</v>
          </cell>
          <cell r="E162" t="str">
            <v>ED</v>
          </cell>
          <cell r="F162" t="str">
            <v>Programs</v>
          </cell>
          <cell r="G162" t="str">
            <v>Elec Transmission 350-359</v>
          </cell>
        </row>
        <row r="163">
          <cell r="A163">
            <v>2000</v>
          </cell>
          <cell r="B163" t="str">
            <v>Trans/Dist</v>
          </cell>
          <cell r="C163" t="str">
            <v>Power Xfmr-Transmission</v>
          </cell>
          <cell r="D163" t="str">
            <v>AN</v>
          </cell>
          <cell r="E163" t="str">
            <v>ED</v>
          </cell>
          <cell r="F163" t="str">
            <v>Programs</v>
          </cell>
          <cell r="G163" t="str">
            <v>Elec Transmission 350-359</v>
          </cell>
        </row>
        <row r="164">
          <cell r="A164">
            <v>2000</v>
          </cell>
          <cell r="B164" t="str">
            <v>Trans/Dist</v>
          </cell>
          <cell r="C164" t="str">
            <v>Power Xfmr-Transmission</v>
          </cell>
          <cell r="D164" t="str">
            <v>AN</v>
          </cell>
          <cell r="E164" t="str">
            <v>ED</v>
          </cell>
          <cell r="F164" t="str">
            <v>Programs</v>
          </cell>
          <cell r="G164" t="str">
            <v>Elec Transmission 350-359</v>
          </cell>
        </row>
        <row r="165">
          <cell r="A165">
            <v>2001</v>
          </cell>
          <cell r="B165" t="str">
            <v>Trans/Dist</v>
          </cell>
          <cell r="C165" t="str">
            <v>Power Circuit Breaker</v>
          </cell>
          <cell r="D165" t="str">
            <v>AN</v>
          </cell>
          <cell r="E165" t="str">
            <v>ED</v>
          </cell>
          <cell r="F165" t="str">
            <v>Programs</v>
          </cell>
          <cell r="G165" t="str">
            <v>Elec Transmission 350-359</v>
          </cell>
        </row>
        <row r="166">
          <cell r="A166">
            <v>2001</v>
          </cell>
          <cell r="B166" t="str">
            <v>Trans/Dist</v>
          </cell>
          <cell r="C166" t="str">
            <v>Power Circuit Breaker</v>
          </cell>
          <cell r="D166" t="str">
            <v>AN</v>
          </cell>
          <cell r="E166" t="str">
            <v>ED</v>
          </cell>
          <cell r="F166" t="str">
            <v>Programs</v>
          </cell>
          <cell r="G166" t="str">
            <v>Elec Transmission 350-359</v>
          </cell>
        </row>
        <row r="167">
          <cell r="A167">
            <v>2001</v>
          </cell>
          <cell r="B167" t="str">
            <v>Trans/Dist</v>
          </cell>
          <cell r="C167" t="str">
            <v>Power Circuit Breaker</v>
          </cell>
          <cell r="D167" t="str">
            <v>AN</v>
          </cell>
          <cell r="E167" t="str">
            <v>ED</v>
          </cell>
          <cell r="F167" t="str">
            <v>Programs</v>
          </cell>
          <cell r="G167" t="str">
            <v>Elec Transmission 350-359</v>
          </cell>
        </row>
        <row r="168">
          <cell r="A168">
            <v>2051</v>
          </cell>
          <cell r="B168" t="str">
            <v>Trans/Dist</v>
          </cell>
          <cell r="C168" t="str">
            <v>Electric Transmission Plant-Storm</v>
          </cell>
          <cell r="D168" t="str">
            <v>AN</v>
          </cell>
          <cell r="E168" t="str">
            <v>ED</v>
          </cell>
          <cell r="F168" t="str">
            <v>Programs</v>
          </cell>
          <cell r="G168" t="str">
            <v>Elec Transmission 350-359</v>
          </cell>
        </row>
        <row r="169">
          <cell r="A169">
            <v>2051</v>
          </cell>
          <cell r="B169" t="str">
            <v>Trans/Dist</v>
          </cell>
          <cell r="C169" t="str">
            <v>Electric Transmission Plant-Storm</v>
          </cell>
          <cell r="D169" t="str">
            <v>AN</v>
          </cell>
          <cell r="E169" t="str">
            <v>ED</v>
          </cell>
          <cell r="F169" t="str">
            <v>Programs</v>
          </cell>
          <cell r="G169" t="str">
            <v>Elec Transmission 350-359</v>
          </cell>
        </row>
        <row r="170">
          <cell r="A170">
            <v>2051</v>
          </cell>
          <cell r="B170" t="str">
            <v>Trans/Dist</v>
          </cell>
          <cell r="C170" t="str">
            <v>Electric Transmission Plant-Storm</v>
          </cell>
          <cell r="D170" t="str">
            <v>AN</v>
          </cell>
          <cell r="E170" t="str">
            <v>ED</v>
          </cell>
          <cell r="F170" t="str">
            <v>Programs</v>
          </cell>
          <cell r="G170" t="str">
            <v>Elec Transmission 350-359</v>
          </cell>
        </row>
        <row r="171">
          <cell r="A171">
            <v>2054</v>
          </cell>
          <cell r="B171" t="str">
            <v>Trans/Dist</v>
          </cell>
          <cell r="C171" t="str">
            <v>Electric Underground Replacement</v>
          </cell>
          <cell r="D171" t="str">
            <v>AN</v>
          </cell>
          <cell r="E171" t="str">
            <v>ED</v>
          </cell>
          <cell r="F171" t="str">
            <v>Projects</v>
          </cell>
          <cell r="G171" t="str">
            <v>Elec Distribution 360-373</v>
          </cell>
        </row>
        <row r="172">
          <cell r="A172">
            <v>2054</v>
          </cell>
          <cell r="B172" t="str">
            <v>Trans/Dist</v>
          </cell>
          <cell r="C172" t="str">
            <v>Electric Underground Replacement</v>
          </cell>
          <cell r="D172" t="str">
            <v>AN</v>
          </cell>
          <cell r="E172" t="str">
            <v>ED</v>
          </cell>
          <cell r="F172" t="str">
            <v>Projects</v>
          </cell>
          <cell r="G172" t="str">
            <v>Elec Distribution 360-373</v>
          </cell>
        </row>
        <row r="173">
          <cell r="A173">
            <v>2054</v>
          </cell>
          <cell r="B173" t="str">
            <v>Trans/Dist</v>
          </cell>
          <cell r="C173" t="str">
            <v>Electric Underground Replacement</v>
          </cell>
          <cell r="D173" t="str">
            <v>AN</v>
          </cell>
          <cell r="E173" t="str">
            <v>ED</v>
          </cell>
          <cell r="F173" t="str">
            <v>Projects</v>
          </cell>
          <cell r="G173" t="str">
            <v>Elec Distribution 360-373</v>
          </cell>
        </row>
        <row r="174">
          <cell r="A174">
            <v>2054</v>
          </cell>
          <cell r="B174" t="str">
            <v>Trans/Dist</v>
          </cell>
          <cell r="C174" t="str">
            <v>Electric Underground Replacement</v>
          </cell>
          <cell r="D174" t="str">
            <v>AN</v>
          </cell>
          <cell r="E174" t="str">
            <v>ED</v>
          </cell>
          <cell r="F174" t="str">
            <v>Projects</v>
          </cell>
          <cell r="G174" t="str">
            <v>Elec Distribution 360-373</v>
          </cell>
        </row>
        <row r="175">
          <cell r="A175">
            <v>2054</v>
          </cell>
          <cell r="B175" t="str">
            <v>Trans/Dist</v>
          </cell>
          <cell r="C175" t="str">
            <v>Electric Underground Replacement</v>
          </cell>
          <cell r="D175" t="str">
            <v>AN</v>
          </cell>
          <cell r="E175" t="str">
            <v>ED</v>
          </cell>
          <cell r="F175" t="str">
            <v>Projects</v>
          </cell>
          <cell r="G175" t="str">
            <v>Elec Distribution 360-373</v>
          </cell>
        </row>
        <row r="176">
          <cell r="A176">
            <v>2054</v>
          </cell>
          <cell r="B176" t="str">
            <v>Trans/Dist</v>
          </cell>
          <cell r="C176" t="str">
            <v>Electric Underground Replacement</v>
          </cell>
          <cell r="D176" t="str">
            <v>AN</v>
          </cell>
          <cell r="E176" t="str">
            <v>ED</v>
          </cell>
          <cell r="F176" t="str">
            <v>Projects</v>
          </cell>
          <cell r="G176" t="str">
            <v>Elec Distribution 360-373</v>
          </cell>
        </row>
        <row r="177">
          <cell r="A177">
            <v>2054</v>
          </cell>
          <cell r="B177" t="str">
            <v>Trans/Dist</v>
          </cell>
          <cell r="C177" t="str">
            <v>Electric Underground Replacement</v>
          </cell>
          <cell r="D177" t="str">
            <v>AN</v>
          </cell>
          <cell r="E177" t="str">
            <v>ED</v>
          </cell>
          <cell r="F177" t="str">
            <v>Projects</v>
          </cell>
          <cell r="G177" t="str">
            <v>Elec Distribution 360-373</v>
          </cell>
        </row>
        <row r="178">
          <cell r="A178">
            <v>2054</v>
          </cell>
          <cell r="B178" t="str">
            <v>Trans/Dist</v>
          </cell>
          <cell r="C178" t="str">
            <v>Electric Underground Replacement</v>
          </cell>
          <cell r="D178" t="str">
            <v>AN</v>
          </cell>
          <cell r="E178" t="str">
            <v>ED</v>
          </cell>
          <cell r="F178" t="str">
            <v>Projects</v>
          </cell>
          <cell r="G178" t="str">
            <v>Elec Distribution 360-373</v>
          </cell>
        </row>
        <row r="179">
          <cell r="A179">
            <v>2054</v>
          </cell>
          <cell r="B179" t="str">
            <v>Trans/Dist</v>
          </cell>
          <cell r="C179" t="str">
            <v>Electric Underground Replacement</v>
          </cell>
          <cell r="D179" t="str">
            <v>AN</v>
          </cell>
          <cell r="E179" t="str">
            <v>ED</v>
          </cell>
          <cell r="F179" t="str">
            <v>Projects</v>
          </cell>
          <cell r="G179" t="str">
            <v>Elec Distribution 360-373</v>
          </cell>
        </row>
        <row r="180">
          <cell r="A180">
            <v>2054</v>
          </cell>
          <cell r="B180" t="str">
            <v>Trans/Dist</v>
          </cell>
          <cell r="C180" t="str">
            <v>Electric Underground Replacement</v>
          </cell>
          <cell r="D180" t="str">
            <v>AN</v>
          </cell>
          <cell r="E180" t="str">
            <v>ED</v>
          </cell>
          <cell r="F180" t="str">
            <v>Projects</v>
          </cell>
          <cell r="G180" t="str">
            <v>Elec Distribution 360-373</v>
          </cell>
        </row>
        <row r="181">
          <cell r="A181">
            <v>2054</v>
          </cell>
          <cell r="B181" t="str">
            <v>Trans/Dist</v>
          </cell>
          <cell r="C181" t="str">
            <v>Electric Underground Replacement</v>
          </cell>
          <cell r="D181" t="str">
            <v>AN</v>
          </cell>
          <cell r="E181" t="str">
            <v>ED</v>
          </cell>
          <cell r="F181" t="str">
            <v>Projects</v>
          </cell>
          <cell r="G181" t="str">
            <v>Elec Distribution 360-373</v>
          </cell>
        </row>
        <row r="182">
          <cell r="A182">
            <v>2054</v>
          </cell>
          <cell r="B182" t="str">
            <v>Trans/Dist</v>
          </cell>
          <cell r="C182" t="str">
            <v>Electric Underground Replacement</v>
          </cell>
          <cell r="D182" t="str">
            <v>AN</v>
          </cell>
          <cell r="E182" t="str">
            <v>ED</v>
          </cell>
          <cell r="F182" t="str">
            <v>Projects</v>
          </cell>
          <cell r="G182" t="str">
            <v>Elec Distribution 360-373</v>
          </cell>
        </row>
        <row r="183">
          <cell r="A183">
            <v>2054</v>
          </cell>
          <cell r="B183" t="str">
            <v>Trans/Dist</v>
          </cell>
          <cell r="C183" t="str">
            <v>Electric Underground Replacement</v>
          </cell>
          <cell r="D183" t="str">
            <v>AN</v>
          </cell>
          <cell r="E183" t="str">
            <v>ED</v>
          </cell>
          <cell r="F183" t="str">
            <v>Projects</v>
          </cell>
          <cell r="G183" t="str">
            <v>Elec Distribution 360-373</v>
          </cell>
        </row>
        <row r="184">
          <cell r="A184">
            <v>2054</v>
          </cell>
          <cell r="B184" t="str">
            <v>Trans/Dist</v>
          </cell>
          <cell r="C184" t="str">
            <v>Electric Underground Replacement</v>
          </cell>
          <cell r="D184" t="str">
            <v>AN</v>
          </cell>
          <cell r="E184" t="str">
            <v>ED</v>
          </cell>
          <cell r="F184" t="str">
            <v>Projects</v>
          </cell>
          <cell r="G184" t="str">
            <v>Elec Distribution 360-373</v>
          </cell>
        </row>
        <row r="185">
          <cell r="A185">
            <v>2054</v>
          </cell>
          <cell r="B185" t="str">
            <v>Trans/Dist</v>
          </cell>
          <cell r="C185" t="str">
            <v>Electric Underground Replacement</v>
          </cell>
          <cell r="D185" t="str">
            <v>AN</v>
          </cell>
          <cell r="E185" t="str">
            <v>ED</v>
          </cell>
          <cell r="F185" t="str">
            <v>Projects</v>
          </cell>
          <cell r="G185" t="str">
            <v>Elec Distribution 360-373</v>
          </cell>
        </row>
        <row r="186">
          <cell r="A186">
            <v>2055</v>
          </cell>
          <cell r="B186" t="str">
            <v>Trans/Dist</v>
          </cell>
          <cell r="C186" t="str">
            <v>Electric Distribution Minor Blanket</v>
          </cell>
          <cell r="D186" t="str">
            <v>AN</v>
          </cell>
          <cell r="E186" t="str">
            <v>ED</v>
          </cell>
          <cell r="F186" t="str">
            <v>Programs</v>
          </cell>
          <cell r="G186" t="str">
            <v>Elec Distribution 360-373</v>
          </cell>
        </row>
        <row r="187">
          <cell r="A187">
            <v>2055</v>
          </cell>
          <cell r="B187" t="str">
            <v>Trans/Dist</v>
          </cell>
          <cell r="C187" t="str">
            <v>Electric Distribution Minor Blanket</v>
          </cell>
          <cell r="D187" t="str">
            <v>AN</v>
          </cell>
          <cell r="E187" t="str">
            <v>ED</v>
          </cell>
          <cell r="F187" t="str">
            <v>Programs</v>
          </cell>
          <cell r="G187" t="str">
            <v>Elec Distribution 360-373</v>
          </cell>
        </row>
        <row r="188">
          <cell r="A188">
            <v>2055</v>
          </cell>
          <cell r="B188" t="str">
            <v>Trans/Dist</v>
          </cell>
          <cell r="C188" t="str">
            <v>Electric Distribution Minor Blanket</v>
          </cell>
          <cell r="D188" t="str">
            <v>AN</v>
          </cell>
          <cell r="E188" t="str">
            <v>ED</v>
          </cell>
          <cell r="F188" t="str">
            <v>Programs</v>
          </cell>
          <cell r="G188" t="str">
            <v>Elec Distribution 360-373</v>
          </cell>
        </row>
        <row r="189">
          <cell r="A189">
            <v>2055</v>
          </cell>
          <cell r="B189" t="str">
            <v>Trans/Dist</v>
          </cell>
          <cell r="C189" t="str">
            <v>Electric Distribution Minor Blanket</v>
          </cell>
          <cell r="D189" t="str">
            <v>AN</v>
          </cell>
          <cell r="E189" t="str">
            <v>ED</v>
          </cell>
          <cell r="F189" t="str">
            <v>Programs</v>
          </cell>
          <cell r="G189" t="str">
            <v>Elec Distribution 360-373</v>
          </cell>
        </row>
        <row r="190">
          <cell r="A190">
            <v>2055</v>
          </cell>
          <cell r="B190" t="str">
            <v>Trans/Dist</v>
          </cell>
          <cell r="C190" t="str">
            <v>Electric Distribution Minor Blanket</v>
          </cell>
          <cell r="D190" t="str">
            <v>AN</v>
          </cell>
          <cell r="E190" t="str">
            <v>ED</v>
          </cell>
          <cell r="F190" t="str">
            <v>Programs</v>
          </cell>
          <cell r="G190" t="str">
            <v>Elec Distribution 360-373</v>
          </cell>
        </row>
        <row r="191">
          <cell r="A191">
            <v>2055</v>
          </cell>
          <cell r="B191" t="str">
            <v>Trans/Dist</v>
          </cell>
          <cell r="C191" t="str">
            <v>Electric Distribution Minor Blanket</v>
          </cell>
          <cell r="D191" t="str">
            <v>AN</v>
          </cell>
          <cell r="E191" t="str">
            <v>ED</v>
          </cell>
          <cell r="F191" t="str">
            <v>Programs</v>
          </cell>
          <cell r="G191" t="str">
            <v>Elec Distribution 360-373</v>
          </cell>
        </row>
        <row r="192">
          <cell r="A192">
            <v>2055</v>
          </cell>
          <cell r="B192" t="str">
            <v>Trans/Dist</v>
          </cell>
          <cell r="C192" t="str">
            <v>Electric Distribution Minor Blanket</v>
          </cell>
          <cell r="D192" t="str">
            <v>AN</v>
          </cell>
          <cell r="E192" t="str">
            <v>ED</v>
          </cell>
          <cell r="F192" t="str">
            <v>Programs</v>
          </cell>
          <cell r="G192" t="str">
            <v>Elec Distribution 360-373</v>
          </cell>
        </row>
        <row r="193">
          <cell r="A193">
            <v>2055</v>
          </cell>
          <cell r="B193" t="str">
            <v>Trans/Dist</v>
          </cell>
          <cell r="C193" t="str">
            <v>Electric Distribution Minor Blanket</v>
          </cell>
          <cell r="D193" t="str">
            <v>AN</v>
          </cell>
          <cell r="E193" t="str">
            <v>ED</v>
          </cell>
          <cell r="F193" t="str">
            <v>Programs</v>
          </cell>
          <cell r="G193" t="str">
            <v>Elec Distribution 360-373</v>
          </cell>
        </row>
        <row r="194">
          <cell r="A194">
            <v>2055</v>
          </cell>
          <cell r="B194" t="str">
            <v>Trans/Dist</v>
          </cell>
          <cell r="C194" t="str">
            <v>Electric Distribution Minor Blanket</v>
          </cell>
          <cell r="D194" t="str">
            <v>AN</v>
          </cell>
          <cell r="E194" t="str">
            <v>ED</v>
          </cell>
          <cell r="F194" t="str">
            <v>Programs</v>
          </cell>
          <cell r="G194" t="str">
            <v>Elec Distribution 360-373</v>
          </cell>
        </row>
        <row r="195">
          <cell r="A195">
            <v>2055</v>
          </cell>
          <cell r="B195" t="str">
            <v>Trans/Dist</v>
          </cell>
          <cell r="C195" t="str">
            <v>Electric Distribution Minor Blanket</v>
          </cell>
          <cell r="D195" t="str">
            <v>AN</v>
          </cell>
          <cell r="E195" t="str">
            <v>ED</v>
          </cell>
          <cell r="F195" t="str">
            <v>Programs</v>
          </cell>
          <cell r="G195" t="str">
            <v>Elec Distribution 360-373</v>
          </cell>
        </row>
        <row r="196">
          <cell r="A196">
            <v>2055</v>
          </cell>
          <cell r="B196" t="str">
            <v>Trans/Dist</v>
          </cell>
          <cell r="C196" t="str">
            <v>Electric Distribution Minor Blanket</v>
          </cell>
          <cell r="D196" t="str">
            <v>AN</v>
          </cell>
          <cell r="E196" t="str">
            <v>ED</v>
          </cell>
          <cell r="F196" t="str">
            <v>Programs</v>
          </cell>
          <cell r="G196" t="str">
            <v>Elec Distribution 360-373</v>
          </cell>
        </row>
        <row r="197">
          <cell r="A197">
            <v>2055</v>
          </cell>
          <cell r="B197" t="str">
            <v>Trans/Dist</v>
          </cell>
          <cell r="C197" t="str">
            <v>Electric Distribution Minor Blanket</v>
          </cell>
          <cell r="D197" t="str">
            <v>AN</v>
          </cell>
          <cell r="E197" t="str">
            <v>ED</v>
          </cell>
          <cell r="F197" t="str">
            <v>Programs</v>
          </cell>
          <cell r="G197" t="str">
            <v>Elec Distribution 360-373</v>
          </cell>
        </row>
        <row r="198">
          <cell r="A198">
            <v>2055</v>
          </cell>
          <cell r="B198" t="str">
            <v>Trans/Dist</v>
          </cell>
          <cell r="C198" t="str">
            <v>Electric Distribution Minor Blanket</v>
          </cell>
          <cell r="D198" t="str">
            <v>AN</v>
          </cell>
          <cell r="E198" t="str">
            <v>ED</v>
          </cell>
          <cell r="F198" t="str">
            <v>Programs</v>
          </cell>
          <cell r="G198" t="str">
            <v>Elec Distribution 360-373</v>
          </cell>
        </row>
        <row r="199">
          <cell r="A199">
            <v>2055</v>
          </cell>
          <cell r="B199" t="str">
            <v>Trans/Dist</v>
          </cell>
          <cell r="C199" t="str">
            <v>Electric Distribution Minor Blanket</v>
          </cell>
          <cell r="D199" t="str">
            <v>AN</v>
          </cell>
          <cell r="E199" t="str">
            <v>ED</v>
          </cell>
          <cell r="F199" t="str">
            <v>Programs</v>
          </cell>
          <cell r="G199" t="str">
            <v>Elec Distribution 360-373</v>
          </cell>
        </row>
        <row r="200">
          <cell r="A200">
            <v>2055</v>
          </cell>
          <cell r="B200" t="str">
            <v>Trans/Dist</v>
          </cell>
          <cell r="C200" t="str">
            <v>Electric Distribution Minor Blanket</v>
          </cell>
          <cell r="D200" t="str">
            <v>AN</v>
          </cell>
          <cell r="E200" t="str">
            <v>ED</v>
          </cell>
          <cell r="F200" t="str">
            <v>Programs</v>
          </cell>
          <cell r="G200" t="str">
            <v>Elec Distribution 360-373</v>
          </cell>
        </row>
        <row r="201">
          <cell r="A201">
            <v>2055</v>
          </cell>
          <cell r="B201" t="str">
            <v>Trans/Dist</v>
          </cell>
          <cell r="C201" t="str">
            <v>Electric Distribution Minor Blanket</v>
          </cell>
          <cell r="D201" t="str">
            <v>AN</v>
          </cell>
          <cell r="E201" t="str">
            <v>ED</v>
          </cell>
          <cell r="F201" t="str">
            <v>Programs</v>
          </cell>
          <cell r="G201" t="str">
            <v>Elec Distribution 360-373</v>
          </cell>
        </row>
        <row r="202">
          <cell r="A202">
            <v>2055</v>
          </cell>
          <cell r="B202" t="str">
            <v>Trans/Dist</v>
          </cell>
          <cell r="C202" t="str">
            <v>Electric Distribution Minor Blanket</v>
          </cell>
          <cell r="D202" t="str">
            <v>AN</v>
          </cell>
          <cell r="E202" t="str">
            <v>ED</v>
          </cell>
          <cell r="F202" t="str">
            <v>Programs</v>
          </cell>
          <cell r="G202" t="str">
            <v>Elec Distribution 360-373</v>
          </cell>
        </row>
        <row r="203">
          <cell r="A203">
            <v>2055</v>
          </cell>
          <cell r="B203" t="str">
            <v>Trans/Dist</v>
          </cell>
          <cell r="C203" t="str">
            <v>Electric Distribution Minor Blanket</v>
          </cell>
          <cell r="D203" t="str">
            <v>AN</v>
          </cell>
          <cell r="E203" t="str">
            <v>ED</v>
          </cell>
          <cell r="F203" t="str">
            <v>Programs</v>
          </cell>
          <cell r="G203" t="str">
            <v>Elec Distribution 360-373</v>
          </cell>
        </row>
        <row r="204">
          <cell r="A204">
            <v>2055</v>
          </cell>
          <cell r="B204" t="str">
            <v>Trans/Dist</v>
          </cell>
          <cell r="C204" t="str">
            <v>Electric Distribution Minor Blanket</v>
          </cell>
          <cell r="D204" t="str">
            <v>AN</v>
          </cell>
          <cell r="E204" t="str">
            <v>ED</v>
          </cell>
          <cell r="F204" t="str">
            <v>Programs</v>
          </cell>
          <cell r="G204" t="str">
            <v>Elec Distribution 360-373</v>
          </cell>
        </row>
        <row r="205">
          <cell r="A205">
            <v>2055</v>
          </cell>
          <cell r="B205" t="str">
            <v>Trans/Dist</v>
          </cell>
          <cell r="C205" t="str">
            <v>Electric Distribution Minor Blanket</v>
          </cell>
          <cell r="D205" t="str">
            <v>AN</v>
          </cell>
          <cell r="E205" t="str">
            <v>ED</v>
          </cell>
          <cell r="F205" t="str">
            <v>Programs</v>
          </cell>
          <cell r="G205" t="str">
            <v>Elec Distribution 360-373</v>
          </cell>
        </row>
        <row r="206">
          <cell r="A206">
            <v>2055</v>
          </cell>
          <cell r="B206" t="str">
            <v>Trans/Dist</v>
          </cell>
          <cell r="C206" t="str">
            <v>Electric Distribution Minor Blanket</v>
          </cell>
          <cell r="D206" t="str">
            <v>AN</v>
          </cell>
          <cell r="E206" t="str">
            <v>ED</v>
          </cell>
          <cell r="F206" t="str">
            <v>Programs</v>
          </cell>
          <cell r="G206" t="str">
            <v>Elec Distribution 360-373</v>
          </cell>
        </row>
        <row r="207">
          <cell r="A207">
            <v>2055</v>
          </cell>
          <cell r="B207" t="str">
            <v>Trans/Dist</v>
          </cell>
          <cell r="C207" t="str">
            <v>Electric Distribution Minor Blanket</v>
          </cell>
          <cell r="D207" t="str">
            <v>AN</v>
          </cell>
          <cell r="E207" t="str">
            <v>ED</v>
          </cell>
          <cell r="F207" t="str">
            <v>Programs</v>
          </cell>
          <cell r="G207" t="str">
            <v>Elec Distribution 360-373</v>
          </cell>
        </row>
        <row r="208">
          <cell r="A208">
            <v>2055</v>
          </cell>
          <cell r="B208" t="str">
            <v>Trans/Dist</v>
          </cell>
          <cell r="C208" t="str">
            <v>Electric Distribution Minor Blanket</v>
          </cell>
          <cell r="D208" t="str">
            <v>AN</v>
          </cell>
          <cell r="E208" t="str">
            <v>ED</v>
          </cell>
          <cell r="F208" t="str">
            <v>Programs</v>
          </cell>
          <cell r="G208" t="str">
            <v>Elec Distribution 360-373</v>
          </cell>
        </row>
        <row r="209">
          <cell r="A209">
            <v>2055</v>
          </cell>
          <cell r="B209" t="str">
            <v>Trans/Dist</v>
          </cell>
          <cell r="C209" t="str">
            <v>Electric Distribution Minor Blanket</v>
          </cell>
          <cell r="D209" t="str">
            <v>AN</v>
          </cell>
          <cell r="E209" t="str">
            <v>ED</v>
          </cell>
          <cell r="F209" t="str">
            <v>Programs</v>
          </cell>
          <cell r="G209" t="str">
            <v>Elec Distribution 360-373</v>
          </cell>
        </row>
        <row r="210">
          <cell r="A210">
            <v>2055</v>
          </cell>
          <cell r="B210" t="str">
            <v>Trans/Dist</v>
          </cell>
          <cell r="C210" t="str">
            <v>Electric Distribution Minor Blanket</v>
          </cell>
          <cell r="D210" t="str">
            <v>AN</v>
          </cell>
          <cell r="E210" t="str">
            <v>ED</v>
          </cell>
          <cell r="F210" t="str">
            <v>Programs</v>
          </cell>
          <cell r="G210" t="str">
            <v>Elec Distribution 360-373</v>
          </cell>
        </row>
        <row r="211">
          <cell r="A211">
            <v>2055</v>
          </cell>
          <cell r="B211" t="str">
            <v>Trans/Dist</v>
          </cell>
          <cell r="C211" t="str">
            <v>Electric Distribution Minor Blanket</v>
          </cell>
          <cell r="D211" t="str">
            <v>AN</v>
          </cell>
          <cell r="E211" t="str">
            <v>ED</v>
          </cell>
          <cell r="F211" t="str">
            <v>Programs</v>
          </cell>
          <cell r="G211" t="str">
            <v>Elec Distribution 360-373</v>
          </cell>
        </row>
        <row r="212">
          <cell r="A212">
            <v>2055</v>
          </cell>
          <cell r="B212" t="str">
            <v>Trans/Dist</v>
          </cell>
          <cell r="C212" t="str">
            <v>Electric Distribution Minor Blanket</v>
          </cell>
          <cell r="D212" t="str">
            <v>AN</v>
          </cell>
          <cell r="E212" t="str">
            <v>ED</v>
          </cell>
          <cell r="F212" t="str">
            <v>Programs</v>
          </cell>
          <cell r="G212" t="str">
            <v>Elec Distribution 360-373</v>
          </cell>
        </row>
        <row r="213">
          <cell r="A213">
            <v>2055</v>
          </cell>
          <cell r="B213" t="str">
            <v>Trans/Dist</v>
          </cell>
          <cell r="C213" t="str">
            <v>Electric Distribution Minor Blanket</v>
          </cell>
          <cell r="D213" t="str">
            <v>AN</v>
          </cell>
          <cell r="E213" t="str">
            <v>ED</v>
          </cell>
          <cell r="F213" t="str">
            <v>Programs</v>
          </cell>
          <cell r="G213" t="str">
            <v>Elec Distribution 360-373</v>
          </cell>
        </row>
        <row r="214">
          <cell r="A214">
            <v>2055</v>
          </cell>
          <cell r="B214" t="str">
            <v>Trans/Dist</v>
          </cell>
          <cell r="C214" t="str">
            <v>Electric Distribution Minor Blanket</v>
          </cell>
          <cell r="D214" t="str">
            <v>AN</v>
          </cell>
          <cell r="E214" t="str">
            <v>ED</v>
          </cell>
          <cell r="F214" t="str">
            <v>Programs</v>
          </cell>
          <cell r="G214" t="str">
            <v>Elec Distribution 360-373</v>
          </cell>
        </row>
        <row r="215">
          <cell r="A215">
            <v>2055</v>
          </cell>
          <cell r="B215" t="str">
            <v>Trans/Dist</v>
          </cell>
          <cell r="C215" t="str">
            <v>Electric Distribution Minor Blanket</v>
          </cell>
          <cell r="D215" t="str">
            <v>AN</v>
          </cell>
          <cell r="E215" t="str">
            <v>ED</v>
          </cell>
          <cell r="F215" t="str">
            <v>Programs</v>
          </cell>
          <cell r="G215" t="str">
            <v>Elec Distribution 360-373</v>
          </cell>
        </row>
        <row r="216">
          <cell r="A216">
            <v>2056</v>
          </cell>
          <cell r="B216" t="str">
            <v>Trans/Dist</v>
          </cell>
          <cell r="C216" t="str">
            <v>Distribution Line Relocations</v>
          </cell>
          <cell r="D216" t="str">
            <v>AN</v>
          </cell>
          <cell r="E216" t="str">
            <v>ED</v>
          </cell>
          <cell r="F216" t="str">
            <v>Mandated</v>
          </cell>
          <cell r="G216" t="str">
            <v>Elec Distribution 360-373</v>
          </cell>
        </row>
        <row r="217">
          <cell r="A217">
            <v>2056</v>
          </cell>
          <cell r="B217" t="str">
            <v>Trans/Dist</v>
          </cell>
          <cell r="C217" t="str">
            <v>Distribution Line Relocations</v>
          </cell>
          <cell r="D217" t="str">
            <v>AN</v>
          </cell>
          <cell r="E217" t="str">
            <v>ED</v>
          </cell>
          <cell r="F217" t="str">
            <v>Mandated</v>
          </cell>
          <cell r="G217" t="str">
            <v>Elec Distribution 360-373</v>
          </cell>
        </row>
        <row r="218">
          <cell r="A218">
            <v>2056</v>
          </cell>
          <cell r="B218" t="str">
            <v>Trans/Dist</v>
          </cell>
          <cell r="C218" t="str">
            <v>Distribution Line Relocations</v>
          </cell>
          <cell r="D218" t="str">
            <v>AN</v>
          </cell>
          <cell r="E218" t="str">
            <v>ED</v>
          </cell>
          <cell r="F218" t="str">
            <v>Mandated</v>
          </cell>
          <cell r="G218" t="str">
            <v>Elec Distribution 360-373</v>
          </cell>
        </row>
        <row r="219">
          <cell r="A219">
            <v>2056</v>
          </cell>
          <cell r="B219" t="str">
            <v>Trans/Dist</v>
          </cell>
          <cell r="C219" t="str">
            <v>Distribution Line Relocations</v>
          </cell>
          <cell r="D219" t="str">
            <v>AN</v>
          </cell>
          <cell r="E219" t="str">
            <v>ED</v>
          </cell>
          <cell r="F219" t="str">
            <v>Mandated</v>
          </cell>
          <cell r="G219" t="str">
            <v>Elec Distribution 360-373</v>
          </cell>
        </row>
        <row r="220">
          <cell r="A220">
            <v>2056</v>
          </cell>
          <cell r="B220" t="str">
            <v>Trans/Dist</v>
          </cell>
          <cell r="C220" t="str">
            <v>Distribution Line Relocations</v>
          </cell>
          <cell r="D220" t="str">
            <v>AN</v>
          </cell>
          <cell r="E220" t="str">
            <v>ED</v>
          </cell>
          <cell r="F220" t="str">
            <v>Mandated</v>
          </cell>
          <cell r="G220" t="str">
            <v>Elec Distribution 360-373</v>
          </cell>
        </row>
        <row r="221">
          <cell r="A221">
            <v>2056</v>
          </cell>
          <cell r="B221" t="str">
            <v>Trans/Dist</v>
          </cell>
          <cell r="C221" t="str">
            <v>Distribution Line Relocations</v>
          </cell>
          <cell r="D221" t="str">
            <v>AN</v>
          </cell>
          <cell r="E221" t="str">
            <v>ED</v>
          </cell>
          <cell r="F221" t="str">
            <v>Mandated</v>
          </cell>
          <cell r="G221" t="str">
            <v>Elec Distribution 360-373</v>
          </cell>
        </row>
        <row r="222">
          <cell r="A222">
            <v>2056</v>
          </cell>
          <cell r="B222" t="str">
            <v>Trans/Dist</v>
          </cell>
          <cell r="C222" t="str">
            <v>Distribution Line Relocations</v>
          </cell>
          <cell r="D222" t="str">
            <v>AN</v>
          </cell>
          <cell r="E222" t="str">
            <v>ED</v>
          </cell>
          <cell r="F222" t="str">
            <v>Mandated</v>
          </cell>
          <cell r="G222" t="str">
            <v>Elec Distribution 360-373</v>
          </cell>
        </row>
        <row r="223">
          <cell r="A223">
            <v>2056</v>
          </cell>
          <cell r="B223" t="str">
            <v>Trans/Dist</v>
          </cell>
          <cell r="C223" t="str">
            <v>Distribution Line Relocations</v>
          </cell>
          <cell r="D223" t="str">
            <v>AN</v>
          </cell>
          <cell r="E223" t="str">
            <v>ED</v>
          </cell>
          <cell r="F223" t="str">
            <v>Mandated</v>
          </cell>
          <cell r="G223" t="str">
            <v>Elec Distribution 360-373</v>
          </cell>
        </row>
        <row r="224">
          <cell r="A224">
            <v>2056</v>
          </cell>
          <cell r="B224" t="str">
            <v>Trans/Dist</v>
          </cell>
          <cell r="C224" t="str">
            <v>Distribution Line Relocations</v>
          </cell>
          <cell r="D224" t="str">
            <v>AN</v>
          </cell>
          <cell r="E224" t="str">
            <v>ED</v>
          </cell>
          <cell r="F224" t="str">
            <v>Mandated</v>
          </cell>
          <cell r="G224" t="str">
            <v>Elec Distribution 360-373</v>
          </cell>
        </row>
        <row r="225">
          <cell r="A225">
            <v>2056</v>
          </cell>
          <cell r="B225" t="str">
            <v>Trans/Dist</v>
          </cell>
          <cell r="C225" t="str">
            <v>Distribution Line Relocations</v>
          </cell>
          <cell r="D225" t="str">
            <v>AN</v>
          </cell>
          <cell r="E225" t="str">
            <v>ED</v>
          </cell>
          <cell r="F225" t="str">
            <v>Mandated</v>
          </cell>
          <cell r="G225" t="str">
            <v>Elec Distribution 360-373</v>
          </cell>
        </row>
        <row r="226">
          <cell r="A226">
            <v>2056</v>
          </cell>
          <cell r="B226" t="str">
            <v>Trans/Dist</v>
          </cell>
          <cell r="C226" t="str">
            <v>Distribution Line Relocations</v>
          </cell>
          <cell r="D226" t="str">
            <v>AN</v>
          </cell>
          <cell r="E226" t="str">
            <v>ED</v>
          </cell>
          <cell r="F226" t="str">
            <v>Mandated</v>
          </cell>
          <cell r="G226" t="str">
            <v>Elec Distribution 360-373</v>
          </cell>
        </row>
        <row r="227">
          <cell r="A227">
            <v>2056</v>
          </cell>
          <cell r="B227" t="str">
            <v>Trans/Dist</v>
          </cell>
          <cell r="C227" t="str">
            <v>Distribution Line Relocations</v>
          </cell>
          <cell r="D227" t="str">
            <v>AN</v>
          </cell>
          <cell r="E227" t="str">
            <v>ED</v>
          </cell>
          <cell r="F227" t="str">
            <v>Mandated</v>
          </cell>
          <cell r="G227" t="str">
            <v>Elec Distribution 360-373</v>
          </cell>
        </row>
        <row r="228">
          <cell r="A228">
            <v>2056</v>
          </cell>
          <cell r="B228" t="str">
            <v>Trans/Dist</v>
          </cell>
          <cell r="C228" t="str">
            <v>Distribution Line Relocations</v>
          </cell>
          <cell r="D228" t="str">
            <v>AN</v>
          </cell>
          <cell r="E228" t="str">
            <v>ED</v>
          </cell>
          <cell r="F228" t="str">
            <v>Mandated</v>
          </cell>
          <cell r="G228" t="str">
            <v>Elec Distribution 360-373</v>
          </cell>
        </row>
        <row r="229">
          <cell r="A229">
            <v>2056</v>
          </cell>
          <cell r="B229" t="str">
            <v>Trans/Dist</v>
          </cell>
          <cell r="C229" t="str">
            <v>Distribution Line Relocations</v>
          </cell>
          <cell r="D229" t="str">
            <v>AN</v>
          </cell>
          <cell r="E229" t="str">
            <v>ED</v>
          </cell>
          <cell r="F229" t="str">
            <v>Mandated</v>
          </cell>
          <cell r="G229" t="str">
            <v>Elec Distribution 360-373</v>
          </cell>
        </row>
        <row r="230">
          <cell r="A230">
            <v>2056</v>
          </cell>
          <cell r="B230" t="str">
            <v>Trans/Dist</v>
          </cell>
          <cell r="C230" t="str">
            <v>Distribution Line Relocations</v>
          </cell>
          <cell r="D230" t="str">
            <v>AN</v>
          </cell>
          <cell r="E230" t="str">
            <v>ED</v>
          </cell>
          <cell r="F230" t="str">
            <v>Mandated</v>
          </cell>
          <cell r="G230" t="str">
            <v>Elec Distribution 360-373</v>
          </cell>
        </row>
        <row r="231">
          <cell r="A231">
            <v>2056</v>
          </cell>
          <cell r="B231" t="str">
            <v>Trans/Dist</v>
          </cell>
          <cell r="C231" t="str">
            <v>Distribution Line Relocations</v>
          </cell>
          <cell r="D231" t="str">
            <v>AN</v>
          </cell>
          <cell r="E231" t="str">
            <v>ED</v>
          </cell>
          <cell r="F231" t="str">
            <v>Mandated</v>
          </cell>
          <cell r="G231" t="str">
            <v>Elec Distribution 360-373</v>
          </cell>
        </row>
        <row r="232">
          <cell r="A232">
            <v>2056</v>
          </cell>
          <cell r="B232" t="str">
            <v>Trans/Dist</v>
          </cell>
          <cell r="C232" t="str">
            <v>Distribution Line Relocations</v>
          </cell>
          <cell r="D232" t="str">
            <v>AN</v>
          </cell>
          <cell r="E232" t="str">
            <v>ED</v>
          </cell>
          <cell r="F232" t="str">
            <v>Mandated</v>
          </cell>
          <cell r="G232" t="str">
            <v>Elec Distribution 360-373</v>
          </cell>
        </row>
        <row r="233">
          <cell r="A233">
            <v>2056</v>
          </cell>
          <cell r="B233" t="str">
            <v>Trans/Dist</v>
          </cell>
          <cell r="C233" t="str">
            <v>Distribution Line Relocations</v>
          </cell>
          <cell r="D233" t="str">
            <v>AN</v>
          </cell>
          <cell r="E233" t="str">
            <v>ED</v>
          </cell>
          <cell r="F233" t="str">
            <v>Mandated</v>
          </cell>
          <cell r="G233" t="str">
            <v>Elec Distribution 360-373</v>
          </cell>
        </row>
        <row r="234">
          <cell r="A234">
            <v>2056</v>
          </cell>
          <cell r="B234" t="str">
            <v>Trans/Dist</v>
          </cell>
          <cell r="C234" t="str">
            <v>Distribution Line Relocations</v>
          </cell>
          <cell r="D234" t="str">
            <v>AN</v>
          </cell>
          <cell r="E234" t="str">
            <v>ED</v>
          </cell>
          <cell r="F234" t="str">
            <v>Mandated</v>
          </cell>
          <cell r="G234" t="str">
            <v>Elec Distribution 360-373</v>
          </cell>
        </row>
        <row r="235">
          <cell r="A235">
            <v>2056</v>
          </cell>
          <cell r="B235" t="str">
            <v>Trans/Dist</v>
          </cell>
          <cell r="C235" t="str">
            <v>Distribution Line Relocations</v>
          </cell>
          <cell r="D235" t="str">
            <v>AN</v>
          </cell>
          <cell r="E235" t="str">
            <v>ED</v>
          </cell>
          <cell r="F235" t="str">
            <v>Mandated</v>
          </cell>
          <cell r="G235" t="str">
            <v>Elec Distribution 360-373</v>
          </cell>
        </row>
        <row r="236">
          <cell r="A236">
            <v>2056</v>
          </cell>
          <cell r="B236" t="str">
            <v>Trans/Dist</v>
          </cell>
          <cell r="C236" t="str">
            <v>Distribution Line Relocations</v>
          </cell>
          <cell r="D236" t="str">
            <v>AN</v>
          </cell>
          <cell r="E236" t="str">
            <v>ED</v>
          </cell>
          <cell r="F236" t="str">
            <v>Mandated</v>
          </cell>
          <cell r="G236" t="str">
            <v>Elec Distribution 360-373</v>
          </cell>
        </row>
        <row r="237">
          <cell r="A237">
            <v>2056</v>
          </cell>
          <cell r="B237" t="str">
            <v>Trans/Dist</v>
          </cell>
          <cell r="C237" t="str">
            <v>Distribution Line Relocations</v>
          </cell>
          <cell r="D237" t="str">
            <v>AN</v>
          </cell>
          <cell r="E237" t="str">
            <v>ED</v>
          </cell>
          <cell r="F237" t="str">
            <v>Mandated</v>
          </cell>
          <cell r="G237" t="str">
            <v>Elec Distribution 360-373</v>
          </cell>
        </row>
        <row r="238">
          <cell r="A238">
            <v>2056</v>
          </cell>
          <cell r="B238" t="str">
            <v>Trans/Dist</v>
          </cell>
          <cell r="C238" t="str">
            <v>Distribution Line Relocations</v>
          </cell>
          <cell r="D238" t="str">
            <v>AN</v>
          </cell>
          <cell r="E238" t="str">
            <v>ED</v>
          </cell>
          <cell r="F238" t="str">
            <v>Mandated</v>
          </cell>
          <cell r="G238" t="str">
            <v>Elec Distribution 360-373</v>
          </cell>
        </row>
        <row r="239">
          <cell r="A239">
            <v>2056</v>
          </cell>
          <cell r="B239" t="str">
            <v>Trans/Dist</v>
          </cell>
          <cell r="C239" t="str">
            <v>Distribution Line Relocations</v>
          </cell>
          <cell r="D239" t="str">
            <v>AN</v>
          </cell>
          <cell r="E239" t="str">
            <v>ED</v>
          </cell>
          <cell r="F239" t="str">
            <v>Mandated</v>
          </cell>
          <cell r="G239" t="str">
            <v>Elec Distribution 360-373</v>
          </cell>
        </row>
        <row r="240">
          <cell r="A240">
            <v>2056</v>
          </cell>
          <cell r="B240" t="str">
            <v>Trans/Dist</v>
          </cell>
          <cell r="C240" t="str">
            <v>Distribution Line Relocations</v>
          </cell>
          <cell r="D240" t="str">
            <v>AN</v>
          </cell>
          <cell r="E240" t="str">
            <v>ED</v>
          </cell>
          <cell r="F240" t="str">
            <v>Mandated</v>
          </cell>
          <cell r="G240" t="str">
            <v>Elec Distribution 360-373</v>
          </cell>
        </row>
        <row r="241">
          <cell r="A241">
            <v>2056</v>
          </cell>
          <cell r="B241" t="str">
            <v>Trans/Dist</v>
          </cell>
          <cell r="C241" t="str">
            <v>Distribution Line Relocations</v>
          </cell>
          <cell r="D241" t="str">
            <v>AN</v>
          </cell>
          <cell r="E241" t="str">
            <v>ED</v>
          </cell>
          <cell r="F241" t="str">
            <v>Mandated</v>
          </cell>
          <cell r="G241" t="str">
            <v>Elec Distribution 360-373</v>
          </cell>
        </row>
        <row r="242">
          <cell r="A242">
            <v>2056</v>
          </cell>
          <cell r="B242" t="str">
            <v>Trans/Dist</v>
          </cell>
          <cell r="C242" t="str">
            <v>Distribution Line Relocations</v>
          </cell>
          <cell r="D242" t="str">
            <v>AN</v>
          </cell>
          <cell r="E242" t="str">
            <v>ED</v>
          </cell>
          <cell r="F242" t="str">
            <v>Mandated</v>
          </cell>
          <cell r="G242" t="str">
            <v>Elec Distribution 360-373</v>
          </cell>
        </row>
        <row r="243">
          <cell r="A243">
            <v>2056</v>
          </cell>
          <cell r="B243" t="str">
            <v>Trans/Dist</v>
          </cell>
          <cell r="C243" t="str">
            <v>Distribution Line Relocations</v>
          </cell>
          <cell r="D243" t="str">
            <v>AN</v>
          </cell>
          <cell r="E243" t="str">
            <v>ED</v>
          </cell>
          <cell r="F243" t="str">
            <v>Mandated</v>
          </cell>
          <cell r="G243" t="str">
            <v>Elec Distribution 360-373</v>
          </cell>
        </row>
        <row r="244">
          <cell r="A244">
            <v>2056</v>
          </cell>
          <cell r="B244" t="str">
            <v>Trans/Dist</v>
          </cell>
          <cell r="C244" t="str">
            <v>Distribution Line Relocations</v>
          </cell>
          <cell r="D244" t="str">
            <v>AN</v>
          </cell>
          <cell r="E244" t="str">
            <v>ED</v>
          </cell>
          <cell r="F244" t="str">
            <v>Mandated</v>
          </cell>
          <cell r="G244" t="str">
            <v>Elec Distribution 360-373</v>
          </cell>
        </row>
        <row r="245">
          <cell r="A245">
            <v>2057</v>
          </cell>
          <cell r="B245" t="str">
            <v>Trans/Dist</v>
          </cell>
          <cell r="C245" t="str">
            <v>Transmission Minor Rebuild</v>
          </cell>
          <cell r="D245" t="str">
            <v>AN</v>
          </cell>
          <cell r="E245" t="str">
            <v>ED</v>
          </cell>
          <cell r="F245" t="str">
            <v>Programs</v>
          </cell>
          <cell r="G245" t="str">
            <v>Elec Transmission 350-359</v>
          </cell>
        </row>
        <row r="246">
          <cell r="A246">
            <v>2057</v>
          </cell>
          <cell r="B246" t="str">
            <v>Trans/Dist</v>
          </cell>
          <cell r="C246" t="str">
            <v>Transmission Minor Rebuild</v>
          </cell>
          <cell r="D246" t="str">
            <v>AN</v>
          </cell>
          <cell r="E246" t="str">
            <v>ED</v>
          </cell>
          <cell r="F246" t="str">
            <v>Programs</v>
          </cell>
          <cell r="G246" t="str">
            <v>Elec Transmission 350-359</v>
          </cell>
        </row>
        <row r="247">
          <cell r="A247">
            <v>2057</v>
          </cell>
          <cell r="B247" t="str">
            <v>Trans/Dist</v>
          </cell>
          <cell r="C247" t="str">
            <v>Transmission Minor Rebuild</v>
          </cell>
          <cell r="D247" t="str">
            <v>AN</v>
          </cell>
          <cell r="E247" t="str">
            <v>ED</v>
          </cell>
          <cell r="F247" t="str">
            <v>Programs</v>
          </cell>
          <cell r="G247" t="str">
            <v>Elec Transmission 350-359</v>
          </cell>
        </row>
        <row r="248">
          <cell r="A248">
            <v>2057</v>
          </cell>
          <cell r="B248" t="str">
            <v>Trans/Dist</v>
          </cell>
          <cell r="C248" t="str">
            <v>Transmission Minor Rebuild</v>
          </cell>
          <cell r="D248" t="str">
            <v>AN</v>
          </cell>
          <cell r="E248" t="str">
            <v>ED</v>
          </cell>
          <cell r="F248" t="str">
            <v>Programs</v>
          </cell>
          <cell r="G248" t="str">
            <v>Elec Transmission 350-359</v>
          </cell>
        </row>
        <row r="249">
          <cell r="A249">
            <v>2057</v>
          </cell>
          <cell r="B249" t="str">
            <v>Trans/Dist</v>
          </cell>
          <cell r="C249" t="str">
            <v>Transmission Minor Rebuild</v>
          </cell>
          <cell r="D249" t="str">
            <v>AN</v>
          </cell>
          <cell r="E249" t="str">
            <v>ED</v>
          </cell>
          <cell r="F249" t="str">
            <v>Programs</v>
          </cell>
          <cell r="G249" t="str">
            <v>Elec Transmission 350-359</v>
          </cell>
        </row>
        <row r="250">
          <cell r="A250">
            <v>2057</v>
          </cell>
          <cell r="B250" t="str">
            <v>Trans/Dist</v>
          </cell>
          <cell r="C250" t="str">
            <v>Transmission Minor Rebuild</v>
          </cell>
          <cell r="D250" t="str">
            <v>AN</v>
          </cell>
          <cell r="E250" t="str">
            <v>ED</v>
          </cell>
          <cell r="F250" t="str">
            <v>Programs</v>
          </cell>
          <cell r="G250" t="str">
            <v>Elec Transmission 350-359</v>
          </cell>
        </row>
        <row r="251">
          <cell r="A251">
            <v>2058</v>
          </cell>
          <cell r="B251" t="str">
            <v>Trans/Dist</v>
          </cell>
          <cell r="C251" t="str">
            <v>Spokane Electric Network Incr Capacity</v>
          </cell>
          <cell r="D251" t="str">
            <v>WA</v>
          </cell>
          <cell r="E251" t="str">
            <v>ED</v>
          </cell>
          <cell r="F251" t="str">
            <v>Programs</v>
          </cell>
          <cell r="G251" t="str">
            <v>Elec Distribution 360-373</v>
          </cell>
        </row>
        <row r="252">
          <cell r="A252">
            <v>2058</v>
          </cell>
          <cell r="B252" t="str">
            <v>Trans/Dist</v>
          </cell>
          <cell r="C252" t="str">
            <v>Spokane Electric Network Incr Capacity</v>
          </cell>
          <cell r="D252" t="str">
            <v>WA</v>
          </cell>
          <cell r="E252" t="str">
            <v>ED</v>
          </cell>
          <cell r="F252" t="str">
            <v>Programs</v>
          </cell>
          <cell r="G252" t="str">
            <v>Elec Distribution 360-373</v>
          </cell>
        </row>
        <row r="253">
          <cell r="A253">
            <v>2058</v>
          </cell>
          <cell r="B253" t="str">
            <v>Trans/Dist</v>
          </cell>
          <cell r="C253" t="str">
            <v>Spokane Electric Network Incr Capacity</v>
          </cell>
          <cell r="D253" t="str">
            <v>WA</v>
          </cell>
          <cell r="E253" t="str">
            <v>ED</v>
          </cell>
          <cell r="F253" t="str">
            <v>Programs</v>
          </cell>
          <cell r="G253" t="str">
            <v>Elec Distribution 360-373</v>
          </cell>
        </row>
        <row r="254">
          <cell r="A254">
            <v>2058</v>
          </cell>
          <cell r="B254" t="str">
            <v>Trans/Dist</v>
          </cell>
          <cell r="C254" t="str">
            <v>Spokane Electric Network Incr Capacity</v>
          </cell>
          <cell r="D254" t="str">
            <v>WA</v>
          </cell>
          <cell r="E254" t="str">
            <v>ED</v>
          </cell>
          <cell r="F254" t="str">
            <v>Programs</v>
          </cell>
          <cell r="G254" t="str">
            <v>Elec Distribution 360-373</v>
          </cell>
        </row>
        <row r="255">
          <cell r="A255">
            <v>2058</v>
          </cell>
          <cell r="B255" t="str">
            <v>Trans/Dist</v>
          </cell>
          <cell r="C255" t="str">
            <v>Spokane Electric Network Incr Capacity</v>
          </cell>
          <cell r="D255" t="str">
            <v>WA</v>
          </cell>
          <cell r="E255" t="str">
            <v>ED</v>
          </cell>
          <cell r="F255" t="str">
            <v>Programs</v>
          </cell>
          <cell r="G255" t="str">
            <v>Elec Distribution 360-373</v>
          </cell>
        </row>
        <row r="256">
          <cell r="A256">
            <v>2058</v>
          </cell>
          <cell r="B256" t="str">
            <v>Trans/Dist</v>
          </cell>
          <cell r="C256" t="str">
            <v>Spokane Electric Network Incr Capacity</v>
          </cell>
          <cell r="D256" t="str">
            <v>WA</v>
          </cell>
          <cell r="E256" t="str">
            <v>ED</v>
          </cell>
          <cell r="F256" t="str">
            <v>Programs</v>
          </cell>
          <cell r="G256" t="str">
            <v>Elec Distribution 360-373</v>
          </cell>
        </row>
        <row r="257">
          <cell r="A257">
            <v>2058</v>
          </cell>
          <cell r="B257" t="str">
            <v>Trans/Dist</v>
          </cell>
          <cell r="C257" t="str">
            <v>Spokane Electric Network Incr Capacity</v>
          </cell>
          <cell r="D257" t="str">
            <v>WA</v>
          </cell>
          <cell r="E257" t="str">
            <v>ED</v>
          </cell>
          <cell r="F257" t="str">
            <v>Programs</v>
          </cell>
          <cell r="G257" t="str">
            <v>Elec Distribution 360-373</v>
          </cell>
        </row>
        <row r="258">
          <cell r="A258">
            <v>2058</v>
          </cell>
          <cell r="B258" t="str">
            <v>Trans/Dist</v>
          </cell>
          <cell r="C258" t="str">
            <v>Spokane Electric Network Incr Capacity</v>
          </cell>
          <cell r="D258" t="str">
            <v>WA</v>
          </cell>
          <cell r="E258" t="str">
            <v>ED</v>
          </cell>
          <cell r="F258" t="str">
            <v>Programs</v>
          </cell>
          <cell r="G258" t="str">
            <v>Elec Distribution 360-373</v>
          </cell>
        </row>
        <row r="259">
          <cell r="A259">
            <v>2058</v>
          </cell>
          <cell r="B259" t="str">
            <v>Trans/Dist</v>
          </cell>
          <cell r="C259" t="str">
            <v>Spokane Electric Network Incr Capacity</v>
          </cell>
          <cell r="D259" t="str">
            <v>WA</v>
          </cell>
          <cell r="E259" t="str">
            <v>ED</v>
          </cell>
          <cell r="F259" t="str">
            <v>Programs</v>
          </cell>
          <cell r="G259" t="str">
            <v>Elec Distribution 360-373</v>
          </cell>
        </row>
        <row r="260">
          <cell r="A260">
            <v>2059</v>
          </cell>
          <cell r="B260" t="str">
            <v>Trans/Dist</v>
          </cell>
          <cell r="C260" t="str">
            <v>Failed Electric Dist Plant-Storm</v>
          </cell>
          <cell r="D260" t="str">
            <v>AN</v>
          </cell>
          <cell r="E260" t="str">
            <v>ED</v>
          </cell>
          <cell r="F260" t="str">
            <v>Programs</v>
          </cell>
          <cell r="G260" t="str">
            <v>Elec Distribution 360-373</v>
          </cell>
        </row>
        <row r="261">
          <cell r="A261">
            <v>2059</v>
          </cell>
          <cell r="B261" t="str">
            <v>Trans/Dist</v>
          </cell>
          <cell r="C261" t="str">
            <v>Failed Electric Dist Plant-Storm</v>
          </cell>
          <cell r="D261" t="str">
            <v>AN</v>
          </cell>
          <cell r="E261" t="str">
            <v>ED</v>
          </cell>
          <cell r="F261" t="str">
            <v>Programs</v>
          </cell>
          <cell r="G261" t="str">
            <v>Elec Distribution 360-373</v>
          </cell>
        </row>
        <row r="262">
          <cell r="A262">
            <v>2059</v>
          </cell>
          <cell r="B262" t="str">
            <v>Trans/Dist</v>
          </cell>
          <cell r="C262" t="str">
            <v>Failed Electric Dist Plant-Storm</v>
          </cell>
          <cell r="D262" t="str">
            <v>AN</v>
          </cell>
          <cell r="E262" t="str">
            <v>ED</v>
          </cell>
          <cell r="F262" t="str">
            <v>Programs</v>
          </cell>
          <cell r="G262" t="str">
            <v>Elec Distribution 360-373</v>
          </cell>
        </row>
        <row r="263">
          <cell r="A263">
            <v>2059</v>
          </cell>
          <cell r="B263" t="str">
            <v>Trans/Dist</v>
          </cell>
          <cell r="C263" t="str">
            <v>Failed Electric Dist Plant-Storm</v>
          </cell>
          <cell r="D263" t="str">
            <v>AN</v>
          </cell>
          <cell r="E263" t="str">
            <v>ED</v>
          </cell>
          <cell r="F263" t="str">
            <v>Programs</v>
          </cell>
          <cell r="G263" t="str">
            <v>Elec Distribution 360-373</v>
          </cell>
        </row>
        <row r="264">
          <cell r="A264">
            <v>2059</v>
          </cell>
          <cell r="B264" t="str">
            <v>Trans/Dist</v>
          </cell>
          <cell r="C264" t="str">
            <v>Failed Electric Dist Plant-Storm</v>
          </cell>
          <cell r="D264" t="str">
            <v>AN</v>
          </cell>
          <cell r="E264" t="str">
            <v>ED</v>
          </cell>
          <cell r="F264" t="str">
            <v>Programs</v>
          </cell>
          <cell r="G264" t="str">
            <v>Elec Distribution 360-373</v>
          </cell>
        </row>
        <row r="265">
          <cell r="A265">
            <v>2059</v>
          </cell>
          <cell r="B265" t="str">
            <v>Trans/Dist</v>
          </cell>
          <cell r="C265" t="str">
            <v>Failed Electric Dist Plant-Storm</v>
          </cell>
          <cell r="D265" t="str">
            <v>AN</v>
          </cell>
          <cell r="E265" t="str">
            <v>ED</v>
          </cell>
          <cell r="F265" t="str">
            <v>Programs</v>
          </cell>
          <cell r="G265" t="str">
            <v>Elec Distribution 360-373</v>
          </cell>
        </row>
        <row r="266">
          <cell r="A266">
            <v>2059</v>
          </cell>
          <cell r="B266" t="str">
            <v>Trans/Dist</v>
          </cell>
          <cell r="C266" t="str">
            <v>Failed Electric Dist Plant-Storm</v>
          </cell>
          <cell r="D266" t="str">
            <v>AN</v>
          </cell>
          <cell r="E266" t="str">
            <v>ED</v>
          </cell>
          <cell r="F266" t="str">
            <v>Programs</v>
          </cell>
          <cell r="G266" t="str">
            <v>Elec Distribution 360-373</v>
          </cell>
        </row>
        <row r="267">
          <cell r="A267">
            <v>2059</v>
          </cell>
          <cell r="B267" t="str">
            <v>Trans/Dist</v>
          </cell>
          <cell r="C267" t="str">
            <v>Failed Electric Dist Plant-Storm</v>
          </cell>
          <cell r="D267" t="str">
            <v>AN</v>
          </cell>
          <cell r="E267" t="str">
            <v>ED</v>
          </cell>
          <cell r="F267" t="str">
            <v>Programs</v>
          </cell>
          <cell r="G267" t="str">
            <v>Elec Distribution 360-373</v>
          </cell>
        </row>
        <row r="268">
          <cell r="A268">
            <v>2059</v>
          </cell>
          <cell r="B268" t="str">
            <v>Trans/Dist</v>
          </cell>
          <cell r="C268" t="str">
            <v>Failed Electric Dist Plant-Storm</v>
          </cell>
          <cell r="D268" t="str">
            <v>AN</v>
          </cell>
          <cell r="E268" t="str">
            <v>ED</v>
          </cell>
          <cell r="F268" t="str">
            <v>Programs</v>
          </cell>
          <cell r="G268" t="str">
            <v>Elec Distribution 360-373</v>
          </cell>
        </row>
        <row r="269">
          <cell r="A269">
            <v>2059</v>
          </cell>
          <cell r="B269" t="str">
            <v>Trans/Dist</v>
          </cell>
          <cell r="C269" t="str">
            <v>Failed Electric Dist Plant-Storm</v>
          </cell>
          <cell r="D269" t="str">
            <v>AN</v>
          </cell>
          <cell r="E269" t="str">
            <v>ED</v>
          </cell>
          <cell r="F269" t="str">
            <v>Programs</v>
          </cell>
          <cell r="G269" t="str">
            <v>Elec Distribution 360-373</v>
          </cell>
        </row>
        <row r="270">
          <cell r="A270">
            <v>2059</v>
          </cell>
          <cell r="B270" t="str">
            <v>Trans/Dist</v>
          </cell>
          <cell r="C270" t="str">
            <v>Failed Electric Dist Plant-Storm</v>
          </cell>
          <cell r="D270" t="str">
            <v>AN</v>
          </cell>
          <cell r="E270" t="str">
            <v>ED</v>
          </cell>
          <cell r="F270" t="str">
            <v>Programs</v>
          </cell>
          <cell r="G270" t="str">
            <v>Elec Distribution 360-373</v>
          </cell>
        </row>
        <row r="271">
          <cell r="A271">
            <v>2059</v>
          </cell>
          <cell r="B271" t="str">
            <v>Trans/Dist</v>
          </cell>
          <cell r="C271" t="str">
            <v>Failed Electric Dist Plant-Storm</v>
          </cell>
          <cell r="D271" t="str">
            <v>AN</v>
          </cell>
          <cell r="E271" t="str">
            <v>ED</v>
          </cell>
          <cell r="F271" t="str">
            <v>Programs</v>
          </cell>
          <cell r="G271" t="str">
            <v>Elec Distribution 360-373</v>
          </cell>
        </row>
        <row r="272">
          <cell r="A272">
            <v>2059</v>
          </cell>
          <cell r="B272" t="str">
            <v>Trans/Dist</v>
          </cell>
          <cell r="C272" t="str">
            <v>Failed Electric Dist Plant-Storm</v>
          </cell>
          <cell r="D272" t="str">
            <v>AN</v>
          </cell>
          <cell r="E272" t="str">
            <v>ED</v>
          </cell>
          <cell r="F272" t="str">
            <v>Programs</v>
          </cell>
          <cell r="G272" t="str">
            <v>Elec Distribution 360-373</v>
          </cell>
        </row>
        <row r="273">
          <cell r="A273">
            <v>2059</v>
          </cell>
          <cell r="B273" t="str">
            <v>Trans/Dist</v>
          </cell>
          <cell r="C273" t="str">
            <v>Failed Electric Dist Plant-Storm</v>
          </cell>
          <cell r="D273" t="str">
            <v>AN</v>
          </cell>
          <cell r="E273" t="str">
            <v>ED</v>
          </cell>
          <cell r="F273" t="str">
            <v>Programs</v>
          </cell>
          <cell r="G273" t="str">
            <v>Elec Distribution 360-373</v>
          </cell>
        </row>
        <row r="274">
          <cell r="A274">
            <v>2059</v>
          </cell>
          <cell r="B274" t="str">
            <v>Trans/Dist</v>
          </cell>
          <cell r="C274" t="str">
            <v>Failed Electric Dist Plant-Storm</v>
          </cell>
          <cell r="D274" t="str">
            <v>AN</v>
          </cell>
          <cell r="E274" t="str">
            <v>ED</v>
          </cell>
          <cell r="F274" t="str">
            <v>Programs</v>
          </cell>
          <cell r="G274" t="str">
            <v>Elec Distribution 360-373</v>
          </cell>
        </row>
        <row r="275">
          <cell r="A275">
            <v>2059</v>
          </cell>
          <cell r="B275" t="str">
            <v>Trans/Dist</v>
          </cell>
          <cell r="C275" t="str">
            <v>Failed Electric Dist Plant-Storm</v>
          </cell>
          <cell r="D275" t="str">
            <v>AN</v>
          </cell>
          <cell r="E275" t="str">
            <v>ED</v>
          </cell>
          <cell r="F275" t="str">
            <v>Programs</v>
          </cell>
          <cell r="G275" t="str">
            <v>Elec Distribution 360-373</v>
          </cell>
        </row>
        <row r="276">
          <cell r="A276">
            <v>2059</v>
          </cell>
          <cell r="B276" t="str">
            <v>Trans/Dist</v>
          </cell>
          <cell r="C276" t="str">
            <v>Failed Electric Dist Plant-Storm</v>
          </cell>
          <cell r="D276" t="str">
            <v>AN</v>
          </cell>
          <cell r="E276" t="str">
            <v>ED</v>
          </cell>
          <cell r="F276" t="str">
            <v>Programs</v>
          </cell>
          <cell r="G276" t="str">
            <v>Elec Distribution 360-373</v>
          </cell>
        </row>
        <row r="277">
          <cell r="A277">
            <v>2059</v>
          </cell>
          <cell r="B277" t="str">
            <v>Trans/Dist</v>
          </cell>
          <cell r="C277" t="str">
            <v>Failed Electric Dist Plant-Storm</v>
          </cell>
          <cell r="D277" t="str">
            <v>AN</v>
          </cell>
          <cell r="E277" t="str">
            <v>ED</v>
          </cell>
          <cell r="F277" t="str">
            <v>Programs</v>
          </cell>
          <cell r="G277" t="str">
            <v>Elec Distribution 360-373</v>
          </cell>
        </row>
        <row r="278">
          <cell r="A278">
            <v>2059</v>
          </cell>
          <cell r="B278" t="str">
            <v>Trans/Dist</v>
          </cell>
          <cell r="C278" t="str">
            <v>Failed Electric Dist Plant-Storm</v>
          </cell>
          <cell r="D278" t="str">
            <v>AN</v>
          </cell>
          <cell r="E278" t="str">
            <v>ED</v>
          </cell>
          <cell r="F278" t="str">
            <v>Programs</v>
          </cell>
          <cell r="G278" t="str">
            <v>Elec Distribution 360-373</v>
          </cell>
        </row>
        <row r="279">
          <cell r="A279">
            <v>2059</v>
          </cell>
          <cell r="B279" t="str">
            <v>Trans/Dist</v>
          </cell>
          <cell r="C279" t="str">
            <v>Failed Electric Dist Plant-Storm</v>
          </cell>
          <cell r="D279" t="str">
            <v>AN</v>
          </cell>
          <cell r="E279" t="str">
            <v>ED</v>
          </cell>
          <cell r="F279" t="str">
            <v>Programs</v>
          </cell>
          <cell r="G279" t="str">
            <v>Elec Distribution 360-373</v>
          </cell>
        </row>
        <row r="280">
          <cell r="A280">
            <v>2059</v>
          </cell>
          <cell r="B280" t="str">
            <v>Trans/Dist</v>
          </cell>
          <cell r="C280" t="str">
            <v>Failed Electric Dist Plant-Storm</v>
          </cell>
          <cell r="D280" t="str">
            <v>AN</v>
          </cell>
          <cell r="E280" t="str">
            <v>ED</v>
          </cell>
          <cell r="F280" t="str">
            <v>Programs</v>
          </cell>
          <cell r="G280" t="str">
            <v>Elec Distribution 360-373</v>
          </cell>
        </row>
        <row r="281">
          <cell r="A281">
            <v>2059</v>
          </cell>
          <cell r="B281" t="str">
            <v>Trans/Dist</v>
          </cell>
          <cell r="C281" t="str">
            <v>Failed Electric Dist Plant-Storm</v>
          </cell>
          <cell r="D281" t="str">
            <v>AN</v>
          </cell>
          <cell r="E281" t="str">
            <v>ED</v>
          </cell>
          <cell r="F281" t="str">
            <v>Programs</v>
          </cell>
          <cell r="G281" t="str">
            <v>Elec Distribution 360-373</v>
          </cell>
        </row>
        <row r="282">
          <cell r="A282">
            <v>2059</v>
          </cell>
          <cell r="B282" t="str">
            <v>Trans/Dist</v>
          </cell>
          <cell r="C282" t="str">
            <v>Failed Electric Dist Plant-Storm</v>
          </cell>
          <cell r="D282" t="str">
            <v>AN</v>
          </cell>
          <cell r="E282" t="str">
            <v>ED</v>
          </cell>
          <cell r="F282" t="str">
            <v>Programs</v>
          </cell>
          <cell r="G282" t="str">
            <v>Elec Distribution 360-373</v>
          </cell>
        </row>
        <row r="283">
          <cell r="A283">
            <v>2059</v>
          </cell>
          <cell r="B283" t="str">
            <v>Trans/Dist</v>
          </cell>
          <cell r="C283" t="str">
            <v>Failed Electric Dist Plant-Storm</v>
          </cell>
          <cell r="D283" t="str">
            <v>AN</v>
          </cell>
          <cell r="E283" t="str">
            <v>ED</v>
          </cell>
          <cell r="F283" t="str">
            <v>Programs</v>
          </cell>
          <cell r="G283" t="str">
            <v>Elec Distribution 360-373</v>
          </cell>
        </row>
        <row r="284">
          <cell r="A284">
            <v>2059</v>
          </cell>
          <cell r="B284" t="str">
            <v>Trans/Dist</v>
          </cell>
          <cell r="C284" t="str">
            <v>Failed Electric Dist Plant-Storm</v>
          </cell>
          <cell r="D284" t="str">
            <v>AN</v>
          </cell>
          <cell r="E284" t="str">
            <v>ED</v>
          </cell>
          <cell r="F284" t="str">
            <v>Programs</v>
          </cell>
          <cell r="G284" t="str">
            <v>Elec Distribution 360-373</v>
          </cell>
        </row>
        <row r="285">
          <cell r="A285">
            <v>2059</v>
          </cell>
          <cell r="B285" t="str">
            <v>Trans/Dist</v>
          </cell>
          <cell r="C285" t="str">
            <v>Failed Electric Dist Plant-Storm</v>
          </cell>
          <cell r="D285" t="str">
            <v>AN</v>
          </cell>
          <cell r="E285" t="str">
            <v>ED</v>
          </cell>
          <cell r="F285" t="str">
            <v>Programs</v>
          </cell>
          <cell r="G285" t="str">
            <v>Elec Distribution 360-373</v>
          </cell>
        </row>
        <row r="286">
          <cell r="A286">
            <v>2059</v>
          </cell>
          <cell r="B286" t="str">
            <v>Trans/Dist</v>
          </cell>
          <cell r="C286" t="str">
            <v>Failed Electric Dist Plant-Storm</v>
          </cell>
          <cell r="D286" t="str">
            <v>AN</v>
          </cell>
          <cell r="E286" t="str">
            <v>ED</v>
          </cell>
          <cell r="F286" t="str">
            <v>Programs</v>
          </cell>
          <cell r="G286" t="str">
            <v>Elec Distribution 360-373</v>
          </cell>
        </row>
        <row r="287">
          <cell r="A287">
            <v>2059</v>
          </cell>
          <cell r="B287" t="str">
            <v>Trans/Dist</v>
          </cell>
          <cell r="C287" t="str">
            <v>Failed Electric Dist Plant-Storm</v>
          </cell>
          <cell r="D287" t="str">
            <v>AN</v>
          </cell>
          <cell r="E287" t="str">
            <v>ED</v>
          </cell>
          <cell r="F287" t="str">
            <v>Programs</v>
          </cell>
          <cell r="G287" t="str">
            <v>Elec Distribution 360-373</v>
          </cell>
        </row>
        <row r="288">
          <cell r="A288">
            <v>2059</v>
          </cell>
          <cell r="B288" t="str">
            <v>Trans/Dist</v>
          </cell>
          <cell r="C288" t="str">
            <v>Failed Electric Dist Plant-Storm</v>
          </cell>
          <cell r="D288" t="str">
            <v>AN</v>
          </cell>
          <cell r="E288" t="str">
            <v>ED</v>
          </cell>
          <cell r="F288" t="str">
            <v>Programs</v>
          </cell>
          <cell r="G288" t="str">
            <v>Elec Distribution 360-373</v>
          </cell>
        </row>
        <row r="289">
          <cell r="A289">
            <v>2059</v>
          </cell>
          <cell r="B289" t="str">
            <v>Trans/Dist</v>
          </cell>
          <cell r="C289" t="str">
            <v>Failed Electric Dist Plant-Storm</v>
          </cell>
          <cell r="D289" t="str">
            <v>AN</v>
          </cell>
          <cell r="E289" t="str">
            <v>ED</v>
          </cell>
          <cell r="F289" t="str">
            <v>Programs</v>
          </cell>
          <cell r="G289" t="str">
            <v>Elec Distribution 360-373</v>
          </cell>
        </row>
        <row r="290">
          <cell r="A290">
            <v>2060</v>
          </cell>
          <cell r="B290" t="str">
            <v>Trans/Dist</v>
          </cell>
          <cell r="C290" t="str">
            <v>Wood Pole Mgmt</v>
          </cell>
          <cell r="D290" t="str">
            <v>AN</v>
          </cell>
          <cell r="E290" t="str">
            <v>ED</v>
          </cell>
          <cell r="F290" t="str">
            <v>Programs</v>
          </cell>
          <cell r="G290" t="str">
            <v>Elec Distribution 360-373</v>
          </cell>
        </row>
        <row r="291">
          <cell r="A291">
            <v>2060</v>
          </cell>
          <cell r="B291" t="str">
            <v>Trans/Dist</v>
          </cell>
          <cell r="C291" t="str">
            <v>Wood Pole Mgmt</v>
          </cell>
          <cell r="D291" t="str">
            <v>AN</v>
          </cell>
          <cell r="E291" t="str">
            <v>ED</v>
          </cell>
          <cell r="F291" t="str">
            <v>Programs</v>
          </cell>
          <cell r="G291" t="str">
            <v>Elec Distribution 360-373</v>
          </cell>
        </row>
        <row r="292">
          <cell r="A292">
            <v>2060</v>
          </cell>
          <cell r="B292" t="str">
            <v>Trans/Dist</v>
          </cell>
          <cell r="C292" t="str">
            <v>Wood Pole Mgmt</v>
          </cell>
          <cell r="D292" t="str">
            <v>AN</v>
          </cell>
          <cell r="E292" t="str">
            <v>ED</v>
          </cell>
          <cell r="F292" t="str">
            <v>Programs</v>
          </cell>
          <cell r="G292" t="str">
            <v>Elec Distribution 360-373</v>
          </cell>
        </row>
        <row r="293">
          <cell r="A293">
            <v>2060</v>
          </cell>
          <cell r="B293" t="str">
            <v>Trans/Dist</v>
          </cell>
          <cell r="C293" t="str">
            <v>Wood Pole Mgmt</v>
          </cell>
          <cell r="D293" t="str">
            <v>AN</v>
          </cell>
          <cell r="E293" t="str">
            <v>ED</v>
          </cell>
          <cell r="F293" t="str">
            <v>Programs</v>
          </cell>
          <cell r="G293" t="str">
            <v>Elec Distribution 360-373</v>
          </cell>
        </row>
        <row r="294">
          <cell r="A294">
            <v>2060</v>
          </cell>
          <cell r="B294" t="str">
            <v>Trans/Dist</v>
          </cell>
          <cell r="C294" t="str">
            <v>Wood Pole Mgmt</v>
          </cell>
          <cell r="D294" t="str">
            <v>AN</v>
          </cell>
          <cell r="E294" t="str">
            <v>ED</v>
          </cell>
          <cell r="F294" t="str">
            <v>Programs</v>
          </cell>
          <cell r="G294" t="str">
            <v>Elec Distribution 360-373</v>
          </cell>
        </row>
        <row r="295">
          <cell r="A295">
            <v>2060</v>
          </cell>
          <cell r="B295" t="str">
            <v>Trans/Dist</v>
          </cell>
          <cell r="C295" t="str">
            <v>Wood Pole Mgmt</v>
          </cell>
          <cell r="D295" t="str">
            <v>AN</v>
          </cell>
          <cell r="E295" t="str">
            <v>ED</v>
          </cell>
          <cell r="F295" t="str">
            <v>Programs</v>
          </cell>
          <cell r="G295" t="str">
            <v>Elec Distribution 360-373</v>
          </cell>
        </row>
        <row r="296">
          <cell r="A296">
            <v>2060</v>
          </cell>
          <cell r="B296" t="str">
            <v>Trans/Dist</v>
          </cell>
          <cell r="C296" t="str">
            <v>Wood Pole Mgmt</v>
          </cell>
          <cell r="D296" t="str">
            <v>AN</v>
          </cell>
          <cell r="E296" t="str">
            <v>ED</v>
          </cell>
          <cell r="F296" t="str">
            <v>Programs</v>
          </cell>
          <cell r="G296" t="str">
            <v>Elec Distribution 360-373</v>
          </cell>
        </row>
        <row r="297">
          <cell r="A297">
            <v>2060</v>
          </cell>
          <cell r="B297" t="str">
            <v>Trans/Dist</v>
          </cell>
          <cell r="C297" t="str">
            <v>Wood Pole Mgmt</v>
          </cell>
          <cell r="D297" t="str">
            <v>AN</v>
          </cell>
          <cell r="E297" t="str">
            <v>ED</v>
          </cell>
          <cell r="F297" t="str">
            <v>Programs</v>
          </cell>
          <cell r="G297" t="str">
            <v>Elec Distribution 360-373</v>
          </cell>
        </row>
        <row r="298">
          <cell r="A298">
            <v>2060</v>
          </cell>
          <cell r="B298" t="str">
            <v>Trans/Dist</v>
          </cell>
          <cell r="C298" t="str">
            <v>Wood Pole Mgmt</v>
          </cell>
          <cell r="D298" t="str">
            <v>AN</v>
          </cell>
          <cell r="E298" t="str">
            <v>ED</v>
          </cell>
          <cell r="F298" t="str">
            <v>Programs</v>
          </cell>
          <cell r="G298" t="str">
            <v>Elec Distribution 360-373</v>
          </cell>
        </row>
        <row r="299">
          <cell r="A299">
            <v>2060</v>
          </cell>
          <cell r="B299" t="str">
            <v>Trans/Dist</v>
          </cell>
          <cell r="C299" t="str">
            <v>Wood Pole Mgmt</v>
          </cell>
          <cell r="D299" t="str">
            <v>AN</v>
          </cell>
          <cell r="E299" t="str">
            <v>ED</v>
          </cell>
          <cell r="F299" t="str">
            <v>Programs</v>
          </cell>
          <cell r="G299" t="str">
            <v>Elec Distribution 360-373</v>
          </cell>
        </row>
        <row r="300">
          <cell r="A300">
            <v>2060</v>
          </cell>
          <cell r="B300" t="str">
            <v>Trans/Dist</v>
          </cell>
          <cell r="C300" t="str">
            <v>Wood Pole Mgmt</v>
          </cell>
          <cell r="D300" t="str">
            <v>AN</v>
          </cell>
          <cell r="E300" t="str">
            <v>ED</v>
          </cell>
          <cell r="F300" t="str">
            <v>Programs</v>
          </cell>
          <cell r="G300" t="str">
            <v>Elec Distribution 360-373</v>
          </cell>
        </row>
        <row r="301">
          <cell r="A301">
            <v>2060</v>
          </cell>
          <cell r="B301" t="str">
            <v>Trans/Dist</v>
          </cell>
          <cell r="C301" t="str">
            <v>Wood Pole Mgmt</v>
          </cell>
          <cell r="D301" t="str">
            <v>AN</v>
          </cell>
          <cell r="E301" t="str">
            <v>ED</v>
          </cell>
          <cell r="F301" t="str">
            <v>Programs</v>
          </cell>
          <cell r="G301" t="str">
            <v>Elec Distribution 360-373</v>
          </cell>
        </row>
        <row r="302">
          <cell r="A302">
            <v>2060</v>
          </cell>
          <cell r="B302" t="str">
            <v>Trans/Dist</v>
          </cell>
          <cell r="C302" t="str">
            <v>Wood Pole Mgmt</v>
          </cell>
          <cell r="D302" t="str">
            <v>AN</v>
          </cell>
          <cell r="E302" t="str">
            <v>ED</v>
          </cell>
          <cell r="F302" t="str">
            <v>Programs</v>
          </cell>
          <cell r="G302" t="str">
            <v>Elec Distribution 360-373</v>
          </cell>
        </row>
        <row r="303">
          <cell r="A303">
            <v>2060</v>
          </cell>
          <cell r="B303" t="str">
            <v>Trans/Dist</v>
          </cell>
          <cell r="C303" t="str">
            <v>Wood Pole Mgmt</v>
          </cell>
          <cell r="D303" t="str">
            <v>AN</v>
          </cell>
          <cell r="E303" t="str">
            <v>ED</v>
          </cell>
          <cell r="F303" t="str">
            <v>Programs</v>
          </cell>
          <cell r="G303" t="str">
            <v>Elec Distribution 360-373</v>
          </cell>
        </row>
        <row r="304">
          <cell r="A304">
            <v>2060</v>
          </cell>
          <cell r="B304" t="str">
            <v>Trans/Dist</v>
          </cell>
          <cell r="C304" t="str">
            <v>Wood Pole Mgmt</v>
          </cell>
          <cell r="D304" t="str">
            <v>AN</v>
          </cell>
          <cell r="E304" t="str">
            <v>ED</v>
          </cell>
          <cell r="F304" t="str">
            <v>Programs</v>
          </cell>
          <cell r="G304" t="str">
            <v>Elec Distribution 360-373</v>
          </cell>
        </row>
        <row r="305">
          <cell r="A305">
            <v>2060</v>
          </cell>
          <cell r="B305" t="str">
            <v>Trans/Dist</v>
          </cell>
          <cell r="C305" t="str">
            <v>Wood Pole Mgmt</v>
          </cell>
          <cell r="D305" t="str">
            <v>AN</v>
          </cell>
          <cell r="E305" t="str">
            <v>ED</v>
          </cell>
          <cell r="F305" t="str">
            <v>Programs</v>
          </cell>
          <cell r="G305" t="str">
            <v>Elec Distribution 360-373</v>
          </cell>
        </row>
        <row r="306">
          <cell r="A306">
            <v>2060</v>
          </cell>
          <cell r="B306" t="str">
            <v>Trans/Dist</v>
          </cell>
          <cell r="C306" t="str">
            <v>Wood Pole Mgmt</v>
          </cell>
          <cell r="D306" t="str">
            <v>AN</v>
          </cell>
          <cell r="E306" t="str">
            <v>ED</v>
          </cell>
          <cell r="F306" t="str">
            <v>Programs</v>
          </cell>
          <cell r="G306" t="str">
            <v>Elec Distribution 360-373</v>
          </cell>
        </row>
        <row r="307">
          <cell r="A307">
            <v>2060</v>
          </cell>
          <cell r="B307" t="str">
            <v>Trans/Dist</v>
          </cell>
          <cell r="C307" t="str">
            <v>Wood Pole Mgmt</v>
          </cell>
          <cell r="D307" t="str">
            <v>AN</v>
          </cell>
          <cell r="E307" t="str">
            <v>ED</v>
          </cell>
          <cell r="F307" t="str">
            <v>Programs</v>
          </cell>
          <cell r="G307" t="str">
            <v>Elec Distribution 360-373</v>
          </cell>
        </row>
        <row r="308">
          <cell r="A308">
            <v>2060</v>
          </cell>
          <cell r="B308" t="str">
            <v>Trans/Dist</v>
          </cell>
          <cell r="C308" t="str">
            <v>Wood Pole Mgmt</v>
          </cell>
          <cell r="D308" t="str">
            <v>AN</v>
          </cell>
          <cell r="E308" t="str">
            <v>ED</v>
          </cell>
          <cell r="F308" t="str">
            <v>Programs</v>
          </cell>
          <cell r="G308" t="str">
            <v>Elec Distribution 360-373</v>
          </cell>
        </row>
        <row r="309">
          <cell r="A309">
            <v>2060</v>
          </cell>
          <cell r="B309" t="str">
            <v>Trans/Dist</v>
          </cell>
          <cell r="C309" t="str">
            <v>Wood Pole Mgmt</v>
          </cell>
          <cell r="D309" t="str">
            <v>AN</v>
          </cell>
          <cell r="E309" t="str">
            <v>ED</v>
          </cell>
          <cell r="F309" t="str">
            <v>Programs</v>
          </cell>
          <cell r="G309" t="str">
            <v>Elec Distribution 360-373</v>
          </cell>
        </row>
        <row r="310">
          <cell r="A310">
            <v>2060</v>
          </cell>
          <cell r="B310" t="str">
            <v>Trans/Dist</v>
          </cell>
          <cell r="C310" t="str">
            <v>Wood Pole Mgmt</v>
          </cell>
          <cell r="D310" t="str">
            <v>AN</v>
          </cell>
          <cell r="E310" t="str">
            <v>ED</v>
          </cell>
          <cell r="F310" t="str">
            <v>Programs</v>
          </cell>
          <cell r="G310" t="str">
            <v>Elec Distribution 360-373</v>
          </cell>
        </row>
        <row r="311">
          <cell r="A311">
            <v>2060</v>
          </cell>
          <cell r="B311" t="str">
            <v>Trans/Dist</v>
          </cell>
          <cell r="C311" t="str">
            <v>Wood Pole Mgmt</v>
          </cell>
          <cell r="D311" t="str">
            <v>AN</v>
          </cell>
          <cell r="E311" t="str">
            <v>ED</v>
          </cell>
          <cell r="F311" t="str">
            <v>Programs</v>
          </cell>
          <cell r="G311" t="str">
            <v>Elec Distribution 360-373</v>
          </cell>
        </row>
        <row r="312">
          <cell r="A312">
            <v>2060</v>
          </cell>
          <cell r="B312" t="str">
            <v>Trans/Dist</v>
          </cell>
          <cell r="C312" t="str">
            <v>Wood Pole Mgmt</v>
          </cell>
          <cell r="D312" t="str">
            <v>AN</v>
          </cell>
          <cell r="E312" t="str">
            <v>ED</v>
          </cell>
          <cell r="F312" t="str">
            <v>Programs</v>
          </cell>
          <cell r="G312" t="str">
            <v>Elec Distribution 360-373</v>
          </cell>
        </row>
        <row r="313">
          <cell r="A313">
            <v>2060</v>
          </cell>
          <cell r="B313" t="str">
            <v>Trans/Dist</v>
          </cell>
          <cell r="C313" t="str">
            <v>Wood Pole Mgmt</v>
          </cell>
          <cell r="D313" t="str">
            <v>AN</v>
          </cell>
          <cell r="E313" t="str">
            <v>ED</v>
          </cell>
          <cell r="F313" t="str">
            <v>Programs</v>
          </cell>
          <cell r="G313" t="str">
            <v>Elec Distribution 360-373</v>
          </cell>
        </row>
        <row r="314">
          <cell r="A314">
            <v>2060</v>
          </cell>
          <cell r="B314" t="str">
            <v>Trans/Dist</v>
          </cell>
          <cell r="C314" t="str">
            <v>Wood Pole Mgmt</v>
          </cell>
          <cell r="D314" t="str">
            <v>AN</v>
          </cell>
          <cell r="E314" t="str">
            <v>ED</v>
          </cell>
          <cell r="F314" t="str">
            <v>Programs</v>
          </cell>
          <cell r="G314" t="str">
            <v>Elec Distribution 360-373</v>
          </cell>
        </row>
        <row r="315">
          <cell r="A315">
            <v>2060</v>
          </cell>
          <cell r="B315" t="str">
            <v>Trans/Dist</v>
          </cell>
          <cell r="C315" t="str">
            <v>Wood Pole Mgmt</v>
          </cell>
          <cell r="D315" t="str">
            <v>AN</v>
          </cell>
          <cell r="E315" t="str">
            <v>ED</v>
          </cell>
          <cell r="F315" t="str">
            <v>Programs</v>
          </cell>
          <cell r="G315" t="str">
            <v>Elec Distribution 360-373</v>
          </cell>
        </row>
        <row r="316">
          <cell r="A316">
            <v>2060</v>
          </cell>
          <cell r="B316" t="str">
            <v>Trans/Dist</v>
          </cell>
          <cell r="C316" t="str">
            <v>Wood Pole Mgmt</v>
          </cell>
          <cell r="D316" t="str">
            <v>AN</v>
          </cell>
          <cell r="E316" t="str">
            <v>ED</v>
          </cell>
          <cell r="F316" t="str">
            <v>Programs</v>
          </cell>
          <cell r="G316" t="str">
            <v>Elec Distribution 360-373</v>
          </cell>
        </row>
        <row r="317">
          <cell r="A317">
            <v>2060</v>
          </cell>
          <cell r="B317" t="str">
            <v>Trans/Dist</v>
          </cell>
          <cell r="C317" t="str">
            <v>Wood Pole Mgmt</v>
          </cell>
          <cell r="D317" t="str">
            <v>AN</v>
          </cell>
          <cell r="E317" t="str">
            <v>ED</v>
          </cell>
          <cell r="F317" t="str">
            <v>Programs</v>
          </cell>
          <cell r="G317" t="str">
            <v>Elec Distribution 360-373</v>
          </cell>
        </row>
        <row r="318">
          <cell r="A318">
            <v>2060</v>
          </cell>
          <cell r="B318" t="str">
            <v>Trans/Dist</v>
          </cell>
          <cell r="C318" t="str">
            <v>Wood Pole Mgmt</v>
          </cell>
          <cell r="D318" t="str">
            <v>AN</v>
          </cell>
          <cell r="E318" t="str">
            <v>ED</v>
          </cell>
          <cell r="F318" t="str">
            <v>Programs</v>
          </cell>
          <cell r="G318" t="str">
            <v>Elec Distribution 360-373</v>
          </cell>
        </row>
        <row r="319">
          <cell r="A319">
            <v>2060</v>
          </cell>
          <cell r="B319" t="str">
            <v>Trans/Dist</v>
          </cell>
          <cell r="C319" t="str">
            <v>Wood Pole Mgmt</v>
          </cell>
          <cell r="D319" t="str">
            <v>AN</v>
          </cell>
          <cell r="E319" t="str">
            <v>ED</v>
          </cell>
          <cell r="F319" t="str">
            <v>Programs</v>
          </cell>
          <cell r="G319" t="str">
            <v>Elec Distribution 360-373</v>
          </cell>
        </row>
        <row r="320">
          <cell r="A320">
            <v>2060</v>
          </cell>
          <cell r="B320" t="str">
            <v>Trans/Dist</v>
          </cell>
          <cell r="C320" t="str">
            <v>Wood Pole Mgmt</v>
          </cell>
          <cell r="D320" t="str">
            <v>AN</v>
          </cell>
          <cell r="E320" t="str">
            <v>ED</v>
          </cell>
          <cell r="F320" t="str">
            <v>Programs</v>
          </cell>
          <cell r="G320" t="str">
            <v>Elec Distribution 360-373</v>
          </cell>
        </row>
        <row r="321">
          <cell r="A321">
            <v>2060</v>
          </cell>
          <cell r="B321" t="str">
            <v>Trans/Dist</v>
          </cell>
          <cell r="C321" t="str">
            <v>Wood Pole Mgmt</v>
          </cell>
          <cell r="D321" t="str">
            <v>AN</v>
          </cell>
          <cell r="E321" t="str">
            <v>ED</v>
          </cell>
          <cell r="F321" t="str">
            <v>Programs</v>
          </cell>
          <cell r="G321" t="str">
            <v>Elec Distribution 360-373</v>
          </cell>
        </row>
        <row r="322">
          <cell r="A322">
            <v>2060</v>
          </cell>
          <cell r="B322" t="str">
            <v>Trans/Dist</v>
          </cell>
          <cell r="C322" t="str">
            <v>Wood Pole Mgmt</v>
          </cell>
          <cell r="D322" t="str">
            <v>AN</v>
          </cell>
          <cell r="E322" t="str">
            <v>ED</v>
          </cell>
          <cell r="F322" t="str">
            <v>Programs</v>
          </cell>
          <cell r="G322" t="str">
            <v>Elec Distribution 360-373</v>
          </cell>
        </row>
        <row r="323">
          <cell r="A323">
            <v>2204</v>
          </cell>
          <cell r="B323" t="str">
            <v>Trans/Dist</v>
          </cell>
          <cell r="C323" t="str">
            <v>System Wood Substation Rebuilds</v>
          </cell>
          <cell r="D323" t="str">
            <v>AN</v>
          </cell>
          <cell r="E323" t="str">
            <v>ED</v>
          </cell>
          <cell r="F323" t="str">
            <v>Programs</v>
          </cell>
          <cell r="G323" t="str">
            <v>Elec Distribution 360-373</v>
          </cell>
        </row>
        <row r="324">
          <cell r="A324">
            <v>2204</v>
          </cell>
          <cell r="B324" t="str">
            <v>Trans/Dist</v>
          </cell>
          <cell r="C324" t="str">
            <v>System Wood Substation Rebuilds</v>
          </cell>
          <cell r="D324" t="str">
            <v>AN</v>
          </cell>
          <cell r="E324" t="str">
            <v>ED</v>
          </cell>
          <cell r="F324" t="str">
            <v>Programs</v>
          </cell>
          <cell r="G324" t="str">
            <v>Elec Distribution 360-373</v>
          </cell>
        </row>
        <row r="325">
          <cell r="A325">
            <v>2204</v>
          </cell>
          <cell r="B325" t="str">
            <v>Trans/Dist</v>
          </cell>
          <cell r="C325" t="str">
            <v>System Wood Substation Rebuilds</v>
          </cell>
          <cell r="D325" t="str">
            <v>AN</v>
          </cell>
          <cell r="E325" t="str">
            <v>ED</v>
          </cell>
          <cell r="F325" t="str">
            <v>Programs</v>
          </cell>
          <cell r="G325" t="str">
            <v>Elec Distribution 360-373</v>
          </cell>
        </row>
        <row r="326">
          <cell r="A326">
            <v>2204</v>
          </cell>
          <cell r="B326" t="str">
            <v>Trans/Dist</v>
          </cell>
          <cell r="C326" t="str">
            <v>System Wood Substation Rebuilds</v>
          </cell>
          <cell r="D326" t="str">
            <v>AN</v>
          </cell>
          <cell r="E326" t="str">
            <v>ED</v>
          </cell>
          <cell r="F326" t="str">
            <v>Programs</v>
          </cell>
          <cell r="G326" t="str">
            <v>Elec Distribution 360-373</v>
          </cell>
        </row>
        <row r="327">
          <cell r="A327">
            <v>2204</v>
          </cell>
          <cell r="B327" t="str">
            <v>Trans/Dist</v>
          </cell>
          <cell r="C327" t="str">
            <v>System Wood Substation Rebuilds</v>
          </cell>
          <cell r="D327" t="str">
            <v>AN</v>
          </cell>
          <cell r="E327" t="str">
            <v>ED</v>
          </cell>
          <cell r="F327" t="str">
            <v>Programs</v>
          </cell>
          <cell r="G327" t="str">
            <v>Elec Distribution 360-373</v>
          </cell>
        </row>
        <row r="328">
          <cell r="A328">
            <v>2204</v>
          </cell>
          <cell r="B328" t="str">
            <v>Trans/Dist</v>
          </cell>
          <cell r="C328" t="str">
            <v>System Wood Substation Rebuilds</v>
          </cell>
          <cell r="D328" t="str">
            <v>AN</v>
          </cell>
          <cell r="E328" t="str">
            <v>ED</v>
          </cell>
          <cell r="F328" t="str">
            <v>Programs</v>
          </cell>
          <cell r="G328" t="str">
            <v>Elec Distribution 360-373</v>
          </cell>
        </row>
        <row r="329">
          <cell r="A329">
            <v>2204</v>
          </cell>
          <cell r="B329" t="str">
            <v>Trans/Dist</v>
          </cell>
          <cell r="C329" t="str">
            <v>System Wood Substation Rebuilds</v>
          </cell>
          <cell r="D329" t="str">
            <v>AN</v>
          </cell>
          <cell r="E329" t="str">
            <v>ED</v>
          </cell>
          <cell r="F329" t="str">
            <v>Programs</v>
          </cell>
          <cell r="G329" t="str">
            <v>Elec Distribution 360-373</v>
          </cell>
        </row>
        <row r="330">
          <cell r="A330">
            <v>2204</v>
          </cell>
          <cell r="B330" t="str">
            <v>Trans/Dist</v>
          </cell>
          <cell r="C330" t="str">
            <v>System Wood Substation Rebuilds</v>
          </cell>
          <cell r="D330" t="str">
            <v>AN</v>
          </cell>
          <cell r="E330" t="str">
            <v>ED</v>
          </cell>
          <cell r="F330" t="str">
            <v>Programs</v>
          </cell>
          <cell r="G330" t="str">
            <v>Elec Distribution 360-373</v>
          </cell>
        </row>
        <row r="331">
          <cell r="A331">
            <v>2204</v>
          </cell>
          <cell r="B331" t="str">
            <v>Trans/Dist</v>
          </cell>
          <cell r="C331" t="str">
            <v>System Wood Substation Rebuilds</v>
          </cell>
          <cell r="D331" t="str">
            <v>AN</v>
          </cell>
          <cell r="E331" t="str">
            <v>ED</v>
          </cell>
          <cell r="F331" t="str">
            <v>Programs</v>
          </cell>
          <cell r="G331" t="str">
            <v>Elec Distribution 360-373</v>
          </cell>
        </row>
        <row r="332">
          <cell r="A332">
            <v>2204</v>
          </cell>
          <cell r="B332" t="str">
            <v>Trans/Dist</v>
          </cell>
          <cell r="C332" t="str">
            <v>System Wood Substation Rebuilds</v>
          </cell>
          <cell r="D332" t="str">
            <v>AN</v>
          </cell>
          <cell r="E332" t="str">
            <v>ED</v>
          </cell>
          <cell r="F332" t="str">
            <v>Programs</v>
          </cell>
          <cell r="G332" t="str">
            <v>Elec Distribution 360-373</v>
          </cell>
        </row>
        <row r="333">
          <cell r="A333">
            <v>2204</v>
          </cell>
          <cell r="B333" t="str">
            <v>Trans/Dist</v>
          </cell>
          <cell r="C333" t="str">
            <v>System Wood Substation Rebuilds</v>
          </cell>
          <cell r="D333" t="str">
            <v>AN</v>
          </cell>
          <cell r="E333" t="str">
            <v>ED</v>
          </cell>
          <cell r="F333" t="str">
            <v>Programs</v>
          </cell>
          <cell r="G333" t="str">
            <v>Elec Distribution 360-373</v>
          </cell>
        </row>
        <row r="334">
          <cell r="A334">
            <v>2204</v>
          </cell>
          <cell r="B334" t="str">
            <v>Trans/Dist</v>
          </cell>
          <cell r="C334" t="str">
            <v>System Wood Substation Rebuilds</v>
          </cell>
          <cell r="D334" t="str">
            <v>AN</v>
          </cell>
          <cell r="E334" t="str">
            <v>ED</v>
          </cell>
          <cell r="F334" t="str">
            <v>Programs</v>
          </cell>
          <cell r="G334" t="str">
            <v>Elec Distribution 360-373</v>
          </cell>
        </row>
        <row r="335">
          <cell r="A335">
            <v>2204</v>
          </cell>
          <cell r="B335" t="str">
            <v>Trans/Dist</v>
          </cell>
          <cell r="C335" t="str">
            <v>System Wood Substation Rebuilds</v>
          </cell>
          <cell r="D335" t="str">
            <v>AN</v>
          </cell>
          <cell r="E335" t="str">
            <v>ED</v>
          </cell>
          <cell r="F335" t="str">
            <v>Programs</v>
          </cell>
          <cell r="G335" t="str">
            <v>Elec Distribution 360-373</v>
          </cell>
        </row>
        <row r="336">
          <cell r="A336">
            <v>2204</v>
          </cell>
          <cell r="B336" t="str">
            <v>Trans/Dist</v>
          </cell>
          <cell r="C336" t="str">
            <v>System Wood Substation Rebuilds</v>
          </cell>
          <cell r="D336" t="str">
            <v>AN</v>
          </cell>
          <cell r="E336" t="str">
            <v>ED</v>
          </cell>
          <cell r="F336" t="str">
            <v>Programs</v>
          </cell>
          <cell r="G336" t="str">
            <v>Elec Distribution 360-373</v>
          </cell>
        </row>
        <row r="337">
          <cell r="A337">
            <v>2204</v>
          </cell>
          <cell r="B337" t="str">
            <v>Trans/Dist</v>
          </cell>
          <cell r="C337" t="str">
            <v>System Wood Substation Rebuilds</v>
          </cell>
          <cell r="D337" t="str">
            <v>AN</v>
          </cell>
          <cell r="E337" t="str">
            <v>ED</v>
          </cell>
          <cell r="F337" t="str">
            <v>Programs</v>
          </cell>
          <cell r="G337" t="str">
            <v>Elec Distribution 360-373</v>
          </cell>
        </row>
        <row r="338">
          <cell r="A338">
            <v>2204</v>
          </cell>
          <cell r="B338" t="str">
            <v>Trans/Dist</v>
          </cell>
          <cell r="C338" t="str">
            <v>System Wood Substation Rebuilds</v>
          </cell>
          <cell r="D338" t="str">
            <v>AN</v>
          </cell>
          <cell r="E338" t="str">
            <v>ED</v>
          </cell>
          <cell r="F338" t="str">
            <v>Programs</v>
          </cell>
          <cell r="G338" t="str">
            <v>Elec Distribution 360-373</v>
          </cell>
        </row>
        <row r="339">
          <cell r="A339">
            <v>2214</v>
          </cell>
          <cell r="B339" t="str">
            <v>Trans/Dist</v>
          </cell>
          <cell r="C339" t="str">
            <v>Colstrip Transmission-PNACI Capital Additions</v>
          </cell>
          <cell r="D339" t="str">
            <v>AN</v>
          </cell>
          <cell r="E339" t="str">
            <v>ED</v>
          </cell>
          <cell r="F339" t="str">
            <v>Programs</v>
          </cell>
          <cell r="G339" t="str">
            <v>Elec Transmission 350-359</v>
          </cell>
        </row>
        <row r="340">
          <cell r="A340">
            <v>2214</v>
          </cell>
          <cell r="B340" t="str">
            <v>Trans/Dist</v>
          </cell>
          <cell r="C340" t="str">
            <v>Colstrip Transmission-PNACI Capital Additions</v>
          </cell>
          <cell r="D340" t="str">
            <v>AN</v>
          </cell>
          <cell r="E340" t="str">
            <v>ED</v>
          </cell>
          <cell r="F340" t="str">
            <v>Programs</v>
          </cell>
          <cell r="G340" t="str">
            <v>Elec Transmission 350-359</v>
          </cell>
        </row>
        <row r="341">
          <cell r="A341">
            <v>2214</v>
          </cell>
          <cell r="B341" t="str">
            <v>Trans/Dist</v>
          </cell>
          <cell r="C341" t="str">
            <v>Colstrip Transmission-PNACI Capital Additions</v>
          </cell>
          <cell r="D341" t="str">
            <v>AN</v>
          </cell>
          <cell r="E341" t="str">
            <v>ED</v>
          </cell>
          <cell r="F341" t="str">
            <v>Programs</v>
          </cell>
          <cell r="G341" t="str">
            <v>Elec Transmission 350-359</v>
          </cell>
        </row>
        <row r="342">
          <cell r="A342">
            <v>2214</v>
          </cell>
          <cell r="B342" t="str">
            <v>Trans/Dist</v>
          </cell>
          <cell r="C342" t="str">
            <v>Colstrip Transmission-PNACI Capital Additions</v>
          </cell>
          <cell r="D342" t="str">
            <v>AN</v>
          </cell>
          <cell r="E342" t="str">
            <v>ED</v>
          </cell>
          <cell r="F342" t="str">
            <v>Programs</v>
          </cell>
          <cell r="G342" t="str">
            <v>Elec Transmission 350-359</v>
          </cell>
        </row>
        <row r="343">
          <cell r="A343">
            <v>2215</v>
          </cell>
          <cell r="B343" t="str">
            <v>Trans/Dist</v>
          </cell>
          <cell r="C343" t="str">
            <v>System - Replace High Voltage Breakers</v>
          </cell>
          <cell r="D343" t="str">
            <v>AN</v>
          </cell>
          <cell r="E343" t="str">
            <v>ED</v>
          </cell>
          <cell r="F343" t="str">
            <v>Programs</v>
          </cell>
          <cell r="G343" t="str">
            <v>Elec Transmission 350-359</v>
          </cell>
        </row>
        <row r="344">
          <cell r="A344">
            <v>2215</v>
          </cell>
          <cell r="B344" t="str">
            <v>Trans/Dist</v>
          </cell>
          <cell r="C344" t="str">
            <v>System - Replace High Voltage Breakers</v>
          </cell>
          <cell r="D344" t="str">
            <v>AN</v>
          </cell>
          <cell r="E344" t="str">
            <v>ED</v>
          </cell>
          <cell r="F344" t="str">
            <v>Programs</v>
          </cell>
          <cell r="G344" t="str">
            <v>Elec Transmission 350-359</v>
          </cell>
        </row>
        <row r="345">
          <cell r="A345">
            <v>2215</v>
          </cell>
          <cell r="B345" t="str">
            <v>Trans/Dist</v>
          </cell>
          <cell r="C345" t="str">
            <v>System - Replace High Voltage Breakers</v>
          </cell>
          <cell r="D345" t="str">
            <v>AN</v>
          </cell>
          <cell r="E345" t="str">
            <v>ED</v>
          </cell>
          <cell r="F345" t="str">
            <v>Programs</v>
          </cell>
          <cell r="G345" t="str">
            <v>Elec Transmission 350-359</v>
          </cell>
        </row>
        <row r="346">
          <cell r="A346">
            <v>2217</v>
          </cell>
          <cell r="B346" t="str">
            <v>Trans/Dist</v>
          </cell>
          <cell r="C346" t="str">
            <v>Spokane-CDA 115 kV Line Relay Upgrades</v>
          </cell>
          <cell r="D346" t="str">
            <v>AN</v>
          </cell>
          <cell r="E346" t="str">
            <v>ED</v>
          </cell>
          <cell r="F346" t="str">
            <v>Projects</v>
          </cell>
          <cell r="G346" t="str">
            <v>Elec Transmission 350-359</v>
          </cell>
        </row>
        <row r="347">
          <cell r="A347">
            <v>2217</v>
          </cell>
          <cell r="B347" t="str">
            <v>Trans/Dist</v>
          </cell>
          <cell r="C347" t="str">
            <v>Spokane-CDA 115 kV Line Relay Upgrades</v>
          </cell>
          <cell r="D347" t="str">
            <v>AN</v>
          </cell>
          <cell r="E347" t="str">
            <v>ED</v>
          </cell>
          <cell r="F347" t="str">
            <v>Projects</v>
          </cell>
          <cell r="G347" t="str">
            <v>Elec Transmission 350-359</v>
          </cell>
        </row>
        <row r="348">
          <cell r="A348">
            <v>2217</v>
          </cell>
          <cell r="B348" t="str">
            <v>Trans/Dist</v>
          </cell>
          <cell r="C348" t="str">
            <v>Spokane-CDA 115 kV Line Relay Upgrades</v>
          </cell>
          <cell r="D348" t="str">
            <v>AN</v>
          </cell>
          <cell r="E348" t="str">
            <v>ED</v>
          </cell>
          <cell r="F348" t="str">
            <v>Projects</v>
          </cell>
          <cell r="G348" t="str">
            <v>Elec Transmission 350-359</v>
          </cell>
        </row>
        <row r="349">
          <cell r="A349">
            <v>2217</v>
          </cell>
          <cell r="B349" t="str">
            <v>Trans/Dist</v>
          </cell>
          <cell r="C349" t="str">
            <v>Spokane-CDA 115 kV Line Relay Upgrades</v>
          </cell>
          <cell r="D349" t="str">
            <v>AN</v>
          </cell>
          <cell r="E349" t="str">
            <v>ED</v>
          </cell>
          <cell r="F349" t="str">
            <v>Projects</v>
          </cell>
          <cell r="G349" t="str">
            <v>Elec Transmission 350-359</v>
          </cell>
        </row>
        <row r="350">
          <cell r="A350">
            <v>2217</v>
          </cell>
          <cell r="B350" t="str">
            <v>Trans/Dist</v>
          </cell>
          <cell r="C350" t="str">
            <v>Spokane-CDA 115 kV Line Relay Upgrades</v>
          </cell>
          <cell r="D350" t="str">
            <v>AN</v>
          </cell>
          <cell r="E350" t="str">
            <v>ED</v>
          </cell>
          <cell r="F350" t="str">
            <v>Projects</v>
          </cell>
          <cell r="G350" t="str">
            <v>Elec Transmission 350-359</v>
          </cell>
        </row>
        <row r="351">
          <cell r="A351">
            <v>2217</v>
          </cell>
          <cell r="B351" t="str">
            <v>Trans/Dist</v>
          </cell>
          <cell r="C351" t="str">
            <v>Spokane-CDA 115 kV Line Relay Upgrades</v>
          </cell>
          <cell r="D351" t="str">
            <v>AN</v>
          </cell>
          <cell r="E351" t="str">
            <v>ED</v>
          </cell>
          <cell r="F351" t="str">
            <v>Projects</v>
          </cell>
          <cell r="G351" t="str">
            <v>Elec Transmission 350-359</v>
          </cell>
        </row>
        <row r="352">
          <cell r="A352">
            <v>2237</v>
          </cell>
          <cell r="B352" t="str">
            <v>Trans/Dist</v>
          </cell>
          <cell r="C352" t="str">
            <v>Metro FDR Upgrade</v>
          </cell>
          <cell r="D352" t="str">
            <v>WA</v>
          </cell>
          <cell r="E352" t="str">
            <v>ED</v>
          </cell>
          <cell r="F352" t="str">
            <v>Projects</v>
          </cell>
          <cell r="G352" t="str">
            <v>Elec Distribution 360-373</v>
          </cell>
        </row>
        <row r="353">
          <cell r="A353">
            <v>2237</v>
          </cell>
          <cell r="B353" t="str">
            <v>Trans/Dist</v>
          </cell>
          <cell r="C353" t="str">
            <v>Metro FDR Upgrade</v>
          </cell>
          <cell r="D353" t="str">
            <v>WA</v>
          </cell>
          <cell r="E353" t="str">
            <v>ED</v>
          </cell>
          <cell r="F353" t="str">
            <v>Projects</v>
          </cell>
          <cell r="G353" t="str">
            <v>Elec Distribution 360-373</v>
          </cell>
        </row>
        <row r="354">
          <cell r="A354">
            <v>2237</v>
          </cell>
          <cell r="B354" t="str">
            <v>Trans/Dist</v>
          </cell>
          <cell r="C354" t="str">
            <v>Metro FDR Upgrade</v>
          </cell>
          <cell r="D354" t="str">
            <v>WA</v>
          </cell>
          <cell r="E354" t="str">
            <v>ED</v>
          </cell>
          <cell r="F354" t="str">
            <v>Projects</v>
          </cell>
          <cell r="G354" t="str">
            <v>Elec Distribution 360-373</v>
          </cell>
        </row>
        <row r="355">
          <cell r="A355">
            <v>2252</v>
          </cell>
          <cell r="B355" t="str">
            <v>Trans/Dist</v>
          </cell>
          <cell r="C355" t="str">
            <v>System - Replace/Install Relays</v>
          </cell>
          <cell r="D355" t="str">
            <v>AN</v>
          </cell>
          <cell r="E355" t="str">
            <v>ED</v>
          </cell>
          <cell r="F355" t="str">
            <v>Programs</v>
          </cell>
          <cell r="G355" t="str">
            <v>Elec Transmission 350-359</v>
          </cell>
        </row>
        <row r="356">
          <cell r="A356">
            <v>2252</v>
          </cell>
          <cell r="B356" t="str">
            <v>Trans/Dist</v>
          </cell>
          <cell r="C356" t="str">
            <v>System - Replace/Install Relays</v>
          </cell>
          <cell r="D356" t="str">
            <v>AN</v>
          </cell>
          <cell r="E356" t="str">
            <v>ED</v>
          </cell>
          <cell r="F356" t="str">
            <v>Programs</v>
          </cell>
          <cell r="G356" t="str">
            <v>Elec Transmission 350-359</v>
          </cell>
        </row>
        <row r="357">
          <cell r="A357">
            <v>2252</v>
          </cell>
          <cell r="B357" t="str">
            <v>Trans/Dist</v>
          </cell>
          <cell r="C357" t="str">
            <v>System - Replace/Install Relays</v>
          </cell>
          <cell r="D357" t="str">
            <v>AN</v>
          </cell>
          <cell r="E357" t="str">
            <v>ED</v>
          </cell>
          <cell r="F357" t="str">
            <v>Programs</v>
          </cell>
          <cell r="G357" t="str">
            <v>Elec Transmission 350-359</v>
          </cell>
        </row>
        <row r="358">
          <cell r="A358">
            <v>2253</v>
          </cell>
          <cell r="B358" t="str">
            <v>Trans/Dist</v>
          </cell>
          <cell r="C358" t="str">
            <v>System - Upgrade Meters</v>
          </cell>
          <cell r="D358" t="str">
            <v>AN</v>
          </cell>
          <cell r="E358" t="str">
            <v>ED</v>
          </cell>
          <cell r="F358" t="str">
            <v>Programs</v>
          </cell>
          <cell r="G358" t="str">
            <v>Elec Distribution 360-373</v>
          </cell>
        </row>
        <row r="359">
          <cell r="A359">
            <v>2253</v>
          </cell>
          <cell r="B359" t="str">
            <v>Trans/Dist</v>
          </cell>
          <cell r="C359" t="str">
            <v>System - Upgrade Meters</v>
          </cell>
          <cell r="D359" t="str">
            <v>AN</v>
          </cell>
          <cell r="E359" t="str">
            <v>ED</v>
          </cell>
          <cell r="F359" t="str">
            <v>Programs</v>
          </cell>
          <cell r="G359" t="str">
            <v>Elec Distribution 360-373</v>
          </cell>
        </row>
        <row r="360">
          <cell r="A360">
            <v>2253</v>
          </cell>
          <cell r="B360" t="str">
            <v>Trans/Dist</v>
          </cell>
          <cell r="C360" t="str">
            <v>System - Upgrade Meters</v>
          </cell>
          <cell r="D360" t="str">
            <v>AN</v>
          </cell>
          <cell r="E360" t="str">
            <v>ED</v>
          </cell>
          <cell r="F360" t="str">
            <v>Programs</v>
          </cell>
          <cell r="G360" t="str">
            <v>Elec Distribution 360-373</v>
          </cell>
        </row>
        <row r="361">
          <cell r="A361">
            <v>2254</v>
          </cell>
          <cell r="B361" t="str">
            <v>Trans/Dist</v>
          </cell>
          <cell r="C361" t="str">
            <v>System 115kV Air Switch Upgrade</v>
          </cell>
          <cell r="D361" t="str">
            <v>AN</v>
          </cell>
          <cell r="E361" t="str">
            <v>ED</v>
          </cell>
          <cell r="F361" t="str">
            <v>Programs</v>
          </cell>
          <cell r="G361" t="str">
            <v>Elec Transmission 350-359</v>
          </cell>
        </row>
        <row r="362">
          <cell r="A362">
            <v>2254</v>
          </cell>
          <cell r="B362" t="str">
            <v>Trans/Dist</v>
          </cell>
          <cell r="C362" t="str">
            <v>System 115kV Air Switch Upgrade</v>
          </cell>
          <cell r="D362" t="str">
            <v>AN</v>
          </cell>
          <cell r="E362" t="str">
            <v>ED</v>
          </cell>
          <cell r="F362" t="str">
            <v>Programs</v>
          </cell>
          <cell r="G362" t="str">
            <v>Elec Transmission 350-359</v>
          </cell>
        </row>
        <row r="363">
          <cell r="A363">
            <v>2254</v>
          </cell>
          <cell r="B363" t="str">
            <v>Trans/Dist</v>
          </cell>
          <cell r="C363" t="str">
            <v>System 115kV Air Switch Upgrade</v>
          </cell>
          <cell r="D363" t="str">
            <v>AN</v>
          </cell>
          <cell r="E363" t="str">
            <v>ED</v>
          </cell>
          <cell r="F363" t="str">
            <v>Programs</v>
          </cell>
          <cell r="G363" t="str">
            <v>Elec Transmission 350-359</v>
          </cell>
        </row>
        <row r="364">
          <cell r="A364">
            <v>2260</v>
          </cell>
          <cell r="B364" t="str">
            <v>Trans/Dist</v>
          </cell>
          <cell r="C364" t="str">
            <v>System - Upgrade Surge Protection</v>
          </cell>
          <cell r="D364" t="str">
            <v>AN</v>
          </cell>
          <cell r="E364" t="str">
            <v>ED</v>
          </cell>
          <cell r="F364" t="str">
            <v>Programs</v>
          </cell>
          <cell r="G364" t="str">
            <v>Elec Transmission 350-359</v>
          </cell>
        </row>
        <row r="365">
          <cell r="A365">
            <v>2260</v>
          </cell>
          <cell r="B365" t="str">
            <v>Trans/Dist</v>
          </cell>
          <cell r="C365" t="str">
            <v>System - Upgrade Surge Protection</v>
          </cell>
          <cell r="D365" t="str">
            <v>AN</v>
          </cell>
          <cell r="E365" t="str">
            <v>ED</v>
          </cell>
          <cell r="F365" t="str">
            <v>Programs</v>
          </cell>
          <cell r="G365" t="str">
            <v>Elec Transmission 350-359</v>
          </cell>
        </row>
        <row r="366">
          <cell r="A366">
            <v>2274</v>
          </cell>
          <cell r="B366" t="str">
            <v>Trans/Dist</v>
          </cell>
          <cell r="C366" t="str">
            <v>Tamarack 115Kv Sub-Construction</v>
          </cell>
          <cell r="D366" t="str">
            <v>ID</v>
          </cell>
          <cell r="E366" t="str">
            <v>ED</v>
          </cell>
          <cell r="F366" t="str">
            <v>Programs</v>
          </cell>
          <cell r="G366" t="str">
            <v>Elec Transmission 350-359</v>
          </cell>
        </row>
        <row r="367">
          <cell r="A367">
            <v>2274</v>
          </cell>
          <cell r="B367" t="str">
            <v>Trans/Dist</v>
          </cell>
          <cell r="C367" t="str">
            <v>Tamarack 115Kv Sub-Construction</v>
          </cell>
          <cell r="D367" t="str">
            <v>ID</v>
          </cell>
          <cell r="E367" t="str">
            <v>ED</v>
          </cell>
          <cell r="F367" t="str">
            <v>Programs</v>
          </cell>
          <cell r="G367" t="str">
            <v>Elec Transmission 350-359</v>
          </cell>
        </row>
        <row r="368">
          <cell r="A368">
            <v>2274</v>
          </cell>
          <cell r="B368" t="str">
            <v>Trans/Dist</v>
          </cell>
          <cell r="C368" t="str">
            <v>Tamarack 115Kv Sub-Construction</v>
          </cell>
          <cell r="D368" t="str">
            <v>ID</v>
          </cell>
          <cell r="E368" t="str">
            <v>ED</v>
          </cell>
          <cell r="F368" t="str">
            <v>Programs</v>
          </cell>
          <cell r="G368" t="str">
            <v>Elec Transmission 350-359</v>
          </cell>
        </row>
        <row r="369">
          <cell r="A369">
            <v>2274</v>
          </cell>
          <cell r="B369" t="str">
            <v>Trans/Dist</v>
          </cell>
          <cell r="C369" t="str">
            <v>Tamarack 115Kv Sub-Construction</v>
          </cell>
          <cell r="D369" t="str">
            <v>ID</v>
          </cell>
          <cell r="E369" t="str">
            <v>ED</v>
          </cell>
          <cell r="F369" t="str">
            <v>Programs</v>
          </cell>
          <cell r="G369" t="str">
            <v>Elec Transmission 350-359</v>
          </cell>
        </row>
        <row r="370">
          <cell r="A370">
            <v>2275</v>
          </cell>
          <cell r="B370" t="str">
            <v>Trans/Dist</v>
          </cell>
          <cell r="C370" t="str">
            <v>System - Rock/Fence Restore</v>
          </cell>
          <cell r="D370" t="str">
            <v>AN</v>
          </cell>
          <cell r="E370" t="str">
            <v>ED</v>
          </cell>
          <cell r="F370" t="str">
            <v>Programs</v>
          </cell>
          <cell r="G370" t="str">
            <v>Elec Distribution 360-373</v>
          </cell>
        </row>
        <row r="371">
          <cell r="A371">
            <v>2275</v>
          </cell>
          <cell r="B371" t="str">
            <v>Trans/Dist</v>
          </cell>
          <cell r="C371" t="str">
            <v>System - Rock/Fence Restore</v>
          </cell>
          <cell r="D371" t="str">
            <v>AN</v>
          </cell>
          <cell r="E371" t="str">
            <v>ED</v>
          </cell>
          <cell r="F371" t="str">
            <v>Programs</v>
          </cell>
          <cell r="G371" t="str">
            <v>Elec Distribution 360-373</v>
          </cell>
        </row>
        <row r="372">
          <cell r="A372">
            <v>2275</v>
          </cell>
          <cell r="B372" t="str">
            <v>Trans/Dist</v>
          </cell>
          <cell r="C372" t="str">
            <v>System - Rock/Fence Restore</v>
          </cell>
          <cell r="D372" t="str">
            <v>AN</v>
          </cell>
          <cell r="E372" t="str">
            <v>ED</v>
          </cell>
          <cell r="F372" t="str">
            <v>Programs</v>
          </cell>
          <cell r="G372" t="str">
            <v>Elec Distribution 360-373</v>
          </cell>
        </row>
        <row r="373">
          <cell r="A373">
            <v>2276</v>
          </cell>
          <cell r="B373" t="str">
            <v>Trans/Dist</v>
          </cell>
          <cell r="C373" t="str">
            <v>Distribution Line Protection</v>
          </cell>
          <cell r="D373" t="str">
            <v>AN</v>
          </cell>
          <cell r="E373" t="str">
            <v>ED</v>
          </cell>
          <cell r="F373" t="str">
            <v>Programs</v>
          </cell>
          <cell r="G373" t="str">
            <v>Elec Distribution 360-373</v>
          </cell>
        </row>
        <row r="374">
          <cell r="A374">
            <v>2276</v>
          </cell>
          <cell r="B374" t="str">
            <v>Trans/Dist</v>
          </cell>
          <cell r="C374" t="str">
            <v>Distribution Line Protection</v>
          </cell>
          <cell r="D374" t="str">
            <v>AN</v>
          </cell>
          <cell r="E374" t="str">
            <v>ED</v>
          </cell>
          <cell r="F374" t="str">
            <v>Programs</v>
          </cell>
          <cell r="G374" t="str">
            <v>Elec Distribution 360-373</v>
          </cell>
        </row>
        <row r="375">
          <cell r="A375">
            <v>2276</v>
          </cell>
          <cell r="B375" t="str">
            <v>Trans/Dist</v>
          </cell>
          <cell r="C375" t="str">
            <v>Distribution Line Protection</v>
          </cell>
          <cell r="D375" t="str">
            <v>AN</v>
          </cell>
          <cell r="E375" t="str">
            <v>ED</v>
          </cell>
          <cell r="F375" t="str">
            <v>Programs</v>
          </cell>
          <cell r="G375" t="str">
            <v>Elec Distribution 360-373</v>
          </cell>
        </row>
        <row r="376">
          <cell r="A376">
            <v>2277</v>
          </cell>
          <cell r="B376" t="str">
            <v>Trans/Dist</v>
          </cell>
          <cell r="C376" t="str">
            <v>SCADA Upgrade</v>
          </cell>
          <cell r="D376" t="str">
            <v>AA</v>
          </cell>
          <cell r="E376" t="str">
            <v>CD</v>
          </cell>
          <cell r="F376" t="str">
            <v>Programs</v>
          </cell>
          <cell r="G376" t="str">
            <v>General 389-391 / 393-395 / 397-398</v>
          </cell>
        </row>
        <row r="377">
          <cell r="A377">
            <v>2277</v>
          </cell>
          <cell r="B377" t="str">
            <v>Trans/Dist</v>
          </cell>
          <cell r="C377" t="str">
            <v>SCADA Upgrade</v>
          </cell>
          <cell r="D377" t="str">
            <v>AA</v>
          </cell>
          <cell r="E377" t="str">
            <v>CD</v>
          </cell>
          <cell r="F377" t="str">
            <v>Programs</v>
          </cell>
          <cell r="G377" t="str">
            <v>General 389-391 / 393-395 / 397-398</v>
          </cell>
        </row>
        <row r="378">
          <cell r="A378">
            <v>2277</v>
          </cell>
          <cell r="B378" t="str">
            <v>Trans/Dist</v>
          </cell>
          <cell r="C378" t="str">
            <v>SCADA Upgrade</v>
          </cell>
          <cell r="D378" t="str">
            <v>AA</v>
          </cell>
          <cell r="E378" t="str">
            <v>CD</v>
          </cell>
          <cell r="F378" t="str">
            <v>Programs</v>
          </cell>
          <cell r="G378" t="str">
            <v>General 389-391 / 393-395 / 397-398</v>
          </cell>
        </row>
        <row r="379">
          <cell r="A379">
            <v>2278</v>
          </cell>
          <cell r="B379" t="str">
            <v>Trans/Dist</v>
          </cell>
          <cell r="C379" t="str">
            <v>System-Replace Obsolete Reclosers</v>
          </cell>
          <cell r="D379" t="str">
            <v>AN</v>
          </cell>
          <cell r="E379" t="str">
            <v>ED</v>
          </cell>
          <cell r="F379" t="str">
            <v>Programs</v>
          </cell>
          <cell r="G379" t="str">
            <v>Elec Distribution 360-373</v>
          </cell>
        </row>
        <row r="380">
          <cell r="A380">
            <v>2278</v>
          </cell>
          <cell r="B380" t="str">
            <v>Trans/Dist</v>
          </cell>
          <cell r="C380" t="str">
            <v>System-Replace Obsolete Reclosers</v>
          </cell>
          <cell r="D380" t="str">
            <v>AN</v>
          </cell>
          <cell r="E380" t="str">
            <v>ED</v>
          </cell>
          <cell r="F380" t="str">
            <v>Programs</v>
          </cell>
          <cell r="G380" t="str">
            <v>Elec Distribution 360-373</v>
          </cell>
        </row>
        <row r="381">
          <cell r="A381">
            <v>2278</v>
          </cell>
          <cell r="B381" t="str">
            <v>Trans/Dist</v>
          </cell>
          <cell r="C381" t="str">
            <v>System-Replace Obsolete Reclosers</v>
          </cell>
          <cell r="D381" t="str">
            <v>AN</v>
          </cell>
          <cell r="E381" t="str">
            <v>ED</v>
          </cell>
          <cell r="F381" t="str">
            <v>Programs</v>
          </cell>
          <cell r="G381" t="str">
            <v>Elec Distribution 360-373</v>
          </cell>
        </row>
        <row r="382">
          <cell r="A382">
            <v>2280</v>
          </cell>
          <cell r="B382" t="str">
            <v>Trans/Dist</v>
          </cell>
          <cell r="C382" t="str">
            <v>System - Replace Obsolete Circuit Switchers</v>
          </cell>
          <cell r="D382" t="str">
            <v>AN</v>
          </cell>
          <cell r="E382" t="str">
            <v>ED</v>
          </cell>
          <cell r="F382" t="str">
            <v>Programs</v>
          </cell>
          <cell r="G382" t="str">
            <v>Elec Transmission 350-359</v>
          </cell>
        </row>
        <row r="383">
          <cell r="A383">
            <v>2280</v>
          </cell>
          <cell r="B383" t="str">
            <v>Trans/Dist</v>
          </cell>
          <cell r="C383" t="str">
            <v>System - Replace Obsolete Circuit Switchers</v>
          </cell>
          <cell r="D383" t="str">
            <v>AN</v>
          </cell>
          <cell r="E383" t="str">
            <v>ED</v>
          </cell>
          <cell r="F383" t="str">
            <v>Programs</v>
          </cell>
          <cell r="G383" t="str">
            <v>Elec Transmission 350-359</v>
          </cell>
        </row>
        <row r="384">
          <cell r="A384">
            <v>2280</v>
          </cell>
          <cell r="B384" t="str">
            <v>Trans/Dist</v>
          </cell>
          <cell r="C384" t="str">
            <v>System - Replace Obsolete Circuit Switchers</v>
          </cell>
          <cell r="D384" t="str">
            <v>AN</v>
          </cell>
          <cell r="E384" t="str">
            <v>ED</v>
          </cell>
          <cell r="F384" t="str">
            <v>Programs</v>
          </cell>
          <cell r="G384" t="str">
            <v>Elec Transmission 350-359</v>
          </cell>
        </row>
        <row r="385">
          <cell r="A385">
            <v>2285</v>
          </cell>
          <cell r="B385" t="str">
            <v>Trans/Dist</v>
          </cell>
          <cell r="C385" t="str">
            <v>Sunset Sub - Rebuild</v>
          </cell>
          <cell r="D385" t="str">
            <v>WA</v>
          </cell>
          <cell r="E385" t="str">
            <v>ED</v>
          </cell>
          <cell r="F385" t="str">
            <v>Projects</v>
          </cell>
          <cell r="G385" t="str">
            <v>Elec Distribution 360-373</v>
          </cell>
        </row>
        <row r="386">
          <cell r="A386">
            <v>2285</v>
          </cell>
          <cell r="B386" t="str">
            <v>Trans/Dist</v>
          </cell>
          <cell r="C386" t="str">
            <v>Sunset Sub - Rebuild</v>
          </cell>
          <cell r="D386" t="str">
            <v>WA</v>
          </cell>
          <cell r="E386" t="str">
            <v>ED</v>
          </cell>
          <cell r="F386" t="str">
            <v>Projects</v>
          </cell>
          <cell r="G386" t="str">
            <v>Elec Distribution 360-373</v>
          </cell>
        </row>
        <row r="387">
          <cell r="A387">
            <v>2285</v>
          </cell>
          <cell r="B387" t="str">
            <v>Trans/Dist</v>
          </cell>
          <cell r="C387" t="str">
            <v>Sunset Sub - Rebuild</v>
          </cell>
          <cell r="D387" t="str">
            <v>WA</v>
          </cell>
          <cell r="E387" t="str">
            <v>ED</v>
          </cell>
          <cell r="F387" t="str">
            <v>Projects</v>
          </cell>
          <cell r="G387" t="str">
            <v>Elec Distribution 360-373</v>
          </cell>
        </row>
        <row r="388">
          <cell r="A388">
            <v>2285</v>
          </cell>
          <cell r="B388" t="str">
            <v>Trans/Dist</v>
          </cell>
          <cell r="C388" t="str">
            <v>Sunset Sub - Rebuild</v>
          </cell>
          <cell r="D388" t="str">
            <v>WA</v>
          </cell>
          <cell r="E388" t="str">
            <v>ED</v>
          </cell>
          <cell r="F388" t="str">
            <v>Projects</v>
          </cell>
          <cell r="G388" t="str">
            <v>Elec Distribution 360-373</v>
          </cell>
        </row>
        <row r="389">
          <cell r="A389">
            <v>2289</v>
          </cell>
          <cell r="B389" t="str">
            <v>Trans/Dist</v>
          </cell>
          <cell r="C389" t="str">
            <v>Harrington Conversion to 13 kV</v>
          </cell>
          <cell r="D389" t="str">
            <v>WA</v>
          </cell>
          <cell r="E389" t="str">
            <v>ED</v>
          </cell>
          <cell r="F389" t="str">
            <v>Projects</v>
          </cell>
          <cell r="G389" t="str">
            <v>Elec Distribution 360-373</v>
          </cell>
        </row>
        <row r="390">
          <cell r="A390">
            <v>2289</v>
          </cell>
          <cell r="B390" t="str">
            <v>Trans/Dist</v>
          </cell>
          <cell r="C390" t="str">
            <v>Harrington Conversion to 13 kV</v>
          </cell>
          <cell r="D390" t="str">
            <v>WA</v>
          </cell>
          <cell r="E390" t="str">
            <v>ED</v>
          </cell>
          <cell r="F390" t="str">
            <v>Projects</v>
          </cell>
          <cell r="G390" t="str">
            <v>Elec Distribution 360-373</v>
          </cell>
        </row>
        <row r="391">
          <cell r="A391">
            <v>2289</v>
          </cell>
          <cell r="B391" t="str">
            <v>Trans/Dist</v>
          </cell>
          <cell r="C391" t="str">
            <v>Harrington Conversion to 13 kV</v>
          </cell>
          <cell r="D391" t="str">
            <v>WA</v>
          </cell>
          <cell r="E391" t="str">
            <v>ED</v>
          </cell>
          <cell r="F391" t="str">
            <v>Projects</v>
          </cell>
          <cell r="G391" t="str">
            <v>Elec Distribution 360-373</v>
          </cell>
        </row>
        <row r="392">
          <cell r="A392">
            <v>2293</v>
          </cell>
          <cell r="B392" t="str">
            <v>Trans/Dist</v>
          </cell>
          <cell r="C392" t="str">
            <v>SCADA - Install/Replace</v>
          </cell>
          <cell r="D392" t="str">
            <v>AN</v>
          </cell>
          <cell r="E392" t="str">
            <v>ED</v>
          </cell>
          <cell r="F392" t="str">
            <v>Programs</v>
          </cell>
          <cell r="G392" t="str">
            <v>Elec Distribution 360-373</v>
          </cell>
        </row>
        <row r="393">
          <cell r="A393">
            <v>2293</v>
          </cell>
          <cell r="B393" t="str">
            <v>Trans/Dist</v>
          </cell>
          <cell r="C393" t="str">
            <v>SCADA - Install/Replace</v>
          </cell>
          <cell r="D393" t="str">
            <v>AN</v>
          </cell>
          <cell r="E393" t="str">
            <v>ED</v>
          </cell>
          <cell r="F393" t="str">
            <v>Programs</v>
          </cell>
          <cell r="G393" t="str">
            <v>Elec Distribution 360-373</v>
          </cell>
        </row>
        <row r="394">
          <cell r="A394">
            <v>2293</v>
          </cell>
          <cell r="B394" t="str">
            <v>Trans/Dist</v>
          </cell>
          <cell r="C394" t="str">
            <v>SCADA - Install/Replace</v>
          </cell>
          <cell r="D394" t="str">
            <v>AN</v>
          </cell>
          <cell r="E394" t="str">
            <v>ED</v>
          </cell>
          <cell r="F394" t="str">
            <v>Programs</v>
          </cell>
          <cell r="G394" t="str">
            <v>Elec Distribution 360-373</v>
          </cell>
        </row>
        <row r="395">
          <cell r="A395">
            <v>2294</v>
          </cell>
          <cell r="B395" t="str">
            <v>Trans/Dist</v>
          </cell>
          <cell r="C395" t="str">
            <v>System - Batteries</v>
          </cell>
          <cell r="D395" t="str">
            <v>AN</v>
          </cell>
          <cell r="E395" t="str">
            <v>ED</v>
          </cell>
          <cell r="F395" t="str">
            <v>Programs</v>
          </cell>
          <cell r="G395" t="str">
            <v>Elec Transmission 350-359</v>
          </cell>
        </row>
        <row r="396">
          <cell r="A396">
            <v>2294</v>
          </cell>
          <cell r="B396" t="str">
            <v>Trans/Dist</v>
          </cell>
          <cell r="C396" t="str">
            <v>System - Batteries</v>
          </cell>
          <cell r="D396" t="str">
            <v>AN</v>
          </cell>
          <cell r="E396" t="str">
            <v>ED</v>
          </cell>
          <cell r="F396" t="str">
            <v>Programs</v>
          </cell>
          <cell r="G396" t="str">
            <v>Elec Transmission 350-359</v>
          </cell>
        </row>
        <row r="397">
          <cell r="A397">
            <v>2294</v>
          </cell>
          <cell r="B397" t="str">
            <v>Trans/Dist</v>
          </cell>
          <cell r="C397" t="str">
            <v>System - Batteries</v>
          </cell>
          <cell r="D397" t="str">
            <v>AN</v>
          </cell>
          <cell r="E397" t="str">
            <v>ED</v>
          </cell>
          <cell r="F397" t="str">
            <v>Programs</v>
          </cell>
          <cell r="G397" t="str">
            <v>Elec Transmission 350-359</v>
          </cell>
        </row>
        <row r="398">
          <cell r="A398">
            <v>2294</v>
          </cell>
          <cell r="B398" t="str">
            <v>Trans/Dist</v>
          </cell>
          <cell r="C398" t="str">
            <v>System - Batteries</v>
          </cell>
          <cell r="D398" t="str">
            <v>AN</v>
          </cell>
          <cell r="E398" t="str">
            <v>ED</v>
          </cell>
          <cell r="F398" t="str">
            <v>Programs</v>
          </cell>
          <cell r="G398" t="str">
            <v>Elec Transmission 350-359</v>
          </cell>
        </row>
        <row r="399">
          <cell r="A399">
            <v>2294</v>
          </cell>
          <cell r="B399" t="str">
            <v>Trans/Dist</v>
          </cell>
          <cell r="C399" t="str">
            <v>System - Batteries</v>
          </cell>
          <cell r="D399" t="str">
            <v>AN</v>
          </cell>
          <cell r="E399" t="str">
            <v>ED</v>
          </cell>
          <cell r="F399" t="str">
            <v>Programs</v>
          </cell>
          <cell r="G399" t="str">
            <v>Elec Transmission 350-359</v>
          </cell>
        </row>
        <row r="400">
          <cell r="A400">
            <v>2294</v>
          </cell>
          <cell r="B400" t="str">
            <v>Trans/Dist</v>
          </cell>
          <cell r="C400" t="str">
            <v>System - Batteries</v>
          </cell>
          <cell r="D400" t="str">
            <v>AN</v>
          </cell>
          <cell r="E400" t="str">
            <v>ED</v>
          </cell>
          <cell r="F400" t="str">
            <v>Programs</v>
          </cell>
          <cell r="G400" t="str">
            <v>Elec Transmission 350-359</v>
          </cell>
        </row>
        <row r="401">
          <cell r="A401">
            <v>2301</v>
          </cell>
          <cell r="B401" t="str">
            <v>Trans/Dist</v>
          </cell>
          <cell r="C401" t="str">
            <v>Tribal Permits and Settlements</v>
          </cell>
          <cell r="D401" t="str">
            <v>AN</v>
          </cell>
          <cell r="E401" t="str">
            <v>ED</v>
          </cell>
          <cell r="F401" t="str">
            <v>Mandated</v>
          </cell>
          <cell r="G401" t="str">
            <v>Elec Transmission 350-359</v>
          </cell>
        </row>
        <row r="402">
          <cell r="A402">
            <v>2301</v>
          </cell>
          <cell r="B402" t="str">
            <v>Trans/Dist</v>
          </cell>
          <cell r="C402" t="str">
            <v>Tribal Permits and Settlements</v>
          </cell>
          <cell r="D402" t="str">
            <v>AN</v>
          </cell>
          <cell r="E402" t="str">
            <v>ED</v>
          </cell>
          <cell r="F402" t="str">
            <v>Mandated</v>
          </cell>
          <cell r="G402" t="str">
            <v>Elec Transmission 350-359</v>
          </cell>
        </row>
        <row r="403">
          <cell r="A403">
            <v>2301</v>
          </cell>
          <cell r="B403" t="str">
            <v>Trans/Dist</v>
          </cell>
          <cell r="C403" t="str">
            <v>Tribal Permits and Settlements</v>
          </cell>
          <cell r="D403" t="str">
            <v>AN</v>
          </cell>
          <cell r="E403" t="str">
            <v>ED</v>
          </cell>
          <cell r="F403" t="str">
            <v>Mandated</v>
          </cell>
          <cell r="G403" t="str">
            <v>Elec Transmission 350-359</v>
          </cell>
        </row>
        <row r="404">
          <cell r="A404">
            <v>2301</v>
          </cell>
          <cell r="B404" t="str">
            <v>Trans/Dist</v>
          </cell>
          <cell r="C404" t="str">
            <v>Tribal Permits and Settlements</v>
          </cell>
          <cell r="D404" t="str">
            <v>AN</v>
          </cell>
          <cell r="E404" t="str">
            <v>ED</v>
          </cell>
          <cell r="F404" t="str">
            <v>Mandated</v>
          </cell>
          <cell r="G404" t="str">
            <v>Elec Transmission 350-359</v>
          </cell>
        </row>
        <row r="405">
          <cell r="A405">
            <v>2301</v>
          </cell>
          <cell r="B405" t="str">
            <v>Trans/Dist</v>
          </cell>
          <cell r="C405" t="str">
            <v>Tribal Permits and Settlements</v>
          </cell>
          <cell r="D405" t="str">
            <v>AN</v>
          </cell>
          <cell r="E405" t="str">
            <v>ED</v>
          </cell>
          <cell r="F405" t="str">
            <v>Mandated</v>
          </cell>
          <cell r="G405" t="str">
            <v>Elec Transmission 350-359</v>
          </cell>
        </row>
        <row r="406">
          <cell r="A406">
            <v>2301</v>
          </cell>
          <cell r="B406" t="str">
            <v>Trans/Dist</v>
          </cell>
          <cell r="C406" t="str">
            <v>Tribal Permits and Settlements</v>
          </cell>
          <cell r="D406" t="str">
            <v>AN</v>
          </cell>
          <cell r="E406" t="str">
            <v>ED</v>
          </cell>
          <cell r="F406" t="str">
            <v>Mandated</v>
          </cell>
          <cell r="G406" t="str">
            <v>Elec Transmission 350-359</v>
          </cell>
        </row>
        <row r="407">
          <cell r="A407">
            <v>2301</v>
          </cell>
          <cell r="B407" t="str">
            <v>Trans/Dist</v>
          </cell>
          <cell r="C407" t="str">
            <v>Tribal Permits and Settlements</v>
          </cell>
          <cell r="D407" t="str">
            <v>AN</v>
          </cell>
          <cell r="E407" t="str">
            <v>ED</v>
          </cell>
          <cell r="F407" t="str">
            <v>Mandated</v>
          </cell>
          <cell r="G407" t="str">
            <v>Elec Transmission 350-359</v>
          </cell>
        </row>
        <row r="408">
          <cell r="A408">
            <v>2301</v>
          </cell>
          <cell r="B408" t="str">
            <v>Trans/Dist</v>
          </cell>
          <cell r="C408" t="str">
            <v>Tribal Permits and Settlements</v>
          </cell>
          <cell r="D408" t="str">
            <v>AN</v>
          </cell>
          <cell r="E408" t="str">
            <v>ED</v>
          </cell>
          <cell r="F408" t="str">
            <v>Mandated</v>
          </cell>
          <cell r="G408" t="str">
            <v>Elec Transmission 350-359</v>
          </cell>
        </row>
        <row r="409">
          <cell r="A409">
            <v>2301</v>
          </cell>
          <cell r="B409" t="str">
            <v>Trans/Dist</v>
          </cell>
          <cell r="C409" t="str">
            <v>Tribal Permits and Settlements</v>
          </cell>
          <cell r="D409" t="str">
            <v>AN</v>
          </cell>
          <cell r="E409" t="str">
            <v>ED</v>
          </cell>
          <cell r="F409" t="str">
            <v>Mandated</v>
          </cell>
          <cell r="G409" t="str">
            <v>Elec Transmission 350-359</v>
          </cell>
        </row>
        <row r="410">
          <cell r="A410">
            <v>2301</v>
          </cell>
          <cell r="B410" t="str">
            <v>Trans/Dist</v>
          </cell>
          <cell r="C410" t="str">
            <v>Tribal Permits and Settlements</v>
          </cell>
          <cell r="D410" t="str">
            <v>AN</v>
          </cell>
          <cell r="E410" t="str">
            <v>ED</v>
          </cell>
          <cell r="F410" t="str">
            <v>Mandated</v>
          </cell>
          <cell r="G410" t="str">
            <v>Elec Transmission 350-359</v>
          </cell>
        </row>
        <row r="411">
          <cell r="A411">
            <v>2301</v>
          </cell>
          <cell r="B411" t="str">
            <v>Trans/Dist</v>
          </cell>
          <cell r="C411" t="str">
            <v>Tribal Permits and Settlements</v>
          </cell>
          <cell r="D411" t="str">
            <v>AN</v>
          </cell>
          <cell r="E411" t="str">
            <v>ED</v>
          </cell>
          <cell r="F411" t="str">
            <v>Mandated</v>
          </cell>
          <cell r="G411" t="str">
            <v>Elec Transmission 350-359</v>
          </cell>
        </row>
        <row r="412">
          <cell r="A412">
            <v>2301</v>
          </cell>
          <cell r="B412" t="str">
            <v>Trans/Dist</v>
          </cell>
          <cell r="C412" t="str">
            <v>Tribal Permits and Settlements</v>
          </cell>
          <cell r="D412" t="str">
            <v>AN</v>
          </cell>
          <cell r="E412" t="str">
            <v>ED</v>
          </cell>
          <cell r="F412" t="str">
            <v>Mandated</v>
          </cell>
          <cell r="G412" t="str">
            <v>Elec Transmission 350-359</v>
          </cell>
        </row>
        <row r="413">
          <cell r="A413">
            <v>2301</v>
          </cell>
          <cell r="B413" t="str">
            <v>Trans/Dist</v>
          </cell>
          <cell r="C413" t="str">
            <v>Tribal Permits and Settlements</v>
          </cell>
          <cell r="D413" t="str">
            <v>AN</v>
          </cell>
          <cell r="E413" t="str">
            <v>ED</v>
          </cell>
          <cell r="F413" t="str">
            <v>Mandated</v>
          </cell>
          <cell r="G413" t="str">
            <v>Elec Transmission 350-359</v>
          </cell>
        </row>
        <row r="414">
          <cell r="A414">
            <v>2301</v>
          </cell>
          <cell r="B414" t="str">
            <v>Trans/Dist</v>
          </cell>
          <cell r="C414" t="str">
            <v>Tribal Permits and Settlements</v>
          </cell>
          <cell r="D414" t="str">
            <v>AN</v>
          </cell>
          <cell r="E414" t="str">
            <v>ED</v>
          </cell>
          <cell r="F414" t="str">
            <v>Mandated</v>
          </cell>
          <cell r="G414" t="str">
            <v>Elec Transmission 350-359</v>
          </cell>
        </row>
        <row r="415">
          <cell r="A415">
            <v>2301</v>
          </cell>
          <cell r="B415" t="str">
            <v>Trans/Dist</v>
          </cell>
          <cell r="C415" t="str">
            <v>Tribal Permits and Settlements</v>
          </cell>
          <cell r="D415" t="str">
            <v>AN</v>
          </cell>
          <cell r="E415" t="str">
            <v>ED</v>
          </cell>
          <cell r="F415" t="str">
            <v>Mandated</v>
          </cell>
          <cell r="G415" t="str">
            <v>Elec Transmission 350-359</v>
          </cell>
        </row>
        <row r="416">
          <cell r="A416">
            <v>2301</v>
          </cell>
          <cell r="B416" t="str">
            <v>Trans/Dist</v>
          </cell>
          <cell r="C416" t="str">
            <v>Tribal Permits and Settlements</v>
          </cell>
          <cell r="D416" t="str">
            <v>AN</v>
          </cell>
          <cell r="E416" t="str">
            <v>ED</v>
          </cell>
          <cell r="F416" t="str">
            <v>Mandated</v>
          </cell>
          <cell r="G416" t="str">
            <v>Elec Transmission 350-359</v>
          </cell>
        </row>
        <row r="417">
          <cell r="A417">
            <v>2301</v>
          </cell>
          <cell r="B417" t="str">
            <v>Trans/Dist</v>
          </cell>
          <cell r="C417" t="str">
            <v>Tribal Permits and Settlements</v>
          </cell>
          <cell r="D417" t="str">
            <v>AN</v>
          </cell>
          <cell r="E417" t="str">
            <v>ED</v>
          </cell>
          <cell r="F417" t="str">
            <v>Mandated</v>
          </cell>
          <cell r="G417" t="str">
            <v>Elec Transmission 350-359</v>
          </cell>
        </row>
        <row r="418">
          <cell r="A418">
            <v>2301</v>
          </cell>
          <cell r="B418" t="str">
            <v>Trans/Dist</v>
          </cell>
          <cell r="C418" t="str">
            <v>Tribal Permits and Settlements</v>
          </cell>
          <cell r="D418" t="str">
            <v>AN</v>
          </cell>
          <cell r="E418" t="str">
            <v>ED</v>
          </cell>
          <cell r="F418" t="str">
            <v>Mandated</v>
          </cell>
          <cell r="G418" t="str">
            <v>Elec Transmission 350-359</v>
          </cell>
        </row>
        <row r="419">
          <cell r="A419">
            <v>2301</v>
          </cell>
          <cell r="B419" t="str">
            <v>Trans/Dist</v>
          </cell>
          <cell r="C419" t="str">
            <v>Tribal Permits and Settlements</v>
          </cell>
          <cell r="D419" t="str">
            <v>AN</v>
          </cell>
          <cell r="E419" t="str">
            <v>ED</v>
          </cell>
          <cell r="F419" t="str">
            <v>Mandated</v>
          </cell>
          <cell r="G419" t="str">
            <v>Elec Transmission 350-359</v>
          </cell>
        </row>
        <row r="420">
          <cell r="A420">
            <v>2301</v>
          </cell>
          <cell r="B420" t="str">
            <v>Trans/Dist</v>
          </cell>
          <cell r="C420" t="str">
            <v>Tribal Permits and Settlements</v>
          </cell>
          <cell r="D420" t="str">
            <v>AN</v>
          </cell>
          <cell r="E420" t="str">
            <v>ED</v>
          </cell>
          <cell r="F420" t="str">
            <v>Mandated</v>
          </cell>
          <cell r="G420" t="str">
            <v>Elec Transmission 350-359</v>
          </cell>
        </row>
        <row r="421">
          <cell r="A421">
            <v>2301</v>
          </cell>
          <cell r="B421" t="str">
            <v>Trans/Dist</v>
          </cell>
          <cell r="C421" t="str">
            <v>Tribal Permits and Settlements</v>
          </cell>
          <cell r="D421" t="str">
            <v>AN</v>
          </cell>
          <cell r="E421" t="str">
            <v>ED</v>
          </cell>
          <cell r="F421" t="str">
            <v>Mandated</v>
          </cell>
          <cell r="G421" t="str">
            <v>Elec Transmission 350-359</v>
          </cell>
        </row>
        <row r="422">
          <cell r="A422">
            <v>2301</v>
          </cell>
          <cell r="B422" t="str">
            <v>Trans/Dist</v>
          </cell>
          <cell r="C422" t="str">
            <v>Tribal Permits and Settlements</v>
          </cell>
          <cell r="D422" t="str">
            <v>AN</v>
          </cell>
          <cell r="E422" t="str">
            <v>ED</v>
          </cell>
          <cell r="F422" t="str">
            <v>Mandated</v>
          </cell>
          <cell r="G422" t="str">
            <v>Elec Transmission 350-359</v>
          </cell>
        </row>
        <row r="423">
          <cell r="A423">
            <v>2310</v>
          </cell>
          <cell r="B423" t="str">
            <v>Trans/Dist</v>
          </cell>
          <cell r="C423" t="str">
            <v>West Plains Transmission Reinforce</v>
          </cell>
          <cell r="D423" t="str">
            <v>WA</v>
          </cell>
          <cell r="E423" t="str">
            <v>ED</v>
          </cell>
          <cell r="F423" t="str">
            <v>Programs</v>
          </cell>
          <cell r="G423" t="str">
            <v>Elec Transmission 350-359</v>
          </cell>
        </row>
        <row r="424">
          <cell r="A424">
            <v>2310</v>
          </cell>
          <cell r="B424" t="str">
            <v>Trans/Dist</v>
          </cell>
          <cell r="C424" t="str">
            <v>West Plains Transmission Reinforce</v>
          </cell>
          <cell r="D424" t="str">
            <v>WA</v>
          </cell>
          <cell r="E424" t="str">
            <v>ED</v>
          </cell>
          <cell r="F424" t="str">
            <v>Programs</v>
          </cell>
          <cell r="G424" t="str">
            <v>Elec Transmission 350-359</v>
          </cell>
        </row>
        <row r="425">
          <cell r="A425">
            <v>2317</v>
          </cell>
          <cell r="B425" t="str">
            <v>Trans/Dist</v>
          </cell>
          <cell r="C425" t="str">
            <v>Lyons &amp; Standard 115 Sub-Incr Capacity</v>
          </cell>
          <cell r="D425" t="str">
            <v>WA</v>
          </cell>
          <cell r="E425" t="str">
            <v>ED</v>
          </cell>
          <cell r="F425" t="str">
            <v>Programs</v>
          </cell>
          <cell r="G425" t="str">
            <v>Elec Distribution 360-373</v>
          </cell>
        </row>
        <row r="426">
          <cell r="A426">
            <v>2336</v>
          </cell>
          <cell r="B426" t="str">
            <v>Trans/Dist</v>
          </cell>
          <cell r="C426" t="str">
            <v>System - Replace Dist Power Xfmrs</v>
          </cell>
          <cell r="D426" t="str">
            <v>AN</v>
          </cell>
          <cell r="E426" t="str">
            <v>ED</v>
          </cell>
          <cell r="F426" t="str">
            <v>Programs</v>
          </cell>
          <cell r="G426" t="str">
            <v>Elec Distribution 360-373</v>
          </cell>
        </row>
        <row r="427">
          <cell r="A427">
            <v>2336</v>
          </cell>
          <cell r="B427" t="str">
            <v>Trans/Dist</v>
          </cell>
          <cell r="C427" t="str">
            <v>System - Replace Dist Power Xfmrs</v>
          </cell>
          <cell r="D427" t="str">
            <v>AN</v>
          </cell>
          <cell r="E427" t="str">
            <v>ED</v>
          </cell>
          <cell r="F427" t="str">
            <v>Programs</v>
          </cell>
          <cell r="G427" t="str">
            <v>Elec Distribution 360-373</v>
          </cell>
        </row>
        <row r="428">
          <cell r="A428">
            <v>2336</v>
          </cell>
          <cell r="B428" t="str">
            <v>Trans/Dist</v>
          </cell>
          <cell r="C428" t="str">
            <v>System - Replace Dist Power Xfmrs</v>
          </cell>
          <cell r="D428" t="str">
            <v>AN</v>
          </cell>
          <cell r="E428" t="str">
            <v>ED</v>
          </cell>
          <cell r="F428" t="str">
            <v>Programs</v>
          </cell>
          <cell r="G428" t="str">
            <v>Elec Distribution 360-373</v>
          </cell>
        </row>
        <row r="429">
          <cell r="A429">
            <v>2341</v>
          </cell>
          <cell r="B429" t="str">
            <v>Trans/Dist</v>
          </cell>
          <cell r="C429" t="str">
            <v>Ninth &amp; Central Sub - Increase Capacity &amp; Rebuild</v>
          </cell>
          <cell r="D429" t="str">
            <v>WA</v>
          </cell>
          <cell r="E429" t="str">
            <v>ED</v>
          </cell>
          <cell r="F429" t="str">
            <v>Programs</v>
          </cell>
          <cell r="G429" t="str">
            <v>Elec Transmission 350-359</v>
          </cell>
        </row>
        <row r="430">
          <cell r="A430">
            <v>2341</v>
          </cell>
          <cell r="B430" t="str">
            <v>Trans/Dist</v>
          </cell>
          <cell r="C430" t="str">
            <v>Ninth &amp; Central Sub - Increase Capacity &amp; Rebuild</v>
          </cell>
          <cell r="D430" t="str">
            <v>WA</v>
          </cell>
          <cell r="E430" t="str">
            <v>ED</v>
          </cell>
          <cell r="F430" t="str">
            <v>Programs</v>
          </cell>
          <cell r="G430" t="str">
            <v>Elec Transmission 350-359</v>
          </cell>
        </row>
        <row r="431">
          <cell r="A431">
            <v>2341</v>
          </cell>
          <cell r="B431" t="str">
            <v>Trans/Dist</v>
          </cell>
          <cell r="C431" t="str">
            <v>Ninth &amp; Central Sub - Increase Capacity &amp; Rebuild</v>
          </cell>
          <cell r="D431" t="str">
            <v>WA</v>
          </cell>
          <cell r="E431" t="str">
            <v>ED</v>
          </cell>
          <cell r="F431" t="str">
            <v>Programs</v>
          </cell>
          <cell r="G431" t="str">
            <v>Elec Transmission 350-359</v>
          </cell>
        </row>
        <row r="432">
          <cell r="A432">
            <v>2341</v>
          </cell>
          <cell r="B432" t="str">
            <v>Trans/Dist</v>
          </cell>
          <cell r="C432" t="str">
            <v>Ninth &amp; Central Sub - Increase Capacity &amp; Rebuild</v>
          </cell>
          <cell r="D432" t="str">
            <v>WA</v>
          </cell>
          <cell r="E432" t="str">
            <v>ED</v>
          </cell>
          <cell r="F432" t="str">
            <v>Programs</v>
          </cell>
          <cell r="G432" t="str">
            <v>Elec Transmission 350-359</v>
          </cell>
        </row>
        <row r="433">
          <cell r="A433">
            <v>2341</v>
          </cell>
          <cell r="B433" t="str">
            <v>Trans/Dist</v>
          </cell>
          <cell r="C433" t="str">
            <v>Ninth &amp; Central Sub - Increase Capacity &amp; Rebuild</v>
          </cell>
          <cell r="D433" t="str">
            <v>WA</v>
          </cell>
          <cell r="E433" t="str">
            <v>ED</v>
          </cell>
          <cell r="F433" t="str">
            <v>Programs</v>
          </cell>
          <cell r="G433" t="str">
            <v>Elec Transmission 350-359</v>
          </cell>
        </row>
        <row r="434">
          <cell r="A434">
            <v>2341</v>
          </cell>
          <cell r="B434" t="str">
            <v>Trans/Dist</v>
          </cell>
          <cell r="C434" t="str">
            <v>Ninth &amp; Central Sub - Increase Capacity &amp; Rebuild</v>
          </cell>
          <cell r="D434" t="str">
            <v>WA</v>
          </cell>
          <cell r="E434" t="str">
            <v>ED</v>
          </cell>
          <cell r="F434" t="str">
            <v>Programs</v>
          </cell>
          <cell r="G434" t="str">
            <v>Elec Transmission 350-359</v>
          </cell>
        </row>
        <row r="435">
          <cell r="A435">
            <v>2397</v>
          </cell>
          <cell r="B435" t="str">
            <v>Trans/Dist</v>
          </cell>
          <cell r="C435" t="str">
            <v>System - Install/Replace Borderline Metering</v>
          </cell>
          <cell r="D435" t="str">
            <v>AN</v>
          </cell>
          <cell r="E435" t="str">
            <v>ED</v>
          </cell>
          <cell r="F435" t="str">
            <v>Programs</v>
          </cell>
          <cell r="G435" t="str">
            <v>Elec Distribution 360-373</v>
          </cell>
        </row>
        <row r="436">
          <cell r="A436">
            <v>2397</v>
          </cell>
          <cell r="B436" t="str">
            <v>Trans/Dist</v>
          </cell>
          <cell r="C436" t="str">
            <v>System - Install/Replace Borderline Metering</v>
          </cell>
          <cell r="D436" t="str">
            <v>AN</v>
          </cell>
          <cell r="E436" t="str">
            <v>ED</v>
          </cell>
          <cell r="F436" t="str">
            <v>Programs</v>
          </cell>
          <cell r="G436" t="str">
            <v>Elec Distribution 360-373</v>
          </cell>
        </row>
        <row r="437">
          <cell r="A437">
            <v>2414</v>
          </cell>
          <cell r="B437" t="str">
            <v>Trans/Dist</v>
          </cell>
          <cell r="C437" t="str">
            <v>Sys-Dist Reliability-Improve Worst Fdrs</v>
          </cell>
          <cell r="D437" t="str">
            <v>AN</v>
          </cell>
          <cell r="E437" t="str">
            <v>ED</v>
          </cell>
          <cell r="F437" t="str">
            <v>Programs</v>
          </cell>
          <cell r="G437" t="str">
            <v>Elec Distribution 360-373</v>
          </cell>
        </row>
        <row r="438">
          <cell r="A438">
            <v>2414</v>
          </cell>
          <cell r="B438" t="str">
            <v>Trans/Dist</v>
          </cell>
          <cell r="C438" t="str">
            <v>Sys-Dist Reliability-Improve Worst Fdrs</v>
          </cell>
          <cell r="D438" t="str">
            <v>AN</v>
          </cell>
          <cell r="E438" t="str">
            <v>ED</v>
          </cell>
          <cell r="F438" t="str">
            <v>Programs</v>
          </cell>
          <cell r="G438" t="str">
            <v>Elec Distribution 360-373</v>
          </cell>
        </row>
        <row r="439">
          <cell r="A439">
            <v>2414</v>
          </cell>
          <cell r="B439" t="str">
            <v>Trans/Dist</v>
          </cell>
          <cell r="C439" t="str">
            <v>Sys-Dist Reliability-Improve Worst Fdrs</v>
          </cell>
          <cell r="D439" t="str">
            <v>AN</v>
          </cell>
          <cell r="E439" t="str">
            <v>ED</v>
          </cell>
          <cell r="F439" t="str">
            <v>Programs</v>
          </cell>
          <cell r="G439" t="str">
            <v>Elec Distribution 360-373</v>
          </cell>
        </row>
        <row r="440">
          <cell r="A440">
            <v>2414</v>
          </cell>
          <cell r="B440" t="str">
            <v>Trans/Dist</v>
          </cell>
          <cell r="C440" t="str">
            <v>Sys-Dist Reliability-Improve Worst Fdrs</v>
          </cell>
          <cell r="D440" t="str">
            <v>AN</v>
          </cell>
          <cell r="E440" t="str">
            <v>ED</v>
          </cell>
          <cell r="F440" t="str">
            <v>Programs</v>
          </cell>
          <cell r="G440" t="str">
            <v>Elec Distribution 360-373</v>
          </cell>
        </row>
        <row r="441">
          <cell r="A441">
            <v>2414</v>
          </cell>
          <cell r="B441" t="str">
            <v>Trans/Dist</v>
          </cell>
          <cell r="C441" t="str">
            <v>Sys-Dist Reliability-Improve Worst Fdrs</v>
          </cell>
          <cell r="D441" t="str">
            <v>AN</v>
          </cell>
          <cell r="E441" t="str">
            <v>ED</v>
          </cell>
          <cell r="F441" t="str">
            <v>Programs</v>
          </cell>
          <cell r="G441" t="str">
            <v>Elec Distribution 360-373</v>
          </cell>
        </row>
        <row r="442">
          <cell r="A442">
            <v>2414</v>
          </cell>
          <cell r="B442" t="str">
            <v>Trans/Dist</v>
          </cell>
          <cell r="C442" t="str">
            <v>Sys-Dist Reliability-Improve Worst Fdrs</v>
          </cell>
          <cell r="D442" t="str">
            <v>AN</v>
          </cell>
          <cell r="E442" t="str">
            <v>ED</v>
          </cell>
          <cell r="F442" t="str">
            <v>Programs</v>
          </cell>
          <cell r="G442" t="str">
            <v>Elec Distribution 360-373</v>
          </cell>
        </row>
        <row r="443">
          <cell r="A443">
            <v>2414</v>
          </cell>
          <cell r="B443" t="str">
            <v>Trans/Dist</v>
          </cell>
          <cell r="C443" t="str">
            <v>Sys-Dist Reliability-Improve Worst Fdrs</v>
          </cell>
          <cell r="D443" t="str">
            <v>AN</v>
          </cell>
          <cell r="E443" t="str">
            <v>ED</v>
          </cell>
          <cell r="F443" t="str">
            <v>Programs</v>
          </cell>
          <cell r="G443" t="str">
            <v>Elec Distribution 360-373</v>
          </cell>
        </row>
        <row r="444">
          <cell r="A444">
            <v>2414</v>
          </cell>
          <cell r="B444" t="str">
            <v>Trans/Dist</v>
          </cell>
          <cell r="C444" t="str">
            <v>Sys-Dist Reliability-Improve Worst Fdrs</v>
          </cell>
          <cell r="D444" t="str">
            <v>AN</v>
          </cell>
          <cell r="E444" t="str">
            <v>ED</v>
          </cell>
          <cell r="F444" t="str">
            <v>Programs</v>
          </cell>
          <cell r="G444" t="str">
            <v>Elec Distribution 360-373</v>
          </cell>
        </row>
        <row r="445">
          <cell r="A445">
            <v>2414</v>
          </cell>
          <cell r="B445" t="str">
            <v>Trans/Dist</v>
          </cell>
          <cell r="C445" t="str">
            <v>Sys-Dist Reliability-Improve Worst Fdrs</v>
          </cell>
          <cell r="D445" t="str">
            <v>AN</v>
          </cell>
          <cell r="E445" t="str">
            <v>ED</v>
          </cell>
          <cell r="F445" t="str">
            <v>Programs</v>
          </cell>
          <cell r="G445" t="str">
            <v>Elec Distribution 360-373</v>
          </cell>
        </row>
        <row r="446">
          <cell r="A446">
            <v>2414</v>
          </cell>
          <cell r="B446" t="str">
            <v>Trans/Dist</v>
          </cell>
          <cell r="C446" t="str">
            <v>Sys-Dist Reliability-Improve Worst Fdrs</v>
          </cell>
          <cell r="D446" t="str">
            <v>AN</v>
          </cell>
          <cell r="E446" t="str">
            <v>ED</v>
          </cell>
          <cell r="F446" t="str">
            <v>Programs</v>
          </cell>
          <cell r="G446" t="str">
            <v>Elec Distribution 360-373</v>
          </cell>
        </row>
        <row r="447">
          <cell r="A447">
            <v>2414</v>
          </cell>
          <cell r="B447" t="str">
            <v>Trans/Dist</v>
          </cell>
          <cell r="C447" t="str">
            <v>Sys-Dist Reliability-Improve Worst Fdrs</v>
          </cell>
          <cell r="D447" t="str">
            <v>AN</v>
          </cell>
          <cell r="E447" t="str">
            <v>ED</v>
          </cell>
          <cell r="F447" t="str">
            <v>Programs</v>
          </cell>
          <cell r="G447" t="str">
            <v>Elec Distribution 360-373</v>
          </cell>
        </row>
        <row r="448">
          <cell r="A448">
            <v>2414</v>
          </cell>
          <cell r="B448" t="str">
            <v>Trans/Dist</v>
          </cell>
          <cell r="C448" t="str">
            <v>Sys-Dist Reliability-Improve Worst Fdrs</v>
          </cell>
          <cell r="D448" t="str">
            <v>AN</v>
          </cell>
          <cell r="E448" t="str">
            <v>ED</v>
          </cell>
          <cell r="F448" t="str">
            <v>Programs</v>
          </cell>
          <cell r="G448" t="str">
            <v>Elec Distribution 360-373</v>
          </cell>
        </row>
        <row r="449">
          <cell r="A449">
            <v>2423</v>
          </cell>
          <cell r="B449" t="str">
            <v>Trans/Dist</v>
          </cell>
          <cell r="C449" t="str">
            <v>System Transmission:Rebuild Condition</v>
          </cell>
          <cell r="D449" t="str">
            <v>AN</v>
          </cell>
          <cell r="E449" t="str">
            <v>ED</v>
          </cell>
          <cell r="F449" t="str">
            <v>Programs</v>
          </cell>
          <cell r="G449" t="str">
            <v>Elec Distribution 360-373</v>
          </cell>
        </row>
        <row r="450">
          <cell r="A450">
            <v>2423</v>
          </cell>
          <cell r="B450" t="str">
            <v>Trans/Dist</v>
          </cell>
          <cell r="C450" t="str">
            <v>System Transmission:Rebuild Condition</v>
          </cell>
          <cell r="D450" t="str">
            <v>AN</v>
          </cell>
          <cell r="E450" t="str">
            <v>ED</v>
          </cell>
          <cell r="F450" t="str">
            <v>Programs</v>
          </cell>
          <cell r="G450" t="str">
            <v>Elec Distribution 360-373</v>
          </cell>
        </row>
        <row r="451">
          <cell r="A451">
            <v>2423</v>
          </cell>
          <cell r="B451" t="str">
            <v>Trans/Dist</v>
          </cell>
          <cell r="C451" t="str">
            <v>System Transmission:Rebuild Condition</v>
          </cell>
          <cell r="D451" t="str">
            <v>AN</v>
          </cell>
          <cell r="E451" t="str">
            <v>ED</v>
          </cell>
          <cell r="F451" t="str">
            <v>Programs</v>
          </cell>
          <cell r="G451" t="str">
            <v>Elec Distribution 360-373</v>
          </cell>
        </row>
        <row r="452">
          <cell r="A452">
            <v>2425</v>
          </cell>
          <cell r="B452" t="str">
            <v>Trans/Dist</v>
          </cell>
          <cell r="C452" t="str">
            <v>System - High Voltage Fuse Upgrades</v>
          </cell>
          <cell r="D452" t="str">
            <v>AN</v>
          </cell>
          <cell r="E452" t="str">
            <v>ED</v>
          </cell>
          <cell r="F452" t="str">
            <v>Programs</v>
          </cell>
          <cell r="G452" t="str">
            <v>Elec Distribution 360-373</v>
          </cell>
        </row>
        <row r="453">
          <cell r="A453">
            <v>2425</v>
          </cell>
          <cell r="B453" t="str">
            <v>Trans/Dist</v>
          </cell>
          <cell r="C453" t="str">
            <v>System - High Voltage Fuse Upgrades</v>
          </cell>
          <cell r="D453" t="str">
            <v>AN</v>
          </cell>
          <cell r="E453" t="str">
            <v>ED</v>
          </cell>
          <cell r="F453" t="str">
            <v>Programs</v>
          </cell>
          <cell r="G453" t="str">
            <v>Elec Distribution 360-373</v>
          </cell>
        </row>
        <row r="454">
          <cell r="A454">
            <v>2425</v>
          </cell>
          <cell r="B454" t="str">
            <v>Trans/Dist</v>
          </cell>
          <cell r="C454" t="str">
            <v>System - High Voltage Fuse Upgrades</v>
          </cell>
          <cell r="D454" t="str">
            <v>AN</v>
          </cell>
          <cell r="E454" t="str">
            <v>ED</v>
          </cell>
          <cell r="F454" t="str">
            <v>Programs</v>
          </cell>
          <cell r="G454" t="str">
            <v>Elec Distribution 360-373</v>
          </cell>
        </row>
        <row r="455">
          <cell r="A455">
            <v>2443</v>
          </cell>
          <cell r="B455" t="str">
            <v>Trans/Dist</v>
          </cell>
          <cell r="C455" t="str">
            <v>Greenacres 115-13kV Sub - New Construct</v>
          </cell>
          <cell r="D455" t="str">
            <v>WA</v>
          </cell>
          <cell r="E455" t="str">
            <v>ED</v>
          </cell>
          <cell r="F455" t="str">
            <v>Programs</v>
          </cell>
          <cell r="G455" t="str">
            <v>Elec Distribution 360-373</v>
          </cell>
        </row>
        <row r="456">
          <cell r="A456">
            <v>2443</v>
          </cell>
          <cell r="B456" t="str">
            <v>Trans/Dist</v>
          </cell>
          <cell r="C456" t="str">
            <v>Greenacres 115-13kV Sub - New Construct</v>
          </cell>
          <cell r="D456" t="str">
            <v>WA</v>
          </cell>
          <cell r="E456" t="str">
            <v>ED</v>
          </cell>
          <cell r="F456" t="str">
            <v>Programs</v>
          </cell>
          <cell r="G456" t="str">
            <v>Elec Distribution 360-373</v>
          </cell>
        </row>
        <row r="457">
          <cell r="A457">
            <v>2443</v>
          </cell>
          <cell r="B457" t="str">
            <v>Trans/Dist</v>
          </cell>
          <cell r="C457" t="str">
            <v>Greenacres 115-13kV Sub - New Construct</v>
          </cell>
          <cell r="D457" t="str">
            <v>WA</v>
          </cell>
          <cell r="E457" t="str">
            <v>ED</v>
          </cell>
          <cell r="F457" t="str">
            <v>Programs</v>
          </cell>
          <cell r="G457" t="str">
            <v>Elec Distribution 360-373</v>
          </cell>
        </row>
        <row r="458">
          <cell r="A458">
            <v>2443</v>
          </cell>
          <cell r="B458" t="str">
            <v>Trans/Dist</v>
          </cell>
          <cell r="C458" t="str">
            <v>Greenacres 115-13kV Sub - New Construct</v>
          </cell>
          <cell r="D458" t="str">
            <v>WA</v>
          </cell>
          <cell r="E458" t="str">
            <v>ED</v>
          </cell>
          <cell r="F458" t="str">
            <v>Programs</v>
          </cell>
          <cell r="G458" t="str">
            <v>Elec Distribution 360-373</v>
          </cell>
        </row>
        <row r="459">
          <cell r="A459">
            <v>2443</v>
          </cell>
          <cell r="B459" t="str">
            <v>Trans/Dist</v>
          </cell>
          <cell r="C459" t="str">
            <v>Greenacres 115-13kV Sub - New Construct</v>
          </cell>
          <cell r="D459" t="str">
            <v>WA</v>
          </cell>
          <cell r="E459" t="str">
            <v>ED</v>
          </cell>
          <cell r="F459" t="str">
            <v>Programs</v>
          </cell>
          <cell r="G459" t="str">
            <v>Elec Distribution 360-373</v>
          </cell>
        </row>
        <row r="460">
          <cell r="A460">
            <v>2446</v>
          </cell>
          <cell r="B460" t="str">
            <v>Trans/Dist</v>
          </cell>
          <cell r="C460" t="str">
            <v>Irvin Sub - New Construction</v>
          </cell>
          <cell r="D460" t="str">
            <v>WA</v>
          </cell>
          <cell r="E460" t="str">
            <v>ED</v>
          </cell>
          <cell r="F460" t="str">
            <v>Projects</v>
          </cell>
          <cell r="G460" t="str">
            <v>Elec Transmission 350-359</v>
          </cell>
        </row>
        <row r="461">
          <cell r="A461">
            <v>2446</v>
          </cell>
          <cell r="B461" t="str">
            <v>Trans/Dist</v>
          </cell>
          <cell r="C461" t="str">
            <v>Irvin Sub - New Construction</v>
          </cell>
          <cell r="D461" t="str">
            <v>WA</v>
          </cell>
          <cell r="E461" t="str">
            <v>ED</v>
          </cell>
          <cell r="F461" t="str">
            <v>Projects</v>
          </cell>
          <cell r="G461" t="str">
            <v>Elec Transmission 350-359</v>
          </cell>
        </row>
        <row r="462">
          <cell r="A462">
            <v>2446</v>
          </cell>
          <cell r="B462" t="str">
            <v>Trans/Dist</v>
          </cell>
          <cell r="C462" t="str">
            <v>Irvin Sub - New Construction</v>
          </cell>
          <cell r="D462" t="str">
            <v>WA</v>
          </cell>
          <cell r="E462" t="str">
            <v>ED</v>
          </cell>
          <cell r="F462" t="str">
            <v>Projects</v>
          </cell>
          <cell r="G462" t="str">
            <v>Elec Transmission 350-359</v>
          </cell>
        </row>
        <row r="463">
          <cell r="A463">
            <v>2446</v>
          </cell>
          <cell r="B463" t="str">
            <v>Trans/Dist</v>
          </cell>
          <cell r="C463" t="str">
            <v>Irvin Sub - New Construction</v>
          </cell>
          <cell r="D463" t="str">
            <v>WA</v>
          </cell>
          <cell r="E463" t="str">
            <v>ED</v>
          </cell>
          <cell r="F463" t="str">
            <v>Projects</v>
          </cell>
          <cell r="G463" t="str">
            <v>Elec Transmission 350-359</v>
          </cell>
        </row>
        <row r="464">
          <cell r="A464">
            <v>2446</v>
          </cell>
          <cell r="B464" t="str">
            <v>Trans/Dist</v>
          </cell>
          <cell r="C464" t="str">
            <v>Irvin Sub - New Construction</v>
          </cell>
          <cell r="D464" t="str">
            <v>WA</v>
          </cell>
          <cell r="E464" t="str">
            <v>ED</v>
          </cell>
          <cell r="F464" t="str">
            <v>Projects</v>
          </cell>
          <cell r="G464" t="str">
            <v>Elec Transmission 350-359</v>
          </cell>
        </row>
        <row r="465">
          <cell r="A465">
            <v>2446</v>
          </cell>
          <cell r="B465" t="str">
            <v>Trans/Dist</v>
          </cell>
          <cell r="C465" t="str">
            <v>Irvin Sub - New Construction</v>
          </cell>
          <cell r="D465" t="str">
            <v>WA</v>
          </cell>
          <cell r="E465" t="str">
            <v>ED</v>
          </cell>
          <cell r="F465" t="str">
            <v>Projects</v>
          </cell>
          <cell r="G465" t="str">
            <v>Elec Transmission 350-359</v>
          </cell>
        </row>
        <row r="466">
          <cell r="A466">
            <v>2446</v>
          </cell>
          <cell r="B466" t="str">
            <v>Trans/Dist</v>
          </cell>
          <cell r="C466" t="str">
            <v>Irvin Sub - New Construction</v>
          </cell>
          <cell r="D466" t="str">
            <v>WA</v>
          </cell>
          <cell r="E466" t="str">
            <v>ED</v>
          </cell>
          <cell r="F466" t="str">
            <v>Projects</v>
          </cell>
          <cell r="G466" t="str">
            <v>Elec Transmission 350-359</v>
          </cell>
        </row>
        <row r="467">
          <cell r="A467">
            <v>2449</v>
          </cell>
          <cell r="B467" t="str">
            <v>Trans/Dist</v>
          </cell>
          <cell r="C467" t="str">
            <v>System - Replace Substation Air Switches</v>
          </cell>
          <cell r="D467" t="str">
            <v>AN</v>
          </cell>
          <cell r="E467" t="str">
            <v>ED</v>
          </cell>
          <cell r="F467" t="str">
            <v>Programs</v>
          </cell>
          <cell r="G467" t="str">
            <v>Elec Transmission 350-359</v>
          </cell>
        </row>
        <row r="468">
          <cell r="A468">
            <v>2449</v>
          </cell>
          <cell r="B468" t="str">
            <v>Trans/Dist</v>
          </cell>
          <cell r="C468" t="str">
            <v>System - Replace Substation Air Switches</v>
          </cell>
          <cell r="D468" t="str">
            <v>AN</v>
          </cell>
          <cell r="E468" t="str">
            <v>ED</v>
          </cell>
          <cell r="F468" t="str">
            <v>Programs</v>
          </cell>
          <cell r="G468" t="str">
            <v>Elec Transmission 350-359</v>
          </cell>
        </row>
        <row r="469">
          <cell r="A469">
            <v>2449</v>
          </cell>
          <cell r="B469" t="str">
            <v>Trans/Dist</v>
          </cell>
          <cell r="C469" t="str">
            <v>System - Replace Substation Air Switches</v>
          </cell>
          <cell r="D469" t="str">
            <v>AN</v>
          </cell>
          <cell r="E469" t="str">
            <v>ED</v>
          </cell>
          <cell r="F469" t="str">
            <v>Programs</v>
          </cell>
          <cell r="G469" t="str">
            <v>Elec Transmission 350-359</v>
          </cell>
        </row>
        <row r="470">
          <cell r="A470">
            <v>2457</v>
          </cell>
          <cell r="B470" t="str">
            <v>Trans/Dist</v>
          </cell>
          <cell r="C470" t="str">
            <v>Benton-Othello 115 Recond</v>
          </cell>
          <cell r="D470" t="str">
            <v>WA</v>
          </cell>
          <cell r="E470" t="str">
            <v>ED</v>
          </cell>
          <cell r="F470" t="str">
            <v>Projects</v>
          </cell>
          <cell r="G470" t="str">
            <v>Elec Transmission 350-359</v>
          </cell>
        </row>
        <row r="471">
          <cell r="A471">
            <v>2457</v>
          </cell>
          <cell r="B471" t="str">
            <v>Trans/Dist</v>
          </cell>
          <cell r="C471" t="str">
            <v>Benton-Othello 115 Recond</v>
          </cell>
          <cell r="D471" t="str">
            <v>WA</v>
          </cell>
          <cell r="E471" t="str">
            <v>ED</v>
          </cell>
          <cell r="F471" t="str">
            <v>Projects</v>
          </cell>
          <cell r="G471" t="str">
            <v>Elec Transmission 350-359</v>
          </cell>
        </row>
        <row r="472">
          <cell r="A472">
            <v>2457</v>
          </cell>
          <cell r="B472" t="str">
            <v>Trans/Dist</v>
          </cell>
          <cell r="C472" t="str">
            <v>Benton-Othello 115 Recond</v>
          </cell>
          <cell r="D472" t="str">
            <v>WA</v>
          </cell>
          <cell r="E472" t="str">
            <v>ED</v>
          </cell>
          <cell r="F472" t="str">
            <v>Projects</v>
          </cell>
          <cell r="G472" t="str">
            <v>Elec Transmission 350-359</v>
          </cell>
        </row>
        <row r="473">
          <cell r="A473">
            <v>2470</v>
          </cell>
          <cell r="B473" t="str">
            <v>Trans/Dist</v>
          </cell>
          <cell r="C473" t="str">
            <v>Dist Grid Modernization</v>
          </cell>
          <cell r="D473" t="str">
            <v>AN</v>
          </cell>
          <cell r="E473" t="str">
            <v>ED</v>
          </cell>
          <cell r="F473" t="str">
            <v>Programs</v>
          </cell>
          <cell r="G473" t="str">
            <v>Elec Distribution 360-373</v>
          </cell>
        </row>
        <row r="474">
          <cell r="A474">
            <v>2470</v>
          </cell>
          <cell r="B474" t="str">
            <v>Trans/Dist</v>
          </cell>
          <cell r="C474" t="str">
            <v>Dist Grid Modernization</v>
          </cell>
          <cell r="D474" t="str">
            <v>AN</v>
          </cell>
          <cell r="E474" t="str">
            <v>ED</v>
          </cell>
          <cell r="F474" t="str">
            <v>Programs</v>
          </cell>
          <cell r="G474" t="str">
            <v>Elec Distribution 360-373</v>
          </cell>
        </row>
        <row r="475">
          <cell r="A475">
            <v>2470</v>
          </cell>
          <cell r="B475" t="str">
            <v>Trans/Dist</v>
          </cell>
          <cell r="C475" t="str">
            <v>Dist Grid Modernization</v>
          </cell>
          <cell r="D475" t="str">
            <v>AN</v>
          </cell>
          <cell r="E475" t="str">
            <v>ED</v>
          </cell>
          <cell r="F475" t="str">
            <v>Programs</v>
          </cell>
          <cell r="G475" t="str">
            <v>Elec Distribution 360-373</v>
          </cell>
        </row>
        <row r="476">
          <cell r="A476">
            <v>2470</v>
          </cell>
          <cell r="B476" t="str">
            <v>Trans/Dist</v>
          </cell>
          <cell r="C476" t="str">
            <v>Dist Grid Modernization</v>
          </cell>
          <cell r="D476" t="str">
            <v>AN</v>
          </cell>
          <cell r="E476" t="str">
            <v>ED</v>
          </cell>
          <cell r="F476" t="str">
            <v>Programs</v>
          </cell>
          <cell r="G476" t="str">
            <v>Elec Distribution 360-373</v>
          </cell>
        </row>
        <row r="477">
          <cell r="A477">
            <v>2470</v>
          </cell>
          <cell r="B477" t="str">
            <v>Trans/Dist</v>
          </cell>
          <cell r="C477" t="str">
            <v>Dist Grid Modernization</v>
          </cell>
          <cell r="D477" t="str">
            <v>AN</v>
          </cell>
          <cell r="E477" t="str">
            <v>ED</v>
          </cell>
          <cell r="F477" t="str">
            <v>Programs</v>
          </cell>
          <cell r="G477" t="str">
            <v>Elec Distribution 360-373</v>
          </cell>
        </row>
        <row r="478">
          <cell r="A478">
            <v>2470</v>
          </cell>
          <cell r="B478" t="str">
            <v>Trans/Dist</v>
          </cell>
          <cell r="C478" t="str">
            <v>Dist Grid Modernization</v>
          </cell>
          <cell r="D478" t="str">
            <v>AN</v>
          </cell>
          <cell r="E478" t="str">
            <v>ED</v>
          </cell>
          <cell r="F478" t="str">
            <v>Programs</v>
          </cell>
          <cell r="G478" t="str">
            <v>Elec Distribution 360-373</v>
          </cell>
        </row>
        <row r="479">
          <cell r="A479">
            <v>2470</v>
          </cell>
          <cell r="B479" t="str">
            <v>Trans/Dist</v>
          </cell>
          <cell r="C479" t="str">
            <v>Dist Grid Modernization</v>
          </cell>
          <cell r="D479" t="str">
            <v>AN</v>
          </cell>
          <cell r="E479" t="str">
            <v>ED</v>
          </cell>
          <cell r="F479" t="str">
            <v>Programs</v>
          </cell>
          <cell r="G479" t="str">
            <v>Elec Distribution 360-373</v>
          </cell>
        </row>
        <row r="480">
          <cell r="A480">
            <v>2470</v>
          </cell>
          <cell r="B480" t="str">
            <v>Trans/Dist</v>
          </cell>
          <cell r="C480" t="str">
            <v>Dist Grid Modernization</v>
          </cell>
          <cell r="D480" t="str">
            <v>AN</v>
          </cell>
          <cell r="E480" t="str">
            <v>ED</v>
          </cell>
          <cell r="F480" t="str">
            <v>Programs</v>
          </cell>
          <cell r="G480" t="str">
            <v>Elec Distribution 360-373</v>
          </cell>
        </row>
        <row r="481">
          <cell r="A481">
            <v>2470</v>
          </cell>
          <cell r="B481" t="str">
            <v>Trans/Dist</v>
          </cell>
          <cell r="C481" t="str">
            <v>Dist Grid Modernization</v>
          </cell>
          <cell r="D481" t="str">
            <v>AN</v>
          </cell>
          <cell r="E481" t="str">
            <v>ED</v>
          </cell>
          <cell r="F481" t="str">
            <v>Programs</v>
          </cell>
          <cell r="G481" t="str">
            <v>Elec Distribution 360-373</v>
          </cell>
        </row>
        <row r="482">
          <cell r="A482">
            <v>2470</v>
          </cell>
          <cell r="B482" t="str">
            <v>Trans/Dist</v>
          </cell>
          <cell r="C482" t="str">
            <v>Dist Grid Modernization</v>
          </cell>
          <cell r="D482" t="str">
            <v>AN</v>
          </cell>
          <cell r="E482" t="str">
            <v>ED</v>
          </cell>
          <cell r="F482" t="str">
            <v>Programs</v>
          </cell>
          <cell r="G482" t="str">
            <v>Elec Distribution 360-373</v>
          </cell>
        </row>
        <row r="483">
          <cell r="A483">
            <v>2470</v>
          </cell>
          <cell r="B483" t="str">
            <v>Trans/Dist</v>
          </cell>
          <cell r="C483" t="str">
            <v>Dist Grid Modernization</v>
          </cell>
          <cell r="D483" t="str">
            <v>AN</v>
          </cell>
          <cell r="E483" t="str">
            <v>ED</v>
          </cell>
          <cell r="F483" t="str">
            <v>Programs</v>
          </cell>
          <cell r="G483" t="str">
            <v>Elec Distribution 360-373</v>
          </cell>
        </row>
        <row r="484">
          <cell r="A484">
            <v>2470</v>
          </cell>
          <cell r="B484" t="str">
            <v>Trans/Dist</v>
          </cell>
          <cell r="C484" t="str">
            <v>Dist Grid Modernization</v>
          </cell>
          <cell r="D484" t="str">
            <v>AN</v>
          </cell>
          <cell r="E484" t="str">
            <v>ED</v>
          </cell>
          <cell r="F484" t="str">
            <v>Programs</v>
          </cell>
          <cell r="G484" t="str">
            <v>Elec Distribution 360-373</v>
          </cell>
        </row>
        <row r="485">
          <cell r="A485">
            <v>2470</v>
          </cell>
          <cell r="B485" t="str">
            <v>Trans/Dist</v>
          </cell>
          <cell r="C485" t="str">
            <v>Dist Grid Modernization</v>
          </cell>
          <cell r="D485" t="str">
            <v>AN</v>
          </cell>
          <cell r="E485" t="str">
            <v>ED</v>
          </cell>
          <cell r="F485" t="str">
            <v>Programs</v>
          </cell>
          <cell r="G485" t="str">
            <v>Elec Distribution 360-373</v>
          </cell>
        </row>
        <row r="486">
          <cell r="A486">
            <v>2470</v>
          </cell>
          <cell r="B486" t="str">
            <v>Trans/Dist</v>
          </cell>
          <cell r="C486" t="str">
            <v>Dist Grid Modernization</v>
          </cell>
          <cell r="D486" t="str">
            <v>AN</v>
          </cell>
          <cell r="E486" t="str">
            <v>ED</v>
          </cell>
          <cell r="F486" t="str">
            <v>Programs</v>
          </cell>
          <cell r="G486" t="str">
            <v>Elec Distribution 360-373</v>
          </cell>
        </row>
        <row r="487">
          <cell r="A487">
            <v>2474</v>
          </cell>
          <cell r="B487" t="str">
            <v>Trans/Dist</v>
          </cell>
          <cell r="C487" t="str">
            <v>Beacon-Boulder #2 115:  Capacity Upgrade</v>
          </cell>
          <cell r="D487" t="str">
            <v>AN</v>
          </cell>
          <cell r="E487" t="str">
            <v>ED</v>
          </cell>
          <cell r="F487" t="str">
            <v>Projects</v>
          </cell>
          <cell r="G487" t="str">
            <v>Elec Transmission 350-359</v>
          </cell>
        </row>
        <row r="488">
          <cell r="A488">
            <v>2474</v>
          </cell>
          <cell r="B488" t="str">
            <v>Trans/Dist</v>
          </cell>
          <cell r="C488" t="str">
            <v>Beacon-Boulder #2 115:  Capacity Upgrade</v>
          </cell>
          <cell r="D488" t="str">
            <v>AN</v>
          </cell>
          <cell r="E488" t="str">
            <v>ED</v>
          </cell>
          <cell r="F488" t="str">
            <v>Projects</v>
          </cell>
          <cell r="G488" t="str">
            <v>Elec Transmission 350-359</v>
          </cell>
        </row>
        <row r="489">
          <cell r="A489">
            <v>2474</v>
          </cell>
          <cell r="B489" t="str">
            <v>Trans/Dist</v>
          </cell>
          <cell r="C489" t="str">
            <v>Beacon-Boulder #2 115:  Capacity Upgrade</v>
          </cell>
          <cell r="D489" t="str">
            <v>AN</v>
          </cell>
          <cell r="E489" t="str">
            <v>ED</v>
          </cell>
          <cell r="F489" t="str">
            <v>Projects</v>
          </cell>
          <cell r="G489" t="str">
            <v>Elec Transmission 350-359</v>
          </cell>
        </row>
        <row r="490">
          <cell r="A490">
            <v>2481</v>
          </cell>
          <cell r="B490" t="str">
            <v>Trans/Dist</v>
          </cell>
          <cell r="C490" t="str">
            <v>System-Replace/Install Capacitor Banks</v>
          </cell>
          <cell r="D490" t="str">
            <v>AN</v>
          </cell>
          <cell r="E490" t="str">
            <v>ED</v>
          </cell>
          <cell r="F490" t="str">
            <v>Programs</v>
          </cell>
          <cell r="G490" t="str">
            <v>Elec Transmission 350-359</v>
          </cell>
        </row>
        <row r="491">
          <cell r="A491">
            <v>2481</v>
          </cell>
          <cell r="B491" t="str">
            <v>Trans/Dist</v>
          </cell>
          <cell r="C491" t="str">
            <v>System-Replace/Install Capacitor Banks</v>
          </cell>
          <cell r="D491" t="str">
            <v>AN</v>
          </cell>
          <cell r="E491" t="str">
            <v>ED</v>
          </cell>
          <cell r="F491" t="str">
            <v>Programs</v>
          </cell>
          <cell r="G491" t="str">
            <v>Elec Transmission 350-359</v>
          </cell>
        </row>
        <row r="492">
          <cell r="A492">
            <v>2481</v>
          </cell>
          <cell r="B492" t="str">
            <v>Trans/Dist</v>
          </cell>
          <cell r="C492" t="str">
            <v>System-Replace/Install Capacitor Banks</v>
          </cell>
          <cell r="D492" t="str">
            <v>AN</v>
          </cell>
          <cell r="E492" t="str">
            <v>ED</v>
          </cell>
          <cell r="F492" t="str">
            <v>Programs</v>
          </cell>
          <cell r="G492" t="str">
            <v>Elec Transmission 350-359</v>
          </cell>
        </row>
        <row r="493">
          <cell r="A493">
            <v>2481</v>
          </cell>
          <cell r="B493" t="str">
            <v>Trans/Dist</v>
          </cell>
          <cell r="C493" t="str">
            <v>System-Replace/Install Capacitor Banks</v>
          </cell>
          <cell r="D493" t="str">
            <v>AN</v>
          </cell>
          <cell r="E493" t="str">
            <v>ED</v>
          </cell>
          <cell r="F493" t="str">
            <v>Programs</v>
          </cell>
          <cell r="G493" t="str">
            <v>Elec Transmission 350-359</v>
          </cell>
        </row>
        <row r="494">
          <cell r="A494">
            <v>2481</v>
          </cell>
          <cell r="B494" t="str">
            <v>Trans/Dist</v>
          </cell>
          <cell r="C494" t="str">
            <v>System-Replace/Install Capacitor Banks</v>
          </cell>
          <cell r="D494" t="str">
            <v>AN</v>
          </cell>
          <cell r="E494" t="str">
            <v>ED</v>
          </cell>
          <cell r="F494" t="str">
            <v>Programs</v>
          </cell>
          <cell r="G494" t="str">
            <v>Elec Transmission 350-359</v>
          </cell>
        </row>
        <row r="495">
          <cell r="A495">
            <v>2484</v>
          </cell>
          <cell r="B495" t="str">
            <v>Trans/Dist</v>
          </cell>
          <cell r="C495" t="str">
            <v>Moscow 230 kV Sub-Rebuild 230 kV Yard</v>
          </cell>
          <cell r="D495" t="str">
            <v>AN</v>
          </cell>
          <cell r="E495" t="str">
            <v>ED</v>
          </cell>
          <cell r="F495" t="str">
            <v>Projects</v>
          </cell>
          <cell r="G495" t="str">
            <v>Elec Transmission 350-359</v>
          </cell>
        </row>
        <row r="496">
          <cell r="A496">
            <v>2484</v>
          </cell>
          <cell r="B496" t="str">
            <v>Trans/Dist</v>
          </cell>
          <cell r="C496" t="str">
            <v>Moscow 230 kV Sub-Rebuild 230 kV Yard</v>
          </cell>
          <cell r="D496" t="str">
            <v>AN</v>
          </cell>
          <cell r="E496" t="str">
            <v>ED</v>
          </cell>
          <cell r="F496" t="str">
            <v>Projects</v>
          </cell>
          <cell r="G496" t="str">
            <v>Elec Transmission 350-359</v>
          </cell>
        </row>
        <row r="497">
          <cell r="A497">
            <v>2484</v>
          </cell>
          <cell r="B497" t="str">
            <v>Trans/Dist</v>
          </cell>
          <cell r="C497" t="str">
            <v>Moscow 230 kV Sub-Rebuild 230 kV Yard</v>
          </cell>
          <cell r="D497" t="str">
            <v>AN</v>
          </cell>
          <cell r="E497" t="str">
            <v>ED</v>
          </cell>
          <cell r="F497" t="str">
            <v>Projects</v>
          </cell>
          <cell r="G497" t="str">
            <v>Elec Transmission 350-359</v>
          </cell>
        </row>
        <row r="498">
          <cell r="A498">
            <v>2492</v>
          </cell>
          <cell r="B498" t="str">
            <v>Trans/Dist</v>
          </cell>
          <cell r="C498" t="str">
            <v>System-Install Autotransformer Diagnostic Monitor</v>
          </cell>
          <cell r="D498" t="str">
            <v>AN</v>
          </cell>
          <cell r="E498" t="str">
            <v>ED</v>
          </cell>
          <cell r="F498" t="str">
            <v>Programs</v>
          </cell>
          <cell r="G498" t="str">
            <v>Elec Transmission 350-359</v>
          </cell>
        </row>
        <row r="499">
          <cell r="A499">
            <v>2492</v>
          </cell>
          <cell r="B499" t="str">
            <v>Trans/Dist</v>
          </cell>
          <cell r="C499" t="str">
            <v>System-Install Autotransformer Diagnostic Monitor</v>
          </cell>
          <cell r="D499" t="str">
            <v>AN</v>
          </cell>
          <cell r="E499" t="str">
            <v>ED</v>
          </cell>
          <cell r="F499" t="str">
            <v>Programs</v>
          </cell>
          <cell r="G499" t="str">
            <v>Elec Transmission 350-359</v>
          </cell>
        </row>
        <row r="500">
          <cell r="A500">
            <v>2492</v>
          </cell>
          <cell r="B500" t="str">
            <v>Trans/Dist</v>
          </cell>
          <cell r="C500" t="str">
            <v>System-Install Autotransformer Diagnostic Monitor</v>
          </cell>
          <cell r="D500" t="str">
            <v>AN</v>
          </cell>
          <cell r="E500" t="str">
            <v>ED</v>
          </cell>
          <cell r="F500" t="str">
            <v>Programs</v>
          </cell>
          <cell r="G500" t="str">
            <v>Elec Transmission 350-359</v>
          </cell>
        </row>
        <row r="501">
          <cell r="A501">
            <v>2493</v>
          </cell>
          <cell r="B501" t="str">
            <v>Trans/Dist</v>
          </cell>
          <cell r="C501" t="str">
            <v>System-Replace/Upgrade Voltage Regulators</v>
          </cell>
          <cell r="D501" t="str">
            <v>AN</v>
          </cell>
          <cell r="E501" t="str">
            <v>ED</v>
          </cell>
          <cell r="F501" t="str">
            <v>Programs</v>
          </cell>
          <cell r="G501" t="str">
            <v>Elec Distribution 360-373</v>
          </cell>
        </row>
        <row r="502">
          <cell r="A502">
            <v>2493</v>
          </cell>
          <cell r="B502" t="str">
            <v>Trans/Dist</v>
          </cell>
          <cell r="C502" t="str">
            <v>System-Replace/Upgrade Voltage Regulators</v>
          </cell>
          <cell r="D502" t="str">
            <v>AN</v>
          </cell>
          <cell r="E502" t="str">
            <v>ED</v>
          </cell>
          <cell r="F502" t="str">
            <v>Programs</v>
          </cell>
          <cell r="G502" t="str">
            <v>Elec Distribution 360-373</v>
          </cell>
        </row>
        <row r="503">
          <cell r="A503">
            <v>2493</v>
          </cell>
          <cell r="B503" t="str">
            <v>Trans/Dist</v>
          </cell>
          <cell r="C503" t="str">
            <v>System-Replace/Upgrade Voltage Regulators</v>
          </cell>
          <cell r="D503" t="str">
            <v>AN</v>
          </cell>
          <cell r="E503" t="str">
            <v>ED</v>
          </cell>
          <cell r="F503" t="str">
            <v>Programs</v>
          </cell>
          <cell r="G503" t="str">
            <v>Elec Distribution 360-373</v>
          </cell>
        </row>
        <row r="504">
          <cell r="A504">
            <v>2502</v>
          </cell>
          <cell r="B504" t="str">
            <v>Trans/Dist</v>
          </cell>
          <cell r="C504" t="str">
            <v>N. Moscow - Increase Capacity</v>
          </cell>
          <cell r="D504" t="str">
            <v>ID</v>
          </cell>
          <cell r="E504" t="str">
            <v>ED</v>
          </cell>
          <cell r="F504" t="str">
            <v>Programs</v>
          </cell>
          <cell r="G504" t="str">
            <v>Elec Distribution 360-373</v>
          </cell>
        </row>
        <row r="505">
          <cell r="A505">
            <v>2502</v>
          </cell>
          <cell r="B505" t="str">
            <v>Trans/Dist</v>
          </cell>
          <cell r="C505" t="str">
            <v>N. Moscow - Increase Capacity</v>
          </cell>
          <cell r="D505" t="str">
            <v>ID</v>
          </cell>
          <cell r="E505" t="str">
            <v>ED</v>
          </cell>
          <cell r="F505" t="str">
            <v>Programs</v>
          </cell>
          <cell r="G505" t="str">
            <v>Elec Distribution 360-373</v>
          </cell>
        </row>
        <row r="506">
          <cell r="A506">
            <v>2502</v>
          </cell>
          <cell r="B506" t="str">
            <v>Trans/Dist</v>
          </cell>
          <cell r="C506" t="str">
            <v>N. Moscow - Increase Capacity</v>
          </cell>
          <cell r="D506" t="str">
            <v>ID</v>
          </cell>
          <cell r="E506" t="str">
            <v>ED</v>
          </cell>
          <cell r="F506" t="str">
            <v>Programs</v>
          </cell>
          <cell r="G506" t="str">
            <v>Elec Distribution 360-373</v>
          </cell>
        </row>
        <row r="507">
          <cell r="A507">
            <v>2502</v>
          </cell>
          <cell r="B507" t="str">
            <v>Trans/Dist</v>
          </cell>
          <cell r="C507" t="str">
            <v>N. Moscow - Increase Capacity</v>
          </cell>
          <cell r="D507" t="str">
            <v>ID</v>
          </cell>
          <cell r="E507" t="str">
            <v>ED</v>
          </cell>
          <cell r="F507" t="str">
            <v>Programs</v>
          </cell>
          <cell r="G507" t="str">
            <v>Elec Distribution 360-373</v>
          </cell>
        </row>
        <row r="508">
          <cell r="A508">
            <v>2514</v>
          </cell>
          <cell r="B508" t="str">
            <v>Trans/Dist</v>
          </cell>
          <cell r="C508" t="str">
            <v>Distribution - Spokane North &amp; West</v>
          </cell>
          <cell r="D508" t="str">
            <v>WA</v>
          </cell>
          <cell r="E508" t="str">
            <v>ED</v>
          </cell>
          <cell r="F508" t="str">
            <v>Programs</v>
          </cell>
          <cell r="G508" t="str">
            <v>Elec Distribution 360-373</v>
          </cell>
        </row>
        <row r="509">
          <cell r="A509">
            <v>2514</v>
          </cell>
          <cell r="B509" t="str">
            <v>Trans/Dist</v>
          </cell>
          <cell r="C509" t="str">
            <v>Distribution - Spokane North &amp; West</v>
          </cell>
          <cell r="D509" t="str">
            <v>WA</v>
          </cell>
          <cell r="E509" t="str">
            <v>ED</v>
          </cell>
          <cell r="F509" t="str">
            <v>Programs</v>
          </cell>
          <cell r="G509" t="str">
            <v>Elec Distribution 360-373</v>
          </cell>
        </row>
        <row r="510">
          <cell r="A510">
            <v>2514</v>
          </cell>
          <cell r="B510" t="str">
            <v>Trans/Dist</v>
          </cell>
          <cell r="C510" t="str">
            <v>Distribution - Spokane North &amp; West</v>
          </cell>
          <cell r="D510" t="str">
            <v>WA</v>
          </cell>
          <cell r="E510" t="str">
            <v>ED</v>
          </cell>
          <cell r="F510" t="str">
            <v>Programs</v>
          </cell>
          <cell r="G510" t="str">
            <v>Elec Distribution 360-373</v>
          </cell>
        </row>
        <row r="511">
          <cell r="A511">
            <v>2514</v>
          </cell>
          <cell r="B511" t="str">
            <v>Trans/Dist</v>
          </cell>
          <cell r="C511" t="str">
            <v>Distribution - Spokane North &amp; West</v>
          </cell>
          <cell r="D511" t="str">
            <v>WA</v>
          </cell>
          <cell r="E511" t="str">
            <v>ED</v>
          </cell>
          <cell r="F511" t="str">
            <v>Programs</v>
          </cell>
          <cell r="G511" t="str">
            <v>Elec Distribution 360-373</v>
          </cell>
        </row>
        <row r="512">
          <cell r="A512">
            <v>2514</v>
          </cell>
          <cell r="B512" t="str">
            <v>Trans/Dist</v>
          </cell>
          <cell r="C512" t="str">
            <v>Distribution - Spokane North &amp; West</v>
          </cell>
          <cell r="D512" t="str">
            <v>WA</v>
          </cell>
          <cell r="E512" t="str">
            <v>ED</v>
          </cell>
          <cell r="F512" t="str">
            <v>Programs</v>
          </cell>
          <cell r="G512" t="str">
            <v>Elec Distribution 360-373</v>
          </cell>
        </row>
        <row r="513">
          <cell r="A513">
            <v>2514</v>
          </cell>
          <cell r="B513" t="str">
            <v>Trans/Dist</v>
          </cell>
          <cell r="C513" t="str">
            <v>Distribution - Spokane North &amp; West</v>
          </cell>
          <cell r="D513" t="str">
            <v>WA</v>
          </cell>
          <cell r="E513" t="str">
            <v>ED</v>
          </cell>
          <cell r="F513" t="str">
            <v>Programs</v>
          </cell>
          <cell r="G513" t="str">
            <v>Elec Distribution 360-373</v>
          </cell>
        </row>
        <row r="514">
          <cell r="A514">
            <v>2514</v>
          </cell>
          <cell r="B514" t="str">
            <v>Trans/Dist</v>
          </cell>
          <cell r="C514" t="str">
            <v>Distribution - Spokane North &amp; West</v>
          </cell>
          <cell r="D514" t="str">
            <v>WA</v>
          </cell>
          <cell r="E514" t="str">
            <v>ED</v>
          </cell>
          <cell r="F514" t="str">
            <v>Programs</v>
          </cell>
          <cell r="G514" t="str">
            <v>Elec Distribution 360-373</v>
          </cell>
        </row>
        <row r="515">
          <cell r="A515">
            <v>2514</v>
          </cell>
          <cell r="B515" t="str">
            <v>Trans/Dist</v>
          </cell>
          <cell r="C515" t="str">
            <v>Distribution - Spokane North &amp; West</v>
          </cell>
          <cell r="D515" t="str">
            <v>WA</v>
          </cell>
          <cell r="E515" t="str">
            <v>ED</v>
          </cell>
          <cell r="F515" t="str">
            <v>Programs</v>
          </cell>
          <cell r="G515" t="str">
            <v>Elec Distribution 360-373</v>
          </cell>
        </row>
        <row r="516">
          <cell r="A516">
            <v>2514</v>
          </cell>
          <cell r="B516" t="str">
            <v>Trans/Dist</v>
          </cell>
          <cell r="C516" t="str">
            <v>Distribution - Spokane North &amp; West</v>
          </cell>
          <cell r="D516" t="str">
            <v>WA</v>
          </cell>
          <cell r="E516" t="str">
            <v>ED</v>
          </cell>
          <cell r="F516" t="str">
            <v>Programs</v>
          </cell>
          <cell r="G516" t="str">
            <v>Elec Distribution 360-373</v>
          </cell>
        </row>
        <row r="517">
          <cell r="A517">
            <v>2514</v>
          </cell>
          <cell r="B517" t="str">
            <v>Trans/Dist</v>
          </cell>
          <cell r="C517" t="str">
            <v>Distribution - Spokane North &amp; West</v>
          </cell>
          <cell r="D517" t="str">
            <v>WA</v>
          </cell>
          <cell r="E517" t="str">
            <v>ED</v>
          </cell>
          <cell r="F517" t="str">
            <v>Programs</v>
          </cell>
          <cell r="G517" t="str">
            <v>Elec Distribution 360-373</v>
          </cell>
        </row>
        <row r="518">
          <cell r="A518">
            <v>2514</v>
          </cell>
          <cell r="B518" t="str">
            <v>Trans/Dist</v>
          </cell>
          <cell r="C518" t="str">
            <v>Distribution - Spokane North &amp; West</v>
          </cell>
          <cell r="D518" t="str">
            <v>WA</v>
          </cell>
          <cell r="E518" t="str">
            <v>ED</v>
          </cell>
          <cell r="F518" t="str">
            <v>Programs</v>
          </cell>
          <cell r="G518" t="str">
            <v>Elec Distribution 360-373</v>
          </cell>
        </row>
        <row r="519">
          <cell r="A519">
            <v>2514</v>
          </cell>
          <cell r="B519" t="str">
            <v>Trans/Dist</v>
          </cell>
          <cell r="C519" t="str">
            <v>Distribution - Spokane North &amp; West</v>
          </cell>
          <cell r="D519" t="str">
            <v>WA</v>
          </cell>
          <cell r="E519" t="str">
            <v>ED</v>
          </cell>
          <cell r="F519" t="str">
            <v>Programs</v>
          </cell>
          <cell r="G519" t="str">
            <v>Elec Distribution 360-373</v>
          </cell>
        </row>
        <row r="520">
          <cell r="A520">
            <v>2514</v>
          </cell>
          <cell r="B520" t="str">
            <v>Trans/Dist</v>
          </cell>
          <cell r="C520" t="str">
            <v>Distribution - Spokane North &amp; West</v>
          </cell>
          <cell r="D520" t="str">
            <v>WA</v>
          </cell>
          <cell r="E520" t="str">
            <v>ED</v>
          </cell>
          <cell r="F520" t="str">
            <v>Programs</v>
          </cell>
          <cell r="G520" t="str">
            <v>Elec Distribution 360-373</v>
          </cell>
        </row>
        <row r="521">
          <cell r="A521">
            <v>2514</v>
          </cell>
          <cell r="B521" t="str">
            <v>Trans/Dist</v>
          </cell>
          <cell r="C521" t="str">
            <v>Distribution - Spokane North &amp; West</v>
          </cell>
          <cell r="D521" t="str">
            <v>WA</v>
          </cell>
          <cell r="E521" t="str">
            <v>ED</v>
          </cell>
          <cell r="F521" t="str">
            <v>Programs</v>
          </cell>
          <cell r="G521" t="str">
            <v>Elec Distribution 360-373</v>
          </cell>
        </row>
        <row r="522">
          <cell r="A522">
            <v>2514</v>
          </cell>
          <cell r="B522" t="str">
            <v>Trans/Dist</v>
          </cell>
          <cell r="C522" t="str">
            <v>Distribution - Spokane North &amp; West</v>
          </cell>
          <cell r="D522" t="str">
            <v>WA</v>
          </cell>
          <cell r="E522" t="str">
            <v>ED</v>
          </cell>
          <cell r="F522" t="str">
            <v>Programs</v>
          </cell>
          <cell r="G522" t="str">
            <v>Elec Distribution 360-373</v>
          </cell>
        </row>
        <row r="523">
          <cell r="A523">
            <v>2514</v>
          </cell>
          <cell r="B523" t="str">
            <v>Trans/Dist</v>
          </cell>
          <cell r="C523" t="str">
            <v>Distribution - Spokane North &amp; West</v>
          </cell>
          <cell r="D523" t="str">
            <v>WA</v>
          </cell>
          <cell r="E523" t="str">
            <v>ED</v>
          </cell>
          <cell r="F523" t="str">
            <v>Programs</v>
          </cell>
          <cell r="G523" t="str">
            <v>Elec Distribution 360-373</v>
          </cell>
        </row>
        <row r="524">
          <cell r="A524">
            <v>2514</v>
          </cell>
          <cell r="B524" t="str">
            <v>Trans/Dist</v>
          </cell>
          <cell r="C524" t="str">
            <v>Distribution - Spokane North &amp; West</v>
          </cell>
          <cell r="D524" t="str">
            <v>WA</v>
          </cell>
          <cell r="E524" t="str">
            <v>ED</v>
          </cell>
          <cell r="F524" t="str">
            <v>Programs</v>
          </cell>
          <cell r="G524" t="str">
            <v>Elec Distribution 360-373</v>
          </cell>
        </row>
        <row r="525">
          <cell r="A525">
            <v>2514</v>
          </cell>
          <cell r="B525" t="str">
            <v>Trans/Dist</v>
          </cell>
          <cell r="C525" t="str">
            <v>Distribution - Spokane North &amp; West</v>
          </cell>
          <cell r="D525" t="str">
            <v>WA</v>
          </cell>
          <cell r="E525" t="str">
            <v>ED</v>
          </cell>
          <cell r="F525" t="str">
            <v>Programs</v>
          </cell>
          <cell r="G525" t="str">
            <v>Elec Distribution 360-373</v>
          </cell>
        </row>
        <row r="526">
          <cell r="A526">
            <v>2515</v>
          </cell>
          <cell r="B526" t="str">
            <v>Trans/Dist</v>
          </cell>
          <cell r="C526" t="str">
            <v>Distribution - CdA East &amp; North</v>
          </cell>
          <cell r="D526" t="str">
            <v>ID</v>
          </cell>
          <cell r="E526" t="str">
            <v>ED</v>
          </cell>
          <cell r="F526" t="str">
            <v>Programs</v>
          </cell>
          <cell r="G526" t="str">
            <v>Elec Distribution 360-373</v>
          </cell>
        </row>
        <row r="527">
          <cell r="A527">
            <v>2515</v>
          </cell>
          <cell r="B527" t="str">
            <v>Trans/Dist</v>
          </cell>
          <cell r="C527" t="str">
            <v>Distribution - CdA East &amp; North</v>
          </cell>
          <cell r="D527" t="str">
            <v>ID</v>
          </cell>
          <cell r="E527" t="str">
            <v>ED</v>
          </cell>
          <cell r="F527" t="str">
            <v>Programs</v>
          </cell>
          <cell r="G527" t="str">
            <v>Elec Distribution 360-373</v>
          </cell>
        </row>
        <row r="528">
          <cell r="A528">
            <v>2515</v>
          </cell>
          <cell r="B528" t="str">
            <v>Trans/Dist</v>
          </cell>
          <cell r="C528" t="str">
            <v>Distribution - CdA East &amp; North</v>
          </cell>
          <cell r="D528" t="str">
            <v>ID</v>
          </cell>
          <cell r="E528" t="str">
            <v>ED</v>
          </cell>
          <cell r="F528" t="str">
            <v>Programs</v>
          </cell>
          <cell r="G528" t="str">
            <v>Elec Distribution 360-373</v>
          </cell>
        </row>
        <row r="529">
          <cell r="A529">
            <v>2515</v>
          </cell>
          <cell r="B529" t="str">
            <v>Trans/Dist</v>
          </cell>
          <cell r="C529" t="str">
            <v>Distribution - CdA East &amp; North</v>
          </cell>
          <cell r="D529" t="str">
            <v>ID</v>
          </cell>
          <cell r="E529" t="str">
            <v>ED</v>
          </cell>
          <cell r="F529" t="str">
            <v>Programs</v>
          </cell>
          <cell r="G529" t="str">
            <v>Elec Distribution 360-373</v>
          </cell>
        </row>
        <row r="530">
          <cell r="A530">
            <v>2515</v>
          </cell>
          <cell r="B530" t="str">
            <v>Trans/Dist</v>
          </cell>
          <cell r="C530" t="str">
            <v>Distribution - CdA East &amp; North</v>
          </cell>
          <cell r="D530" t="str">
            <v>ID</v>
          </cell>
          <cell r="E530" t="str">
            <v>ED</v>
          </cell>
          <cell r="F530" t="str">
            <v>Programs</v>
          </cell>
          <cell r="G530" t="str">
            <v>Elec Distribution 360-373</v>
          </cell>
        </row>
        <row r="531">
          <cell r="A531">
            <v>2515</v>
          </cell>
          <cell r="B531" t="str">
            <v>Trans/Dist</v>
          </cell>
          <cell r="C531" t="str">
            <v>Distribution - CdA East &amp; North</v>
          </cell>
          <cell r="D531" t="str">
            <v>ID</v>
          </cell>
          <cell r="E531" t="str">
            <v>ED</v>
          </cell>
          <cell r="F531" t="str">
            <v>Programs</v>
          </cell>
          <cell r="G531" t="str">
            <v>Elec Distribution 360-373</v>
          </cell>
        </row>
        <row r="532">
          <cell r="A532">
            <v>2515</v>
          </cell>
          <cell r="B532" t="str">
            <v>Trans/Dist</v>
          </cell>
          <cell r="C532" t="str">
            <v>Distribution - CdA East &amp; North</v>
          </cell>
          <cell r="D532" t="str">
            <v>ID</v>
          </cell>
          <cell r="E532" t="str">
            <v>ED</v>
          </cell>
          <cell r="F532" t="str">
            <v>Programs</v>
          </cell>
          <cell r="G532" t="str">
            <v>Elec Distribution 360-373</v>
          </cell>
        </row>
        <row r="533">
          <cell r="A533">
            <v>2515</v>
          </cell>
          <cell r="B533" t="str">
            <v>Trans/Dist</v>
          </cell>
          <cell r="C533" t="str">
            <v>Distribution - CdA East &amp; North</v>
          </cell>
          <cell r="D533" t="str">
            <v>ID</v>
          </cell>
          <cell r="E533" t="str">
            <v>ED</v>
          </cell>
          <cell r="F533" t="str">
            <v>Programs</v>
          </cell>
          <cell r="G533" t="str">
            <v>Elec Distribution 360-373</v>
          </cell>
        </row>
        <row r="534">
          <cell r="A534">
            <v>2515</v>
          </cell>
          <cell r="B534" t="str">
            <v>Trans/Dist</v>
          </cell>
          <cell r="C534" t="str">
            <v>Distribution - CdA East &amp; North</v>
          </cell>
          <cell r="D534" t="str">
            <v>ID</v>
          </cell>
          <cell r="E534" t="str">
            <v>ED</v>
          </cell>
          <cell r="F534" t="str">
            <v>Programs</v>
          </cell>
          <cell r="G534" t="str">
            <v>Elec Distribution 360-373</v>
          </cell>
        </row>
        <row r="535">
          <cell r="A535">
            <v>2516</v>
          </cell>
          <cell r="B535" t="str">
            <v>Trans/Dist</v>
          </cell>
          <cell r="C535" t="str">
            <v>Distribution - Pullman &amp; Lewis Clark</v>
          </cell>
          <cell r="D535" t="str">
            <v>AN</v>
          </cell>
          <cell r="E535" t="str">
            <v>ED</v>
          </cell>
          <cell r="F535" t="str">
            <v>Programs</v>
          </cell>
          <cell r="G535" t="str">
            <v>Elec Distribution 360-373</v>
          </cell>
        </row>
        <row r="536">
          <cell r="A536">
            <v>2516</v>
          </cell>
          <cell r="B536" t="str">
            <v>Trans/Dist</v>
          </cell>
          <cell r="C536" t="str">
            <v>Distribution - Pullman &amp; Lewis Clark</v>
          </cell>
          <cell r="D536" t="str">
            <v>AN</v>
          </cell>
          <cell r="E536" t="str">
            <v>ED</v>
          </cell>
          <cell r="F536" t="str">
            <v>Programs</v>
          </cell>
          <cell r="G536" t="str">
            <v>Elec Distribution 360-373</v>
          </cell>
        </row>
        <row r="537">
          <cell r="A537">
            <v>2516</v>
          </cell>
          <cell r="B537" t="str">
            <v>Trans/Dist</v>
          </cell>
          <cell r="C537" t="str">
            <v>Distribution - Pullman &amp; Lewis Clark</v>
          </cell>
          <cell r="D537" t="str">
            <v>AN</v>
          </cell>
          <cell r="E537" t="str">
            <v>ED</v>
          </cell>
          <cell r="F537" t="str">
            <v>Programs</v>
          </cell>
          <cell r="G537" t="str">
            <v>Elec Distribution 360-373</v>
          </cell>
        </row>
        <row r="538">
          <cell r="A538">
            <v>2516</v>
          </cell>
          <cell r="B538" t="str">
            <v>Trans/Dist</v>
          </cell>
          <cell r="C538" t="str">
            <v>Distribution - Pullman &amp; Lewis Clark</v>
          </cell>
          <cell r="D538" t="str">
            <v>AN</v>
          </cell>
          <cell r="E538" t="str">
            <v>ED</v>
          </cell>
          <cell r="F538" t="str">
            <v>Programs</v>
          </cell>
          <cell r="G538" t="str">
            <v>Elec Distribution 360-373</v>
          </cell>
        </row>
        <row r="539">
          <cell r="A539">
            <v>2516</v>
          </cell>
          <cell r="B539" t="str">
            <v>Trans/Dist</v>
          </cell>
          <cell r="C539" t="str">
            <v>Distribution - Pullman &amp; Lewis Clark</v>
          </cell>
          <cell r="D539" t="str">
            <v>AN</v>
          </cell>
          <cell r="E539" t="str">
            <v>ED</v>
          </cell>
          <cell r="F539" t="str">
            <v>Programs</v>
          </cell>
          <cell r="G539" t="str">
            <v>Elec Distribution 360-373</v>
          </cell>
        </row>
        <row r="540">
          <cell r="A540">
            <v>2516</v>
          </cell>
          <cell r="B540" t="str">
            <v>Trans/Dist</v>
          </cell>
          <cell r="C540" t="str">
            <v>Distribution - Pullman &amp; Lewis Clark</v>
          </cell>
          <cell r="D540" t="str">
            <v>AN</v>
          </cell>
          <cell r="E540" t="str">
            <v>ED</v>
          </cell>
          <cell r="F540" t="str">
            <v>Programs</v>
          </cell>
          <cell r="G540" t="str">
            <v>Elec Distribution 360-373</v>
          </cell>
        </row>
        <row r="541">
          <cell r="A541">
            <v>2516</v>
          </cell>
          <cell r="B541" t="str">
            <v>Trans/Dist</v>
          </cell>
          <cell r="C541" t="str">
            <v>Distribution - Pullman &amp; Lewis Clark</v>
          </cell>
          <cell r="D541" t="str">
            <v>AN</v>
          </cell>
          <cell r="E541" t="str">
            <v>ED</v>
          </cell>
          <cell r="F541" t="str">
            <v>Programs</v>
          </cell>
          <cell r="G541" t="str">
            <v>Elec Distribution 360-373</v>
          </cell>
        </row>
        <row r="542">
          <cell r="A542">
            <v>2516</v>
          </cell>
          <cell r="B542" t="str">
            <v>Trans/Dist</v>
          </cell>
          <cell r="C542" t="str">
            <v>Distribution - Pullman &amp; Lewis Clark</v>
          </cell>
          <cell r="D542" t="str">
            <v>AN</v>
          </cell>
          <cell r="E542" t="str">
            <v>ED</v>
          </cell>
          <cell r="F542" t="str">
            <v>Programs</v>
          </cell>
          <cell r="G542" t="str">
            <v>Elec Distribution 360-373</v>
          </cell>
        </row>
        <row r="543">
          <cell r="A543">
            <v>2521</v>
          </cell>
          <cell r="B543" t="str">
            <v>Trans/Dist</v>
          </cell>
          <cell r="C543" t="str">
            <v>St Maries 634 Cx Fdr</v>
          </cell>
          <cell r="D543" t="str">
            <v>ID</v>
          </cell>
          <cell r="E543" t="str">
            <v>ED</v>
          </cell>
          <cell r="F543" t="str">
            <v>Projects</v>
          </cell>
          <cell r="G543" t="str">
            <v>Elec Distribution 360-373</v>
          </cell>
        </row>
        <row r="544">
          <cell r="A544">
            <v>2521</v>
          </cell>
          <cell r="B544" t="str">
            <v>Trans/Dist</v>
          </cell>
          <cell r="C544" t="str">
            <v>St Maries 634 Cx Fdr</v>
          </cell>
          <cell r="D544" t="str">
            <v>ID</v>
          </cell>
          <cell r="E544" t="str">
            <v>ED</v>
          </cell>
          <cell r="F544" t="str">
            <v>Projects</v>
          </cell>
          <cell r="G544" t="str">
            <v>Elec Distribution 360-373</v>
          </cell>
        </row>
        <row r="545">
          <cell r="A545">
            <v>2521</v>
          </cell>
          <cell r="B545" t="str">
            <v>Trans/Dist</v>
          </cell>
          <cell r="C545" t="str">
            <v>St Maries 634 Cx Fdr</v>
          </cell>
          <cell r="D545" t="str">
            <v>ID</v>
          </cell>
          <cell r="E545" t="str">
            <v>ED</v>
          </cell>
          <cell r="F545" t="str">
            <v>Projects</v>
          </cell>
          <cell r="G545" t="str">
            <v>Elec Distribution 360-373</v>
          </cell>
        </row>
        <row r="546">
          <cell r="A546">
            <v>2522</v>
          </cell>
          <cell r="B546" t="str">
            <v>Trans/Dist</v>
          </cell>
          <cell r="C546" t="str">
            <v>10th &amp; Stewart Dx Int</v>
          </cell>
          <cell r="D546" t="str">
            <v>ID</v>
          </cell>
          <cell r="E546" t="str">
            <v>ED</v>
          </cell>
          <cell r="F546" t="str">
            <v>Projects</v>
          </cell>
          <cell r="G546" t="str">
            <v>Elec Distribution 360-373</v>
          </cell>
        </row>
        <row r="547">
          <cell r="A547">
            <v>2530</v>
          </cell>
          <cell r="B547" t="str">
            <v>Trans/Dist</v>
          </cell>
          <cell r="C547" t="str">
            <v>SGDP-Pullman Smart Grid Demonstration Project</v>
          </cell>
          <cell r="D547" t="str">
            <v>WA</v>
          </cell>
          <cell r="E547" t="str">
            <v>ED</v>
          </cell>
          <cell r="F547" t="str">
            <v>Projects</v>
          </cell>
          <cell r="G547" t="str">
            <v>Elec Distribution 360-373</v>
          </cell>
        </row>
        <row r="548">
          <cell r="A548">
            <v>2530</v>
          </cell>
          <cell r="B548" t="str">
            <v>Trans/Dist</v>
          </cell>
          <cell r="C548" t="str">
            <v>SGDP-Pullman Smart Grid Demonstration Project</v>
          </cell>
          <cell r="D548" t="str">
            <v>WA</v>
          </cell>
          <cell r="E548" t="str">
            <v>ED</v>
          </cell>
          <cell r="F548" t="str">
            <v>Projects</v>
          </cell>
          <cell r="G548" t="str">
            <v>Elec Distribution 360-373</v>
          </cell>
        </row>
        <row r="549">
          <cell r="A549">
            <v>2532</v>
          </cell>
          <cell r="B549" t="str">
            <v>Trans/Dist</v>
          </cell>
          <cell r="C549" t="str">
            <v>Noxon 230 kV Substation - Rebuild</v>
          </cell>
          <cell r="D549" t="str">
            <v>AN</v>
          </cell>
          <cell r="E549" t="str">
            <v>ED</v>
          </cell>
          <cell r="F549" t="str">
            <v>Projects</v>
          </cell>
          <cell r="G549" t="str">
            <v>Elec Transmission 350-359</v>
          </cell>
        </row>
        <row r="550">
          <cell r="A550">
            <v>2532</v>
          </cell>
          <cell r="B550" t="str">
            <v>Trans/Dist</v>
          </cell>
          <cell r="C550" t="str">
            <v>Noxon 230 kV Substation - Rebuild</v>
          </cell>
          <cell r="D550" t="str">
            <v>AN</v>
          </cell>
          <cell r="E550" t="str">
            <v>ED</v>
          </cell>
          <cell r="F550" t="str">
            <v>Projects</v>
          </cell>
          <cell r="G550" t="str">
            <v>Elec Transmission 350-359</v>
          </cell>
        </row>
        <row r="551">
          <cell r="A551">
            <v>2532</v>
          </cell>
          <cell r="B551" t="str">
            <v>Trans/Dist</v>
          </cell>
          <cell r="C551" t="str">
            <v>Noxon 230 kV Substation - Rebuild</v>
          </cell>
          <cell r="D551" t="str">
            <v>AN</v>
          </cell>
          <cell r="E551" t="str">
            <v>ED</v>
          </cell>
          <cell r="F551" t="str">
            <v>Projects</v>
          </cell>
          <cell r="G551" t="str">
            <v>Elec Transmission 350-359</v>
          </cell>
        </row>
        <row r="552">
          <cell r="A552">
            <v>2532</v>
          </cell>
          <cell r="B552" t="str">
            <v>Trans/Dist</v>
          </cell>
          <cell r="C552" t="str">
            <v>Noxon 230 kV Substation - Rebuild</v>
          </cell>
          <cell r="D552" t="str">
            <v>AN</v>
          </cell>
          <cell r="E552" t="str">
            <v>ED</v>
          </cell>
          <cell r="F552" t="str">
            <v>Projects</v>
          </cell>
          <cell r="G552" t="str">
            <v>Elec Transmission 350-359</v>
          </cell>
        </row>
        <row r="553">
          <cell r="A553">
            <v>2532</v>
          </cell>
          <cell r="B553" t="str">
            <v>Trans/Dist</v>
          </cell>
          <cell r="C553" t="str">
            <v>Noxon 230 kV Substation - Rebuild</v>
          </cell>
          <cell r="D553" t="str">
            <v>AN</v>
          </cell>
          <cell r="E553" t="str">
            <v>ED</v>
          </cell>
          <cell r="F553" t="str">
            <v>Projects</v>
          </cell>
          <cell r="G553" t="str">
            <v>Elec Transmission 350-359</v>
          </cell>
        </row>
        <row r="554">
          <cell r="A554">
            <v>2532</v>
          </cell>
          <cell r="B554" t="str">
            <v>Trans/Dist</v>
          </cell>
          <cell r="C554" t="str">
            <v>Noxon 230 kV Substation - Rebuild</v>
          </cell>
          <cell r="D554" t="str">
            <v>AN</v>
          </cell>
          <cell r="E554" t="str">
            <v>ED</v>
          </cell>
          <cell r="F554" t="str">
            <v>Projects</v>
          </cell>
          <cell r="G554" t="str">
            <v>Elec Transmission 350-359</v>
          </cell>
        </row>
        <row r="555">
          <cell r="A555">
            <v>2535</v>
          </cell>
          <cell r="B555" t="str">
            <v>Trans/Dist</v>
          </cell>
          <cell r="C555" t="str">
            <v>TCOP Related Distribution Rebuilds</v>
          </cell>
          <cell r="D555" t="str">
            <v>AN</v>
          </cell>
          <cell r="E555" t="str">
            <v>ED</v>
          </cell>
          <cell r="F555" t="str">
            <v>Programs</v>
          </cell>
          <cell r="G555" t="str">
            <v>Elec Distribution 360-373</v>
          </cell>
        </row>
        <row r="556">
          <cell r="A556">
            <v>2535</v>
          </cell>
          <cell r="B556" t="str">
            <v>Trans/Dist</v>
          </cell>
          <cell r="C556" t="str">
            <v>TCOP Related Distribution Rebuilds</v>
          </cell>
          <cell r="D556" t="str">
            <v>AN</v>
          </cell>
          <cell r="E556" t="str">
            <v>ED</v>
          </cell>
          <cell r="F556" t="str">
            <v>Programs</v>
          </cell>
          <cell r="G556" t="str">
            <v>Elec Distribution 360-373</v>
          </cell>
        </row>
        <row r="557">
          <cell r="A557">
            <v>2535</v>
          </cell>
          <cell r="B557" t="str">
            <v>Trans/Dist</v>
          </cell>
          <cell r="C557" t="str">
            <v>TCOP Related Distribution Rebuilds</v>
          </cell>
          <cell r="D557" t="str">
            <v>AN</v>
          </cell>
          <cell r="E557" t="str">
            <v>ED</v>
          </cell>
          <cell r="F557" t="str">
            <v>Programs</v>
          </cell>
          <cell r="G557" t="str">
            <v>Elec Distribution 360-373</v>
          </cell>
        </row>
        <row r="558">
          <cell r="A558">
            <v>2539</v>
          </cell>
          <cell r="B558" t="str">
            <v>Trans/Dist</v>
          </cell>
          <cell r="C558" t="str">
            <v>Garden Springs 230-115 kV Substation</v>
          </cell>
          <cell r="D558" t="str">
            <v>WA</v>
          </cell>
          <cell r="E558" t="str">
            <v>ED</v>
          </cell>
          <cell r="F558" t="str">
            <v>Projects</v>
          </cell>
          <cell r="G558" t="str">
            <v>Elec Transmission 350-359</v>
          </cell>
        </row>
        <row r="559">
          <cell r="A559">
            <v>2539</v>
          </cell>
          <cell r="B559" t="str">
            <v>Trans/Dist</v>
          </cell>
          <cell r="C559" t="str">
            <v>Garden Springs 230-115 kV Substation</v>
          </cell>
          <cell r="D559" t="str">
            <v>WA</v>
          </cell>
          <cell r="E559" t="str">
            <v>ED</v>
          </cell>
          <cell r="F559" t="str">
            <v>Projects</v>
          </cell>
          <cell r="G559" t="str">
            <v>Elec Transmission 350-359</v>
          </cell>
        </row>
        <row r="560">
          <cell r="A560">
            <v>2546</v>
          </cell>
          <cell r="B560" t="str">
            <v>Trans/Dist</v>
          </cell>
          <cell r="C560" t="str">
            <v>Blue Creek 115 kV - Rebuild</v>
          </cell>
          <cell r="D560" t="str">
            <v>ID</v>
          </cell>
          <cell r="E560" t="str">
            <v>ED</v>
          </cell>
          <cell r="F560" t="str">
            <v>Programs</v>
          </cell>
          <cell r="G560" t="str">
            <v>Elec Distribution 360-373</v>
          </cell>
        </row>
        <row r="561">
          <cell r="A561">
            <v>2546</v>
          </cell>
          <cell r="B561" t="str">
            <v>Trans/Dist</v>
          </cell>
          <cell r="C561" t="str">
            <v>Blue Creek 115 kV - Rebuild</v>
          </cell>
          <cell r="D561" t="str">
            <v>ID</v>
          </cell>
          <cell r="E561" t="str">
            <v>ED</v>
          </cell>
          <cell r="F561" t="str">
            <v>Programs</v>
          </cell>
          <cell r="G561" t="str">
            <v>Elec Distribution 360-373</v>
          </cell>
        </row>
        <row r="562">
          <cell r="A562">
            <v>2546</v>
          </cell>
          <cell r="B562" t="str">
            <v>Trans/Dist</v>
          </cell>
          <cell r="C562" t="str">
            <v>Blue Creek 115 kV - Rebuild</v>
          </cell>
          <cell r="D562" t="str">
            <v>ID</v>
          </cell>
          <cell r="E562" t="str">
            <v>ED</v>
          </cell>
          <cell r="F562" t="str">
            <v>Programs</v>
          </cell>
          <cell r="G562" t="str">
            <v>Elec Distribution 360-373</v>
          </cell>
        </row>
        <row r="563">
          <cell r="A563">
            <v>2550</v>
          </cell>
          <cell r="B563" t="str">
            <v>Trans/Dist</v>
          </cell>
          <cell r="C563" t="str">
            <v>Burke-Thompson A&amp;B 115kV Transmission Rebuld Proj</v>
          </cell>
          <cell r="D563" t="str">
            <v>AN</v>
          </cell>
          <cell r="E563" t="str">
            <v>ED</v>
          </cell>
          <cell r="F563" t="str">
            <v>Programs</v>
          </cell>
          <cell r="G563" t="str">
            <v>Elec Transmission 350-359</v>
          </cell>
        </row>
        <row r="564">
          <cell r="A564">
            <v>2550</v>
          </cell>
          <cell r="B564" t="str">
            <v>Trans/Dist</v>
          </cell>
          <cell r="C564" t="str">
            <v>Burke-Thompson A&amp;B 115kV Transmission Rebuld Proj</v>
          </cell>
          <cell r="D564" t="str">
            <v>AN</v>
          </cell>
          <cell r="E564" t="str">
            <v>ED</v>
          </cell>
          <cell r="F564" t="str">
            <v>Programs</v>
          </cell>
          <cell r="G564" t="str">
            <v>Elec Transmission 350-359</v>
          </cell>
        </row>
        <row r="565">
          <cell r="A565">
            <v>2550</v>
          </cell>
          <cell r="B565" t="str">
            <v>Trans/Dist</v>
          </cell>
          <cell r="C565" t="str">
            <v>Burke-Thompson A&amp;B 115kV Transmission Rebuld Proj</v>
          </cell>
          <cell r="D565" t="str">
            <v>AN</v>
          </cell>
          <cell r="E565" t="str">
            <v>ED</v>
          </cell>
          <cell r="F565" t="str">
            <v>Programs</v>
          </cell>
          <cell r="G565" t="str">
            <v>Elec Transmission 350-359</v>
          </cell>
        </row>
        <row r="566">
          <cell r="A566">
            <v>2552</v>
          </cell>
          <cell r="B566" t="str">
            <v>Trans/Dist</v>
          </cell>
          <cell r="C566" t="str">
            <v>Opportunity 115 kV Switching Station</v>
          </cell>
          <cell r="D566" t="str">
            <v>WA</v>
          </cell>
          <cell r="E566" t="str">
            <v>ED</v>
          </cell>
          <cell r="F566" t="str">
            <v>Projects</v>
          </cell>
          <cell r="G566" t="str">
            <v>Elec Transmission 350-359</v>
          </cell>
        </row>
        <row r="567">
          <cell r="A567">
            <v>2552</v>
          </cell>
          <cell r="B567" t="str">
            <v>Trans/Dist</v>
          </cell>
          <cell r="C567" t="str">
            <v>Opportunity 115 kV Switching Station</v>
          </cell>
          <cell r="D567" t="str">
            <v>WA</v>
          </cell>
          <cell r="E567" t="str">
            <v>ED</v>
          </cell>
          <cell r="F567" t="str">
            <v>Projects</v>
          </cell>
          <cell r="G567" t="str">
            <v>Elec Transmission 350-359</v>
          </cell>
        </row>
        <row r="568">
          <cell r="A568">
            <v>2556</v>
          </cell>
          <cell r="B568" t="str">
            <v>Trans/Dist</v>
          </cell>
          <cell r="C568" t="str">
            <v>CDA-Pine Creek 115kV Transmission Line: Rebuild</v>
          </cell>
          <cell r="D568" t="str">
            <v>AN</v>
          </cell>
          <cell r="E568" t="str">
            <v>ED</v>
          </cell>
          <cell r="F568" t="str">
            <v>Projects</v>
          </cell>
          <cell r="G568" t="str">
            <v>Elec Transmission 350-359</v>
          </cell>
        </row>
        <row r="569">
          <cell r="A569">
            <v>2556</v>
          </cell>
          <cell r="B569" t="str">
            <v>Trans/Dist</v>
          </cell>
          <cell r="C569" t="str">
            <v>CDA-Pine Creek 115kV Transmission Line: Rebuild</v>
          </cell>
          <cell r="D569" t="str">
            <v>AN</v>
          </cell>
          <cell r="E569" t="str">
            <v>ED</v>
          </cell>
          <cell r="F569" t="str">
            <v>Projects</v>
          </cell>
          <cell r="G569" t="str">
            <v>Elec Transmission 350-359</v>
          </cell>
        </row>
        <row r="570">
          <cell r="A570">
            <v>2556</v>
          </cell>
          <cell r="B570" t="str">
            <v>Trans/Dist</v>
          </cell>
          <cell r="C570" t="str">
            <v>CDA-Pine Creek 115kV Transmission Line: Rebuild</v>
          </cell>
          <cell r="D570" t="str">
            <v>AN</v>
          </cell>
          <cell r="E570" t="str">
            <v>ED</v>
          </cell>
          <cell r="F570" t="str">
            <v>Projects</v>
          </cell>
          <cell r="G570" t="str">
            <v>Elec Transmission 350-359</v>
          </cell>
        </row>
        <row r="571">
          <cell r="A571">
            <v>2557</v>
          </cell>
          <cell r="B571" t="str">
            <v>Trans/Dist</v>
          </cell>
          <cell r="C571" t="str">
            <v>9CE-Sunset 115kV Transmission Line: Rebuild</v>
          </cell>
          <cell r="D571" t="str">
            <v>AN</v>
          </cell>
          <cell r="E571" t="str">
            <v>ED</v>
          </cell>
          <cell r="F571" t="str">
            <v>Programs</v>
          </cell>
          <cell r="G571" t="str">
            <v>Elec Transmission 350-359</v>
          </cell>
        </row>
        <row r="572">
          <cell r="A572">
            <v>2557</v>
          </cell>
          <cell r="B572" t="str">
            <v>Trans/Dist</v>
          </cell>
          <cell r="C572" t="str">
            <v>9CE-Sunset 115kV Transmission Line: Rebuild</v>
          </cell>
          <cell r="D572" t="str">
            <v>AN</v>
          </cell>
          <cell r="E572" t="str">
            <v>ED</v>
          </cell>
          <cell r="F572" t="str">
            <v>Programs</v>
          </cell>
          <cell r="G572" t="str">
            <v>Elec Transmission 350-359</v>
          </cell>
        </row>
        <row r="573">
          <cell r="A573">
            <v>2560</v>
          </cell>
          <cell r="B573" t="str">
            <v>Trans/Dist</v>
          </cell>
          <cell r="C573" t="str">
            <v>Line Ratings Mitigation Project</v>
          </cell>
          <cell r="D573" t="str">
            <v>AN</v>
          </cell>
          <cell r="E573" t="str">
            <v>ED</v>
          </cell>
          <cell r="F573" t="str">
            <v>Programs</v>
          </cell>
          <cell r="G573" t="str">
            <v>Elec Transmission 350-359</v>
          </cell>
        </row>
        <row r="574">
          <cell r="A574">
            <v>2562</v>
          </cell>
          <cell r="B574" t="str">
            <v>Trans/Dist</v>
          </cell>
          <cell r="C574" t="str">
            <v>Grangeville 115 kV Sub - Rebuild</v>
          </cell>
          <cell r="D574" t="str">
            <v>ID</v>
          </cell>
          <cell r="E574" t="str">
            <v>ED</v>
          </cell>
          <cell r="F574" t="str">
            <v>Programs</v>
          </cell>
          <cell r="G574" t="str">
            <v>Elec Distribution 360-373</v>
          </cell>
        </row>
        <row r="575">
          <cell r="A575">
            <v>2562</v>
          </cell>
          <cell r="B575" t="str">
            <v>Trans/Dist</v>
          </cell>
          <cell r="C575" t="str">
            <v>Grangeville 115 kV Sub - Rebuild</v>
          </cell>
          <cell r="D575" t="str">
            <v>ID</v>
          </cell>
          <cell r="E575" t="str">
            <v>ED</v>
          </cell>
          <cell r="F575" t="str">
            <v>Programs</v>
          </cell>
          <cell r="G575" t="str">
            <v>Elec Distribution 360-373</v>
          </cell>
        </row>
        <row r="576">
          <cell r="A576">
            <v>2563</v>
          </cell>
          <cell r="B576" t="str">
            <v>Trans/Dist</v>
          </cell>
          <cell r="C576" t="str">
            <v>Stratford 115kV - Upgrade Bus</v>
          </cell>
          <cell r="D576" t="str">
            <v>WA</v>
          </cell>
          <cell r="E576" t="str">
            <v>ED</v>
          </cell>
          <cell r="F576" t="str">
            <v>Programs</v>
          </cell>
          <cell r="G576" t="str">
            <v>Elec Distribution 360-373</v>
          </cell>
        </row>
        <row r="577">
          <cell r="A577">
            <v>2563</v>
          </cell>
          <cell r="B577" t="str">
            <v>Trans/Dist</v>
          </cell>
          <cell r="C577" t="str">
            <v>Stratford 115kV - Upgrade Bus</v>
          </cell>
          <cell r="D577" t="str">
            <v>WA</v>
          </cell>
          <cell r="E577" t="str">
            <v>ED</v>
          </cell>
          <cell r="F577" t="str">
            <v>Programs</v>
          </cell>
          <cell r="G577" t="str">
            <v>Elec Distribution 360-373</v>
          </cell>
        </row>
        <row r="578">
          <cell r="A578">
            <v>2564</v>
          </cell>
          <cell r="B578" t="str">
            <v>Trans/Dist</v>
          </cell>
          <cell r="C578" t="str">
            <v>Devils Gap-Lind 115kV Transmission Rebuild Proj</v>
          </cell>
          <cell r="D578" t="str">
            <v>AN</v>
          </cell>
          <cell r="E578" t="str">
            <v>ED</v>
          </cell>
          <cell r="F578" t="str">
            <v>Projects</v>
          </cell>
          <cell r="G578" t="str">
            <v>Elec Transmission 350-359</v>
          </cell>
        </row>
        <row r="579">
          <cell r="A579">
            <v>2564</v>
          </cell>
          <cell r="B579" t="str">
            <v>Trans/Dist</v>
          </cell>
          <cell r="C579" t="str">
            <v>Devils Gap-Lind 115kV Transmission Rebuild Proj</v>
          </cell>
          <cell r="D579" t="str">
            <v>AN</v>
          </cell>
          <cell r="E579" t="str">
            <v>ED</v>
          </cell>
          <cell r="F579" t="str">
            <v>Projects</v>
          </cell>
          <cell r="G579" t="str">
            <v>Elec Transmission 350-359</v>
          </cell>
        </row>
        <row r="580">
          <cell r="A580">
            <v>2564</v>
          </cell>
          <cell r="B580" t="str">
            <v>Trans/Dist</v>
          </cell>
          <cell r="C580" t="str">
            <v>Devils Gap-Lind 115kV Transmission Rebuild Proj</v>
          </cell>
          <cell r="D580" t="str">
            <v>AN</v>
          </cell>
          <cell r="E580" t="str">
            <v>ED</v>
          </cell>
          <cell r="F580" t="str">
            <v>Projects</v>
          </cell>
          <cell r="G580" t="str">
            <v>Elec Transmission 350-359</v>
          </cell>
        </row>
        <row r="581">
          <cell r="A581">
            <v>2565</v>
          </cell>
          <cell r="B581" t="str">
            <v>Trans/Dist</v>
          </cell>
          <cell r="C581" t="str">
            <v>Ford 115 kV - Rebuild Substation</v>
          </cell>
          <cell r="D581" t="str">
            <v>WA</v>
          </cell>
          <cell r="E581" t="str">
            <v>ED</v>
          </cell>
          <cell r="F581" t="str">
            <v>Programs</v>
          </cell>
          <cell r="G581" t="str">
            <v>Elec Distribution 360-373</v>
          </cell>
        </row>
        <row r="582">
          <cell r="A582">
            <v>2566</v>
          </cell>
          <cell r="B582" t="str">
            <v>Trans/Dist</v>
          </cell>
          <cell r="C582" t="str">
            <v>Northwest 115 kV - Rebuild Substation</v>
          </cell>
          <cell r="D582" t="str">
            <v>WA</v>
          </cell>
          <cell r="E582" t="str">
            <v>ED</v>
          </cell>
          <cell r="F582" t="str">
            <v>Programs</v>
          </cell>
          <cell r="G582" t="str">
            <v>Elec Distribution 360-373</v>
          </cell>
        </row>
        <row r="583">
          <cell r="A583">
            <v>2566</v>
          </cell>
          <cell r="B583" t="str">
            <v>Trans/Dist</v>
          </cell>
          <cell r="C583" t="str">
            <v>Northwest 115 kV - Rebuild Substation</v>
          </cell>
          <cell r="D583" t="str">
            <v>WA</v>
          </cell>
          <cell r="E583" t="str">
            <v>ED</v>
          </cell>
          <cell r="F583" t="str">
            <v>Programs</v>
          </cell>
          <cell r="G583" t="str">
            <v>Elec Distribution 360-373</v>
          </cell>
        </row>
        <row r="584">
          <cell r="A584">
            <v>2566</v>
          </cell>
          <cell r="B584" t="str">
            <v>Trans/Dist</v>
          </cell>
          <cell r="C584" t="str">
            <v>Northwest 115 kV - Rebuild Substation</v>
          </cell>
          <cell r="D584" t="str">
            <v>WA</v>
          </cell>
          <cell r="E584" t="str">
            <v>ED</v>
          </cell>
          <cell r="F584" t="str">
            <v>Programs</v>
          </cell>
          <cell r="G584" t="str">
            <v>Elec Distribution 360-373</v>
          </cell>
        </row>
        <row r="585">
          <cell r="A585">
            <v>2566</v>
          </cell>
          <cell r="B585" t="str">
            <v>Trans/Dist</v>
          </cell>
          <cell r="C585" t="str">
            <v>Northwest 115 kV - Rebuild Substation</v>
          </cell>
          <cell r="D585" t="str">
            <v>WA</v>
          </cell>
          <cell r="E585" t="str">
            <v>ED</v>
          </cell>
          <cell r="F585" t="str">
            <v>Programs</v>
          </cell>
          <cell r="G585" t="str">
            <v>Elec Distribution 360-373</v>
          </cell>
        </row>
        <row r="586">
          <cell r="A586">
            <v>2566</v>
          </cell>
          <cell r="B586" t="str">
            <v>Trans/Dist</v>
          </cell>
          <cell r="C586" t="str">
            <v>Northwest 115 kV - Rebuild Substation</v>
          </cell>
          <cell r="D586" t="str">
            <v>WA</v>
          </cell>
          <cell r="E586" t="str">
            <v>ED</v>
          </cell>
          <cell r="F586" t="str">
            <v>Programs</v>
          </cell>
          <cell r="G586" t="str">
            <v>Elec Distribution 360-373</v>
          </cell>
        </row>
        <row r="587">
          <cell r="A587">
            <v>2567</v>
          </cell>
          <cell r="B587" t="str">
            <v>Trans/Dist</v>
          </cell>
          <cell r="C587" t="str">
            <v>Chester 115 kV - Rebuild Substation</v>
          </cell>
          <cell r="D587" t="str">
            <v>WA</v>
          </cell>
          <cell r="E587" t="str">
            <v>ED</v>
          </cell>
          <cell r="F587" t="str">
            <v>Programs</v>
          </cell>
          <cell r="G587" t="str">
            <v>Elec Distribution 360-373</v>
          </cell>
        </row>
        <row r="588">
          <cell r="A588">
            <v>2567</v>
          </cell>
          <cell r="B588" t="str">
            <v>Trans/Dist</v>
          </cell>
          <cell r="C588" t="str">
            <v>Chester 115 kV - Rebuild Substation</v>
          </cell>
          <cell r="D588" t="str">
            <v>WA</v>
          </cell>
          <cell r="E588" t="str">
            <v>ED</v>
          </cell>
          <cell r="F588" t="str">
            <v>Programs</v>
          </cell>
          <cell r="G588" t="str">
            <v>Elec Distribution 360-373</v>
          </cell>
        </row>
        <row r="589">
          <cell r="A589">
            <v>2567</v>
          </cell>
          <cell r="B589" t="str">
            <v>Trans/Dist</v>
          </cell>
          <cell r="C589" t="str">
            <v>Chester 115 kV - Rebuild Substation</v>
          </cell>
          <cell r="D589" t="str">
            <v>WA</v>
          </cell>
          <cell r="E589" t="str">
            <v>ED</v>
          </cell>
          <cell r="F589" t="str">
            <v>Programs</v>
          </cell>
          <cell r="G589" t="str">
            <v>Elec Distribution 360-373</v>
          </cell>
        </row>
        <row r="590">
          <cell r="A590">
            <v>2567</v>
          </cell>
          <cell r="B590" t="str">
            <v>Trans/Dist</v>
          </cell>
          <cell r="C590" t="str">
            <v>Chester 115 kV - Rebuild Substation</v>
          </cell>
          <cell r="D590" t="str">
            <v>WA</v>
          </cell>
          <cell r="E590" t="str">
            <v>ED</v>
          </cell>
          <cell r="F590" t="str">
            <v>Programs</v>
          </cell>
          <cell r="G590" t="str">
            <v>Elec Distribution 360-373</v>
          </cell>
        </row>
        <row r="591">
          <cell r="A591">
            <v>2567</v>
          </cell>
          <cell r="B591" t="str">
            <v>Trans/Dist</v>
          </cell>
          <cell r="C591" t="str">
            <v>Chester 115 kV - Rebuild Substation</v>
          </cell>
          <cell r="D591" t="str">
            <v>WA</v>
          </cell>
          <cell r="E591" t="str">
            <v>ED</v>
          </cell>
          <cell r="F591" t="str">
            <v>Programs</v>
          </cell>
          <cell r="G591" t="str">
            <v>Elec Distribution 360-373</v>
          </cell>
        </row>
        <row r="592">
          <cell r="A592">
            <v>2568</v>
          </cell>
          <cell r="B592" t="str">
            <v>Trans/Dist</v>
          </cell>
          <cell r="C592" t="str">
            <v>Metro 115 kV - Rebuild Substation</v>
          </cell>
          <cell r="D592" t="str">
            <v>WA</v>
          </cell>
          <cell r="E592" t="str">
            <v>ED</v>
          </cell>
          <cell r="F592" t="str">
            <v>Programs</v>
          </cell>
          <cell r="G592" t="str">
            <v>Elec Distribution 360-373</v>
          </cell>
        </row>
        <row r="593">
          <cell r="A593">
            <v>2568</v>
          </cell>
          <cell r="B593" t="str">
            <v>Trans/Dist</v>
          </cell>
          <cell r="C593" t="str">
            <v>Metro 115 kV - Rebuild Substation</v>
          </cell>
          <cell r="D593" t="str">
            <v>WA</v>
          </cell>
          <cell r="E593" t="str">
            <v>ED</v>
          </cell>
          <cell r="F593" t="str">
            <v>Programs</v>
          </cell>
          <cell r="G593" t="str">
            <v>Elec Distribution 360-373</v>
          </cell>
        </row>
        <row r="594">
          <cell r="A594">
            <v>2568</v>
          </cell>
          <cell r="B594" t="str">
            <v>Trans/Dist</v>
          </cell>
          <cell r="C594" t="str">
            <v>Metro 115 kV - Rebuild Substation</v>
          </cell>
          <cell r="D594" t="str">
            <v>WA</v>
          </cell>
          <cell r="E594" t="str">
            <v>ED</v>
          </cell>
          <cell r="F594" t="str">
            <v>Programs</v>
          </cell>
          <cell r="G594" t="str">
            <v>Elec Distribution 360-373</v>
          </cell>
        </row>
        <row r="595">
          <cell r="A595">
            <v>2568</v>
          </cell>
          <cell r="B595" t="str">
            <v>Trans/Dist</v>
          </cell>
          <cell r="C595" t="str">
            <v>Metro 115 kV - Rebuild Substation</v>
          </cell>
          <cell r="D595" t="str">
            <v>WA</v>
          </cell>
          <cell r="E595" t="str">
            <v>ED</v>
          </cell>
          <cell r="F595" t="str">
            <v>Programs</v>
          </cell>
          <cell r="G595" t="str">
            <v>Elec Distribution 360-373</v>
          </cell>
        </row>
        <row r="596">
          <cell r="A596">
            <v>2569</v>
          </cell>
          <cell r="B596" t="str">
            <v>Trans/Dist</v>
          </cell>
          <cell r="C596" t="str">
            <v>Gifford 115 kV - Rebuild Substation</v>
          </cell>
          <cell r="D596" t="str">
            <v>WA</v>
          </cell>
          <cell r="E596" t="str">
            <v>ED</v>
          </cell>
          <cell r="F596" t="str">
            <v>Programs</v>
          </cell>
          <cell r="G596" t="str">
            <v>Elec Distribution 360-373</v>
          </cell>
        </row>
        <row r="597">
          <cell r="A597">
            <v>2569</v>
          </cell>
          <cell r="B597" t="str">
            <v>Trans/Dist</v>
          </cell>
          <cell r="C597" t="str">
            <v>Gifford 115 kV - Rebuild Substation</v>
          </cell>
          <cell r="D597" t="str">
            <v>WA</v>
          </cell>
          <cell r="E597" t="str">
            <v>ED</v>
          </cell>
          <cell r="F597" t="str">
            <v>Programs</v>
          </cell>
          <cell r="G597" t="str">
            <v>Elec Distribution 360-373</v>
          </cell>
        </row>
        <row r="598">
          <cell r="A598">
            <v>2570</v>
          </cell>
          <cell r="B598" t="str">
            <v>Trans/Dist</v>
          </cell>
          <cell r="C598" t="str">
            <v>Sandpoint Grid Modernization Project</v>
          </cell>
          <cell r="D598" t="str">
            <v>ID</v>
          </cell>
          <cell r="E598" t="str">
            <v>ED</v>
          </cell>
          <cell r="F598" t="str">
            <v>Projects</v>
          </cell>
          <cell r="G598" t="str">
            <v>Elec Distribution 360-373</v>
          </cell>
        </row>
        <row r="599">
          <cell r="A599">
            <v>2570</v>
          </cell>
          <cell r="B599" t="str">
            <v>Trans/Dist</v>
          </cell>
          <cell r="C599" t="str">
            <v>Sandpoint Grid Modernization Project</v>
          </cell>
          <cell r="D599" t="str">
            <v>ID</v>
          </cell>
          <cell r="E599" t="str">
            <v>ED</v>
          </cell>
          <cell r="F599" t="str">
            <v>Projects</v>
          </cell>
          <cell r="G599" t="str">
            <v>Elec Distribution 360-373</v>
          </cell>
        </row>
        <row r="600">
          <cell r="A600">
            <v>2571</v>
          </cell>
          <cell r="B600" t="str">
            <v>Trans/Dist</v>
          </cell>
          <cell r="C600" t="str">
            <v>Clearwater 115 kV Substation Upgrades</v>
          </cell>
          <cell r="D600" t="str">
            <v>AN</v>
          </cell>
          <cell r="E600" t="str">
            <v>ED</v>
          </cell>
          <cell r="F600" t="str">
            <v>Projects</v>
          </cell>
          <cell r="G600" t="str">
            <v>Elec Transmission 350-359</v>
          </cell>
        </row>
        <row r="601">
          <cell r="A601">
            <v>2571</v>
          </cell>
          <cell r="B601" t="str">
            <v>Trans/Dist</v>
          </cell>
          <cell r="C601" t="str">
            <v>Clearwater 115 kV Substation Upgrades</v>
          </cell>
          <cell r="D601" t="str">
            <v>AN</v>
          </cell>
          <cell r="E601" t="str">
            <v>ED</v>
          </cell>
          <cell r="F601" t="str">
            <v>Projects</v>
          </cell>
          <cell r="G601" t="str">
            <v>Elec Transmission 350-359</v>
          </cell>
        </row>
        <row r="602">
          <cell r="A602">
            <v>2571</v>
          </cell>
          <cell r="B602" t="str">
            <v>Trans/Dist</v>
          </cell>
          <cell r="C602" t="str">
            <v>Clearwater 115 kV Substation Upgrades</v>
          </cell>
          <cell r="D602" t="str">
            <v>AN</v>
          </cell>
          <cell r="E602" t="str">
            <v>ED</v>
          </cell>
          <cell r="F602" t="str">
            <v>Projects</v>
          </cell>
          <cell r="G602" t="str">
            <v>Elec Transmission 350-359</v>
          </cell>
        </row>
        <row r="603">
          <cell r="A603">
            <v>2571</v>
          </cell>
          <cell r="B603" t="str">
            <v>Trans/Dist</v>
          </cell>
          <cell r="C603" t="str">
            <v>Clearwater 115 kV Substation Upgrades</v>
          </cell>
          <cell r="D603" t="str">
            <v>AN</v>
          </cell>
          <cell r="E603" t="str">
            <v>ED</v>
          </cell>
          <cell r="F603" t="str">
            <v>Projects</v>
          </cell>
          <cell r="G603" t="str">
            <v>Elec Transmission 350-359</v>
          </cell>
        </row>
        <row r="604">
          <cell r="A604">
            <v>2572</v>
          </cell>
          <cell r="B604" t="str">
            <v>Trans/Dist</v>
          </cell>
          <cell r="C604" t="str">
            <v>Noxon Construction Sub - Minor Rebuild</v>
          </cell>
          <cell r="D604" t="str">
            <v>MT</v>
          </cell>
          <cell r="E604" t="str">
            <v>ED</v>
          </cell>
          <cell r="F604" t="str">
            <v>Programs</v>
          </cell>
          <cell r="G604" t="str">
            <v>Elec Distribution 360-373</v>
          </cell>
        </row>
        <row r="605">
          <cell r="A605">
            <v>2573</v>
          </cell>
          <cell r="B605" t="str">
            <v>Trans/Dist</v>
          </cell>
          <cell r="C605" t="str">
            <v>Little Fall 115 kV Sub - Rebuild</v>
          </cell>
          <cell r="D605" t="str">
            <v>AN</v>
          </cell>
          <cell r="E605" t="str">
            <v>ED</v>
          </cell>
          <cell r="F605" t="str">
            <v>Programs</v>
          </cell>
          <cell r="G605" t="str">
            <v>Elec Transmission 350-359</v>
          </cell>
        </row>
        <row r="606">
          <cell r="A606">
            <v>2573</v>
          </cell>
          <cell r="B606" t="str">
            <v>Trans/Dist</v>
          </cell>
          <cell r="C606" t="str">
            <v>Little Fall 115 kV Sub - Rebuild</v>
          </cell>
          <cell r="D606" t="str">
            <v>AN</v>
          </cell>
          <cell r="E606" t="str">
            <v>ED</v>
          </cell>
          <cell r="F606" t="str">
            <v>Programs</v>
          </cell>
          <cell r="G606" t="str">
            <v>Elec Transmission 350-359</v>
          </cell>
        </row>
        <row r="607">
          <cell r="A607">
            <v>2573</v>
          </cell>
          <cell r="B607" t="str">
            <v>Trans/Dist</v>
          </cell>
          <cell r="C607" t="str">
            <v>Little Fall 115 kV Sub - Rebuild</v>
          </cell>
          <cell r="D607" t="str">
            <v>AN</v>
          </cell>
          <cell r="E607" t="str">
            <v>ED</v>
          </cell>
          <cell r="F607" t="str">
            <v>Programs</v>
          </cell>
          <cell r="G607" t="str">
            <v>Elec Transmission 350-359</v>
          </cell>
        </row>
        <row r="608">
          <cell r="A608">
            <v>2573</v>
          </cell>
          <cell r="B608" t="str">
            <v>Trans/Dist</v>
          </cell>
          <cell r="C608" t="str">
            <v>Little Fall 115 kV Sub - Rebuild</v>
          </cell>
          <cell r="D608" t="str">
            <v>AN</v>
          </cell>
          <cell r="E608" t="str">
            <v>ED</v>
          </cell>
          <cell r="F608" t="str">
            <v>Programs</v>
          </cell>
          <cell r="G608" t="str">
            <v>Elec Transmission 350-359</v>
          </cell>
        </row>
        <row r="609">
          <cell r="A609">
            <v>2573</v>
          </cell>
          <cell r="B609" t="str">
            <v>Trans/Dist</v>
          </cell>
          <cell r="C609" t="str">
            <v>Little Fall 115 kV Sub - Rebuild</v>
          </cell>
          <cell r="D609" t="str">
            <v>AN</v>
          </cell>
          <cell r="E609" t="str">
            <v>ED</v>
          </cell>
          <cell r="F609" t="str">
            <v>Programs</v>
          </cell>
          <cell r="G609" t="str">
            <v>Elec Transmission 350-359</v>
          </cell>
        </row>
        <row r="610">
          <cell r="A610">
            <v>2574</v>
          </cell>
          <cell r="B610" t="str">
            <v>Trans/Dist</v>
          </cell>
          <cell r="C610" t="str">
            <v>Chelan-Stratford 115kV - Rbld Columbia River Xing</v>
          </cell>
          <cell r="D610" t="str">
            <v>AN</v>
          </cell>
          <cell r="E610" t="str">
            <v>ED</v>
          </cell>
          <cell r="F610" t="str">
            <v>Programs</v>
          </cell>
          <cell r="G610" t="str">
            <v>Elec Transmission 350-359</v>
          </cell>
        </row>
        <row r="611">
          <cell r="A611">
            <v>2577</v>
          </cell>
          <cell r="B611" t="str">
            <v>Trans/Dist</v>
          </cell>
          <cell r="C611" t="str">
            <v>Benewah-Moscow 230kV - Structure Replacement</v>
          </cell>
          <cell r="D611" t="str">
            <v>AN</v>
          </cell>
          <cell r="E611" t="str">
            <v>ED</v>
          </cell>
          <cell r="F611" t="str">
            <v>Programs</v>
          </cell>
          <cell r="G611" t="str">
            <v>Elec Transmission 350-359</v>
          </cell>
        </row>
        <row r="612">
          <cell r="A612">
            <v>2577</v>
          </cell>
          <cell r="B612" t="str">
            <v>Trans/Dist</v>
          </cell>
          <cell r="C612" t="str">
            <v>Benewah-Moscow 230kV - Structure Replacement</v>
          </cell>
          <cell r="D612" t="str">
            <v>AN</v>
          </cell>
          <cell r="E612" t="str">
            <v>ED</v>
          </cell>
          <cell r="F612" t="str">
            <v>Programs</v>
          </cell>
          <cell r="G612" t="str">
            <v>Elec Transmission 350-359</v>
          </cell>
        </row>
        <row r="613">
          <cell r="A613">
            <v>2577</v>
          </cell>
          <cell r="B613" t="str">
            <v>Trans/Dist</v>
          </cell>
          <cell r="C613" t="str">
            <v>Benewah-Moscow 230kV - Structure Replacement</v>
          </cell>
          <cell r="D613" t="str">
            <v>AN</v>
          </cell>
          <cell r="E613" t="str">
            <v>ED</v>
          </cell>
          <cell r="F613" t="str">
            <v>Programs</v>
          </cell>
          <cell r="G613" t="str">
            <v>Elec Transmission 350-359</v>
          </cell>
        </row>
        <row r="614">
          <cell r="A614">
            <v>2578</v>
          </cell>
          <cell r="B614" t="str">
            <v>Trans/Dist</v>
          </cell>
          <cell r="C614" t="str">
            <v>Hatwai-Lolo #2 230kV Tx Line - New Construction</v>
          </cell>
          <cell r="D614" t="str">
            <v>AN</v>
          </cell>
          <cell r="E614" t="str">
            <v>ED</v>
          </cell>
          <cell r="F614" t="str">
            <v>Programs</v>
          </cell>
          <cell r="G614" t="str">
            <v>Elec Transmission 350-359</v>
          </cell>
        </row>
        <row r="615">
          <cell r="A615">
            <v>2579</v>
          </cell>
          <cell r="B615" t="str">
            <v>Trans/Dist</v>
          </cell>
          <cell r="C615" t="str">
            <v>Low Priority Ratings Mitigation</v>
          </cell>
          <cell r="D615" t="str">
            <v>AN</v>
          </cell>
          <cell r="E615" t="str">
            <v>ED</v>
          </cell>
          <cell r="F615" t="str">
            <v>Programs</v>
          </cell>
          <cell r="G615" t="str">
            <v>Elec Transmission 350-359</v>
          </cell>
        </row>
        <row r="616">
          <cell r="A616">
            <v>2579</v>
          </cell>
          <cell r="B616" t="str">
            <v>Trans/Dist</v>
          </cell>
          <cell r="C616" t="str">
            <v>Low Priority Ratings Mitigation</v>
          </cell>
          <cell r="D616" t="str">
            <v>AN</v>
          </cell>
          <cell r="E616" t="str">
            <v>ED</v>
          </cell>
          <cell r="F616" t="str">
            <v>Programs</v>
          </cell>
          <cell r="G616" t="str">
            <v>Elec Transmission 350-359</v>
          </cell>
        </row>
        <row r="617">
          <cell r="A617">
            <v>2579</v>
          </cell>
          <cell r="B617" t="str">
            <v>Trans/Dist</v>
          </cell>
          <cell r="C617" t="str">
            <v>Low Priority Ratings Mitigation</v>
          </cell>
          <cell r="D617" t="str">
            <v>AN</v>
          </cell>
          <cell r="E617" t="str">
            <v>ED</v>
          </cell>
          <cell r="F617" t="str">
            <v>Programs</v>
          </cell>
          <cell r="G617" t="str">
            <v>Elec Transmission 350-359</v>
          </cell>
        </row>
        <row r="618">
          <cell r="A618">
            <v>2580</v>
          </cell>
          <cell r="B618" t="str">
            <v>Trans/Dist</v>
          </cell>
          <cell r="C618" t="str">
            <v>South Region Transmission Voltage Control</v>
          </cell>
          <cell r="D618" t="str">
            <v>ID</v>
          </cell>
          <cell r="E618" t="str">
            <v>ED</v>
          </cell>
          <cell r="F618" t="str">
            <v>Projects</v>
          </cell>
          <cell r="G618" t="str">
            <v>Elec Transmission 350-359</v>
          </cell>
        </row>
        <row r="619">
          <cell r="A619">
            <v>2580</v>
          </cell>
          <cell r="B619" t="str">
            <v>Trans/Dist</v>
          </cell>
          <cell r="C619" t="str">
            <v>South Region Transmission Voltage Control</v>
          </cell>
          <cell r="D619" t="str">
            <v>ID</v>
          </cell>
          <cell r="E619" t="str">
            <v>ED</v>
          </cell>
          <cell r="F619" t="str">
            <v>Projects</v>
          </cell>
          <cell r="G619" t="str">
            <v>Elec Transmission 350-359</v>
          </cell>
        </row>
        <row r="620">
          <cell r="A620">
            <v>2581</v>
          </cell>
          <cell r="B620" t="str">
            <v>Trans/Dist</v>
          </cell>
          <cell r="C620" t="str">
            <v>Medium Priority Ratings Mitigation</v>
          </cell>
          <cell r="D620" t="str">
            <v>AN</v>
          </cell>
          <cell r="E620" t="str">
            <v>ED</v>
          </cell>
          <cell r="F620" t="str">
            <v>Programs</v>
          </cell>
          <cell r="G620" t="str">
            <v>Elec Transmission 350-359</v>
          </cell>
        </row>
        <row r="621">
          <cell r="A621">
            <v>2581</v>
          </cell>
          <cell r="B621" t="str">
            <v>Trans/Dist</v>
          </cell>
          <cell r="C621" t="str">
            <v>Medium Priority Ratings Mitigation</v>
          </cell>
          <cell r="D621" t="str">
            <v>AN</v>
          </cell>
          <cell r="E621" t="str">
            <v>ED</v>
          </cell>
          <cell r="F621" t="str">
            <v>Programs</v>
          </cell>
          <cell r="G621" t="str">
            <v>Elec Transmission 350-359</v>
          </cell>
        </row>
        <row r="622">
          <cell r="A622">
            <v>2581</v>
          </cell>
          <cell r="B622" t="str">
            <v>Trans/Dist</v>
          </cell>
          <cell r="C622" t="str">
            <v>Medium Priority Ratings Mitigation</v>
          </cell>
          <cell r="D622" t="str">
            <v>AN</v>
          </cell>
          <cell r="E622" t="str">
            <v>ED</v>
          </cell>
          <cell r="F622" t="str">
            <v>Programs</v>
          </cell>
          <cell r="G622" t="str">
            <v>Elec Transmission 350-359</v>
          </cell>
        </row>
        <row r="623">
          <cell r="A623">
            <v>2581</v>
          </cell>
          <cell r="B623" t="str">
            <v>Trans/Dist</v>
          </cell>
          <cell r="C623" t="str">
            <v>Medium Priority Ratings Mitigation</v>
          </cell>
          <cell r="D623" t="str">
            <v>AN</v>
          </cell>
          <cell r="E623" t="str">
            <v>ED</v>
          </cell>
          <cell r="F623" t="str">
            <v>Programs</v>
          </cell>
          <cell r="G623" t="str">
            <v>Elec Transmission 350-359</v>
          </cell>
        </row>
        <row r="624">
          <cell r="A624">
            <v>2581</v>
          </cell>
          <cell r="B624" t="str">
            <v>Trans/Dist</v>
          </cell>
          <cell r="C624" t="str">
            <v>Medium Priority Ratings Mitigation</v>
          </cell>
          <cell r="D624" t="str">
            <v>AN</v>
          </cell>
          <cell r="E624" t="str">
            <v>ED</v>
          </cell>
          <cell r="F624" t="str">
            <v>Programs</v>
          </cell>
          <cell r="G624" t="str">
            <v>Elec Transmission 350-359</v>
          </cell>
        </row>
        <row r="625">
          <cell r="A625">
            <v>2581</v>
          </cell>
          <cell r="B625" t="str">
            <v>Trans/Dist</v>
          </cell>
          <cell r="C625" t="str">
            <v>Medium Priority Ratings Mitigation</v>
          </cell>
          <cell r="D625" t="str">
            <v>AN</v>
          </cell>
          <cell r="E625" t="str">
            <v>ED</v>
          </cell>
          <cell r="F625" t="str">
            <v>Programs</v>
          </cell>
          <cell r="G625" t="str">
            <v>Elec Transmission 350-359</v>
          </cell>
        </row>
        <row r="626">
          <cell r="A626">
            <v>2581</v>
          </cell>
          <cell r="B626" t="str">
            <v>Trans/Dist</v>
          </cell>
          <cell r="C626" t="str">
            <v>Medium Priority Ratings Mitigation</v>
          </cell>
          <cell r="D626" t="str">
            <v>AN</v>
          </cell>
          <cell r="E626" t="str">
            <v>ED</v>
          </cell>
          <cell r="F626" t="str">
            <v>Programs</v>
          </cell>
          <cell r="G626" t="str">
            <v>Elec Transmission 350-359</v>
          </cell>
        </row>
        <row r="627">
          <cell r="A627">
            <v>2581</v>
          </cell>
          <cell r="B627" t="str">
            <v>Trans/Dist</v>
          </cell>
          <cell r="C627" t="str">
            <v>Medium Priority Ratings Mitigation</v>
          </cell>
          <cell r="D627" t="str">
            <v>AN</v>
          </cell>
          <cell r="E627" t="str">
            <v>ED</v>
          </cell>
          <cell r="F627" t="str">
            <v>Programs</v>
          </cell>
          <cell r="G627" t="str">
            <v>Elec Transmission 350-359</v>
          </cell>
        </row>
        <row r="628">
          <cell r="A628">
            <v>2581</v>
          </cell>
          <cell r="B628" t="str">
            <v>Trans/Dist</v>
          </cell>
          <cell r="C628" t="str">
            <v>Medium Priority Ratings Mitigation</v>
          </cell>
          <cell r="D628" t="str">
            <v>AN</v>
          </cell>
          <cell r="E628" t="str">
            <v>ED</v>
          </cell>
          <cell r="F628" t="str">
            <v>Programs</v>
          </cell>
          <cell r="G628" t="str">
            <v>Elec Transmission 350-359</v>
          </cell>
        </row>
        <row r="629">
          <cell r="A629">
            <v>2581</v>
          </cell>
          <cell r="B629" t="str">
            <v>Trans/Dist</v>
          </cell>
          <cell r="C629" t="str">
            <v>Medium Priority Ratings Mitigation</v>
          </cell>
          <cell r="D629" t="str">
            <v>AN</v>
          </cell>
          <cell r="E629" t="str">
            <v>ED</v>
          </cell>
          <cell r="F629" t="str">
            <v>Programs</v>
          </cell>
          <cell r="G629" t="str">
            <v>Elec Transmission 350-359</v>
          </cell>
        </row>
        <row r="630">
          <cell r="A630">
            <v>2581</v>
          </cell>
          <cell r="B630" t="str">
            <v>Trans/Dist</v>
          </cell>
          <cell r="C630" t="str">
            <v>Medium Priority Ratings Mitigation</v>
          </cell>
          <cell r="D630" t="str">
            <v>AN</v>
          </cell>
          <cell r="E630" t="str">
            <v>ED</v>
          </cell>
          <cell r="F630" t="str">
            <v>Programs</v>
          </cell>
          <cell r="G630" t="str">
            <v>Elec Transmission 350-359</v>
          </cell>
        </row>
        <row r="631">
          <cell r="A631">
            <v>2581</v>
          </cell>
          <cell r="B631" t="str">
            <v>Trans/Dist</v>
          </cell>
          <cell r="C631" t="str">
            <v>Medium Priority Ratings Mitigation</v>
          </cell>
          <cell r="D631" t="str">
            <v>AN</v>
          </cell>
          <cell r="E631" t="str">
            <v>ED</v>
          </cell>
          <cell r="F631" t="str">
            <v>Programs</v>
          </cell>
          <cell r="G631" t="str">
            <v>Elec Transmission 350-359</v>
          </cell>
        </row>
        <row r="632">
          <cell r="A632">
            <v>2581</v>
          </cell>
          <cell r="B632" t="str">
            <v>Trans/Dist</v>
          </cell>
          <cell r="C632" t="str">
            <v>Medium Priority Ratings Mitigation</v>
          </cell>
          <cell r="D632" t="str">
            <v>AN</v>
          </cell>
          <cell r="E632" t="str">
            <v>ED</v>
          </cell>
          <cell r="F632" t="str">
            <v>Programs</v>
          </cell>
          <cell r="G632" t="str">
            <v>Elec Transmission 350-359</v>
          </cell>
        </row>
        <row r="633">
          <cell r="A633">
            <v>2582</v>
          </cell>
          <cell r="B633" t="str">
            <v>Trans/Dist</v>
          </cell>
          <cell r="C633" t="str">
            <v>Beacon-Bell-Francis &amp; Cdr-Waikiki 115kV - Reconfig</v>
          </cell>
          <cell r="D633" t="str">
            <v>AN</v>
          </cell>
          <cell r="E633" t="str">
            <v>ED</v>
          </cell>
          <cell r="F633" t="str">
            <v>Programs</v>
          </cell>
          <cell r="G633" t="str">
            <v>Elec Transmission 350-359</v>
          </cell>
        </row>
        <row r="634">
          <cell r="A634">
            <v>2583</v>
          </cell>
          <cell r="B634" t="str">
            <v>Trans/Dist</v>
          </cell>
          <cell r="C634" t="str">
            <v>Lewiston Mill Road- Dx Line Integration</v>
          </cell>
          <cell r="D634" t="str">
            <v>ID</v>
          </cell>
          <cell r="E634" t="str">
            <v>ED</v>
          </cell>
          <cell r="F634" t="str">
            <v>Projects</v>
          </cell>
          <cell r="G634" t="str">
            <v>Elec Distribution 360-373</v>
          </cell>
        </row>
        <row r="635">
          <cell r="A635">
            <v>2584</v>
          </cell>
          <cell r="B635" t="str">
            <v>Trans/Dist</v>
          </cell>
          <cell r="C635" t="str">
            <v>Street Light Conversion to LED Fixtures</v>
          </cell>
          <cell r="D635" t="str">
            <v>AN</v>
          </cell>
          <cell r="E635" t="str">
            <v>ED</v>
          </cell>
          <cell r="F635" t="str">
            <v>Projects</v>
          </cell>
          <cell r="G635" t="str">
            <v>Elec Distribution 360-373</v>
          </cell>
        </row>
        <row r="636">
          <cell r="A636">
            <v>2584</v>
          </cell>
          <cell r="B636" t="str">
            <v>Trans/Dist</v>
          </cell>
          <cell r="C636" t="str">
            <v>Street Light Conversion to LED Fixtures</v>
          </cell>
          <cell r="D636" t="str">
            <v>AN</v>
          </cell>
          <cell r="E636" t="str">
            <v>ED</v>
          </cell>
          <cell r="F636" t="str">
            <v>Projects</v>
          </cell>
          <cell r="G636" t="str">
            <v>Elec Distribution 360-373</v>
          </cell>
        </row>
        <row r="637">
          <cell r="A637">
            <v>2585</v>
          </cell>
          <cell r="B637" t="str">
            <v>Trans/Dist</v>
          </cell>
          <cell r="C637" t="str">
            <v>Customer Prepay</v>
          </cell>
          <cell r="D637" t="str">
            <v>AN</v>
          </cell>
          <cell r="E637" t="str">
            <v>CD</v>
          </cell>
          <cell r="F637" t="str">
            <v>Projects</v>
          </cell>
          <cell r="G637" t="str">
            <v>Elec Distribution 360-373</v>
          </cell>
        </row>
        <row r="638">
          <cell r="A638">
            <v>2586</v>
          </cell>
          <cell r="B638" t="str">
            <v>Trans/Dist</v>
          </cell>
          <cell r="C638" t="str">
            <v>Washington AMI</v>
          </cell>
          <cell r="D638" t="str">
            <v>WA</v>
          </cell>
          <cell r="E638" t="str">
            <v>CD</v>
          </cell>
          <cell r="F638" t="str">
            <v>Projects</v>
          </cell>
          <cell r="G638" t="str">
            <v>Elec Distribution 360-373</v>
          </cell>
        </row>
        <row r="639">
          <cell r="A639">
            <v>2587</v>
          </cell>
          <cell r="B639" t="str">
            <v>Trans/Dist</v>
          </cell>
          <cell r="C639" t="str">
            <v>Irvin 115-13 kV Sub - Add Distribution Station</v>
          </cell>
          <cell r="D639" t="str">
            <v>WA</v>
          </cell>
          <cell r="E639" t="str">
            <v>ED</v>
          </cell>
          <cell r="F639" t="str">
            <v>Programs</v>
          </cell>
          <cell r="G639" t="str">
            <v>Elec Distribution 360-373</v>
          </cell>
        </row>
        <row r="640">
          <cell r="A640">
            <v>3000</v>
          </cell>
          <cell r="B640" t="str">
            <v>Gas</v>
          </cell>
          <cell r="C640" t="str">
            <v>Gas Reinforce-Minor Blanket</v>
          </cell>
          <cell r="D640" t="str">
            <v>AA</v>
          </cell>
          <cell r="E640" t="str">
            <v>GD</v>
          </cell>
          <cell r="F640" t="str">
            <v>Programs</v>
          </cell>
          <cell r="G640" t="str">
            <v>Gas Distribution 374-387</v>
          </cell>
        </row>
        <row r="641">
          <cell r="A641">
            <v>3000</v>
          </cell>
          <cell r="B641" t="str">
            <v>Gas</v>
          </cell>
          <cell r="C641" t="str">
            <v>Gas Reinforce-Minor Blanket</v>
          </cell>
          <cell r="D641" t="str">
            <v>AA</v>
          </cell>
          <cell r="E641" t="str">
            <v>GD</v>
          </cell>
          <cell r="F641" t="str">
            <v>Programs</v>
          </cell>
          <cell r="G641" t="str">
            <v>Gas Distribution 374-387</v>
          </cell>
        </row>
        <row r="642">
          <cell r="A642">
            <v>3000</v>
          </cell>
          <cell r="B642" t="str">
            <v>Gas</v>
          </cell>
          <cell r="C642" t="str">
            <v>Gas Reinforce-Minor Blanket</v>
          </cell>
          <cell r="D642" t="str">
            <v>AA</v>
          </cell>
          <cell r="E642" t="str">
            <v>GD</v>
          </cell>
          <cell r="F642" t="str">
            <v>Programs</v>
          </cell>
          <cell r="G642" t="str">
            <v>Gas Distribution 374-387</v>
          </cell>
        </row>
        <row r="643">
          <cell r="A643">
            <v>3001</v>
          </cell>
          <cell r="B643" t="str">
            <v>Gas</v>
          </cell>
          <cell r="C643" t="str">
            <v>Replace Deteriorating Gas System</v>
          </cell>
          <cell r="D643" t="str">
            <v>AA</v>
          </cell>
          <cell r="E643" t="str">
            <v>GD</v>
          </cell>
          <cell r="F643" t="str">
            <v>Programs</v>
          </cell>
          <cell r="G643" t="str">
            <v>Gas Distribution 374-387</v>
          </cell>
        </row>
        <row r="644">
          <cell r="A644">
            <v>3001</v>
          </cell>
          <cell r="B644" t="str">
            <v>Gas</v>
          </cell>
          <cell r="C644" t="str">
            <v>Replace Deteriorating Gas System</v>
          </cell>
          <cell r="D644" t="str">
            <v>AA</v>
          </cell>
          <cell r="E644" t="str">
            <v>GD</v>
          </cell>
          <cell r="F644" t="str">
            <v>Programs</v>
          </cell>
          <cell r="G644" t="str">
            <v>Gas Distribution 374-387</v>
          </cell>
        </row>
        <row r="645">
          <cell r="A645">
            <v>3001</v>
          </cell>
          <cell r="B645" t="str">
            <v>Gas</v>
          </cell>
          <cell r="C645" t="str">
            <v>Replace Deteriorating Gas System</v>
          </cell>
          <cell r="D645" t="str">
            <v>AA</v>
          </cell>
          <cell r="E645" t="str">
            <v>GD</v>
          </cell>
          <cell r="F645" t="str">
            <v>Programs</v>
          </cell>
          <cell r="G645" t="str">
            <v>Gas Distribution 374-387</v>
          </cell>
        </row>
        <row r="646">
          <cell r="A646">
            <v>3001</v>
          </cell>
          <cell r="B646" t="str">
            <v>Gas</v>
          </cell>
          <cell r="C646" t="str">
            <v>Replace Deteriorating Gas System</v>
          </cell>
          <cell r="D646" t="str">
            <v>AA</v>
          </cell>
          <cell r="E646" t="str">
            <v>GD</v>
          </cell>
          <cell r="F646" t="str">
            <v>Programs</v>
          </cell>
          <cell r="G646" t="str">
            <v>Gas Distribution 374-387</v>
          </cell>
        </row>
        <row r="647">
          <cell r="A647">
            <v>3001</v>
          </cell>
          <cell r="B647" t="str">
            <v>Gas</v>
          </cell>
          <cell r="C647" t="str">
            <v>Replace Deteriorating Gas System</v>
          </cell>
          <cell r="D647" t="str">
            <v>AA</v>
          </cell>
          <cell r="E647" t="str">
            <v>GD</v>
          </cell>
          <cell r="F647" t="str">
            <v>Programs</v>
          </cell>
          <cell r="G647" t="str">
            <v>Gas Distribution 374-387</v>
          </cell>
        </row>
        <row r="648">
          <cell r="A648">
            <v>3001</v>
          </cell>
          <cell r="B648" t="str">
            <v>Gas</v>
          </cell>
          <cell r="C648" t="str">
            <v>Replace Deteriorating Gas System</v>
          </cell>
          <cell r="D648" t="str">
            <v>AA</v>
          </cell>
          <cell r="E648" t="str">
            <v>GD</v>
          </cell>
          <cell r="F648" t="str">
            <v>Programs</v>
          </cell>
          <cell r="G648" t="str">
            <v>Gas Distribution 374-387</v>
          </cell>
        </row>
        <row r="649">
          <cell r="A649">
            <v>3001</v>
          </cell>
          <cell r="B649" t="str">
            <v>Gas</v>
          </cell>
          <cell r="C649" t="str">
            <v>Replace Deteriorating Gas System</v>
          </cell>
          <cell r="D649" t="str">
            <v>AA</v>
          </cell>
          <cell r="E649" t="str">
            <v>GD</v>
          </cell>
          <cell r="F649" t="str">
            <v>Programs</v>
          </cell>
          <cell r="G649" t="str">
            <v>Gas Distribution 374-387</v>
          </cell>
        </row>
        <row r="650">
          <cell r="A650">
            <v>3001</v>
          </cell>
          <cell r="B650" t="str">
            <v>Gas</v>
          </cell>
          <cell r="C650" t="str">
            <v>Replace Deteriorating Gas System</v>
          </cell>
          <cell r="D650" t="str">
            <v>AA</v>
          </cell>
          <cell r="E650" t="str">
            <v>GD</v>
          </cell>
          <cell r="F650" t="str">
            <v>Programs</v>
          </cell>
          <cell r="G650" t="str">
            <v>Gas Distribution 374-387</v>
          </cell>
        </row>
        <row r="651">
          <cell r="A651">
            <v>3001</v>
          </cell>
          <cell r="B651" t="str">
            <v>Gas</v>
          </cell>
          <cell r="C651" t="str">
            <v>Replace Deteriorating Gas System</v>
          </cell>
          <cell r="D651" t="str">
            <v>AA</v>
          </cell>
          <cell r="E651" t="str">
            <v>GD</v>
          </cell>
          <cell r="F651" t="str">
            <v>Programs</v>
          </cell>
          <cell r="G651" t="str">
            <v>Gas Distribution 374-387</v>
          </cell>
        </row>
        <row r="652">
          <cell r="A652">
            <v>3001</v>
          </cell>
          <cell r="B652" t="str">
            <v>Gas</v>
          </cell>
          <cell r="C652" t="str">
            <v>Replace Deteriorating Gas System</v>
          </cell>
          <cell r="D652" t="str">
            <v>AA</v>
          </cell>
          <cell r="E652" t="str">
            <v>GD</v>
          </cell>
          <cell r="F652" t="str">
            <v>Programs</v>
          </cell>
          <cell r="G652" t="str">
            <v>Gas Distribution 374-387</v>
          </cell>
        </row>
        <row r="653">
          <cell r="A653">
            <v>3001</v>
          </cell>
          <cell r="B653" t="str">
            <v>Gas</v>
          </cell>
          <cell r="C653" t="str">
            <v>Replace Deteriorating Gas System</v>
          </cell>
          <cell r="D653" t="str">
            <v>AA</v>
          </cell>
          <cell r="E653" t="str">
            <v>GD</v>
          </cell>
          <cell r="F653" t="str">
            <v>Programs</v>
          </cell>
          <cell r="G653" t="str">
            <v>Gas Distribution 374-387</v>
          </cell>
        </row>
        <row r="654">
          <cell r="A654">
            <v>3001</v>
          </cell>
          <cell r="B654" t="str">
            <v>Gas</v>
          </cell>
          <cell r="C654" t="str">
            <v>Replace Deteriorating Gas System</v>
          </cell>
          <cell r="D654" t="str">
            <v>AA</v>
          </cell>
          <cell r="E654" t="str">
            <v>GD</v>
          </cell>
          <cell r="F654" t="str">
            <v>Programs</v>
          </cell>
          <cell r="G654" t="str">
            <v>Gas Distribution 374-387</v>
          </cell>
        </row>
        <row r="655">
          <cell r="A655">
            <v>3002</v>
          </cell>
          <cell r="B655" t="str">
            <v>Gas</v>
          </cell>
          <cell r="C655" t="str">
            <v>Regulator Reliable - Blanket</v>
          </cell>
          <cell r="D655" t="str">
            <v>AA</v>
          </cell>
          <cell r="E655" t="str">
            <v>GD</v>
          </cell>
          <cell r="F655" t="str">
            <v>Programs</v>
          </cell>
          <cell r="G655" t="str">
            <v>Gas Distribution 374-387</v>
          </cell>
        </row>
        <row r="656">
          <cell r="A656">
            <v>3002</v>
          </cell>
          <cell r="B656" t="str">
            <v>Gas</v>
          </cell>
          <cell r="C656" t="str">
            <v>Regulator Reliable - Blanket</v>
          </cell>
          <cell r="D656" t="str">
            <v>AA</v>
          </cell>
          <cell r="E656" t="str">
            <v>GD</v>
          </cell>
          <cell r="F656" t="str">
            <v>Programs</v>
          </cell>
          <cell r="G656" t="str">
            <v>Gas Distribution 374-387</v>
          </cell>
        </row>
        <row r="657">
          <cell r="A657">
            <v>3002</v>
          </cell>
          <cell r="B657" t="str">
            <v>Gas</v>
          </cell>
          <cell r="C657" t="str">
            <v>Regulator Reliable - Blanket</v>
          </cell>
          <cell r="D657" t="str">
            <v>AA</v>
          </cell>
          <cell r="E657" t="str">
            <v>GD</v>
          </cell>
          <cell r="F657" t="str">
            <v>Programs</v>
          </cell>
          <cell r="G657" t="str">
            <v>Gas Distribution 374-387</v>
          </cell>
        </row>
        <row r="658">
          <cell r="A658">
            <v>3003</v>
          </cell>
          <cell r="B658" t="str">
            <v>Gas</v>
          </cell>
          <cell r="C658" t="str">
            <v>Gas Replace-St&amp;Hwy</v>
          </cell>
          <cell r="D658" t="str">
            <v>AA</v>
          </cell>
          <cell r="E658" t="str">
            <v>GD</v>
          </cell>
          <cell r="F658" t="str">
            <v>Mandated</v>
          </cell>
          <cell r="G658" t="str">
            <v>Gas Distribution 374-387</v>
          </cell>
        </row>
        <row r="659">
          <cell r="A659">
            <v>3003</v>
          </cell>
          <cell r="B659" t="str">
            <v>Gas</v>
          </cell>
          <cell r="C659" t="str">
            <v>Gas Replace-St&amp;Hwy</v>
          </cell>
          <cell r="D659" t="str">
            <v>AA</v>
          </cell>
          <cell r="E659" t="str">
            <v>GD</v>
          </cell>
          <cell r="F659" t="str">
            <v>Mandated</v>
          </cell>
          <cell r="G659" t="str">
            <v>Gas Distribution 374-387</v>
          </cell>
        </row>
        <row r="660">
          <cell r="A660">
            <v>3003</v>
          </cell>
          <cell r="B660" t="str">
            <v>Gas</v>
          </cell>
          <cell r="C660" t="str">
            <v>Gas Replace-St&amp;Hwy</v>
          </cell>
          <cell r="D660" t="str">
            <v>AA</v>
          </cell>
          <cell r="E660" t="str">
            <v>GD</v>
          </cell>
          <cell r="F660" t="str">
            <v>Mandated</v>
          </cell>
          <cell r="G660" t="str">
            <v>Gas Distribution 374-387</v>
          </cell>
        </row>
        <row r="661">
          <cell r="A661">
            <v>3003</v>
          </cell>
          <cell r="B661" t="str">
            <v>Gas</v>
          </cell>
          <cell r="C661" t="str">
            <v>Gas Replace-St&amp;Hwy</v>
          </cell>
          <cell r="D661" t="str">
            <v>AA</v>
          </cell>
          <cell r="E661" t="str">
            <v>GD</v>
          </cell>
          <cell r="F661" t="str">
            <v>Mandated</v>
          </cell>
          <cell r="G661" t="str">
            <v>Gas Distribution 374-387</v>
          </cell>
        </row>
        <row r="662">
          <cell r="A662">
            <v>3003</v>
          </cell>
          <cell r="B662" t="str">
            <v>Gas</v>
          </cell>
          <cell r="C662" t="str">
            <v>Gas Replace-St&amp;Hwy</v>
          </cell>
          <cell r="D662" t="str">
            <v>AA</v>
          </cell>
          <cell r="E662" t="str">
            <v>GD</v>
          </cell>
          <cell r="F662" t="str">
            <v>Mandated</v>
          </cell>
          <cell r="G662" t="str">
            <v>Gas Distribution 374-387</v>
          </cell>
        </row>
        <row r="663">
          <cell r="A663">
            <v>3003</v>
          </cell>
          <cell r="B663" t="str">
            <v>Gas</v>
          </cell>
          <cell r="C663" t="str">
            <v>Gas Replace-St&amp;Hwy</v>
          </cell>
          <cell r="D663" t="str">
            <v>AA</v>
          </cell>
          <cell r="E663" t="str">
            <v>GD</v>
          </cell>
          <cell r="F663" t="str">
            <v>Mandated</v>
          </cell>
          <cell r="G663" t="str">
            <v>Gas Distribution 374-387</v>
          </cell>
        </row>
        <row r="664">
          <cell r="A664">
            <v>3003</v>
          </cell>
          <cell r="B664" t="str">
            <v>Gas</v>
          </cell>
          <cell r="C664" t="str">
            <v>Gas Replace-St&amp;Hwy</v>
          </cell>
          <cell r="D664" t="str">
            <v>AA</v>
          </cell>
          <cell r="E664" t="str">
            <v>GD</v>
          </cell>
          <cell r="F664" t="str">
            <v>Mandated</v>
          </cell>
          <cell r="G664" t="str">
            <v>Gas Distribution 374-387</v>
          </cell>
        </row>
        <row r="665">
          <cell r="A665">
            <v>3003</v>
          </cell>
          <cell r="B665" t="str">
            <v>Gas</v>
          </cell>
          <cell r="C665" t="str">
            <v>Gas Replace-St&amp;Hwy</v>
          </cell>
          <cell r="D665" t="str">
            <v>AA</v>
          </cell>
          <cell r="E665" t="str">
            <v>GD</v>
          </cell>
          <cell r="F665" t="str">
            <v>Mandated</v>
          </cell>
          <cell r="G665" t="str">
            <v>Gas Distribution 374-387</v>
          </cell>
        </row>
        <row r="666">
          <cell r="A666">
            <v>3003</v>
          </cell>
          <cell r="B666" t="str">
            <v>Gas</v>
          </cell>
          <cell r="C666" t="str">
            <v>Gas Replace-St&amp;Hwy</v>
          </cell>
          <cell r="D666" t="str">
            <v>AA</v>
          </cell>
          <cell r="E666" t="str">
            <v>GD</v>
          </cell>
          <cell r="F666" t="str">
            <v>Mandated</v>
          </cell>
          <cell r="G666" t="str">
            <v>Gas Distribution 374-387</v>
          </cell>
        </row>
        <row r="667">
          <cell r="A667">
            <v>3003</v>
          </cell>
          <cell r="B667" t="str">
            <v>Gas</v>
          </cell>
          <cell r="C667" t="str">
            <v>Gas Replace-St&amp;Hwy</v>
          </cell>
          <cell r="D667" t="str">
            <v>AA</v>
          </cell>
          <cell r="E667" t="str">
            <v>GD</v>
          </cell>
          <cell r="F667" t="str">
            <v>Mandated</v>
          </cell>
          <cell r="G667" t="str">
            <v>Gas Distribution 374-387</v>
          </cell>
        </row>
        <row r="668">
          <cell r="A668">
            <v>3003</v>
          </cell>
          <cell r="B668" t="str">
            <v>Gas</v>
          </cell>
          <cell r="C668" t="str">
            <v>Gas Replace-St&amp;Hwy</v>
          </cell>
          <cell r="D668" t="str">
            <v>AA</v>
          </cell>
          <cell r="E668" t="str">
            <v>GD</v>
          </cell>
          <cell r="F668" t="str">
            <v>Mandated</v>
          </cell>
          <cell r="G668" t="str">
            <v>Gas Distribution 374-387</v>
          </cell>
        </row>
        <row r="669">
          <cell r="A669">
            <v>3003</v>
          </cell>
          <cell r="B669" t="str">
            <v>Gas</v>
          </cell>
          <cell r="C669" t="str">
            <v>Gas Replace-St&amp;Hwy</v>
          </cell>
          <cell r="D669" t="str">
            <v>AA</v>
          </cell>
          <cell r="E669" t="str">
            <v>GD</v>
          </cell>
          <cell r="F669" t="str">
            <v>Mandated</v>
          </cell>
          <cell r="G669" t="str">
            <v>Gas Distribution 374-387</v>
          </cell>
        </row>
        <row r="670">
          <cell r="A670">
            <v>3003</v>
          </cell>
          <cell r="B670" t="str">
            <v>Gas</v>
          </cell>
          <cell r="C670" t="str">
            <v>Gas Replace-St&amp;Hwy</v>
          </cell>
          <cell r="D670" t="str">
            <v>AA</v>
          </cell>
          <cell r="E670" t="str">
            <v>GD</v>
          </cell>
          <cell r="F670" t="str">
            <v>Mandated</v>
          </cell>
          <cell r="G670" t="str">
            <v>Gas Distribution 374-387</v>
          </cell>
        </row>
        <row r="671">
          <cell r="A671">
            <v>3003</v>
          </cell>
          <cell r="B671" t="str">
            <v>Gas</v>
          </cell>
          <cell r="C671" t="str">
            <v>Gas Replace-St&amp;Hwy</v>
          </cell>
          <cell r="D671" t="str">
            <v>AA</v>
          </cell>
          <cell r="E671" t="str">
            <v>GD</v>
          </cell>
          <cell r="F671" t="str">
            <v>Mandated</v>
          </cell>
          <cell r="G671" t="str">
            <v>Gas Distribution 374-387</v>
          </cell>
        </row>
        <row r="672">
          <cell r="A672">
            <v>3003</v>
          </cell>
          <cell r="B672" t="str">
            <v>Gas</v>
          </cell>
          <cell r="C672" t="str">
            <v>Gas Replace-St&amp;Hwy</v>
          </cell>
          <cell r="D672" t="str">
            <v>AA</v>
          </cell>
          <cell r="E672" t="str">
            <v>GD</v>
          </cell>
          <cell r="F672" t="str">
            <v>Mandated</v>
          </cell>
          <cell r="G672" t="str">
            <v>Gas Distribution 374-387</v>
          </cell>
        </row>
        <row r="673">
          <cell r="A673">
            <v>3003</v>
          </cell>
          <cell r="B673" t="str">
            <v>Gas</v>
          </cell>
          <cell r="C673" t="str">
            <v>Gas Replace-St&amp;Hwy</v>
          </cell>
          <cell r="D673" t="str">
            <v>AA</v>
          </cell>
          <cell r="E673" t="str">
            <v>GD</v>
          </cell>
          <cell r="F673" t="str">
            <v>Mandated</v>
          </cell>
          <cell r="G673" t="str">
            <v>Gas Distribution 374-387</v>
          </cell>
        </row>
        <row r="674">
          <cell r="A674">
            <v>3003</v>
          </cell>
          <cell r="B674" t="str">
            <v>Gas</v>
          </cell>
          <cell r="C674" t="str">
            <v>Gas Replace-St&amp;Hwy</v>
          </cell>
          <cell r="D674" t="str">
            <v>AA</v>
          </cell>
          <cell r="E674" t="str">
            <v>GD</v>
          </cell>
          <cell r="F674" t="str">
            <v>Mandated</v>
          </cell>
          <cell r="G674" t="str">
            <v>Gas Distribution 374-387</v>
          </cell>
        </row>
        <row r="675">
          <cell r="A675">
            <v>3003</v>
          </cell>
          <cell r="B675" t="str">
            <v>Gas</v>
          </cell>
          <cell r="C675" t="str">
            <v>Gas Replace-St&amp;Hwy</v>
          </cell>
          <cell r="D675" t="str">
            <v>AA</v>
          </cell>
          <cell r="E675" t="str">
            <v>GD</v>
          </cell>
          <cell r="F675" t="str">
            <v>Mandated</v>
          </cell>
          <cell r="G675" t="str">
            <v>Gas Distribution 374-387</v>
          </cell>
        </row>
        <row r="676">
          <cell r="A676">
            <v>3003</v>
          </cell>
          <cell r="B676" t="str">
            <v>Gas</v>
          </cell>
          <cell r="C676" t="str">
            <v>Gas Replace-St&amp;Hwy</v>
          </cell>
          <cell r="D676" t="str">
            <v>AA</v>
          </cell>
          <cell r="E676" t="str">
            <v>GD</v>
          </cell>
          <cell r="F676" t="str">
            <v>Mandated</v>
          </cell>
          <cell r="G676" t="str">
            <v>Gas Distribution 374-387</v>
          </cell>
        </row>
        <row r="677">
          <cell r="A677">
            <v>3003</v>
          </cell>
          <cell r="B677" t="str">
            <v>Gas</v>
          </cell>
          <cell r="C677" t="str">
            <v>Gas Replace-St&amp;Hwy</v>
          </cell>
          <cell r="D677" t="str">
            <v>AA</v>
          </cell>
          <cell r="E677" t="str">
            <v>GD</v>
          </cell>
          <cell r="F677" t="str">
            <v>Mandated</v>
          </cell>
          <cell r="G677" t="str">
            <v>Gas Distribution 374-387</v>
          </cell>
        </row>
        <row r="678">
          <cell r="A678">
            <v>3003</v>
          </cell>
          <cell r="B678" t="str">
            <v>Gas</v>
          </cell>
          <cell r="C678" t="str">
            <v>Gas Replace-St&amp;Hwy</v>
          </cell>
          <cell r="D678" t="str">
            <v>AA</v>
          </cell>
          <cell r="E678" t="str">
            <v>GD</v>
          </cell>
          <cell r="F678" t="str">
            <v>Mandated</v>
          </cell>
          <cell r="G678" t="str">
            <v>Gas Distribution 374-387</v>
          </cell>
        </row>
        <row r="679">
          <cell r="A679">
            <v>3003</v>
          </cell>
          <cell r="B679" t="str">
            <v>Gas</v>
          </cell>
          <cell r="C679" t="str">
            <v>Gas Replace-St&amp;Hwy</v>
          </cell>
          <cell r="D679" t="str">
            <v>AA</v>
          </cell>
          <cell r="E679" t="str">
            <v>GD</v>
          </cell>
          <cell r="F679" t="str">
            <v>Mandated</v>
          </cell>
          <cell r="G679" t="str">
            <v>Gas Distribution 374-387</v>
          </cell>
        </row>
        <row r="680">
          <cell r="A680">
            <v>3003</v>
          </cell>
          <cell r="B680" t="str">
            <v>Gas</v>
          </cell>
          <cell r="C680" t="str">
            <v>Gas Replace-St&amp;Hwy</v>
          </cell>
          <cell r="D680" t="str">
            <v>AA</v>
          </cell>
          <cell r="E680" t="str">
            <v>GD</v>
          </cell>
          <cell r="F680" t="str">
            <v>Mandated</v>
          </cell>
          <cell r="G680" t="str">
            <v>Gas Distribution 374-387</v>
          </cell>
        </row>
        <row r="681">
          <cell r="A681">
            <v>3003</v>
          </cell>
          <cell r="B681" t="str">
            <v>Gas</v>
          </cell>
          <cell r="C681" t="str">
            <v>Gas Replace-St&amp;Hwy</v>
          </cell>
          <cell r="D681" t="str">
            <v>AA</v>
          </cell>
          <cell r="E681" t="str">
            <v>GD</v>
          </cell>
          <cell r="F681" t="str">
            <v>Mandated</v>
          </cell>
          <cell r="G681" t="str">
            <v>Gas Distribution 374-387</v>
          </cell>
        </row>
        <row r="682">
          <cell r="A682">
            <v>3003</v>
          </cell>
          <cell r="B682" t="str">
            <v>Gas</v>
          </cell>
          <cell r="C682" t="str">
            <v>Gas Replace-St&amp;Hwy</v>
          </cell>
          <cell r="D682" t="str">
            <v>AA</v>
          </cell>
          <cell r="E682" t="str">
            <v>GD</v>
          </cell>
          <cell r="F682" t="str">
            <v>Mandated</v>
          </cell>
          <cell r="G682" t="str">
            <v>Gas Distribution 374-387</v>
          </cell>
        </row>
        <row r="683">
          <cell r="A683">
            <v>3003</v>
          </cell>
          <cell r="B683" t="str">
            <v>Gas</v>
          </cell>
          <cell r="C683" t="str">
            <v>Gas Replace-St&amp;Hwy</v>
          </cell>
          <cell r="D683" t="str">
            <v>AA</v>
          </cell>
          <cell r="E683" t="str">
            <v>GD</v>
          </cell>
          <cell r="F683" t="str">
            <v>Mandated</v>
          </cell>
          <cell r="G683" t="str">
            <v>Gas Distribution 374-387</v>
          </cell>
        </row>
        <row r="684">
          <cell r="A684">
            <v>3003</v>
          </cell>
          <cell r="B684" t="str">
            <v>Gas</v>
          </cell>
          <cell r="C684" t="str">
            <v>Gas Replace-St&amp;Hwy</v>
          </cell>
          <cell r="D684" t="str">
            <v>AA</v>
          </cell>
          <cell r="E684" t="str">
            <v>GD</v>
          </cell>
          <cell r="F684" t="str">
            <v>Mandated</v>
          </cell>
          <cell r="G684" t="str">
            <v>Gas Distribution 374-387</v>
          </cell>
        </row>
        <row r="685">
          <cell r="A685">
            <v>3003</v>
          </cell>
          <cell r="B685" t="str">
            <v>Gas</v>
          </cell>
          <cell r="C685" t="str">
            <v>Gas Replace-St&amp;Hwy</v>
          </cell>
          <cell r="D685" t="str">
            <v>AA</v>
          </cell>
          <cell r="E685" t="str">
            <v>GD</v>
          </cell>
          <cell r="F685" t="str">
            <v>Mandated</v>
          </cell>
          <cell r="G685" t="str">
            <v>Gas Distribution 374-387</v>
          </cell>
        </row>
        <row r="686">
          <cell r="A686">
            <v>3003</v>
          </cell>
          <cell r="B686" t="str">
            <v>Gas</v>
          </cell>
          <cell r="C686" t="str">
            <v>Gas Replace-St&amp;Hwy</v>
          </cell>
          <cell r="D686" t="str">
            <v>AA</v>
          </cell>
          <cell r="E686" t="str">
            <v>GD</v>
          </cell>
          <cell r="F686" t="str">
            <v>Mandated</v>
          </cell>
          <cell r="G686" t="str">
            <v>Gas Distribution 374-387</v>
          </cell>
        </row>
        <row r="687">
          <cell r="A687">
            <v>3003</v>
          </cell>
          <cell r="B687" t="str">
            <v>Gas</v>
          </cell>
          <cell r="C687" t="str">
            <v>Gas Replace-St&amp;Hwy</v>
          </cell>
          <cell r="D687" t="str">
            <v>AA</v>
          </cell>
          <cell r="E687" t="str">
            <v>GD</v>
          </cell>
          <cell r="F687" t="str">
            <v>Mandated</v>
          </cell>
          <cell r="G687" t="str">
            <v>Gas Distribution 374-387</v>
          </cell>
        </row>
        <row r="688">
          <cell r="A688">
            <v>3004</v>
          </cell>
          <cell r="B688" t="str">
            <v>Gas</v>
          </cell>
          <cell r="C688" t="str">
            <v>Cathodic Protection-Minor Blanket</v>
          </cell>
          <cell r="D688" t="str">
            <v>AA</v>
          </cell>
          <cell r="E688" t="str">
            <v>GD</v>
          </cell>
          <cell r="F688" t="str">
            <v>Mandated</v>
          </cell>
          <cell r="G688" t="str">
            <v>Gas Distribution 374-387</v>
          </cell>
        </row>
        <row r="689">
          <cell r="A689">
            <v>3004</v>
          </cell>
          <cell r="B689" t="str">
            <v>Gas</v>
          </cell>
          <cell r="C689" t="str">
            <v>Cathodic Protection-Minor Blanket</v>
          </cell>
          <cell r="D689" t="str">
            <v>AA</v>
          </cell>
          <cell r="E689" t="str">
            <v>GD</v>
          </cell>
          <cell r="F689" t="str">
            <v>Mandated</v>
          </cell>
          <cell r="G689" t="str">
            <v>Gas Distribution 374-387</v>
          </cell>
        </row>
        <row r="690">
          <cell r="A690">
            <v>3004</v>
          </cell>
          <cell r="B690" t="str">
            <v>Gas</v>
          </cell>
          <cell r="C690" t="str">
            <v>Cathodic Protection-Minor Blanket</v>
          </cell>
          <cell r="D690" t="str">
            <v>AA</v>
          </cell>
          <cell r="E690" t="str">
            <v>GD</v>
          </cell>
          <cell r="F690" t="str">
            <v>Mandated</v>
          </cell>
          <cell r="G690" t="str">
            <v>Gas Distribution 374-387</v>
          </cell>
        </row>
        <row r="691">
          <cell r="A691">
            <v>3004</v>
          </cell>
          <cell r="B691" t="str">
            <v>Gas</v>
          </cell>
          <cell r="C691" t="str">
            <v>Cathodic Protection-Minor Blanket</v>
          </cell>
          <cell r="D691" t="str">
            <v>AA</v>
          </cell>
          <cell r="E691" t="str">
            <v>GD</v>
          </cell>
          <cell r="F691" t="str">
            <v>Mandated</v>
          </cell>
          <cell r="G691" t="str">
            <v>Gas Distribution 374-387</v>
          </cell>
        </row>
        <row r="692">
          <cell r="A692">
            <v>3004</v>
          </cell>
          <cell r="B692" t="str">
            <v>Gas</v>
          </cell>
          <cell r="C692" t="str">
            <v>Cathodic Protection-Minor Blanket</v>
          </cell>
          <cell r="D692" t="str">
            <v>AA</v>
          </cell>
          <cell r="E692" t="str">
            <v>GD</v>
          </cell>
          <cell r="F692" t="str">
            <v>Mandated</v>
          </cell>
          <cell r="G692" t="str">
            <v>Gas Distribution 374-387</v>
          </cell>
        </row>
        <row r="693">
          <cell r="A693">
            <v>3004</v>
          </cell>
          <cell r="B693" t="str">
            <v>Gas</v>
          </cell>
          <cell r="C693" t="str">
            <v>Cathodic Protection-Minor Blanket</v>
          </cell>
          <cell r="D693" t="str">
            <v>AA</v>
          </cell>
          <cell r="E693" t="str">
            <v>GD</v>
          </cell>
          <cell r="F693" t="str">
            <v>Mandated</v>
          </cell>
          <cell r="G693" t="str">
            <v>Gas Distribution 374-387</v>
          </cell>
        </row>
        <row r="694">
          <cell r="A694">
            <v>3004</v>
          </cell>
          <cell r="B694" t="str">
            <v>Gas</v>
          </cell>
          <cell r="C694" t="str">
            <v>Cathodic Protection-Minor Blanket</v>
          </cell>
          <cell r="D694" t="str">
            <v>AA</v>
          </cell>
          <cell r="E694" t="str">
            <v>GD</v>
          </cell>
          <cell r="F694" t="str">
            <v>Mandated</v>
          </cell>
          <cell r="G694" t="str">
            <v>Gas Distribution 374-387</v>
          </cell>
        </row>
        <row r="695">
          <cell r="A695">
            <v>3004</v>
          </cell>
          <cell r="B695" t="str">
            <v>Gas</v>
          </cell>
          <cell r="C695" t="str">
            <v>Cathodic Protection-Minor Blanket</v>
          </cell>
          <cell r="D695" t="str">
            <v>AA</v>
          </cell>
          <cell r="E695" t="str">
            <v>GD</v>
          </cell>
          <cell r="F695" t="str">
            <v>Mandated</v>
          </cell>
          <cell r="G695" t="str">
            <v>Gas Distribution 374-387</v>
          </cell>
        </row>
        <row r="696">
          <cell r="A696">
            <v>3004</v>
          </cell>
          <cell r="B696" t="str">
            <v>Gas</v>
          </cell>
          <cell r="C696" t="str">
            <v>Cathodic Protection-Minor Blanket</v>
          </cell>
          <cell r="D696" t="str">
            <v>AA</v>
          </cell>
          <cell r="E696" t="str">
            <v>GD</v>
          </cell>
          <cell r="F696" t="str">
            <v>Mandated</v>
          </cell>
          <cell r="G696" t="str">
            <v>Gas Distribution 374-387</v>
          </cell>
        </row>
        <row r="697">
          <cell r="A697">
            <v>3005</v>
          </cell>
          <cell r="B697" t="str">
            <v>Gas</v>
          </cell>
          <cell r="C697" t="str">
            <v>Gas Distribution Non-Revenue Blanket</v>
          </cell>
          <cell r="D697" t="str">
            <v>AA</v>
          </cell>
          <cell r="E697" t="str">
            <v>GD</v>
          </cell>
          <cell r="F697" t="str">
            <v>Programs</v>
          </cell>
          <cell r="G697" t="str">
            <v>Gas Distribution 374-387</v>
          </cell>
        </row>
        <row r="698">
          <cell r="A698">
            <v>3005</v>
          </cell>
          <cell r="B698" t="str">
            <v>Gas</v>
          </cell>
          <cell r="C698" t="str">
            <v>Gas Distribution Non-Revenue Blanket</v>
          </cell>
          <cell r="D698" t="str">
            <v>AA</v>
          </cell>
          <cell r="E698" t="str">
            <v>GD</v>
          </cell>
          <cell r="F698" t="str">
            <v>Programs</v>
          </cell>
          <cell r="G698" t="str">
            <v>Gas Distribution 374-387</v>
          </cell>
        </row>
        <row r="699">
          <cell r="A699">
            <v>3005</v>
          </cell>
          <cell r="B699" t="str">
            <v>Gas</v>
          </cell>
          <cell r="C699" t="str">
            <v>Gas Distribution Non-Revenue Blanket</v>
          </cell>
          <cell r="D699" t="str">
            <v>AA</v>
          </cell>
          <cell r="E699" t="str">
            <v>GD</v>
          </cell>
          <cell r="F699" t="str">
            <v>Programs</v>
          </cell>
          <cell r="G699" t="str">
            <v>Gas Distribution 374-387</v>
          </cell>
        </row>
        <row r="700">
          <cell r="A700">
            <v>3005</v>
          </cell>
          <cell r="B700" t="str">
            <v>Gas</v>
          </cell>
          <cell r="C700" t="str">
            <v>Gas Distribution Non-Revenue Blanket</v>
          </cell>
          <cell r="D700" t="str">
            <v>AA</v>
          </cell>
          <cell r="E700" t="str">
            <v>GD</v>
          </cell>
          <cell r="F700" t="str">
            <v>Programs</v>
          </cell>
          <cell r="G700" t="str">
            <v>Gas Distribution 374-387</v>
          </cell>
        </row>
        <row r="701">
          <cell r="A701">
            <v>3005</v>
          </cell>
          <cell r="B701" t="str">
            <v>Gas</v>
          </cell>
          <cell r="C701" t="str">
            <v>Gas Distribution Non-Revenue Blanket</v>
          </cell>
          <cell r="D701" t="str">
            <v>AA</v>
          </cell>
          <cell r="E701" t="str">
            <v>GD</v>
          </cell>
          <cell r="F701" t="str">
            <v>Programs</v>
          </cell>
          <cell r="G701" t="str">
            <v>Gas Distribution 374-387</v>
          </cell>
        </row>
        <row r="702">
          <cell r="A702">
            <v>3005</v>
          </cell>
          <cell r="B702" t="str">
            <v>Gas</v>
          </cell>
          <cell r="C702" t="str">
            <v>Gas Distribution Non-Revenue Blanket</v>
          </cell>
          <cell r="D702" t="str">
            <v>AA</v>
          </cell>
          <cell r="E702" t="str">
            <v>GD</v>
          </cell>
          <cell r="F702" t="str">
            <v>Programs</v>
          </cell>
          <cell r="G702" t="str">
            <v>Gas Distribution 374-387</v>
          </cell>
        </row>
        <row r="703">
          <cell r="A703">
            <v>3005</v>
          </cell>
          <cell r="B703" t="str">
            <v>Gas</v>
          </cell>
          <cell r="C703" t="str">
            <v>Gas Distribution Non-Revenue Blanket</v>
          </cell>
          <cell r="D703" t="str">
            <v>AA</v>
          </cell>
          <cell r="E703" t="str">
            <v>GD</v>
          </cell>
          <cell r="F703" t="str">
            <v>Programs</v>
          </cell>
          <cell r="G703" t="str">
            <v>Gas Distribution 374-387</v>
          </cell>
        </row>
        <row r="704">
          <cell r="A704">
            <v>3005</v>
          </cell>
          <cell r="B704" t="str">
            <v>Gas</v>
          </cell>
          <cell r="C704" t="str">
            <v>Gas Distribution Non-Revenue Blanket</v>
          </cell>
          <cell r="D704" t="str">
            <v>AA</v>
          </cell>
          <cell r="E704" t="str">
            <v>GD</v>
          </cell>
          <cell r="F704" t="str">
            <v>Programs</v>
          </cell>
          <cell r="G704" t="str">
            <v>Gas Distribution 374-387</v>
          </cell>
        </row>
        <row r="705">
          <cell r="A705">
            <v>3005</v>
          </cell>
          <cell r="B705" t="str">
            <v>Gas</v>
          </cell>
          <cell r="C705" t="str">
            <v>Gas Distribution Non-Revenue Blanket</v>
          </cell>
          <cell r="D705" t="str">
            <v>AA</v>
          </cell>
          <cell r="E705" t="str">
            <v>GD</v>
          </cell>
          <cell r="F705" t="str">
            <v>Programs</v>
          </cell>
          <cell r="G705" t="str">
            <v>Gas Distribution 374-387</v>
          </cell>
        </row>
        <row r="706">
          <cell r="A706">
            <v>3005</v>
          </cell>
          <cell r="B706" t="str">
            <v>Gas</v>
          </cell>
          <cell r="C706" t="str">
            <v>Gas Distribution Non-Revenue Blanket</v>
          </cell>
          <cell r="D706" t="str">
            <v>AA</v>
          </cell>
          <cell r="E706" t="str">
            <v>GD</v>
          </cell>
          <cell r="F706" t="str">
            <v>Programs</v>
          </cell>
          <cell r="G706" t="str">
            <v>Gas Distribution 374-387</v>
          </cell>
        </row>
        <row r="707">
          <cell r="A707">
            <v>3005</v>
          </cell>
          <cell r="B707" t="str">
            <v>Gas</v>
          </cell>
          <cell r="C707" t="str">
            <v>Gas Distribution Non-Revenue Blanket</v>
          </cell>
          <cell r="D707" t="str">
            <v>AA</v>
          </cell>
          <cell r="E707" t="str">
            <v>GD</v>
          </cell>
          <cell r="F707" t="str">
            <v>Programs</v>
          </cell>
          <cell r="G707" t="str">
            <v>Gas Distribution 374-387</v>
          </cell>
        </row>
        <row r="708">
          <cell r="A708">
            <v>3005</v>
          </cell>
          <cell r="B708" t="str">
            <v>Gas</v>
          </cell>
          <cell r="C708" t="str">
            <v>Gas Distribution Non-Revenue Blanket</v>
          </cell>
          <cell r="D708" t="str">
            <v>AA</v>
          </cell>
          <cell r="E708" t="str">
            <v>GD</v>
          </cell>
          <cell r="F708" t="str">
            <v>Programs</v>
          </cell>
          <cell r="G708" t="str">
            <v>Gas Distribution 374-387</v>
          </cell>
        </row>
        <row r="709">
          <cell r="A709">
            <v>3005</v>
          </cell>
          <cell r="B709" t="str">
            <v>Gas</v>
          </cell>
          <cell r="C709" t="str">
            <v>Gas Distribution Non-Revenue Blanket</v>
          </cell>
          <cell r="D709" t="str">
            <v>AA</v>
          </cell>
          <cell r="E709" t="str">
            <v>GD</v>
          </cell>
          <cell r="F709" t="str">
            <v>Programs</v>
          </cell>
          <cell r="G709" t="str">
            <v>Gas Distribution 374-387</v>
          </cell>
        </row>
        <row r="710">
          <cell r="A710">
            <v>3005</v>
          </cell>
          <cell r="B710" t="str">
            <v>Gas</v>
          </cell>
          <cell r="C710" t="str">
            <v>Gas Distribution Non-Revenue Blanket</v>
          </cell>
          <cell r="D710" t="str">
            <v>AA</v>
          </cell>
          <cell r="E710" t="str">
            <v>GD</v>
          </cell>
          <cell r="F710" t="str">
            <v>Programs</v>
          </cell>
          <cell r="G710" t="str">
            <v>Gas Distribution 374-387</v>
          </cell>
        </row>
        <row r="711">
          <cell r="A711">
            <v>3005</v>
          </cell>
          <cell r="B711" t="str">
            <v>Gas</v>
          </cell>
          <cell r="C711" t="str">
            <v>Gas Distribution Non-Revenue Blanket</v>
          </cell>
          <cell r="D711" t="str">
            <v>AA</v>
          </cell>
          <cell r="E711" t="str">
            <v>GD</v>
          </cell>
          <cell r="F711" t="str">
            <v>Programs</v>
          </cell>
          <cell r="G711" t="str">
            <v>Gas Distribution 374-387</v>
          </cell>
        </row>
        <row r="712">
          <cell r="A712">
            <v>3005</v>
          </cell>
          <cell r="B712" t="str">
            <v>Gas</v>
          </cell>
          <cell r="C712" t="str">
            <v>Gas Distribution Non-Revenue Blanket</v>
          </cell>
          <cell r="D712" t="str">
            <v>AA</v>
          </cell>
          <cell r="E712" t="str">
            <v>GD</v>
          </cell>
          <cell r="F712" t="str">
            <v>Programs</v>
          </cell>
          <cell r="G712" t="str">
            <v>Gas Distribution 374-387</v>
          </cell>
        </row>
        <row r="713">
          <cell r="A713">
            <v>3005</v>
          </cell>
          <cell r="B713" t="str">
            <v>Gas</v>
          </cell>
          <cell r="C713" t="str">
            <v>Gas Distribution Non-Revenue Blanket</v>
          </cell>
          <cell r="D713" t="str">
            <v>AA</v>
          </cell>
          <cell r="E713" t="str">
            <v>GD</v>
          </cell>
          <cell r="F713" t="str">
            <v>Programs</v>
          </cell>
          <cell r="G713" t="str">
            <v>Gas Distribution 374-387</v>
          </cell>
        </row>
        <row r="714">
          <cell r="A714">
            <v>3005</v>
          </cell>
          <cell r="B714" t="str">
            <v>Gas</v>
          </cell>
          <cell r="C714" t="str">
            <v>Gas Distribution Non-Revenue Blanket</v>
          </cell>
          <cell r="D714" t="str">
            <v>AA</v>
          </cell>
          <cell r="E714" t="str">
            <v>GD</v>
          </cell>
          <cell r="F714" t="str">
            <v>Programs</v>
          </cell>
          <cell r="G714" t="str">
            <v>Gas Distribution 374-387</v>
          </cell>
        </row>
        <row r="715">
          <cell r="A715">
            <v>3005</v>
          </cell>
          <cell r="B715" t="str">
            <v>Gas</v>
          </cell>
          <cell r="C715" t="str">
            <v>Gas Distribution Non-Revenue Blanket</v>
          </cell>
          <cell r="D715" t="str">
            <v>AA</v>
          </cell>
          <cell r="E715" t="str">
            <v>GD</v>
          </cell>
          <cell r="F715" t="str">
            <v>Programs</v>
          </cell>
          <cell r="G715" t="str">
            <v>Gas Distribution 374-387</v>
          </cell>
        </row>
        <row r="716">
          <cell r="A716">
            <v>3005</v>
          </cell>
          <cell r="B716" t="str">
            <v>Gas</v>
          </cell>
          <cell r="C716" t="str">
            <v>Gas Distribution Non-Revenue Blanket</v>
          </cell>
          <cell r="D716" t="str">
            <v>AA</v>
          </cell>
          <cell r="E716" t="str">
            <v>GD</v>
          </cell>
          <cell r="F716" t="str">
            <v>Programs</v>
          </cell>
          <cell r="G716" t="str">
            <v>Gas Distribution 374-387</v>
          </cell>
        </row>
        <row r="717">
          <cell r="A717">
            <v>3005</v>
          </cell>
          <cell r="B717" t="str">
            <v>Gas</v>
          </cell>
          <cell r="C717" t="str">
            <v>Gas Distribution Non-Revenue Blanket</v>
          </cell>
          <cell r="D717" t="str">
            <v>AA</v>
          </cell>
          <cell r="E717" t="str">
            <v>GD</v>
          </cell>
          <cell r="F717" t="str">
            <v>Programs</v>
          </cell>
          <cell r="G717" t="str">
            <v>Gas Distribution 374-387</v>
          </cell>
        </row>
        <row r="718">
          <cell r="A718">
            <v>3005</v>
          </cell>
          <cell r="B718" t="str">
            <v>Gas</v>
          </cell>
          <cell r="C718" t="str">
            <v>Gas Distribution Non-Revenue Blanket</v>
          </cell>
          <cell r="D718" t="str">
            <v>AA</v>
          </cell>
          <cell r="E718" t="str">
            <v>GD</v>
          </cell>
          <cell r="F718" t="str">
            <v>Programs</v>
          </cell>
          <cell r="G718" t="str">
            <v>Gas Distribution 374-387</v>
          </cell>
        </row>
        <row r="719">
          <cell r="A719">
            <v>3005</v>
          </cell>
          <cell r="B719" t="str">
            <v>Gas</v>
          </cell>
          <cell r="C719" t="str">
            <v>Gas Distribution Non-Revenue Blanket</v>
          </cell>
          <cell r="D719" t="str">
            <v>AA</v>
          </cell>
          <cell r="E719" t="str">
            <v>GD</v>
          </cell>
          <cell r="F719" t="str">
            <v>Programs</v>
          </cell>
          <cell r="G719" t="str">
            <v>Gas Distribution 374-387</v>
          </cell>
        </row>
        <row r="720">
          <cell r="A720">
            <v>3005</v>
          </cell>
          <cell r="B720" t="str">
            <v>Gas</v>
          </cell>
          <cell r="C720" t="str">
            <v>Gas Distribution Non-Revenue Blanket</v>
          </cell>
          <cell r="D720" t="str">
            <v>AA</v>
          </cell>
          <cell r="E720" t="str">
            <v>GD</v>
          </cell>
          <cell r="F720" t="str">
            <v>Programs</v>
          </cell>
          <cell r="G720" t="str">
            <v>Gas Distribution 374-387</v>
          </cell>
        </row>
        <row r="721">
          <cell r="A721">
            <v>3005</v>
          </cell>
          <cell r="B721" t="str">
            <v>Gas</v>
          </cell>
          <cell r="C721" t="str">
            <v>Gas Distribution Non-Revenue Blanket</v>
          </cell>
          <cell r="D721" t="str">
            <v>AA</v>
          </cell>
          <cell r="E721" t="str">
            <v>GD</v>
          </cell>
          <cell r="F721" t="str">
            <v>Programs</v>
          </cell>
          <cell r="G721" t="str">
            <v>Gas Distribution 374-387</v>
          </cell>
        </row>
        <row r="722">
          <cell r="A722">
            <v>3005</v>
          </cell>
          <cell r="B722" t="str">
            <v>Gas</v>
          </cell>
          <cell r="C722" t="str">
            <v>Gas Distribution Non-Revenue Blanket</v>
          </cell>
          <cell r="D722" t="str">
            <v>AA</v>
          </cell>
          <cell r="E722" t="str">
            <v>GD</v>
          </cell>
          <cell r="F722" t="str">
            <v>Programs</v>
          </cell>
          <cell r="G722" t="str">
            <v>Gas Distribution 374-387</v>
          </cell>
        </row>
        <row r="723">
          <cell r="A723">
            <v>3005</v>
          </cell>
          <cell r="B723" t="str">
            <v>Gas</v>
          </cell>
          <cell r="C723" t="str">
            <v>Gas Distribution Non-Revenue Blanket</v>
          </cell>
          <cell r="D723" t="str">
            <v>AA</v>
          </cell>
          <cell r="E723" t="str">
            <v>GD</v>
          </cell>
          <cell r="F723" t="str">
            <v>Programs</v>
          </cell>
          <cell r="G723" t="str">
            <v>Gas Distribution 374-387</v>
          </cell>
        </row>
        <row r="724">
          <cell r="A724">
            <v>3005</v>
          </cell>
          <cell r="B724" t="str">
            <v>Gas</v>
          </cell>
          <cell r="C724" t="str">
            <v>Gas Distribution Non-Revenue Blanket</v>
          </cell>
          <cell r="D724" t="str">
            <v>AA</v>
          </cell>
          <cell r="E724" t="str">
            <v>GD</v>
          </cell>
          <cell r="F724" t="str">
            <v>Programs</v>
          </cell>
          <cell r="G724" t="str">
            <v>Gas Distribution 374-387</v>
          </cell>
        </row>
        <row r="725">
          <cell r="A725">
            <v>3005</v>
          </cell>
          <cell r="B725" t="str">
            <v>Gas</v>
          </cell>
          <cell r="C725" t="str">
            <v>Gas Distribution Non-Revenue Blanket</v>
          </cell>
          <cell r="D725" t="str">
            <v>AA</v>
          </cell>
          <cell r="E725" t="str">
            <v>GD</v>
          </cell>
          <cell r="F725" t="str">
            <v>Programs</v>
          </cell>
          <cell r="G725" t="str">
            <v>Gas Distribution 374-387</v>
          </cell>
        </row>
        <row r="726">
          <cell r="A726">
            <v>3005</v>
          </cell>
          <cell r="B726" t="str">
            <v>Gas</v>
          </cell>
          <cell r="C726" t="str">
            <v>Gas Distribution Non-Revenue Blanket</v>
          </cell>
          <cell r="D726" t="str">
            <v>AA</v>
          </cell>
          <cell r="E726" t="str">
            <v>GD</v>
          </cell>
          <cell r="F726" t="str">
            <v>Programs</v>
          </cell>
          <cell r="G726" t="str">
            <v>Gas Distribution 374-387</v>
          </cell>
        </row>
        <row r="727">
          <cell r="A727">
            <v>3005</v>
          </cell>
          <cell r="B727" t="str">
            <v>Gas</v>
          </cell>
          <cell r="C727" t="str">
            <v>Gas Distribution Non-Revenue Blanket</v>
          </cell>
          <cell r="D727" t="str">
            <v>AA</v>
          </cell>
          <cell r="E727" t="str">
            <v>GD</v>
          </cell>
          <cell r="F727" t="str">
            <v>Programs</v>
          </cell>
          <cell r="G727" t="str">
            <v>Gas Distribution 374-387</v>
          </cell>
        </row>
        <row r="728">
          <cell r="A728">
            <v>3005</v>
          </cell>
          <cell r="B728" t="str">
            <v>Gas</v>
          </cell>
          <cell r="C728" t="str">
            <v>Gas Distribution Non-Revenue Blanket</v>
          </cell>
          <cell r="D728" t="str">
            <v>AA</v>
          </cell>
          <cell r="E728" t="str">
            <v>GD</v>
          </cell>
          <cell r="F728" t="str">
            <v>Programs</v>
          </cell>
          <cell r="G728" t="str">
            <v>Gas Distribution 374-387</v>
          </cell>
        </row>
        <row r="729">
          <cell r="A729">
            <v>3005</v>
          </cell>
          <cell r="B729" t="str">
            <v>Gas</v>
          </cell>
          <cell r="C729" t="str">
            <v>Gas Distribution Non-Revenue Blanket</v>
          </cell>
          <cell r="D729" t="str">
            <v>AA</v>
          </cell>
          <cell r="E729" t="str">
            <v>GD</v>
          </cell>
          <cell r="F729" t="str">
            <v>Programs</v>
          </cell>
          <cell r="G729" t="str">
            <v>Gas Distribution 374-387</v>
          </cell>
        </row>
        <row r="730">
          <cell r="A730">
            <v>3005</v>
          </cell>
          <cell r="B730" t="str">
            <v>Gas</v>
          </cell>
          <cell r="C730" t="str">
            <v>Gas Distribution Non-Revenue Blanket</v>
          </cell>
          <cell r="D730" t="str">
            <v>AA</v>
          </cell>
          <cell r="E730" t="str">
            <v>GD</v>
          </cell>
          <cell r="F730" t="str">
            <v>Programs</v>
          </cell>
          <cell r="G730" t="str">
            <v>Gas Distribution 374-387</v>
          </cell>
        </row>
        <row r="731">
          <cell r="A731">
            <v>3005</v>
          </cell>
          <cell r="B731" t="str">
            <v>Gas</v>
          </cell>
          <cell r="C731" t="str">
            <v>Gas Distribution Non-Revenue Blanket</v>
          </cell>
          <cell r="D731" t="str">
            <v>AA</v>
          </cell>
          <cell r="E731" t="str">
            <v>GD</v>
          </cell>
          <cell r="F731" t="str">
            <v>Programs</v>
          </cell>
          <cell r="G731" t="str">
            <v>Gas Distribution 374-387</v>
          </cell>
        </row>
        <row r="732">
          <cell r="A732">
            <v>3005</v>
          </cell>
          <cell r="B732" t="str">
            <v>Gas</v>
          </cell>
          <cell r="C732" t="str">
            <v>Gas Distribution Non-Revenue Blanket</v>
          </cell>
          <cell r="D732" t="str">
            <v>AA</v>
          </cell>
          <cell r="E732" t="str">
            <v>GD</v>
          </cell>
          <cell r="F732" t="str">
            <v>Programs</v>
          </cell>
          <cell r="G732" t="str">
            <v>Gas Distribution 374-387</v>
          </cell>
        </row>
        <row r="733">
          <cell r="A733">
            <v>3005</v>
          </cell>
          <cell r="B733" t="str">
            <v>Gas</v>
          </cell>
          <cell r="C733" t="str">
            <v>Gas Distribution Non-Revenue Blanket</v>
          </cell>
          <cell r="D733" t="str">
            <v>AA</v>
          </cell>
          <cell r="E733" t="str">
            <v>GD</v>
          </cell>
          <cell r="F733" t="str">
            <v>Programs</v>
          </cell>
          <cell r="G733" t="str">
            <v>Gas Distribution 374-387</v>
          </cell>
        </row>
        <row r="734">
          <cell r="A734">
            <v>3005</v>
          </cell>
          <cell r="B734" t="str">
            <v>Gas</v>
          </cell>
          <cell r="C734" t="str">
            <v>Gas Distribution Non-Revenue Blanket</v>
          </cell>
          <cell r="D734" t="str">
            <v>AA</v>
          </cell>
          <cell r="E734" t="str">
            <v>GD</v>
          </cell>
          <cell r="F734" t="str">
            <v>Programs</v>
          </cell>
          <cell r="G734" t="str">
            <v>Gas Distribution 374-387</v>
          </cell>
        </row>
        <row r="735">
          <cell r="A735">
            <v>3005</v>
          </cell>
          <cell r="B735" t="str">
            <v>Gas</v>
          </cell>
          <cell r="C735" t="str">
            <v>Gas Distribution Non-Revenue Blanket</v>
          </cell>
          <cell r="D735" t="str">
            <v>AA</v>
          </cell>
          <cell r="E735" t="str">
            <v>GD</v>
          </cell>
          <cell r="F735" t="str">
            <v>Programs</v>
          </cell>
          <cell r="G735" t="str">
            <v>Gas Distribution 374-387</v>
          </cell>
        </row>
        <row r="736">
          <cell r="A736">
            <v>3006</v>
          </cell>
          <cell r="B736" t="str">
            <v>Gas</v>
          </cell>
          <cell r="C736" t="str">
            <v>Overbuilt Pipe Replacement Blanket</v>
          </cell>
          <cell r="D736" t="str">
            <v>AA</v>
          </cell>
          <cell r="E736" t="str">
            <v>GD</v>
          </cell>
          <cell r="F736" t="str">
            <v>Mandated</v>
          </cell>
          <cell r="G736" t="str">
            <v>Gas Distribution 374-387</v>
          </cell>
        </row>
        <row r="737">
          <cell r="A737">
            <v>3006</v>
          </cell>
          <cell r="B737" t="str">
            <v>Gas</v>
          </cell>
          <cell r="C737" t="str">
            <v>Overbuilt Pipe Replacement Blanket</v>
          </cell>
          <cell r="D737" t="str">
            <v>AA</v>
          </cell>
          <cell r="E737" t="str">
            <v>GD</v>
          </cell>
          <cell r="F737" t="str">
            <v>Mandated</v>
          </cell>
          <cell r="G737" t="str">
            <v>Gas Distribution 374-387</v>
          </cell>
        </row>
        <row r="738">
          <cell r="A738">
            <v>3006</v>
          </cell>
          <cell r="B738" t="str">
            <v>Gas</v>
          </cell>
          <cell r="C738" t="str">
            <v>Overbuilt Pipe Replacement Blanket</v>
          </cell>
          <cell r="D738" t="str">
            <v>AA</v>
          </cell>
          <cell r="E738" t="str">
            <v>GD</v>
          </cell>
          <cell r="F738" t="str">
            <v>Mandated</v>
          </cell>
          <cell r="G738" t="str">
            <v>Gas Distribution 374-387</v>
          </cell>
        </row>
        <row r="739">
          <cell r="A739">
            <v>3006</v>
          </cell>
          <cell r="B739" t="str">
            <v>Gas</v>
          </cell>
          <cell r="C739" t="str">
            <v>Overbuilt Pipe Replacement Blanket</v>
          </cell>
          <cell r="D739" t="str">
            <v>AA</v>
          </cell>
          <cell r="E739" t="str">
            <v>GD</v>
          </cell>
          <cell r="F739" t="str">
            <v>Mandated</v>
          </cell>
          <cell r="G739" t="str">
            <v>Gas Distribution 374-387</v>
          </cell>
        </row>
        <row r="740">
          <cell r="A740">
            <v>3006</v>
          </cell>
          <cell r="B740" t="str">
            <v>Gas</v>
          </cell>
          <cell r="C740" t="str">
            <v>Overbuilt Pipe Replacement Blanket</v>
          </cell>
          <cell r="D740" t="str">
            <v>AA</v>
          </cell>
          <cell r="E740" t="str">
            <v>GD</v>
          </cell>
          <cell r="F740" t="str">
            <v>Mandated</v>
          </cell>
          <cell r="G740" t="str">
            <v>Gas Distribution 374-387</v>
          </cell>
        </row>
        <row r="741">
          <cell r="A741">
            <v>3006</v>
          </cell>
          <cell r="B741" t="str">
            <v>Gas</v>
          </cell>
          <cell r="C741" t="str">
            <v>Overbuilt Pipe Replacement Blanket</v>
          </cell>
          <cell r="D741" t="str">
            <v>AA</v>
          </cell>
          <cell r="E741" t="str">
            <v>GD</v>
          </cell>
          <cell r="F741" t="str">
            <v>Mandated</v>
          </cell>
          <cell r="G741" t="str">
            <v>Gas Distribution 374-387</v>
          </cell>
        </row>
        <row r="742">
          <cell r="A742">
            <v>3006</v>
          </cell>
          <cell r="B742" t="str">
            <v>Gas</v>
          </cell>
          <cell r="C742" t="str">
            <v>Overbuilt Pipe Replacement Blanket</v>
          </cell>
          <cell r="D742" t="str">
            <v>AA</v>
          </cell>
          <cell r="E742" t="str">
            <v>GD</v>
          </cell>
          <cell r="F742" t="str">
            <v>Mandated</v>
          </cell>
          <cell r="G742" t="str">
            <v>Gas Distribution 374-387</v>
          </cell>
        </row>
        <row r="743">
          <cell r="A743">
            <v>3006</v>
          </cell>
          <cell r="B743" t="str">
            <v>Gas</v>
          </cell>
          <cell r="C743" t="str">
            <v>Overbuilt Pipe Replacement Blanket</v>
          </cell>
          <cell r="D743" t="str">
            <v>AA</v>
          </cell>
          <cell r="E743" t="str">
            <v>GD</v>
          </cell>
          <cell r="F743" t="str">
            <v>Mandated</v>
          </cell>
          <cell r="G743" t="str">
            <v>Gas Distribution 374-387</v>
          </cell>
        </row>
        <row r="744">
          <cell r="A744">
            <v>3006</v>
          </cell>
          <cell r="B744" t="str">
            <v>Gas</v>
          </cell>
          <cell r="C744" t="str">
            <v>Overbuilt Pipe Replacement Blanket</v>
          </cell>
          <cell r="D744" t="str">
            <v>AA</v>
          </cell>
          <cell r="E744" t="str">
            <v>GD</v>
          </cell>
          <cell r="F744" t="str">
            <v>Mandated</v>
          </cell>
          <cell r="G744" t="str">
            <v>Gas Distribution 374-387</v>
          </cell>
        </row>
        <row r="745">
          <cell r="A745">
            <v>3007</v>
          </cell>
          <cell r="B745" t="str">
            <v>Gas</v>
          </cell>
          <cell r="C745" t="str">
            <v>Isolated Steel Replacement</v>
          </cell>
          <cell r="D745" t="str">
            <v>AA</v>
          </cell>
          <cell r="E745" t="str">
            <v>GD</v>
          </cell>
          <cell r="F745" t="str">
            <v>Mandated</v>
          </cell>
          <cell r="G745" t="str">
            <v>Gas Distribution 374-387</v>
          </cell>
        </row>
        <row r="746">
          <cell r="A746">
            <v>3007</v>
          </cell>
          <cell r="B746" t="str">
            <v>Gas</v>
          </cell>
          <cell r="C746" t="str">
            <v>Isolated Steel Replacement</v>
          </cell>
          <cell r="D746" t="str">
            <v>AA</v>
          </cell>
          <cell r="E746" t="str">
            <v>GD</v>
          </cell>
          <cell r="F746" t="str">
            <v>Mandated</v>
          </cell>
          <cell r="G746" t="str">
            <v>Gas Distribution 374-387</v>
          </cell>
        </row>
        <row r="747">
          <cell r="A747">
            <v>3007</v>
          </cell>
          <cell r="B747" t="str">
            <v>Gas</v>
          </cell>
          <cell r="C747" t="str">
            <v>Isolated Steel Replacement</v>
          </cell>
          <cell r="D747" t="str">
            <v>AA</v>
          </cell>
          <cell r="E747" t="str">
            <v>GD</v>
          </cell>
          <cell r="F747" t="str">
            <v>Mandated</v>
          </cell>
          <cell r="G747" t="str">
            <v>Gas Distribution 374-387</v>
          </cell>
        </row>
        <row r="748">
          <cell r="A748">
            <v>3007</v>
          </cell>
          <cell r="B748" t="str">
            <v>Gas</v>
          </cell>
          <cell r="C748" t="str">
            <v>Isolated Steel Replacement</v>
          </cell>
          <cell r="D748" t="str">
            <v>AA</v>
          </cell>
          <cell r="E748" t="str">
            <v>GD</v>
          </cell>
          <cell r="F748" t="str">
            <v>Mandated</v>
          </cell>
          <cell r="G748" t="str">
            <v>Gas Distribution 374-387</v>
          </cell>
        </row>
        <row r="749">
          <cell r="A749">
            <v>3007</v>
          </cell>
          <cell r="B749" t="str">
            <v>Gas</v>
          </cell>
          <cell r="C749" t="str">
            <v>Isolated Steel Replacement</v>
          </cell>
          <cell r="D749" t="str">
            <v>AA</v>
          </cell>
          <cell r="E749" t="str">
            <v>GD</v>
          </cell>
          <cell r="F749" t="str">
            <v>Mandated</v>
          </cell>
          <cell r="G749" t="str">
            <v>Gas Distribution 374-387</v>
          </cell>
        </row>
        <row r="750">
          <cell r="A750">
            <v>3007</v>
          </cell>
          <cell r="B750" t="str">
            <v>Gas</v>
          </cell>
          <cell r="C750" t="str">
            <v>Isolated Steel Replacement</v>
          </cell>
          <cell r="D750" t="str">
            <v>AA</v>
          </cell>
          <cell r="E750" t="str">
            <v>GD</v>
          </cell>
          <cell r="F750" t="str">
            <v>Mandated</v>
          </cell>
          <cell r="G750" t="str">
            <v>Gas Distribution 374-387</v>
          </cell>
        </row>
        <row r="751">
          <cell r="A751">
            <v>3007</v>
          </cell>
          <cell r="B751" t="str">
            <v>Gas</v>
          </cell>
          <cell r="C751" t="str">
            <v>Isolated Steel Replacement</v>
          </cell>
          <cell r="D751" t="str">
            <v>AA</v>
          </cell>
          <cell r="E751" t="str">
            <v>GD</v>
          </cell>
          <cell r="F751" t="str">
            <v>Mandated</v>
          </cell>
          <cell r="G751" t="str">
            <v>Gas Distribution 374-387</v>
          </cell>
        </row>
        <row r="752">
          <cell r="A752">
            <v>3007</v>
          </cell>
          <cell r="B752" t="str">
            <v>Gas</v>
          </cell>
          <cell r="C752" t="str">
            <v>Isolated Steel Replacement</v>
          </cell>
          <cell r="D752" t="str">
            <v>AA</v>
          </cell>
          <cell r="E752" t="str">
            <v>GD</v>
          </cell>
          <cell r="F752" t="str">
            <v>Mandated</v>
          </cell>
          <cell r="G752" t="str">
            <v>Gas Distribution 374-387</v>
          </cell>
        </row>
        <row r="753">
          <cell r="A753">
            <v>3007</v>
          </cell>
          <cell r="B753" t="str">
            <v>Gas</v>
          </cell>
          <cell r="C753" t="str">
            <v>Isolated Steel Replacement</v>
          </cell>
          <cell r="D753" t="str">
            <v>AA</v>
          </cell>
          <cell r="E753" t="str">
            <v>GD</v>
          </cell>
          <cell r="F753" t="str">
            <v>Mandated</v>
          </cell>
          <cell r="G753" t="str">
            <v>Gas Distribution 374-387</v>
          </cell>
        </row>
        <row r="754">
          <cell r="A754">
            <v>3008</v>
          </cell>
          <cell r="B754" t="str">
            <v>Gas</v>
          </cell>
          <cell r="C754" t="str">
            <v>Aldyl -A Pipe Replacement</v>
          </cell>
          <cell r="D754" t="str">
            <v>AA</v>
          </cell>
          <cell r="E754" t="str">
            <v>GD</v>
          </cell>
          <cell r="F754" t="str">
            <v>Programs</v>
          </cell>
          <cell r="G754" t="str">
            <v>Gas Distribution 374-387</v>
          </cell>
        </row>
        <row r="755">
          <cell r="A755">
            <v>3008</v>
          </cell>
          <cell r="B755" t="str">
            <v>Gas</v>
          </cell>
          <cell r="C755" t="str">
            <v>Aldyl -A Pipe Replacement</v>
          </cell>
          <cell r="D755" t="str">
            <v>AA</v>
          </cell>
          <cell r="E755" t="str">
            <v>GD</v>
          </cell>
          <cell r="F755" t="str">
            <v>Programs</v>
          </cell>
          <cell r="G755" t="str">
            <v>Gas Distribution 374-387</v>
          </cell>
        </row>
        <row r="756">
          <cell r="A756">
            <v>3008</v>
          </cell>
          <cell r="B756" t="str">
            <v>Gas</v>
          </cell>
          <cell r="C756" t="str">
            <v>Aldyl -A Pipe Replacement</v>
          </cell>
          <cell r="D756" t="str">
            <v>AA</v>
          </cell>
          <cell r="E756" t="str">
            <v>GD</v>
          </cell>
          <cell r="F756" t="str">
            <v>Programs</v>
          </cell>
          <cell r="G756" t="str">
            <v>Gas Distribution 374-387</v>
          </cell>
        </row>
        <row r="757">
          <cell r="A757">
            <v>3054</v>
          </cell>
          <cell r="B757" t="str">
            <v>Gas</v>
          </cell>
          <cell r="C757" t="str">
            <v>Gas ERT Replacement Program</v>
          </cell>
          <cell r="D757" t="str">
            <v>AA</v>
          </cell>
          <cell r="E757" t="str">
            <v>GD</v>
          </cell>
          <cell r="F757" t="str">
            <v>Programs</v>
          </cell>
          <cell r="G757" t="str">
            <v>Gas Distribution 374-387</v>
          </cell>
        </row>
        <row r="758">
          <cell r="A758">
            <v>3054</v>
          </cell>
          <cell r="B758" t="str">
            <v>Gas</v>
          </cell>
          <cell r="C758" t="str">
            <v>Gas ERT Replacement Program</v>
          </cell>
          <cell r="D758" t="str">
            <v>AA</v>
          </cell>
          <cell r="E758" t="str">
            <v>GD</v>
          </cell>
          <cell r="F758" t="str">
            <v>Programs</v>
          </cell>
          <cell r="G758" t="str">
            <v>Gas Distribution 374-387</v>
          </cell>
        </row>
        <row r="759">
          <cell r="A759">
            <v>3054</v>
          </cell>
          <cell r="B759" t="str">
            <v>Gas</v>
          </cell>
          <cell r="C759" t="str">
            <v>Gas ERT Replacement Program</v>
          </cell>
          <cell r="D759" t="str">
            <v>AA</v>
          </cell>
          <cell r="E759" t="str">
            <v>GD</v>
          </cell>
          <cell r="F759" t="str">
            <v>Programs</v>
          </cell>
          <cell r="G759" t="str">
            <v>Gas Distribution 374-387</v>
          </cell>
        </row>
        <row r="760">
          <cell r="A760">
            <v>3054</v>
          </cell>
          <cell r="B760" t="str">
            <v>Gas</v>
          </cell>
          <cell r="C760" t="str">
            <v>Gas ERT Replacement Program</v>
          </cell>
          <cell r="D760" t="str">
            <v>AA</v>
          </cell>
          <cell r="E760" t="str">
            <v>GD</v>
          </cell>
          <cell r="F760" t="str">
            <v>Programs</v>
          </cell>
          <cell r="G760" t="str">
            <v>Gas Distribution 374-387</v>
          </cell>
        </row>
        <row r="761">
          <cell r="A761">
            <v>3054</v>
          </cell>
          <cell r="B761" t="str">
            <v>Gas</v>
          </cell>
          <cell r="C761" t="str">
            <v>Gas ERT Replacement Program</v>
          </cell>
          <cell r="D761" t="str">
            <v>AA</v>
          </cell>
          <cell r="E761" t="str">
            <v>GD</v>
          </cell>
          <cell r="F761" t="str">
            <v>Programs</v>
          </cell>
          <cell r="G761" t="str">
            <v>Gas Distribution 374-387</v>
          </cell>
        </row>
        <row r="762">
          <cell r="A762">
            <v>3054</v>
          </cell>
          <cell r="B762" t="str">
            <v>Gas</v>
          </cell>
          <cell r="C762" t="str">
            <v>Gas ERT Replacement Program</v>
          </cell>
          <cell r="D762" t="str">
            <v>AA</v>
          </cell>
          <cell r="E762" t="str">
            <v>GD</v>
          </cell>
          <cell r="F762" t="str">
            <v>Programs</v>
          </cell>
          <cell r="G762" t="str">
            <v>Gas Distribution 374-387</v>
          </cell>
        </row>
        <row r="763">
          <cell r="A763">
            <v>3055</v>
          </cell>
          <cell r="B763" t="str">
            <v>Gas</v>
          </cell>
          <cell r="C763" t="str">
            <v>Gas Meter Replacement Non Revenue</v>
          </cell>
          <cell r="D763" t="str">
            <v>AA</v>
          </cell>
          <cell r="E763" t="str">
            <v>GD</v>
          </cell>
          <cell r="F763" t="str">
            <v>Programs</v>
          </cell>
          <cell r="G763" t="str">
            <v>Gas Distribution 374-387</v>
          </cell>
        </row>
        <row r="764">
          <cell r="A764">
            <v>3055</v>
          </cell>
          <cell r="B764" t="str">
            <v>Gas</v>
          </cell>
          <cell r="C764" t="str">
            <v>Gas Meter Replacement Non Revenue</v>
          </cell>
          <cell r="D764" t="str">
            <v>AA</v>
          </cell>
          <cell r="E764" t="str">
            <v>GD</v>
          </cell>
          <cell r="F764" t="str">
            <v>Programs</v>
          </cell>
          <cell r="G764" t="str">
            <v>Gas Distribution 374-387</v>
          </cell>
        </row>
        <row r="765">
          <cell r="A765">
            <v>3055</v>
          </cell>
          <cell r="B765" t="str">
            <v>Gas</v>
          </cell>
          <cell r="C765" t="str">
            <v>Gas Meter Replacement Non Revenue</v>
          </cell>
          <cell r="D765" t="str">
            <v>AA</v>
          </cell>
          <cell r="E765" t="str">
            <v>GD</v>
          </cell>
          <cell r="F765" t="str">
            <v>Programs</v>
          </cell>
          <cell r="G765" t="str">
            <v>Gas Distribution 374-387</v>
          </cell>
        </row>
        <row r="766">
          <cell r="A766">
            <v>3055</v>
          </cell>
          <cell r="B766" t="str">
            <v>Gas</v>
          </cell>
          <cell r="C766" t="str">
            <v>Gas Meter Replacement Non Revenue</v>
          </cell>
          <cell r="D766" t="str">
            <v>AA</v>
          </cell>
          <cell r="E766" t="str">
            <v>GD</v>
          </cell>
          <cell r="F766" t="str">
            <v>Programs</v>
          </cell>
          <cell r="G766" t="str">
            <v>Gas Distribution 374-387</v>
          </cell>
        </row>
        <row r="767">
          <cell r="A767">
            <v>3055</v>
          </cell>
          <cell r="B767" t="str">
            <v>Gas</v>
          </cell>
          <cell r="C767" t="str">
            <v>Gas Meter Replacement Non Revenue</v>
          </cell>
          <cell r="D767" t="str">
            <v>AA</v>
          </cell>
          <cell r="E767" t="str">
            <v>GD</v>
          </cell>
          <cell r="F767" t="str">
            <v>Programs</v>
          </cell>
          <cell r="G767" t="str">
            <v>Gas Distribution 374-387</v>
          </cell>
        </row>
        <row r="768">
          <cell r="A768">
            <v>3055</v>
          </cell>
          <cell r="B768" t="str">
            <v>Gas</v>
          </cell>
          <cell r="C768" t="str">
            <v>Gas Meter Replacement Non Revenue</v>
          </cell>
          <cell r="D768" t="str">
            <v>AA</v>
          </cell>
          <cell r="E768" t="str">
            <v>GD</v>
          </cell>
          <cell r="F768" t="str">
            <v>Programs</v>
          </cell>
          <cell r="G768" t="str">
            <v>Gas Distribution 374-387</v>
          </cell>
        </row>
        <row r="769">
          <cell r="A769">
            <v>3055</v>
          </cell>
          <cell r="B769" t="str">
            <v>Gas</v>
          </cell>
          <cell r="C769" t="str">
            <v>Gas Meter Replacement Non Revenue</v>
          </cell>
          <cell r="D769" t="str">
            <v>AA</v>
          </cell>
          <cell r="E769" t="str">
            <v>GD</v>
          </cell>
          <cell r="F769" t="str">
            <v>Programs</v>
          </cell>
          <cell r="G769" t="str">
            <v>Gas Distribution 374-387</v>
          </cell>
        </row>
        <row r="770">
          <cell r="A770">
            <v>3055</v>
          </cell>
          <cell r="B770" t="str">
            <v>Gas</v>
          </cell>
          <cell r="C770" t="str">
            <v>Gas Meter Replacement Non Revenue</v>
          </cell>
          <cell r="D770" t="str">
            <v>AA</v>
          </cell>
          <cell r="E770" t="str">
            <v>GD</v>
          </cell>
          <cell r="F770" t="str">
            <v>Programs</v>
          </cell>
          <cell r="G770" t="str">
            <v>Gas Distribution 374-387</v>
          </cell>
        </row>
        <row r="771">
          <cell r="A771">
            <v>3055</v>
          </cell>
          <cell r="B771" t="str">
            <v>Gas</v>
          </cell>
          <cell r="C771" t="str">
            <v>Gas Meter Replacement Non Revenue</v>
          </cell>
          <cell r="D771" t="str">
            <v>AA</v>
          </cell>
          <cell r="E771" t="str">
            <v>GD</v>
          </cell>
          <cell r="F771" t="str">
            <v>Programs</v>
          </cell>
          <cell r="G771" t="str">
            <v>Gas Distribution 374-387</v>
          </cell>
        </row>
        <row r="772">
          <cell r="A772">
            <v>3117</v>
          </cell>
          <cell r="B772" t="str">
            <v>Gas</v>
          </cell>
          <cell r="C772" t="str">
            <v>Gas Telemetry</v>
          </cell>
          <cell r="D772" t="str">
            <v>AN</v>
          </cell>
          <cell r="E772" t="str">
            <v>GD</v>
          </cell>
          <cell r="F772" t="str">
            <v>Mandated</v>
          </cell>
          <cell r="G772" t="str">
            <v>Gas Distribution 374-387</v>
          </cell>
        </row>
        <row r="773">
          <cell r="A773">
            <v>3117</v>
          </cell>
          <cell r="B773" t="str">
            <v>Gas</v>
          </cell>
          <cell r="C773" t="str">
            <v>Gas Telemetry</v>
          </cell>
          <cell r="D773" t="str">
            <v>AN</v>
          </cell>
          <cell r="E773" t="str">
            <v>GD</v>
          </cell>
          <cell r="F773" t="str">
            <v>Mandated</v>
          </cell>
          <cell r="G773" t="str">
            <v>Gas Distribution 374-387</v>
          </cell>
        </row>
        <row r="774">
          <cell r="A774">
            <v>3117</v>
          </cell>
          <cell r="B774" t="str">
            <v>Gas</v>
          </cell>
          <cell r="C774" t="str">
            <v>Gas Telemetry</v>
          </cell>
          <cell r="D774" t="str">
            <v>AN</v>
          </cell>
          <cell r="E774" t="str">
            <v>GD</v>
          </cell>
          <cell r="F774" t="str">
            <v>Mandated</v>
          </cell>
          <cell r="G774" t="str">
            <v>Gas Distribution 374-387</v>
          </cell>
        </row>
        <row r="775">
          <cell r="A775">
            <v>3117</v>
          </cell>
          <cell r="B775" t="str">
            <v>Gas</v>
          </cell>
          <cell r="C775" t="str">
            <v>Gas Telemetry</v>
          </cell>
          <cell r="D775" t="str">
            <v>AN</v>
          </cell>
          <cell r="E775" t="str">
            <v>GD</v>
          </cell>
          <cell r="F775" t="str">
            <v>Mandated</v>
          </cell>
          <cell r="G775" t="str">
            <v>Gas Distribution 374-387</v>
          </cell>
        </row>
        <row r="776">
          <cell r="A776">
            <v>3203</v>
          </cell>
          <cell r="B776" t="str">
            <v>Gas</v>
          </cell>
          <cell r="C776" t="str">
            <v>East Medford Reinforcement</v>
          </cell>
          <cell r="D776" t="str">
            <v>OR</v>
          </cell>
          <cell r="E776" t="str">
            <v>GD</v>
          </cell>
          <cell r="F776" t="str">
            <v>Projects</v>
          </cell>
          <cell r="G776" t="str">
            <v>Gas Distribution 374-387</v>
          </cell>
        </row>
        <row r="777">
          <cell r="A777">
            <v>3203</v>
          </cell>
          <cell r="B777" t="str">
            <v>Gas</v>
          </cell>
          <cell r="C777" t="str">
            <v>East Medford Reinforcement</v>
          </cell>
          <cell r="D777" t="str">
            <v>OR</v>
          </cell>
          <cell r="E777" t="str">
            <v>GD</v>
          </cell>
          <cell r="F777" t="str">
            <v>Projects</v>
          </cell>
          <cell r="G777" t="str">
            <v>Gas Distribution 374-387</v>
          </cell>
        </row>
        <row r="778">
          <cell r="A778">
            <v>3237</v>
          </cell>
          <cell r="B778" t="str">
            <v>Gas</v>
          </cell>
          <cell r="C778" t="str">
            <v>US2 N Spo Gas HP Reinforce(Kaiser Prop)</v>
          </cell>
          <cell r="D778" t="str">
            <v>WA</v>
          </cell>
          <cell r="E778" t="str">
            <v>GD</v>
          </cell>
          <cell r="F778" t="str">
            <v>Projects</v>
          </cell>
          <cell r="G778" t="str">
            <v>Gas Distribution 374-387</v>
          </cell>
        </row>
        <row r="779">
          <cell r="A779">
            <v>3237</v>
          </cell>
          <cell r="B779" t="str">
            <v>Gas</v>
          </cell>
          <cell r="C779" t="str">
            <v>US2 N Spo Gas HP Reinforce(Kaiser Prop)</v>
          </cell>
          <cell r="D779" t="str">
            <v>WA</v>
          </cell>
          <cell r="E779" t="str">
            <v>GD</v>
          </cell>
          <cell r="F779" t="str">
            <v>Projects</v>
          </cell>
          <cell r="G779" t="str">
            <v>Gas Distribution 374-387</v>
          </cell>
        </row>
        <row r="780">
          <cell r="A780">
            <v>3246</v>
          </cell>
          <cell r="B780" t="str">
            <v>Gas</v>
          </cell>
          <cell r="C780" t="str">
            <v>Construct Chase Rd Gate Stn Post Falls ID</v>
          </cell>
          <cell r="D780" t="str">
            <v>ID</v>
          </cell>
          <cell r="E780" t="str">
            <v>GD</v>
          </cell>
          <cell r="F780" t="str">
            <v>Projects</v>
          </cell>
          <cell r="G780" t="str">
            <v>Gas Distribution 374-387</v>
          </cell>
        </row>
        <row r="781">
          <cell r="A781">
            <v>3257</v>
          </cell>
          <cell r="B781" t="str">
            <v>Gas</v>
          </cell>
          <cell r="C781" t="str">
            <v>Oakland Bridge Bore &amp; Relocation, Oakland OR</v>
          </cell>
          <cell r="D781" t="str">
            <v>OR</v>
          </cell>
          <cell r="E781" t="str">
            <v>GD</v>
          </cell>
          <cell r="F781" t="str">
            <v>Maintenance</v>
          </cell>
          <cell r="G781" t="str">
            <v>Gas Distribution 374-387</v>
          </cell>
        </row>
        <row r="782">
          <cell r="A782">
            <v>3301</v>
          </cell>
          <cell r="B782" t="str">
            <v>Gas</v>
          </cell>
          <cell r="C782" t="str">
            <v>Rathdrum Prairie HP Gas Reinforcement</v>
          </cell>
          <cell r="D782" t="str">
            <v>ID</v>
          </cell>
          <cell r="E782" t="str">
            <v>GD</v>
          </cell>
          <cell r="F782" t="str">
            <v>Projects</v>
          </cell>
          <cell r="G782" t="str">
            <v>Gas Distribution 374-387</v>
          </cell>
        </row>
        <row r="783">
          <cell r="A783">
            <v>3301</v>
          </cell>
          <cell r="B783" t="str">
            <v>Gas</v>
          </cell>
          <cell r="C783" t="str">
            <v>Rathdrum Prairie HP Gas Reinforcement</v>
          </cell>
          <cell r="D783" t="str">
            <v>ID</v>
          </cell>
          <cell r="E783" t="str">
            <v>GD</v>
          </cell>
          <cell r="F783" t="str">
            <v>Projects</v>
          </cell>
          <cell r="G783" t="str">
            <v>Gas Distribution 374-387</v>
          </cell>
        </row>
        <row r="784">
          <cell r="A784">
            <v>3305</v>
          </cell>
          <cell r="B784" t="str">
            <v>Gas</v>
          </cell>
          <cell r="C784" t="str">
            <v>Spokane St Bridge Gas Main</v>
          </cell>
          <cell r="D784" t="str">
            <v>ID</v>
          </cell>
          <cell r="E784" t="str">
            <v>GD</v>
          </cell>
          <cell r="F784" t="str">
            <v>Projects</v>
          </cell>
          <cell r="G784" t="str">
            <v>Gas Distribution 374-387</v>
          </cell>
        </row>
        <row r="785">
          <cell r="A785">
            <v>3306</v>
          </cell>
          <cell r="B785" t="str">
            <v>Gas</v>
          </cell>
          <cell r="C785" t="str">
            <v>Goldendale HP</v>
          </cell>
          <cell r="D785" t="str">
            <v>WA</v>
          </cell>
          <cell r="E785" t="str">
            <v>GD</v>
          </cell>
          <cell r="F785" t="str">
            <v>Projects</v>
          </cell>
          <cell r="G785" t="str">
            <v>Gas Distribution 374-387</v>
          </cell>
        </row>
        <row r="786">
          <cell r="A786">
            <v>4108</v>
          </cell>
          <cell r="B786" t="str">
            <v>Generation</v>
          </cell>
          <cell r="C786" t="str">
            <v>System Battery Replacement</v>
          </cell>
          <cell r="D786" t="str">
            <v>AN</v>
          </cell>
          <cell r="E786" t="str">
            <v>ED</v>
          </cell>
          <cell r="F786" t="str">
            <v>Programs</v>
          </cell>
          <cell r="G786" t="str">
            <v>Hydro 331-336</v>
          </cell>
        </row>
        <row r="787">
          <cell r="A787">
            <v>4108</v>
          </cell>
          <cell r="B787" t="str">
            <v>Generation</v>
          </cell>
          <cell r="C787" t="str">
            <v>System Battery Replacement</v>
          </cell>
          <cell r="D787" t="str">
            <v>AN</v>
          </cell>
          <cell r="E787" t="str">
            <v>ED</v>
          </cell>
          <cell r="F787" t="str">
            <v>Programs</v>
          </cell>
          <cell r="G787" t="str">
            <v>Hydro 331-336</v>
          </cell>
        </row>
        <row r="788">
          <cell r="A788">
            <v>4108</v>
          </cell>
          <cell r="B788" t="str">
            <v>Generation</v>
          </cell>
          <cell r="C788" t="str">
            <v>System Battery Replacement</v>
          </cell>
          <cell r="D788" t="str">
            <v>AN</v>
          </cell>
          <cell r="E788" t="str">
            <v>ED</v>
          </cell>
          <cell r="F788" t="str">
            <v>Programs</v>
          </cell>
          <cell r="G788" t="str">
            <v>Hydro 331-336</v>
          </cell>
        </row>
        <row r="789">
          <cell r="A789">
            <v>4116</v>
          </cell>
          <cell r="B789" t="str">
            <v>Generation</v>
          </cell>
          <cell r="C789" t="str">
            <v>Colstrip Capital Additions</v>
          </cell>
          <cell r="D789" t="str">
            <v>AN</v>
          </cell>
          <cell r="E789" t="str">
            <v>ED</v>
          </cell>
          <cell r="F789" t="str">
            <v>Programs</v>
          </cell>
          <cell r="G789" t="str">
            <v>Thermal 311-316</v>
          </cell>
        </row>
        <row r="790">
          <cell r="A790">
            <v>4116</v>
          </cell>
          <cell r="B790" t="str">
            <v>Generation</v>
          </cell>
          <cell r="C790" t="str">
            <v>Colstrip Capital Additions</v>
          </cell>
          <cell r="D790" t="str">
            <v>AN</v>
          </cell>
          <cell r="E790" t="str">
            <v>ED</v>
          </cell>
          <cell r="F790" t="str">
            <v>Programs</v>
          </cell>
          <cell r="G790" t="str">
            <v>Thermal 311-316</v>
          </cell>
        </row>
        <row r="791">
          <cell r="A791">
            <v>4116</v>
          </cell>
          <cell r="B791" t="str">
            <v>Generation</v>
          </cell>
          <cell r="C791" t="str">
            <v>Colstrip Capital Additions</v>
          </cell>
          <cell r="D791" t="str">
            <v>AN</v>
          </cell>
          <cell r="E791" t="str">
            <v>ED</v>
          </cell>
          <cell r="F791" t="str">
            <v>Programs</v>
          </cell>
          <cell r="G791" t="str">
            <v>Thermal 311-316</v>
          </cell>
        </row>
        <row r="792">
          <cell r="A792">
            <v>4116</v>
          </cell>
          <cell r="B792" t="str">
            <v>Generation</v>
          </cell>
          <cell r="C792" t="str">
            <v>Colstrip Capital Additions</v>
          </cell>
          <cell r="D792" t="str">
            <v>AN</v>
          </cell>
          <cell r="E792" t="str">
            <v>ED</v>
          </cell>
          <cell r="F792" t="str">
            <v>Programs</v>
          </cell>
          <cell r="G792" t="str">
            <v>Thermal 311-316</v>
          </cell>
        </row>
        <row r="793">
          <cell r="A793">
            <v>4132</v>
          </cell>
          <cell r="B793" t="str">
            <v>Generation</v>
          </cell>
          <cell r="C793" t="str">
            <v>CS2 Capital Improvements</v>
          </cell>
          <cell r="D793" t="str">
            <v>AN</v>
          </cell>
          <cell r="E793" t="str">
            <v>ED</v>
          </cell>
          <cell r="F793" t="str">
            <v>Projects</v>
          </cell>
          <cell r="G793" t="str">
            <v>Other Elec Production / Turbines 340-346</v>
          </cell>
        </row>
        <row r="794">
          <cell r="A794">
            <v>4140</v>
          </cell>
          <cell r="B794" t="str">
            <v>Generation</v>
          </cell>
          <cell r="C794" t="str">
            <v>Nine Mile Redevelopment</v>
          </cell>
          <cell r="D794" t="str">
            <v>AN</v>
          </cell>
          <cell r="E794" t="str">
            <v>ED</v>
          </cell>
          <cell r="F794" t="str">
            <v>Projects</v>
          </cell>
          <cell r="G794" t="str">
            <v>Hydro 331-336</v>
          </cell>
        </row>
        <row r="795">
          <cell r="A795">
            <v>4140</v>
          </cell>
          <cell r="B795" t="str">
            <v>Generation</v>
          </cell>
          <cell r="C795" t="str">
            <v>Nine Mile Redevelopment</v>
          </cell>
          <cell r="D795" t="str">
            <v>AN</v>
          </cell>
          <cell r="E795" t="str">
            <v>ED</v>
          </cell>
          <cell r="F795" t="str">
            <v>Projects</v>
          </cell>
          <cell r="G795" t="str">
            <v>Hydro 331-336</v>
          </cell>
        </row>
        <row r="796">
          <cell r="A796">
            <v>4140</v>
          </cell>
          <cell r="B796" t="str">
            <v>Generation</v>
          </cell>
          <cell r="C796" t="str">
            <v>Nine Mile Redevelopment</v>
          </cell>
          <cell r="D796" t="str">
            <v>AN</v>
          </cell>
          <cell r="E796" t="str">
            <v>ED</v>
          </cell>
          <cell r="F796" t="str">
            <v>Projects</v>
          </cell>
          <cell r="G796" t="str">
            <v>Hydro 331-336</v>
          </cell>
        </row>
        <row r="797">
          <cell r="A797">
            <v>4143</v>
          </cell>
          <cell r="B797" t="str">
            <v>Generation</v>
          </cell>
          <cell r="C797" t="str">
            <v>CS2 LTSA Cash Accrual</v>
          </cell>
          <cell r="D797" t="str">
            <v>AN</v>
          </cell>
          <cell r="E797" t="str">
            <v>ED</v>
          </cell>
          <cell r="F797" t="str">
            <v>Programs</v>
          </cell>
          <cell r="G797" t="str">
            <v>Other Elec Production / Turbines 340-346</v>
          </cell>
        </row>
        <row r="798">
          <cell r="A798">
            <v>4143</v>
          </cell>
          <cell r="B798" t="str">
            <v>Generation</v>
          </cell>
          <cell r="C798" t="str">
            <v>CS2 LTSA Cash Accrual</v>
          </cell>
          <cell r="D798" t="str">
            <v>AN</v>
          </cell>
          <cell r="E798" t="str">
            <v>ED</v>
          </cell>
          <cell r="F798" t="str">
            <v>Programs</v>
          </cell>
          <cell r="G798" t="str">
            <v>Other Elec Production / Turbines 340-346</v>
          </cell>
        </row>
        <row r="799">
          <cell r="A799">
            <v>4143</v>
          </cell>
          <cell r="B799" t="str">
            <v>Generation</v>
          </cell>
          <cell r="C799" t="str">
            <v>CS2 LTSA Cash Accrual</v>
          </cell>
          <cell r="D799" t="str">
            <v>AN</v>
          </cell>
          <cell r="E799" t="str">
            <v>ED</v>
          </cell>
          <cell r="F799" t="str">
            <v>Programs</v>
          </cell>
          <cell r="G799" t="str">
            <v>Other Elec Production / Turbines 340-346</v>
          </cell>
        </row>
        <row r="800">
          <cell r="A800">
            <v>4147</v>
          </cell>
          <cell r="B800" t="str">
            <v>Generation</v>
          </cell>
          <cell r="C800" t="str">
            <v>Base Hydro</v>
          </cell>
          <cell r="D800" t="str">
            <v>AN</v>
          </cell>
          <cell r="E800" t="str">
            <v>ED</v>
          </cell>
          <cell r="F800" t="str">
            <v>Programs</v>
          </cell>
          <cell r="G800" t="str">
            <v>Hydro 331-336</v>
          </cell>
        </row>
        <row r="801">
          <cell r="A801">
            <v>4147</v>
          </cell>
          <cell r="B801" t="str">
            <v>Generation</v>
          </cell>
          <cell r="C801" t="str">
            <v>Base Hydro</v>
          </cell>
          <cell r="D801" t="str">
            <v>AN</v>
          </cell>
          <cell r="E801" t="str">
            <v>ED</v>
          </cell>
          <cell r="F801" t="str">
            <v>Programs</v>
          </cell>
          <cell r="G801" t="str">
            <v>Hydro 331-336</v>
          </cell>
        </row>
        <row r="802">
          <cell r="A802">
            <v>4147</v>
          </cell>
          <cell r="B802" t="str">
            <v>Generation</v>
          </cell>
          <cell r="C802" t="str">
            <v>Base Hydro</v>
          </cell>
          <cell r="D802" t="str">
            <v>AN</v>
          </cell>
          <cell r="E802" t="str">
            <v>ED</v>
          </cell>
          <cell r="F802" t="str">
            <v>Programs</v>
          </cell>
          <cell r="G802" t="str">
            <v>Hydro 331-336</v>
          </cell>
        </row>
        <row r="803">
          <cell r="A803">
            <v>4148</v>
          </cell>
          <cell r="B803" t="str">
            <v>Generation</v>
          </cell>
          <cell r="C803" t="str">
            <v>Regulating Hydro</v>
          </cell>
          <cell r="D803" t="str">
            <v>AN</v>
          </cell>
          <cell r="E803" t="str">
            <v>ED</v>
          </cell>
          <cell r="F803" t="str">
            <v>Programs</v>
          </cell>
          <cell r="G803" t="str">
            <v>Hydro 331-336</v>
          </cell>
        </row>
        <row r="804">
          <cell r="A804">
            <v>4148</v>
          </cell>
          <cell r="B804" t="str">
            <v>Generation</v>
          </cell>
          <cell r="C804" t="str">
            <v>Regulating Hydro</v>
          </cell>
          <cell r="D804" t="str">
            <v>AN</v>
          </cell>
          <cell r="E804" t="str">
            <v>ED</v>
          </cell>
          <cell r="F804" t="str">
            <v>Programs</v>
          </cell>
          <cell r="G804" t="str">
            <v>Hydro 331-336</v>
          </cell>
        </row>
        <row r="805">
          <cell r="A805">
            <v>4148</v>
          </cell>
          <cell r="B805" t="str">
            <v>Generation</v>
          </cell>
          <cell r="C805" t="str">
            <v>Regulating Hydro</v>
          </cell>
          <cell r="D805" t="str">
            <v>AN</v>
          </cell>
          <cell r="E805" t="str">
            <v>ED</v>
          </cell>
          <cell r="F805" t="str">
            <v>Programs</v>
          </cell>
          <cell r="G805" t="str">
            <v>Hydro 331-336</v>
          </cell>
        </row>
        <row r="806">
          <cell r="A806">
            <v>4149</v>
          </cell>
          <cell r="B806" t="str">
            <v>Generation</v>
          </cell>
          <cell r="C806" t="str">
            <v>Base Load Thermal</v>
          </cell>
          <cell r="D806" t="str">
            <v>AN</v>
          </cell>
          <cell r="E806" t="str">
            <v>ED</v>
          </cell>
          <cell r="F806" t="str">
            <v>Programs</v>
          </cell>
          <cell r="G806" t="str">
            <v>Other Elec Production / Turbines 340-346</v>
          </cell>
        </row>
        <row r="807">
          <cell r="A807">
            <v>4149</v>
          </cell>
          <cell r="B807" t="str">
            <v>Generation</v>
          </cell>
          <cell r="C807" t="str">
            <v>Base Load Thermal</v>
          </cell>
          <cell r="D807" t="str">
            <v>AN</v>
          </cell>
          <cell r="E807" t="str">
            <v>ED</v>
          </cell>
          <cell r="F807" t="str">
            <v>Programs</v>
          </cell>
          <cell r="G807" t="str">
            <v>Other Elec Production / Turbines 340-346</v>
          </cell>
        </row>
        <row r="808">
          <cell r="A808">
            <v>4149</v>
          </cell>
          <cell r="B808" t="str">
            <v>Generation</v>
          </cell>
          <cell r="C808" t="str">
            <v>Base Load Thermal</v>
          </cell>
          <cell r="D808" t="str">
            <v>AN</v>
          </cell>
          <cell r="E808" t="str">
            <v>ED</v>
          </cell>
          <cell r="F808" t="str">
            <v>Programs</v>
          </cell>
          <cell r="G808" t="str">
            <v>Other Elec Production / Turbines 340-346</v>
          </cell>
        </row>
        <row r="809">
          <cell r="A809">
            <v>4149</v>
          </cell>
          <cell r="B809" t="str">
            <v>Generation</v>
          </cell>
          <cell r="C809" t="str">
            <v>Base Load Thermal</v>
          </cell>
          <cell r="D809" t="str">
            <v>AN</v>
          </cell>
          <cell r="E809" t="str">
            <v>ED</v>
          </cell>
          <cell r="F809" t="str">
            <v>Programs</v>
          </cell>
          <cell r="G809" t="str">
            <v>Other Elec Production / Turbines 340-346</v>
          </cell>
        </row>
        <row r="810">
          <cell r="A810">
            <v>4149</v>
          </cell>
          <cell r="B810" t="str">
            <v>Generation</v>
          </cell>
          <cell r="C810" t="str">
            <v>Base Load Thermal</v>
          </cell>
          <cell r="D810" t="str">
            <v>AN</v>
          </cell>
          <cell r="E810" t="str">
            <v>ED</v>
          </cell>
          <cell r="F810" t="str">
            <v>Programs</v>
          </cell>
          <cell r="G810" t="str">
            <v>Other Elec Production / Turbines 340-346</v>
          </cell>
        </row>
        <row r="811">
          <cell r="A811">
            <v>4149</v>
          </cell>
          <cell r="B811" t="str">
            <v>Generation</v>
          </cell>
          <cell r="C811" t="str">
            <v>Base Load Thermal</v>
          </cell>
          <cell r="D811" t="str">
            <v>AN</v>
          </cell>
          <cell r="E811" t="str">
            <v>ED</v>
          </cell>
          <cell r="F811" t="str">
            <v>Programs</v>
          </cell>
          <cell r="G811" t="str">
            <v>Other Elec Production / Turbines 340-346</v>
          </cell>
        </row>
        <row r="812">
          <cell r="A812">
            <v>4149</v>
          </cell>
          <cell r="B812" t="str">
            <v>Generation</v>
          </cell>
          <cell r="C812" t="str">
            <v>Base Load Thermal</v>
          </cell>
          <cell r="D812" t="str">
            <v>AN</v>
          </cell>
          <cell r="E812" t="str">
            <v>ED</v>
          </cell>
          <cell r="F812" t="str">
            <v>Programs</v>
          </cell>
          <cell r="G812" t="str">
            <v>Other Elec Production / Turbines 340-346</v>
          </cell>
        </row>
        <row r="813">
          <cell r="A813">
            <v>4149</v>
          </cell>
          <cell r="B813" t="str">
            <v>Generation</v>
          </cell>
          <cell r="C813" t="str">
            <v>Base Load Thermal</v>
          </cell>
          <cell r="D813" t="str">
            <v>AN</v>
          </cell>
          <cell r="E813" t="str">
            <v>ED</v>
          </cell>
          <cell r="F813" t="str">
            <v>Programs</v>
          </cell>
          <cell r="G813" t="str">
            <v>Other Elec Production / Turbines 340-346</v>
          </cell>
        </row>
        <row r="814">
          <cell r="A814">
            <v>4149</v>
          </cell>
          <cell r="B814" t="str">
            <v>Generation</v>
          </cell>
          <cell r="C814" t="str">
            <v>Base Load Thermal</v>
          </cell>
          <cell r="D814" t="str">
            <v>AN</v>
          </cell>
          <cell r="E814" t="str">
            <v>ED</v>
          </cell>
          <cell r="F814" t="str">
            <v>Programs</v>
          </cell>
          <cell r="G814" t="str">
            <v>Other Elec Production / Turbines 340-346</v>
          </cell>
        </row>
        <row r="815">
          <cell r="A815">
            <v>4149</v>
          </cell>
          <cell r="B815" t="str">
            <v>Generation</v>
          </cell>
          <cell r="C815" t="str">
            <v>Base Load Thermal</v>
          </cell>
          <cell r="D815" t="str">
            <v>AN</v>
          </cell>
          <cell r="E815" t="str">
            <v>ED</v>
          </cell>
          <cell r="F815" t="str">
            <v>Programs</v>
          </cell>
          <cell r="G815" t="str">
            <v>Other Elec Production / Turbines 340-346</v>
          </cell>
        </row>
        <row r="816">
          <cell r="A816">
            <v>4149</v>
          </cell>
          <cell r="B816" t="str">
            <v>Generation</v>
          </cell>
          <cell r="C816" t="str">
            <v>Base Load Thermal</v>
          </cell>
          <cell r="D816" t="str">
            <v>AN</v>
          </cell>
          <cell r="E816" t="str">
            <v>ED</v>
          </cell>
          <cell r="F816" t="str">
            <v>Programs</v>
          </cell>
          <cell r="G816" t="str">
            <v>Other Elec Production / Turbines 340-346</v>
          </cell>
        </row>
        <row r="817">
          <cell r="A817">
            <v>4149</v>
          </cell>
          <cell r="B817" t="str">
            <v>Generation</v>
          </cell>
          <cell r="C817" t="str">
            <v>Base Load Thermal</v>
          </cell>
          <cell r="D817" t="str">
            <v>AN</v>
          </cell>
          <cell r="E817" t="str">
            <v>ED</v>
          </cell>
          <cell r="F817" t="str">
            <v>Programs</v>
          </cell>
          <cell r="G817" t="str">
            <v>Other Elec Production / Turbines 340-346</v>
          </cell>
        </row>
        <row r="818">
          <cell r="A818">
            <v>4149</v>
          </cell>
          <cell r="B818" t="str">
            <v>Generation</v>
          </cell>
          <cell r="C818" t="str">
            <v>Base Load Thermal</v>
          </cell>
          <cell r="D818" t="str">
            <v>AN</v>
          </cell>
          <cell r="E818" t="str">
            <v>ED</v>
          </cell>
          <cell r="F818" t="str">
            <v>Programs</v>
          </cell>
          <cell r="G818" t="str">
            <v>Other Elec Production / Turbines 340-346</v>
          </cell>
        </row>
        <row r="819">
          <cell r="A819">
            <v>4149</v>
          </cell>
          <cell r="B819" t="str">
            <v>Generation</v>
          </cell>
          <cell r="C819" t="str">
            <v>Base Load Thermal</v>
          </cell>
          <cell r="D819" t="str">
            <v>AN</v>
          </cell>
          <cell r="E819" t="str">
            <v>ED</v>
          </cell>
          <cell r="F819" t="str">
            <v>Programs</v>
          </cell>
          <cell r="G819" t="str">
            <v>Other Elec Production / Turbines 340-346</v>
          </cell>
        </row>
        <row r="820">
          <cell r="A820">
            <v>4149</v>
          </cell>
          <cell r="B820" t="str">
            <v>Generation</v>
          </cell>
          <cell r="C820" t="str">
            <v>Base Load Thermal</v>
          </cell>
          <cell r="D820" t="str">
            <v>AN</v>
          </cell>
          <cell r="E820" t="str">
            <v>ED</v>
          </cell>
          <cell r="F820" t="str">
            <v>Programs</v>
          </cell>
          <cell r="G820" t="str">
            <v>Other Elec Production / Turbines 340-346</v>
          </cell>
        </row>
        <row r="821">
          <cell r="A821">
            <v>4150</v>
          </cell>
          <cell r="B821" t="str">
            <v>Generation</v>
          </cell>
          <cell r="C821" t="str">
            <v>Peaking Generation</v>
          </cell>
          <cell r="D821" t="str">
            <v>AN</v>
          </cell>
          <cell r="E821" t="str">
            <v>ED</v>
          </cell>
          <cell r="F821" t="str">
            <v>Programs</v>
          </cell>
          <cell r="G821" t="str">
            <v>Other Elec Production / Turbines 340-346</v>
          </cell>
        </row>
        <row r="822">
          <cell r="A822">
            <v>4150</v>
          </cell>
          <cell r="B822" t="str">
            <v>Generation</v>
          </cell>
          <cell r="C822" t="str">
            <v>Peaking Generation</v>
          </cell>
          <cell r="D822" t="str">
            <v>AN</v>
          </cell>
          <cell r="E822" t="str">
            <v>ED</v>
          </cell>
          <cell r="F822" t="str">
            <v>Programs</v>
          </cell>
          <cell r="G822" t="str">
            <v>Other Elec Production / Turbines 340-346</v>
          </cell>
        </row>
        <row r="823">
          <cell r="A823">
            <v>4150</v>
          </cell>
          <cell r="B823" t="str">
            <v>Generation</v>
          </cell>
          <cell r="C823" t="str">
            <v>Peaking Generation</v>
          </cell>
          <cell r="D823" t="str">
            <v>AN</v>
          </cell>
          <cell r="E823" t="str">
            <v>ED</v>
          </cell>
          <cell r="F823" t="str">
            <v>Programs</v>
          </cell>
          <cell r="G823" t="str">
            <v>Other Elec Production / Turbines 340-346</v>
          </cell>
        </row>
        <row r="824">
          <cell r="A824">
            <v>4151</v>
          </cell>
          <cell r="B824" t="str">
            <v>Generation</v>
          </cell>
          <cell r="C824" t="str">
            <v>Kettle Falls Develop New River Wells</v>
          </cell>
          <cell r="D824" t="str">
            <v>AN</v>
          </cell>
          <cell r="E824" t="str">
            <v>ED</v>
          </cell>
          <cell r="F824" t="str">
            <v>Projects</v>
          </cell>
          <cell r="G824" t="str">
            <v>Thermal 311-316</v>
          </cell>
        </row>
        <row r="825">
          <cell r="A825">
            <v>4152</v>
          </cell>
          <cell r="B825" t="str">
            <v>Generation</v>
          </cell>
          <cell r="C825" t="str">
            <v>Little Falls Powerhouse Redevelopment</v>
          </cell>
          <cell r="D825" t="str">
            <v>AN</v>
          </cell>
          <cell r="E825" t="str">
            <v>ED</v>
          </cell>
          <cell r="F825" t="str">
            <v>Projects</v>
          </cell>
          <cell r="G825" t="str">
            <v>Hydro 331-336</v>
          </cell>
        </row>
        <row r="826">
          <cell r="A826">
            <v>4152</v>
          </cell>
          <cell r="B826" t="str">
            <v>Generation</v>
          </cell>
          <cell r="C826" t="str">
            <v>Little Falls Powerhouse Redevelopment</v>
          </cell>
          <cell r="D826" t="str">
            <v>AN</v>
          </cell>
          <cell r="E826" t="str">
            <v>ED</v>
          </cell>
          <cell r="F826" t="str">
            <v>Projects</v>
          </cell>
          <cell r="G826" t="str">
            <v>Hydro 331-336</v>
          </cell>
        </row>
        <row r="827">
          <cell r="A827">
            <v>4152</v>
          </cell>
          <cell r="B827" t="str">
            <v>Generation</v>
          </cell>
          <cell r="C827" t="str">
            <v>Little Falls Powerhouse Redevelopment</v>
          </cell>
          <cell r="D827" t="str">
            <v>AN</v>
          </cell>
          <cell r="E827" t="str">
            <v>ED</v>
          </cell>
          <cell r="F827" t="str">
            <v>Projects</v>
          </cell>
          <cell r="G827" t="str">
            <v>Hydro 331-336</v>
          </cell>
        </row>
        <row r="828">
          <cell r="A828">
            <v>4161</v>
          </cell>
          <cell r="B828" t="str">
            <v>Generation</v>
          </cell>
          <cell r="C828" t="str">
            <v>CG HED U#1 Refurbishment</v>
          </cell>
          <cell r="D828" t="str">
            <v>AN</v>
          </cell>
          <cell r="E828" t="str">
            <v>ED</v>
          </cell>
          <cell r="F828" t="str">
            <v>Projects</v>
          </cell>
          <cell r="G828" t="str">
            <v>Hydro 331-336</v>
          </cell>
        </row>
        <row r="829">
          <cell r="A829">
            <v>4161</v>
          </cell>
          <cell r="B829" t="str">
            <v>Generation</v>
          </cell>
          <cell r="C829" t="str">
            <v>CG HED U#1 Refurbishment</v>
          </cell>
          <cell r="D829" t="str">
            <v>AN</v>
          </cell>
          <cell r="E829" t="str">
            <v>ED</v>
          </cell>
          <cell r="F829" t="str">
            <v>Projects</v>
          </cell>
          <cell r="G829" t="str">
            <v>Hydro 331-336</v>
          </cell>
        </row>
        <row r="830">
          <cell r="A830">
            <v>4162</v>
          </cell>
          <cell r="B830" t="str">
            <v>Generation</v>
          </cell>
          <cell r="C830" t="str">
            <v>PF S Channel Gate Replacement</v>
          </cell>
          <cell r="D830" t="str">
            <v>AN</v>
          </cell>
          <cell r="E830" t="str">
            <v>ED</v>
          </cell>
          <cell r="F830" t="str">
            <v>Projects</v>
          </cell>
          <cell r="G830" t="str">
            <v>Hydro 331-336</v>
          </cell>
        </row>
        <row r="831">
          <cell r="A831">
            <v>4162</v>
          </cell>
          <cell r="B831" t="str">
            <v>Generation</v>
          </cell>
          <cell r="C831" t="str">
            <v>PF S Channel Gate Replacement</v>
          </cell>
          <cell r="D831" t="str">
            <v>AN</v>
          </cell>
          <cell r="E831" t="str">
            <v>ED</v>
          </cell>
          <cell r="F831" t="str">
            <v>Projects</v>
          </cell>
          <cell r="G831" t="str">
            <v>Hydro 331-336</v>
          </cell>
        </row>
        <row r="832">
          <cell r="A832">
            <v>4162</v>
          </cell>
          <cell r="B832" t="str">
            <v>Generation</v>
          </cell>
          <cell r="C832" t="str">
            <v>PF S Channel Gate Replacement</v>
          </cell>
          <cell r="D832" t="str">
            <v>AN</v>
          </cell>
          <cell r="E832" t="str">
            <v>ED</v>
          </cell>
          <cell r="F832" t="str">
            <v>Projects</v>
          </cell>
          <cell r="G832" t="str">
            <v>Hydro 331-336</v>
          </cell>
        </row>
        <row r="833">
          <cell r="A833">
            <v>4163</v>
          </cell>
          <cell r="B833" t="str">
            <v>Generation</v>
          </cell>
          <cell r="C833" t="str">
            <v>CG HED Automation Replacement</v>
          </cell>
          <cell r="D833" t="str">
            <v>AN</v>
          </cell>
          <cell r="E833" t="str">
            <v>ED</v>
          </cell>
          <cell r="F833" t="str">
            <v>Projects</v>
          </cell>
          <cell r="G833" t="str">
            <v>Hydro 331-336</v>
          </cell>
        </row>
        <row r="834">
          <cell r="A834">
            <v>4163</v>
          </cell>
          <cell r="B834" t="str">
            <v>Generation</v>
          </cell>
          <cell r="C834" t="str">
            <v>CG HED Automation Replacement</v>
          </cell>
          <cell r="D834" t="str">
            <v>AN</v>
          </cell>
          <cell r="E834" t="str">
            <v>ED</v>
          </cell>
          <cell r="F834" t="str">
            <v>Projects</v>
          </cell>
          <cell r="G834" t="str">
            <v>Hydro 331-336</v>
          </cell>
        </row>
        <row r="835">
          <cell r="A835">
            <v>4163</v>
          </cell>
          <cell r="B835" t="str">
            <v>Generation</v>
          </cell>
          <cell r="C835" t="str">
            <v>CG HED Automation Replacement</v>
          </cell>
          <cell r="D835" t="str">
            <v>AN</v>
          </cell>
          <cell r="E835" t="str">
            <v>ED</v>
          </cell>
          <cell r="F835" t="str">
            <v>Projects</v>
          </cell>
          <cell r="G835" t="str">
            <v>Hydro 331-336</v>
          </cell>
        </row>
        <row r="836">
          <cell r="A836">
            <v>4164</v>
          </cell>
          <cell r="B836" t="str">
            <v>Generation</v>
          </cell>
          <cell r="C836" t="str">
            <v>Long Lake Plant Upgrades</v>
          </cell>
          <cell r="D836" t="str">
            <v>AN</v>
          </cell>
          <cell r="E836" t="str">
            <v>ED</v>
          </cell>
          <cell r="F836" t="str">
            <v>Projects</v>
          </cell>
          <cell r="G836" t="str">
            <v>Hydro 331-336</v>
          </cell>
        </row>
        <row r="837">
          <cell r="A837">
            <v>4164</v>
          </cell>
          <cell r="B837" t="str">
            <v>Generation</v>
          </cell>
          <cell r="C837" t="str">
            <v>Long Lake Plant Upgrades</v>
          </cell>
          <cell r="D837" t="str">
            <v>AN</v>
          </cell>
          <cell r="E837" t="str">
            <v>ED</v>
          </cell>
          <cell r="F837" t="str">
            <v>Projects</v>
          </cell>
          <cell r="G837" t="str">
            <v>Hydro 331-336</v>
          </cell>
        </row>
        <row r="838">
          <cell r="A838">
            <v>4164</v>
          </cell>
          <cell r="B838" t="str">
            <v>Generation</v>
          </cell>
          <cell r="C838" t="str">
            <v>Long Lake Plant Upgrades</v>
          </cell>
          <cell r="D838" t="str">
            <v>AN</v>
          </cell>
          <cell r="E838" t="str">
            <v>ED</v>
          </cell>
          <cell r="F838" t="str">
            <v>Projects</v>
          </cell>
          <cell r="G838" t="str">
            <v>Hydro 331-336</v>
          </cell>
        </row>
        <row r="839">
          <cell r="A839">
            <v>4165</v>
          </cell>
          <cell r="B839" t="str">
            <v>Generation</v>
          </cell>
          <cell r="C839" t="str">
            <v>Mechanical Shop 3 Ton Crane</v>
          </cell>
          <cell r="D839" t="str">
            <v>AN</v>
          </cell>
          <cell r="E839" t="str">
            <v>ED</v>
          </cell>
          <cell r="F839" t="str">
            <v>Projects</v>
          </cell>
          <cell r="G839" t="str">
            <v>General 389-391 / 393-395 / 397-398</v>
          </cell>
        </row>
        <row r="840">
          <cell r="A840">
            <v>4166</v>
          </cell>
          <cell r="B840" t="str">
            <v>Generation</v>
          </cell>
          <cell r="C840" t="str">
            <v>Noxon Rapids HED Spare Coils</v>
          </cell>
          <cell r="D840" t="str">
            <v>AN</v>
          </cell>
          <cell r="E840" t="str">
            <v>ED</v>
          </cell>
          <cell r="F840" t="str">
            <v>Projects</v>
          </cell>
          <cell r="G840" t="str">
            <v>Hydro 331-336</v>
          </cell>
        </row>
        <row r="841">
          <cell r="A841">
            <v>4166</v>
          </cell>
          <cell r="B841" t="str">
            <v>Generation</v>
          </cell>
          <cell r="C841" t="str">
            <v>Noxon Rapids HED Spare Coils</v>
          </cell>
          <cell r="D841" t="str">
            <v>AN</v>
          </cell>
          <cell r="E841" t="str">
            <v>ED</v>
          </cell>
          <cell r="F841" t="str">
            <v>Projects</v>
          </cell>
          <cell r="G841" t="str">
            <v>Hydro 331-336</v>
          </cell>
        </row>
        <row r="842">
          <cell r="A842">
            <v>4167</v>
          </cell>
          <cell r="B842" t="str">
            <v>Generation</v>
          </cell>
          <cell r="C842" t="str">
            <v>CS2 Inlet Air System</v>
          </cell>
          <cell r="D842" t="str">
            <v>AN</v>
          </cell>
          <cell r="E842" t="str">
            <v>ED</v>
          </cell>
          <cell r="F842" t="str">
            <v>Projects</v>
          </cell>
          <cell r="G842" t="str">
            <v>Other Elec Production / Turbines 340-346</v>
          </cell>
        </row>
        <row r="843">
          <cell r="A843">
            <v>4167</v>
          </cell>
          <cell r="B843" t="str">
            <v>Generation</v>
          </cell>
          <cell r="C843" t="str">
            <v>CS2 Inlet Air System</v>
          </cell>
          <cell r="D843" t="str">
            <v>AN</v>
          </cell>
          <cell r="E843" t="str">
            <v>ED</v>
          </cell>
          <cell r="F843" t="str">
            <v>Projects</v>
          </cell>
          <cell r="G843" t="str">
            <v>Other Elec Production / Turbines 340-346</v>
          </cell>
        </row>
        <row r="844">
          <cell r="A844">
            <v>4168</v>
          </cell>
          <cell r="B844" t="str">
            <v>Generation</v>
          </cell>
          <cell r="C844" t="str">
            <v>KFGS Ash Collector</v>
          </cell>
          <cell r="D844" t="str">
            <v>AN</v>
          </cell>
          <cell r="E844" t="str">
            <v>ED</v>
          </cell>
          <cell r="F844" t="str">
            <v>Projects</v>
          </cell>
          <cell r="G844" t="str">
            <v>Thermal 311-316</v>
          </cell>
        </row>
        <row r="845">
          <cell r="A845">
            <v>4168</v>
          </cell>
          <cell r="B845" t="str">
            <v>Generation</v>
          </cell>
          <cell r="C845" t="str">
            <v>KFGS Ash Collector</v>
          </cell>
          <cell r="D845" t="str">
            <v>AN</v>
          </cell>
          <cell r="E845" t="str">
            <v>ED</v>
          </cell>
          <cell r="F845" t="str">
            <v>Projects</v>
          </cell>
          <cell r="G845" t="str">
            <v>Thermal 311-316</v>
          </cell>
        </row>
        <row r="846">
          <cell r="A846">
            <v>4169</v>
          </cell>
          <cell r="B846" t="str">
            <v>Generation</v>
          </cell>
          <cell r="C846" t="str">
            <v>Long Lake HED Replace Field Windings</v>
          </cell>
          <cell r="D846" t="str">
            <v>AN</v>
          </cell>
          <cell r="E846" t="str">
            <v>ED</v>
          </cell>
          <cell r="F846" t="str">
            <v>Projects</v>
          </cell>
          <cell r="G846" t="str">
            <v>Hydro 331-336</v>
          </cell>
        </row>
        <row r="847">
          <cell r="A847">
            <v>4169</v>
          </cell>
          <cell r="B847" t="str">
            <v>Generation</v>
          </cell>
          <cell r="C847" t="str">
            <v>Long Lake HED Replace Field Windings</v>
          </cell>
          <cell r="D847" t="str">
            <v>AN</v>
          </cell>
          <cell r="E847" t="str">
            <v>ED</v>
          </cell>
          <cell r="F847" t="str">
            <v>Projects</v>
          </cell>
          <cell r="G847" t="str">
            <v>Hydro 331-336</v>
          </cell>
        </row>
        <row r="848">
          <cell r="A848">
            <v>4169</v>
          </cell>
          <cell r="B848" t="str">
            <v>Generation</v>
          </cell>
          <cell r="C848" t="str">
            <v>Long Lake HED Replace Field Windings</v>
          </cell>
          <cell r="D848" t="str">
            <v>AN</v>
          </cell>
          <cell r="E848" t="str">
            <v>ED</v>
          </cell>
          <cell r="F848" t="str">
            <v>Projects</v>
          </cell>
          <cell r="G848" t="str">
            <v>Hydro 331-336</v>
          </cell>
        </row>
        <row r="849">
          <cell r="A849">
            <v>4170</v>
          </cell>
          <cell r="B849" t="str">
            <v>Generation</v>
          </cell>
          <cell r="C849" t="str">
            <v>2019 Peaking Resource</v>
          </cell>
          <cell r="D849" t="str">
            <v>AN</v>
          </cell>
          <cell r="E849" t="str">
            <v>ED</v>
          </cell>
          <cell r="F849" t="str">
            <v>Projects</v>
          </cell>
          <cell r="G849" t="str">
            <v>Thermal 311-316</v>
          </cell>
        </row>
        <row r="850">
          <cell r="A850">
            <v>4170</v>
          </cell>
          <cell r="B850" t="str">
            <v>Generation</v>
          </cell>
          <cell r="C850" t="str">
            <v>2019 Peaking Resource</v>
          </cell>
          <cell r="D850" t="str">
            <v>AN</v>
          </cell>
          <cell r="E850" t="str">
            <v>ED</v>
          </cell>
          <cell r="F850" t="str">
            <v>Projects</v>
          </cell>
          <cell r="G850" t="str">
            <v>Thermal 311-316</v>
          </cell>
        </row>
        <row r="851">
          <cell r="A851">
            <v>4170</v>
          </cell>
          <cell r="B851" t="str">
            <v>Generation</v>
          </cell>
          <cell r="C851" t="str">
            <v>2019 Peaking Resource</v>
          </cell>
          <cell r="D851" t="str">
            <v>AN</v>
          </cell>
          <cell r="E851" t="str">
            <v>ED</v>
          </cell>
          <cell r="F851" t="str">
            <v>Projects</v>
          </cell>
          <cell r="G851" t="str">
            <v>Thermal 311-316</v>
          </cell>
        </row>
        <row r="852">
          <cell r="A852">
            <v>5005</v>
          </cell>
          <cell r="B852" t="str">
            <v>IS/IT</v>
          </cell>
          <cell r="C852" t="str">
            <v>Information Technology Refresh Program</v>
          </cell>
          <cell r="D852" t="str">
            <v>AA</v>
          </cell>
          <cell r="E852" t="str">
            <v>CD</v>
          </cell>
          <cell r="F852" t="str">
            <v>Mandated</v>
          </cell>
          <cell r="G852" t="str">
            <v>Software 303</v>
          </cell>
        </row>
        <row r="853">
          <cell r="A853">
            <v>5005</v>
          </cell>
          <cell r="B853" t="str">
            <v>IS/IT</v>
          </cell>
          <cell r="C853" t="str">
            <v>Information Technology Refresh Program</v>
          </cell>
          <cell r="D853" t="str">
            <v>AA</v>
          </cell>
          <cell r="E853" t="str">
            <v>CD</v>
          </cell>
          <cell r="F853" t="str">
            <v>Mandated</v>
          </cell>
          <cell r="G853" t="str">
            <v>Software 303</v>
          </cell>
        </row>
        <row r="854">
          <cell r="A854">
            <v>5005</v>
          </cell>
          <cell r="B854" t="str">
            <v>IS/IT</v>
          </cell>
          <cell r="C854" t="str">
            <v>Information Technology Refresh Program</v>
          </cell>
          <cell r="D854" t="str">
            <v>AA</v>
          </cell>
          <cell r="E854" t="str">
            <v>CD</v>
          </cell>
          <cell r="F854" t="str">
            <v>Mandated</v>
          </cell>
          <cell r="G854" t="str">
            <v>Software 303</v>
          </cell>
        </row>
        <row r="855">
          <cell r="A855">
            <v>5005</v>
          </cell>
          <cell r="B855" t="str">
            <v>IS/IT</v>
          </cell>
          <cell r="C855" t="str">
            <v>Information Technology Refresh Program</v>
          </cell>
          <cell r="D855" t="str">
            <v>AA</v>
          </cell>
          <cell r="E855" t="str">
            <v>CD</v>
          </cell>
          <cell r="F855" t="str">
            <v>Mandated</v>
          </cell>
          <cell r="G855" t="str">
            <v>Software 303</v>
          </cell>
        </row>
        <row r="856">
          <cell r="A856">
            <v>5005</v>
          </cell>
          <cell r="B856" t="str">
            <v>IS/IT</v>
          </cell>
          <cell r="C856" t="str">
            <v>Information Technology Refresh Program</v>
          </cell>
          <cell r="D856" t="str">
            <v>AA</v>
          </cell>
          <cell r="E856" t="str">
            <v>CD</v>
          </cell>
          <cell r="F856" t="str">
            <v>Mandated</v>
          </cell>
          <cell r="G856" t="str">
            <v>Software 303</v>
          </cell>
        </row>
        <row r="857">
          <cell r="A857">
            <v>5005</v>
          </cell>
          <cell r="B857" t="str">
            <v>IS/IT</v>
          </cell>
          <cell r="C857" t="str">
            <v>Information Technology Refresh Program</v>
          </cell>
          <cell r="D857" t="str">
            <v>AA</v>
          </cell>
          <cell r="E857" t="str">
            <v>CD</v>
          </cell>
          <cell r="F857" t="str">
            <v>Mandated</v>
          </cell>
          <cell r="G857" t="str">
            <v>Software 303</v>
          </cell>
        </row>
        <row r="858">
          <cell r="A858">
            <v>5005</v>
          </cell>
          <cell r="B858" t="str">
            <v>IS/IT</v>
          </cell>
          <cell r="C858" t="str">
            <v>Information Technology Refresh Program</v>
          </cell>
          <cell r="D858" t="str">
            <v>AA</v>
          </cell>
          <cell r="E858" t="str">
            <v>CD</v>
          </cell>
          <cell r="F858" t="str">
            <v>Mandated</v>
          </cell>
          <cell r="G858" t="str">
            <v>Software 303</v>
          </cell>
        </row>
        <row r="859">
          <cell r="A859">
            <v>5005</v>
          </cell>
          <cell r="B859" t="str">
            <v>IS/IT</v>
          </cell>
          <cell r="C859" t="str">
            <v>Information Technology Refresh Program</v>
          </cell>
          <cell r="D859" t="str">
            <v>AA</v>
          </cell>
          <cell r="E859" t="str">
            <v>CD</v>
          </cell>
          <cell r="F859" t="str">
            <v>Mandated</v>
          </cell>
          <cell r="G859" t="str">
            <v>Software 303</v>
          </cell>
        </row>
        <row r="860">
          <cell r="A860">
            <v>5005</v>
          </cell>
          <cell r="B860" t="str">
            <v>IS/IT</v>
          </cell>
          <cell r="C860" t="str">
            <v>Information Technology Refresh Program</v>
          </cell>
          <cell r="D860" t="str">
            <v>AA</v>
          </cell>
          <cell r="E860" t="str">
            <v>CD</v>
          </cell>
          <cell r="F860" t="str">
            <v>Mandated</v>
          </cell>
          <cell r="G860" t="str">
            <v>Software 303</v>
          </cell>
        </row>
        <row r="861">
          <cell r="A861">
            <v>5005</v>
          </cell>
          <cell r="B861" t="str">
            <v>IS/IT</v>
          </cell>
          <cell r="C861" t="str">
            <v>Information Technology Refresh Program</v>
          </cell>
          <cell r="D861" t="str">
            <v>AA</v>
          </cell>
          <cell r="E861" t="str">
            <v>CD</v>
          </cell>
          <cell r="F861" t="str">
            <v>Mandated</v>
          </cell>
          <cell r="G861" t="str">
            <v>Software 303</v>
          </cell>
        </row>
        <row r="862">
          <cell r="A862">
            <v>5005</v>
          </cell>
          <cell r="B862" t="str">
            <v>IS/IT</v>
          </cell>
          <cell r="C862" t="str">
            <v>Information Technology Refresh Program</v>
          </cell>
          <cell r="D862" t="str">
            <v>AA</v>
          </cell>
          <cell r="E862" t="str">
            <v>CD</v>
          </cell>
          <cell r="F862" t="str">
            <v>Mandated</v>
          </cell>
          <cell r="G862" t="str">
            <v>Software 303</v>
          </cell>
        </row>
        <row r="863">
          <cell r="A863">
            <v>5005</v>
          </cell>
          <cell r="B863" t="str">
            <v>IS/IT</v>
          </cell>
          <cell r="C863" t="str">
            <v>Information Technology Refresh Program</v>
          </cell>
          <cell r="D863" t="str">
            <v>AA</v>
          </cell>
          <cell r="E863" t="str">
            <v>CD</v>
          </cell>
          <cell r="F863" t="str">
            <v>Mandated</v>
          </cell>
          <cell r="G863" t="str">
            <v>Software 303</v>
          </cell>
        </row>
        <row r="864">
          <cell r="A864">
            <v>5005</v>
          </cell>
          <cell r="B864" t="str">
            <v>IS/IT</v>
          </cell>
          <cell r="C864" t="str">
            <v>Information Technology Refresh Program</v>
          </cell>
          <cell r="D864" t="str">
            <v>AA</v>
          </cell>
          <cell r="E864" t="str">
            <v>CD</v>
          </cell>
          <cell r="F864" t="str">
            <v>Mandated</v>
          </cell>
          <cell r="G864" t="str">
            <v>Software 303</v>
          </cell>
        </row>
        <row r="865">
          <cell r="A865">
            <v>5005</v>
          </cell>
          <cell r="B865" t="str">
            <v>IS/IT</v>
          </cell>
          <cell r="C865" t="str">
            <v>Information Technology Refresh Program</v>
          </cell>
          <cell r="D865" t="str">
            <v>AA</v>
          </cell>
          <cell r="E865" t="str">
            <v>CD</v>
          </cell>
          <cell r="F865" t="str">
            <v>Mandated</v>
          </cell>
          <cell r="G865" t="str">
            <v>Software 303</v>
          </cell>
        </row>
        <row r="866">
          <cell r="A866">
            <v>5005</v>
          </cell>
          <cell r="B866" t="str">
            <v>IS/IT</v>
          </cell>
          <cell r="C866" t="str">
            <v>Information Technology Refresh Program</v>
          </cell>
          <cell r="D866" t="str">
            <v>AA</v>
          </cell>
          <cell r="E866" t="str">
            <v>CD</v>
          </cell>
          <cell r="F866" t="str">
            <v>Mandated</v>
          </cell>
          <cell r="G866" t="str">
            <v>Software 303</v>
          </cell>
        </row>
        <row r="867">
          <cell r="A867">
            <v>5005</v>
          </cell>
          <cell r="B867" t="str">
            <v>IS/IT</v>
          </cell>
          <cell r="C867" t="str">
            <v>Information Technology Refresh Program</v>
          </cell>
          <cell r="D867" t="str">
            <v>AA</v>
          </cell>
          <cell r="E867" t="str">
            <v>CD</v>
          </cell>
          <cell r="F867" t="str">
            <v>Mandated</v>
          </cell>
          <cell r="G867" t="str">
            <v>Software 303</v>
          </cell>
        </row>
        <row r="868">
          <cell r="A868">
            <v>5005</v>
          </cell>
          <cell r="B868" t="str">
            <v>IS/IT</v>
          </cell>
          <cell r="C868" t="str">
            <v>Information Technology Refresh Program</v>
          </cell>
          <cell r="D868" t="str">
            <v>AA</v>
          </cell>
          <cell r="E868" t="str">
            <v>CD</v>
          </cell>
          <cell r="F868" t="str">
            <v>Mandated</v>
          </cell>
          <cell r="G868" t="str">
            <v>Software 303</v>
          </cell>
        </row>
        <row r="869">
          <cell r="A869">
            <v>5005</v>
          </cell>
          <cell r="B869" t="str">
            <v>IS/IT</v>
          </cell>
          <cell r="C869" t="str">
            <v>Information Technology Refresh Program</v>
          </cell>
          <cell r="D869" t="str">
            <v>AA</v>
          </cell>
          <cell r="E869" t="str">
            <v>CD</v>
          </cell>
          <cell r="F869" t="str">
            <v>Mandated</v>
          </cell>
          <cell r="G869" t="str">
            <v>Software 303</v>
          </cell>
        </row>
        <row r="870">
          <cell r="A870">
            <v>5006</v>
          </cell>
          <cell r="B870" t="str">
            <v>IS/IT</v>
          </cell>
          <cell r="C870" t="str">
            <v>Information Technology Expansion Program</v>
          </cell>
          <cell r="D870" t="str">
            <v>AA</v>
          </cell>
          <cell r="E870" t="str">
            <v>CD</v>
          </cell>
          <cell r="F870" t="str">
            <v>Programs</v>
          </cell>
          <cell r="G870" t="str">
            <v>Software 303</v>
          </cell>
        </row>
        <row r="871">
          <cell r="A871">
            <v>5006</v>
          </cell>
          <cell r="B871" t="str">
            <v>IS/IT</v>
          </cell>
          <cell r="C871" t="str">
            <v>Information Technology Expansion Program</v>
          </cell>
          <cell r="D871" t="str">
            <v>AA</v>
          </cell>
          <cell r="E871" t="str">
            <v>CD</v>
          </cell>
          <cell r="F871" t="str">
            <v>Programs</v>
          </cell>
          <cell r="G871" t="str">
            <v>Software 303</v>
          </cell>
        </row>
        <row r="872">
          <cell r="A872">
            <v>5006</v>
          </cell>
          <cell r="B872" t="str">
            <v>IS/IT</v>
          </cell>
          <cell r="C872" t="str">
            <v>Information Technology Expansion Program</v>
          </cell>
          <cell r="D872" t="str">
            <v>AA</v>
          </cell>
          <cell r="E872" t="str">
            <v>CD</v>
          </cell>
          <cell r="F872" t="str">
            <v>Programs</v>
          </cell>
          <cell r="G872" t="str">
            <v>Software 303</v>
          </cell>
        </row>
        <row r="873">
          <cell r="A873">
            <v>5006</v>
          </cell>
          <cell r="B873" t="str">
            <v>IS/IT</v>
          </cell>
          <cell r="C873" t="str">
            <v>Information Technology Expansion Program</v>
          </cell>
          <cell r="D873" t="str">
            <v>AA</v>
          </cell>
          <cell r="E873" t="str">
            <v>CD</v>
          </cell>
          <cell r="F873" t="str">
            <v>Programs</v>
          </cell>
          <cell r="G873" t="str">
            <v>Software 303</v>
          </cell>
        </row>
        <row r="874">
          <cell r="A874">
            <v>5006</v>
          </cell>
          <cell r="B874" t="str">
            <v>IS/IT</v>
          </cell>
          <cell r="C874" t="str">
            <v>Information Technology Expansion Program</v>
          </cell>
          <cell r="D874" t="str">
            <v>AA</v>
          </cell>
          <cell r="E874" t="str">
            <v>CD</v>
          </cell>
          <cell r="F874" t="str">
            <v>Programs</v>
          </cell>
          <cell r="G874" t="str">
            <v>Software 303</v>
          </cell>
        </row>
        <row r="875">
          <cell r="A875">
            <v>5006</v>
          </cell>
          <cell r="B875" t="str">
            <v>IS/IT</v>
          </cell>
          <cell r="C875" t="str">
            <v>Information Technology Expansion Program</v>
          </cell>
          <cell r="D875" t="str">
            <v>AA</v>
          </cell>
          <cell r="E875" t="str">
            <v>CD</v>
          </cell>
          <cell r="F875" t="str">
            <v>Programs</v>
          </cell>
          <cell r="G875" t="str">
            <v>Software 303</v>
          </cell>
        </row>
        <row r="876">
          <cell r="A876">
            <v>5006</v>
          </cell>
          <cell r="B876" t="str">
            <v>IS/IT</v>
          </cell>
          <cell r="C876" t="str">
            <v>Information Technology Expansion Program</v>
          </cell>
          <cell r="D876" t="str">
            <v>AA</v>
          </cell>
          <cell r="E876" t="str">
            <v>CD</v>
          </cell>
          <cell r="F876" t="str">
            <v>Programs</v>
          </cell>
          <cell r="G876" t="str">
            <v>Software 303</v>
          </cell>
        </row>
        <row r="877">
          <cell r="A877">
            <v>5006</v>
          </cell>
          <cell r="B877" t="str">
            <v>IS/IT</v>
          </cell>
          <cell r="C877" t="str">
            <v>Information Technology Expansion Program</v>
          </cell>
          <cell r="D877" t="str">
            <v>AA</v>
          </cell>
          <cell r="E877" t="str">
            <v>CD</v>
          </cell>
          <cell r="F877" t="str">
            <v>Programs</v>
          </cell>
          <cell r="G877" t="str">
            <v>Software 303</v>
          </cell>
        </row>
        <row r="878">
          <cell r="A878">
            <v>5006</v>
          </cell>
          <cell r="B878" t="str">
            <v>IS/IT</v>
          </cell>
          <cell r="C878" t="str">
            <v>Information Technology Expansion Program</v>
          </cell>
          <cell r="D878" t="str">
            <v>AA</v>
          </cell>
          <cell r="E878" t="str">
            <v>CD</v>
          </cell>
          <cell r="F878" t="str">
            <v>Programs</v>
          </cell>
          <cell r="G878" t="str">
            <v>Software 303</v>
          </cell>
        </row>
        <row r="879">
          <cell r="A879">
            <v>5006</v>
          </cell>
          <cell r="B879" t="str">
            <v>IS/IT</v>
          </cell>
          <cell r="C879" t="str">
            <v>Information Technology Expansion Program</v>
          </cell>
          <cell r="D879" t="str">
            <v>AA</v>
          </cell>
          <cell r="E879" t="str">
            <v>CD</v>
          </cell>
          <cell r="F879" t="str">
            <v>Programs</v>
          </cell>
          <cell r="G879" t="str">
            <v>Software 303</v>
          </cell>
        </row>
        <row r="880">
          <cell r="A880">
            <v>5006</v>
          </cell>
          <cell r="B880" t="str">
            <v>IS/IT</v>
          </cell>
          <cell r="C880" t="str">
            <v>Information Technology Expansion Program</v>
          </cell>
          <cell r="D880" t="str">
            <v>AA</v>
          </cell>
          <cell r="E880" t="str">
            <v>CD</v>
          </cell>
          <cell r="F880" t="str">
            <v>Programs</v>
          </cell>
          <cell r="G880" t="str">
            <v>Software 303</v>
          </cell>
        </row>
        <row r="881">
          <cell r="A881">
            <v>5006</v>
          </cell>
          <cell r="B881" t="str">
            <v>IS/IT</v>
          </cell>
          <cell r="C881" t="str">
            <v>Information Technology Expansion Program</v>
          </cell>
          <cell r="D881" t="str">
            <v>AA</v>
          </cell>
          <cell r="E881" t="str">
            <v>CD</v>
          </cell>
          <cell r="F881" t="str">
            <v>Programs</v>
          </cell>
          <cell r="G881" t="str">
            <v>Software 303</v>
          </cell>
        </row>
        <row r="882">
          <cell r="A882">
            <v>5006</v>
          </cell>
          <cell r="B882" t="str">
            <v>IS/IT</v>
          </cell>
          <cell r="C882" t="str">
            <v>Information Technology Expansion Program</v>
          </cell>
          <cell r="D882" t="str">
            <v>AA</v>
          </cell>
          <cell r="E882" t="str">
            <v>CD</v>
          </cell>
          <cell r="F882" t="str">
            <v>Programs</v>
          </cell>
          <cell r="G882" t="str">
            <v>Software 303</v>
          </cell>
        </row>
        <row r="883">
          <cell r="A883">
            <v>5006</v>
          </cell>
          <cell r="B883" t="str">
            <v>IS/IT</v>
          </cell>
          <cell r="C883" t="str">
            <v>Information Technology Expansion Program</v>
          </cell>
          <cell r="D883" t="str">
            <v>AA</v>
          </cell>
          <cell r="E883" t="str">
            <v>CD</v>
          </cell>
          <cell r="F883" t="str">
            <v>Programs</v>
          </cell>
          <cell r="G883" t="str">
            <v>Software 303</v>
          </cell>
        </row>
        <row r="884">
          <cell r="A884">
            <v>5006</v>
          </cell>
          <cell r="B884" t="str">
            <v>IS/IT</v>
          </cell>
          <cell r="C884" t="str">
            <v>Information Technology Expansion Program</v>
          </cell>
          <cell r="D884" t="str">
            <v>AA</v>
          </cell>
          <cell r="E884" t="str">
            <v>CD</v>
          </cell>
          <cell r="F884" t="str">
            <v>Programs</v>
          </cell>
          <cell r="G884" t="str">
            <v>Software 303</v>
          </cell>
        </row>
        <row r="885">
          <cell r="A885">
            <v>5006</v>
          </cell>
          <cell r="B885" t="str">
            <v>IS/IT</v>
          </cell>
          <cell r="C885" t="str">
            <v>Information Technology Expansion Program</v>
          </cell>
          <cell r="D885" t="str">
            <v>AA</v>
          </cell>
          <cell r="E885" t="str">
            <v>CD</v>
          </cell>
          <cell r="F885" t="str">
            <v>Programs</v>
          </cell>
          <cell r="G885" t="str">
            <v>Software 303</v>
          </cell>
        </row>
        <row r="886">
          <cell r="A886">
            <v>5006</v>
          </cell>
          <cell r="B886" t="str">
            <v>IS/IT</v>
          </cell>
          <cell r="C886" t="str">
            <v>Information Technology Expansion Program</v>
          </cell>
          <cell r="D886" t="str">
            <v>AA</v>
          </cell>
          <cell r="E886" t="str">
            <v>CD</v>
          </cell>
          <cell r="F886" t="str">
            <v>Programs</v>
          </cell>
          <cell r="G886" t="str">
            <v>Software 303</v>
          </cell>
        </row>
        <row r="887">
          <cell r="A887">
            <v>5006</v>
          </cell>
          <cell r="B887" t="str">
            <v>IS/IT</v>
          </cell>
          <cell r="C887" t="str">
            <v>Information Technology Expansion Program</v>
          </cell>
          <cell r="D887" t="str">
            <v>AA</v>
          </cell>
          <cell r="E887" t="str">
            <v>CD</v>
          </cell>
          <cell r="F887" t="str">
            <v>Programs</v>
          </cell>
          <cell r="G887" t="str">
            <v>Software 303</v>
          </cell>
        </row>
        <row r="888">
          <cell r="A888">
            <v>5006</v>
          </cell>
          <cell r="B888" t="str">
            <v>IS/IT</v>
          </cell>
          <cell r="C888" t="str">
            <v>Information Technology Expansion Program</v>
          </cell>
          <cell r="D888" t="str">
            <v>AA</v>
          </cell>
          <cell r="E888" t="str">
            <v>CD</v>
          </cell>
          <cell r="F888" t="str">
            <v>Programs</v>
          </cell>
          <cell r="G888" t="str">
            <v>Software 303</v>
          </cell>
        </row>
        <row r="889">
          <cell r="A889">
            <v>5006</v>
          </cell>
          <cell r="B889" t="str">
            <v>IS/IT</v>
          </cell>
          <cell r="C889" t="str">
            <v>Information Technology Expansion Program</v>
          </cell>
          <cell r="D889" t="str">
            <v>AA</v>
          </cell>
          <cell r="E889" t="str">
            <v>CD</v>
          </cell>
          <cell r="F889" t="str">
            <v>Programs</v>
          </cell>
          <cell r="G889" t="str">
            <v>Software 303</v>
          </cell>
        </row>
        <row r="890">
          <cell r="A890">
            <v>5006</v>
          </cell>
          <cell r="B890" t="str">
            <v>IS/IT</v>
          </cell>
          <cell r="C890" t="str">
            <v>Information Technology Expansion Program</v>
          </cell>
          <cell r="D890" t="str">
            <v>AA</v>
          </cell>
          <cell r="E890" t="str">
            <v>CD</v>
          </cell>
          <cell r="F890" t="str">
            <v>Programs</v>
          </cell>
          <cell r="G890" t="str">
            <v>Software 303</v>
          </cell>
        </row>
        <row r="891">
          <cell r="A891">
            <v>5006</v>
          </cell>
          <cell r="B891" t="str">
            <v>IS/IT</v>
          </cell>
          <cell r="C891" t="str">
            <v>Information Technology Expansion Program</v>
          </cell>
          <cell r="D891" t="str">
            <v>AA</v>
          </cell>
          <cell r="E891" t="str">
            <v>CD</v>
          </cell>
          <cell r="F891" t="str">
            <v>Programs</v>
          </cell>
          <cell r="G891" t="str">
            <v>Software 303</v>
          </cell>
        </row>
        <row r="892">
          <cell r="A892">
            <v>5006</v>
          </cell>
          <cell r="B892" t="str">
            <v>IS/IT</v>
          </cell>
          <cell r="C892" t="str">
            <v>Information Technology Expansion Program</v>
          </cell>
          <cell r="D892" t="str">
            <v>AA</v>
          </cell>
          <cell r="E892" t="str">
            <v>CD</v>
          </cell>
          <cell r="F892" t="str">
            <v>Programs</v>
          </cell>
          <cell r="G892" t="str">
            <v>Software 303</v>
          </cell>
        </row>
        <row r="893">
          <cell r="A893">
            <v>5006</v>
          </cell>
          <cell r="B893" t="str">
            <v>IS/IT</v>
          </cell>
          <cell r="C893" t="str">
            <v>Information Technology Expansion Program</v>
          </cell>
          <cell r="D893" t="str">
            <v>AA</v>
          </cell>
          <cell r="E893" t="str">
            <v>CD</v>
          </cell>
          <cell r="F893" t="str">
            <v>Programs</v>
          </cell>
          <cell r="G893" t="str">
            <v>Software 303</v>
          </cell>
        </row>
        <row r="894">
          <cell r="A894">
            <v>5006</v>
          </cell>
          <cell r="B894" t="str">
            <v>IS/IT</v>
          </cell>
          <cell r="C894" t="str">
            <v>Information Technology Expansion Program</v>
          </cell>
          <cell r="D894" t="str">
            <v>AA</v>
          </cell>
          <cell r="E894" t="str">
            <v>CD</v>
          </cell>
          <cell r="F894" t="str">
            <v>Programs</v>
          </cell>
          <cell r="G894" t="str">
            <v>Software 303</v>
          </cell>
        </row>
        <row r="895">
          <cell r="A895">
            <v>5006</v>
          </cell>
          <cell r="B895" t="str">
            <v>IS/IT</v>
          </cell>
          <cell r="C895" t="str">
            <v>Information Technology Expansion Program</v>
          </cell>
          <cell r="D895" t="str">
            <v>AA</v>
          </cell>
          <cell r="E895" t="str">
            <v>CD</v>
          </cell>
          <cell r="F895" t="str">
            <v>Programs</v>
          </cell>
          <cell r="G895" t="str">
            <v>Software 303</v>
          </cell>
        </row>
        <row r="896">
          <cell r="A896">
            <v>5006</v>
          </cell>
          <cell r="B896" t="str">
            <v>IS/IT</v>
          </cell>
          <cell r="C896" t="str">
            <v>Information Technology Expansion Program</v>
          </cell>
          <cell r="D896" t="str">
            <v>AA</v>
          </cell>
          <cell r="E896" t="str">
            <v>CD</v>
          </cell>
          <cell r="F896" t="str">
            <v>Programs</v>
          </cell>
          <cell r="G896" t="str">
            <v>Software 303</v>
          </cell>
        </row>
        <row r="897">
          <cell r="A897">
            <v>5006</v>
          </cell>
          <cell r="B897" t="str">
            <v>IS/IT</v>
          </cell>
          <cell r="C897" t="str">
            <v>Information Technology Expansion Program</v>
          </cell>
          <cell r="D897" t="str">
            <v>AA</v>
          </cell>
          <cell r="E897" t="str">
            <v>CD</v>
          </cell>
          <cell r="F897" t="str">
            <v>Programs</v>
          </cell>
          <cell r="G897" t="str">
            <v>Software 303</v>
          </cell>
        </row>
        <row r="898">
          <cell r="A898">
            <v>5006</v>
          </cell>
          <cell r="B898" t="str">
            <v>IS/IT</v>
          </cell>
          <cell r="C898" t="str">
            <v>Information Technology Expansion Program</v>
          </cell>
          <cell r="D898" t="str">
            <v>AA</v>
          </cell>
          <cell r="E898" t="str">
            <v>CD</v>
          </cell>
          <cell r="F898" t="str">
            <v>Programs</v>
          </cell>
          <cell r="G898" t="str">
            <v>Software 303</v>
          </cell>
        </row>
        <row r="899">
          <cell r="A899">
            <v>5006</v>
          </cell>
          <cell r="B899" t="str">
            <v>IS/IT</v>
          </cell>
          <cell r="C899" t="str">
            <v>Information Technology Expansion Program</v>
          </cell>
          <cell r="D899" t="str">
            <v>AA</v>
          </cell>
          <cell r="E899" t="str">
            <v>CD</v>
          </cell>
          <cell r="F899" t="str">
            <v>Programs</v>
          </cell>
          <cell r="G899" t="str">
            <v>Software 303</v>
          </cell>
        </row>
        <row r="900">
          <cell r="A900">
            <v>5006</v>
          </cell>
          <cell r="B900" t="str">
            <v>IS/IT</v>
          </cell>
          <cell r="C900" t="str">
            <v>Information Technology Expansion Program</v>
          </cell>
          <cell r="D900" t="str">
            <v>AA</v>
          </cell>
          <cell r="E900" t="str">
            <v>CD</v>
          </cell>
          <cell r="F900" t="str">
            <v>Programs</v>
          </cell>
          <cell r="G900" t="str">
            <v>Software 303</v>
          </cell>
        </row>
        <row r="901">
          <cell r="A901">
            <v>5006</v>
          </cell>
          <cell r="B901" t="str">
            <v>IS/IT</v>
          </cell>
          <cell r="C901" t="str">
            <v>Information Technology Expansion Program</v>
          </cell>
          <cell r="D901" t="str">
            <v>AA</v>
          </cell>
          <cell r="E901" t="str">
            <v>CD</v>
          </cell>
          <cell r="F901" t="str">
            <v>Programs</v>
          </cell>
          <cell r="G901" t="str">
            <v>Software 303</v>
          </cell>
        </row>
        <row r="902">
          <cell r="A902">
            <v>5010</v>
          </cell>
          <cell r="B902" t="str">
            <v>IS/IT</v>
          </cell>
          <cell r="C902" t="str">
            <v>Enterprise Business Continuity</v>
          </cell>
          <cell r="D902" t="str">
            <v>AA</v>
          </cell>
          <cell r="E902" t="str">
            <v>CD</v>
          </cell>
          <cell r="F902" t="str">
            <v>Programs</v>
          </cell>
          <cell r="G902" t="str">
            <v>Software 303</v>
          </cell>
        </row>
        <row r="903">
          <cell r="A903">
            <v>5010</v>
          </cell>
          <cell r="B903" t="str">
            <v>IS/IT</v>
          </cell>
          <cell r="C903" t="str">
            <v>Enterprise Business Continuity</v>
          </cell>
          <cell r="D903" t="str">
            <v>AA</v>
          </cell>
          <cell r="E903" t="str">
            <v>CD</v>
          </cell>
          <cell r="F903" t="str">
            <v>Programs</v>
          </cell>
          <cell r="G903" t="str">
            <v>Software 303</v>
          </cell>
        </row>
        <row r="904">
          <cell r="A904">
            <v>5010</v>
          </cell>
          <cell r="B904" t="str">
            <v>IS/IT</v>
          </cell>
          <cell r="C904" t="str">
            <v>Enterprise Business Continuity</v>
          </cell>
          <cell r="D904" t="str">
            <v>AA</v>
          </cell>
          <cell r="E904" t="str">
            <v>CD</v>
          </cell>
          <cell r="F904" t="str">
            <v>Programs</v>
          </cell>
          <cell r="G904" t="str">
            <v>Software 303</v>
          </cell>
        </row>
        <row r="905">
          <cell r="A905">
            <v>5014</v>
          </cell>
          <cell r="B905" t="str">
            <v>IS/IT</v>
          </cell>
          <cell r="C905" t="str">
            <v>Security Systems</v>
          </cell>
          <cell r="D905" t="str">
            <v>AA</v>
          </cell>
          <cell r="E905" t="str">
            <v>CD</v>
          </cell>
          <cell r="F905" t="str">
            <v>Programs</v>
          </cell>
          <cell r="G905" t="str">
            <v>General 389-391 / 393-395 / 397-398</v>
          </cell>
        </row>
        <row r="906">
          <cell r="A906">
            <v>5014</v>
          </cell>
          <cell r="B906" t="str">
            <v>IS/IT</v>
          </cell>
          <cell r="C906" t="str">
            <v>Security Systems</v>
          </cell>
          <cell r="D906" t="str">
            <v>AA</v>
          </cell>
          <cell r="E906" t="str">
            <v>CD</v>
          </cell>
          <cell r="F906" t="str">
            <v>Programs</v>
          </cell>
          <cell r="G906" t="str">
            <v>General 389-391 / 393-395 / 397-398</v>
          </cell>
        </row>
        <row r="907">
          <cell r="A907">
            <v>5014</v>
          </cell>
          <cell r="B907" t="str">
            <v>IS/IT</v>
          </cell>
          <cell r="C907" t="str">
            <v>Security Systems</v>
          </cell>
          <cell r="D907" t="str">
            <v>AA</v>
          </cell>
          <cell r="E907" t="str">
            <v>CD</v>
          </cell>
          <cell r="F907" t="str">
            <v>Programs</v>
          </cell>
          <cell r="G907" t="str">
            <v>General 389-391 / 393-395 / 397-398</v>
          </cell>
        </row>
        <row r="908">
          <cell r="A908">
            <v>5014</v>
          </cell>
          <cell r="B908" t="str">
            <v>IS/IT</v>
          </cell>
          <cell r="C908" t="str">
            <v>Security Systems</v>
          </cell>
          <cell r="D908" t="str">
            <v>AA</v>
          </cell>
          <cell r="E908" t="str">
            <v>CD</v>
          </cell>
          <cell r="F908" t="str">
            <v>Programs</v>
          </cell>
          <cell r="G908" t="str">
            <v>General 389-391 / 393-395 / 397-398</v>
          </cell>
        </row>
        <row r="909">
          <cell r="A909">
            <v>5014</v>
          </cell>
          <cell r="B909" t="str">
            <v>IS/IT</v>
          </cell>
          <cell r="C909" t="str">
            <v>Security Systems</v>
          </cell>
          <cell r="D909" t="str">
            <v>AA</v>
          </cell>
          <cell r="E909" t="str">
            <v>CD</v>
          </cell>
          <cell r="F909" t="str">
            <v>Programs</v>
          </cell>
          <cell r="G909" t="str">
            <v>General 389-391 / 393-395 / 397-398</v>
          </cell>
        </row>
        <row r="910">
          <cell r="A910">
            <v>5014</v>
          </cell>
          <cell r="B910" t="str">
            <v>IS/IT</v>
          </cell>
          <cell r="C910" t="str">
            <v>Security Systems</v>
          </cell>
          <cell r="D910" t="str">
            <v>AA</v>
          </cell>
          <cell r="E910" t="str">
            <v>CD</v>
          </cell>
          <cell r="F910" t="str">
            <v>Programs</v>
          </cell>
          <cell r="G910" t="str">
            <v>General 389-391 / 393-395 / 397-398</v>
          </cell>
        </row>
        <row r="911">
          <cell r="A911">
            <v>5106</v>
          </cell>
          <cell r="B911" t="str">
            <v>IS/IT</v>
          </cell>
          <cell r="C911" t="str">
            <v>Next Generation Radio System</v>
          </cell>
          <cell r="D911" t="str">
            <v>AN</v>
          </cell>
          <cell r="E911" t="str">
            <v>CD</v>
          </cell>
          <cell r="F911" t="str">
            <v>Mandated</v>
          </cell>
          <cell r="G911" t="str">
            <v>General 389-391 / 393-395 / 397-398</v>
          </cell>
        </row>
        <row r="912">
          <cell r="A912">
            <v>5106</v>
          </cell>
          <cell r="B912" t="str">
            <v>IS/IT</v>
          </cell>
          <cell r="C912" t="str">
            <v>Next Generation Radio System</v>
          </cell>
          <cell r="D912" t="str">
            <v>AN</v>
          </cell>
          <cell r="E912" t="str">
            <v>CD</v>
          </cell>
          <cell r="F912" t="str">
            <v>Mandated</v>
          </cell>
          <cell r="G912" t="str">
            <v>General 389-391 / 393-395 / 397-398</v>
          </cell>
        </row>
        <row r="913">
          <cell r="A913">
            <v>5106</v>
          </cell>
          <cell r="B913" t="str">
            <v>IS/IT</v>
          </cell>
          <cell r="C913" t="str">
            <v>Next Generation Radio System</v>
          </cell>
          <cell r="D913" t="str">
            <v>AN</v>
          </cell>
          <cell r="E913" t="str">
            <v>CD</v>
          </cell>
          <cell r="F913" t="str">
            <v>Mandated</v>
          </cell>
          <cell r="G913" t="str">
            <v>General 389-391 / 393-395 / 397-398</v>
          </cell>
        </row>
        <row r="914">
          <cell r="A914">
            <v>5121</v>
          </cell>
          <cell r="B914" t="str">
            <v>IS/IT</v>
          </cell>
          <cell r="C914" t="str">
            <v>Microwave Replacement with Fiber</v>
          </cell>
          <cell r="D914" t="str">
            <v>AA</v>
          </cell>
          <cell r="E914" t="str">
            <v>CD</v>
          </cell>
          <cell r="F914" t="str">
            <v>Projects</v>
          </cell>
          <cell r="G914" t="str">
            <v>General 389-391 / 393-395 / 397-398</v>
          </cell>
        </row>
        <row r="915">
          <cell r="A915">
            <v>5121</v>
          </cell>
          <cell r="B915" t="str">
            <v>IS/IT</v>
          </cell>
          <cell r="C915" t="str">
            <v>Microwave Replacement with Fiber</v>
          </cell>
          <cell r="D915" t="str">
            <v>AA</v>
          </cell>
          <cell r="E915" t="str">
            <v>CD</v>
          </cell>
          <cell r="F915" t="str">
            <v>Projects</v>
          </cell>
          <cell r="G915" t="str">
            <v>General 389-391 / 393-395 / 397-398</v>
          </cell>
        </row>
        <row r="916">
          <cell r="A916">
            <v>5121</v>
          </cell>
          <cell r="B916" t="str">
            <v>IS/IT</v>
          </cell>
          <cell r="C916" t="str">
            <v>Microwave Replacement with Fiber</v>
          </cell>
          <cell r="D916" t="str">
            <v>AA</v>
          </cell>
          <cell r="E916" t="str">
            <v>CD</v>
          </cell>
          <cell r="F916" t="str">
            <v>Projects</v>
          </cell>
          <cell r="G916" t="str">
            <v>General 389-391 / 393-395 / 397-398</v>
          </cell>
        </row>
        <row r="917">
          <cell r="A917">
            <v>5138</v>
          </cell>
          <cell r="B917" t="str">
            <v>IS/IT</v>
          </cell>
          <cell r="C917" t="str">
            <v>Customer Information System (CIS) Replacement</v>
          </cell>
          <cell r="D917" t="str">
            <v>AA</v>
          </cell>
          <cell r="E917" t="str">
            <v>CD</v>
          </cell>
          <cell r="F917" t="str">
            <v>Projects</v>
          </cell>
          <cell r="G917" t="str">
            <v>Software 303</v>
          </cell>
        </row>
        <row r="918">
          <cell r="A918">
            <v>5138</v>
          </cell>
          <cell r="B918" t="str">
            <v>IS/IT</v>
          </cell>
          <cell r="C918" t="str">
            <v>Customer Information System (CIS) Replacement</v>
          </cell>
          <cell r="D918" t="str">
            <v>AA</v>
          </cell>
          <cell r="E918" t="str">
            <v>CD</v>
          </cell>
          <cell r="F918" t="str">
            <v>Projects</v>
          </cell>
          <cell r="G918" t="str">
            <v>Software 303</v>
          </cell>
        </row>
        <row r="919">
          <cell r="A919">
            <v>5142</v>
          </cell>
          <cell r="B919" t="str">
            <v>IS/IT</v>
          </cell>
          <cell r="C919" t="str">
            <v>High Voltage Protection Upgrade</v>
          </cell>
          <cell r="D919" t="str">
            <v>AN</v>
          </cell>
          <cell r="E919" t="str">
            <v>ED</v>
          </cell>
          <cell r="F919" t="str">
            <v>Projects</v>
          </cell>
          <cell r="G919" t="str">
            <v>General 389-391 / 393-395 / 397-398</v>
          </cell>
        </row>
        <row r="920">
          <cell r="A920">
            <v>5142</v>
          </cell>
          <cell r="B920" t="str">
            <v>IS/IT</v>
          </cell>
          <cell r="C920" t="str">
            <v>High Voltage Protection Upgrade</v>
          </cell>
          <cell r="D920" t="str">
            <v>AN</v>
          </cell>
          <cell r="E920" t="str">
            <v>ED</v>
          </cell>
          <cell r="F920" t="str">
            <v>Projects</v>
          </cell>
          <cell r="G920" t="str">
            <v>General 389-391 / 393-395 / 397-398</v>
          </cell>
        </row>
        <row r="921">
          <cell r="A921">
            <v>5142</v>
          </cell>
          <cell r="B921" t="str">
            <v>IS/IT</v>
          </cell>
          <cell r="C921" t="str">
            <v>High Voltage Protection Upgrade</v>
          </cell>
          <cell r="D921" t="str">
            <v>AN</v>
          </cell>
          <cell r="E921" t="str">
            <v>ED</v>
          </cell>
          <cell r="F921" t="str">
            <v>Projects</v>
          </cell>
          <cell r="G921" t="str">
            <v>General 389-391 / 393-395 / 397-398</v>
          </cell>
        </row>
        <row r="922">
          <cell r="A922">
            <v>5143</v>
          </cell>
          <cell r="B922" t="str">
            <v>IS/IT</v>
          </cell>
          <cell r="C922" t="str">
            <v>AU.com &amp; AVANet Redevelopment</v>
          </cell>
          <cell r="D922" t="str">
            <v>AA</v>
          </cell>
          <cell r="E922" t="str">
            <v>CD</v>
          </cell>
          <cell r="F922" t="str">
            <v>Projects</v>
          </cell>
          <cell r="G922" t="str">
            <v>Software 303</v>
          </cell>
        </row>
        <row r="923">
          <cell r="A923">
            <v>5143</v>
          </cell>
          <cell r="B923" t="str">
            <v>IS/IT</v>
          </cell>
          <cell r="C923" t="str">
            <v>AU.com &amp; AVANet Redevelopment</v>
          </cell>
          <cell r="D923" t="str">
            <v>AA</v>
          </cell>
          <cell r="E923" t="str">
            <v>CD</v>
          </cell>
          <cell r="F923" t="str">
            <v>Projects</v>
          </cell>
          <cell r="G923" t="str">
            <v>Software 303</v>
          </cell>
        </row>
        <row r="924">
          <cell r="A924">
            <v>5144</v>
          </cell>
          <cell r="B924" t="str">
            <v>IS/IT</v>
          </cell>
          <cell r="C924" t="str">
            <v>Mobility in the Field</v>
          </cell>
          <cell r="D924" t="str">
            <v>AA</v>
          </cell>
          <cell r="E924" t="str">
            <v>CD</v>
          </cell>
          <cell r="F924" t="str">
            <v>Projects</v>
          </cell>
          <cell r="G924" t="str">
            <v>Software 303</v>
          </cell>
        </row>
        <row r="925">
          <cell r="A925">
            <v>5144</v>
          </cell>
          <cell r="B925" t="str">
            <v>IS/IT</v>
          </cell>
          <cell r="C925" t="str">
            <v>Mobility in the Field</v>
          </cell>
          <cell r="D925" t="str">
            <v>AA</v>
          </cell>
          <cell r="E925" t="str">
            <v>CD</v>
          </cell>
          <cell r="F925" t="str">
            <v>Projects</v>
          </cell>
          <cell r="G925" t="str">
            <v>Software 303</v>
          </cell>
        </row>
        <row r="926">
          <cell r="A926">
            <v>5144</v>
          </cell>
          <cell r="B926" t="str">
            <v>IS/IT</v>
          </cell>
          <cell r="C926" t="str">
            <v>Mobility in the Field</v>
          </cell>
          <cell r="D926" t="str">
            <v>AA</v>
          </cell>
          <cell r="E926" t="str">
            <v>CD</v>
          </cell>
          <cell r="F926" t="str">
            <v>Projects</v>
          </cell>
          <cell r="G926" t="str">
            <v>Software 303</v>
          </cell>
        </row>
        <row r="927">
          <cell r="A927">
            <v>5147</v>
          </cell>
          <cell r="B927" t="str">
            <v>IS/IT</v>
          </cell>
          <cell r="C927" t="str">
            <v>AFM COTS Migration</v>
          </cell>
          <cell r="D927" t="str">
            <v>AA</v>
          </cell>
          <cell r="E927" t="str">
            <v>CD</v>
          </cell>
          <cell r="F927" t="str">
            <v>Projects</v>
          </cell>
          <cell r="G927" t="str">
            <v>Software 303</v>
          </cell>
        </row>
        <row r="928">
          <cell r="A928">
            <v>5147</v>
          </cell>
          <cell r="B928" t="str">
            <v>IS/IT</v>
          </cell>
          <cell r="C928" t="str">
            <v>AFM COTS Migration</v>
          </cell>
          <cell r="D928" t="str">
            <v>AA</v>
          </cell>
          <cell r="E928" t="str">
            <v>CD</v>
          </cell>
          <cell r="F928" t="str">
            <v>Projects</v>
          </cell>
          <cell r="G928" t="str">
            <v>Software 303</v>
          </cell>
        </row>
        <row r="929">
          <cell r="A929">
            <v>5147</v>
          </cell>
          <cell r="B929" t="str">
            <v>IS/IT</v>
          </cell>
          <cell r="C929" t="str">
            <v>AFM COTS Migration</v>
          </cell>
          <cell r="D929" t="str">
            <v>AA</v>
          </cell>
          <cell r="E929" t="str">
            <v>CD</v>
          </cell>
          <cell r="F929" t="str">
            <v>Projects</v>
          </cell>
          <cell r="G929" t="str">
            <v>Software 303</v>
          </cell>
        </row>
        <row r="930">
          <cell r="A930">
            <v>5148</v>
          </cell>
          <cell r="B930" t="str">
            <v>IS/IT</v>
          </cell>
          <cell r="C930" t="str">
            <v>Transmission Outage Management</v>
          </cell>
          <cell r="D930" t="str">
            <v>AN</v>
          </cell>
          <cell r="E930" t="str">
            <v>ED</v>
          </cell>
          <cell r="F930" t="str">
            <v>Projects</v>
          </cell>
          <cell r="G930" t="str">
            <v>Software 303</v>
          </cell>
        </row>
        <row r="931">
          <cell r="A931">
            <v>5149</v>
          </cell>
          <cell r="B931" t="str">
            <v>IS/IT</v>
          </cell>
          <cell r="C931" t="str">
            <v>Financial Forecast Model</v>
          </cell>
          <cell r="D931" t="str">
            <v>AA</v>
          </cell>
          <cell r="E931" t="str">
            <v>CD</v>
          </cell>
          <cell r="F931" t="str">
            <v>Projects</v>
          </cell>
          <cell r="G931" t="str">
            <v>Software 303</v>
          </cell>
        </row>
        <row r="932">
          <cell r="A932">
            <v>5150</v>
          </cell>
          <cell r="B932" t="str">
            <v>IS/IT</v>
          </cell>
          <cell r="C932" t="str">
            <v>AMR Web Presentment</v>
          </cell>
          <cell r="D932" t="str">
            <v>ID</v>
          </cell>
          <cell r="E932" t="str">
            <v>CD</v>
          </cell>
          <cell r="F932" t="str">
            <v>Projects</v>
          </cell>
          <cell r="G932" t="str">
            <v>Software 303</v>
          </cell>
        </row>
        <row r="933">
          <cell r="A933">
            <v>5150</v>
          </cell>
          <cell r="B933" t="str">
            <v>IS/IT</v>
          </cell>
          <cell r="C933" t="str">
            <v>AMR Web Presentment</v>
          </cell>
          <cell r="D933" t="str">
            <v>ID</v>
          </cell>
          <cell r="E933" t="str">
            <v>CD</v>
          </cell>
          <cell r="F933" t="str">
            <v>Projects</v>
          </cell>
          <cell r="G933" t="str">
            <v>Software 303</v>
          </cell>
        </row>
        <row r="934">
          <cell r="A934">
            <v>5150</v>
          </cell>
          <cell r="B934" t="str">
            <v>IS/IT</v>
          </cell>
          <cell r="C934" t="str">
            <v>AMR Web Presentment</v>
          </cell>
          <cell r="D934" t="str">
            <v>ID</v>
          </cell>
          <cell r="E934" t="str">
            <v>CD</v>
          </cell>
          <cell r="F934" t="str">
            <v>Projects</v>
          </cell>
          <cell r="G934" t="str">
            <v>Software 303</v>
          </cell>
        </row>
        <row r="935">
          <cell r="A935">
            <v>6000</v>
          </cell>
          <cell r="B935" t="str">
            <v>Environ Affairs</v>
          </cell>
          <cell r="C935" t="str">
            <v>PCB Identification &amp; Disposal</v>
          </cell>
          <cell r="D935" t="str">
            <v>AN</v>
          </cell>
          <cell r="E935" t="str">
            <v>ED</v>
          </cell>
          <cell r="F935" t="str">
            <v>Programs</v>
          </cell>
          <cell r="G935" t="str">
            <v>Elec Distribution 360-373</v>
          </cell>
        </row>
        <row r="936">
          <cell r="A936">
            <v>6000</v>
          </cell>
          <cell r="B936" t="str">
            <v>Environ Affairs</v>
          </cell>
          <cell r="C936" t="str">
            <v>PCB Identification &amp; Disposal</v>
          </cell>
          <cell r="D936" t="str">
            <v>AN</v>
          </cell>
          <cell r="E936" t="str">
            <v>ED</v>
          </cell>
          <cell r="F936" t="str">
            <v>Programs</v>
          </cell>
          <cell r="G936" t="str">
            <v>Elec Distribution 360-373</v>
          </cell>
        </row>
        <row r="937">
          <cell r="A937">
            <v>6000</v>
          </cell>
          <cell r="B937" t="str">
            <v>Environ Affairs</v>
          </cell>
          <cell r="C937" t="str">
            <v>PCB Identification &amp; Disposal</v>
          </cell>
          <cell r="D937" t="str">
            <v>AN</v>
          </cell>
          <cell r="E937" t="str">
            <v>ED</v>
          </cell>
          <cell r="F937" t="str">
            <v>Programs</v>
          </cell>
          <cell r="G937" t="str">
            <v>Elec Distribution 360-373</v>
          </cell>
        </row>
        <row r="938">
          <cell r="A938">
            <v>6001</v>
          </cell>
          <cell r="B938" t="str">
            <v>Environ Affairs</v>
          </cell>
          <cell r="C938" t="str">
            <v xml:space="preserve">Hydro Generation Minor Blanket </v>
          </cell>
          <cell r="D938" t="str">
            <v>AN</v>
          </cell>
          <cell r="E938" t="str">
            <v>ED</v>
          </cell>
          <cell r="F938" t="str">
            <v>Mandated</v>
          </cell>
          <cell r="G938" t="str">
            <v>Hydro 331-336</v>
          </cell>
        </row>
        <row r="939">
          <cell r="A939">
            <v>6001</v>
          </cell>
          <cell r="B939" t="str">
            <v>Environ Affairs</v>
          </cell>
          <cell r="C939" t="str">
            <v xml:space="preserve">Hydro Generation Minor Blanket </v>
          </cell>
          <cell r="D939" t="str">
            <v>AN</v>
          </cell>
          <cell r="E939" t="str">
            <v>ED</v>
          </cell>
          <cell r="F939" t="str">
            <v>Mandated</v>
          </cell>
          <cell r="G939" t="str">
            <v>Hydro 331-336</v>
          </cell>
        </row>
        <row r="940">
          <cell r="A940">
            <v>6001</v>
          </cell>
          <cell r="B940" t="str">
            <v>Environ Affairs</v>
          </cell>
          <cell r="C940" t="str">
            <v xml:space="preserve">Hydro Generation Minor Blanket </v>
          </cell>
          <cell r="D940" t="str">
            <v>AN</v>
          </cell>
          <cell r="E940" t="str">
            <v>ED</v>
          </cell>
          <cell r="F940" t="str">
            <v>Mandated</v>
          </cell>
          <cell r="G940" t="str">
            <v>Hydro 331-336</v>
          </cell>
        </row>
        <row r="941">
          <cell r="A941">
            <v>6100</v>
          </cell>
          <cell r="B941" t="str">
            <v>Environ Affairs</v>
          </cell>
          <cell r="C941" t="str">
            <v>Clark Fork License/Compliance</v>
          </cell>
          <cell r="D941" t="str">
            <v>AN</v>
          </cell>
          <cell r="E941" t="str">
            <v>ED</v>
          </cell>
          <cell r="F941" t="str">
            <v>Mandated</v>
          </cell>
          <cell r="G941" t="str">
            <v>Hydro 331-336</v>
          </cell>
        </row>
        <row r="942">
          <cell r="A942">
            <v>6100</v>
          </cell>
          <cell r="B942" t="str">
            <v>Environ Affairs</v>
          </cell>
          <cell r="C942" t="str">
            <v>Clark Fork License/Compliance</v>
          </cell>
          <cell r="D942" t="str">
            <v>AN</v>
          </cell>
          <cell r="E942" t="str">
            <v>ED</v>
          </cell>
          <cell r="F942" t="str">
            <v>Mandated</v>
          </cell>
          <cell r="G942" t="str">
            <v>Hydro 331-336</v>
          </cell>
        </row>
        <row r="943">
          <cell r="A943">
            <v>6100</v>
          </cell>
          <cell r="B943" t="str">
            <v>Environ Affairs</v>
          </cell>
          <cell r="C943" t="str">
            <v>Clark Fork License/Compliance</v>
          </cell>
          <cell r="D943" t="str">
            <v>AN</v>
          </cell>
          <cell r="E943" t="str">
            <v>ED</v>
          </cell>
          <cell r="F943" t="str">
            <v>Mandated</v>
          </cell>
          <cell r="G943" t="str">
            <v>Hydro 331-336</v>
          </cell>
        </row>
        <row r="944">
          <cell r="A944">
            <v>6101</v>
          </cell>
          <cell r="B944" t="str">
            <v>Environ Affairs</v>
          </cell>
          <cell r="C944" t="str">
            <v>Forest Srvc Rqmts</v>
          </cell>
          <cell r="D944" t="str">
            <v>AN</v>
          </cell>
          <cell r="E944" t="str">
            <v>ED</v>
          </cell>
          <cell r="F944" t="str">
            <v>Mandated</v>
          </cell>
          <cell r="G944" t="str">
            <v>Elec Transmission 350-359</v>
          </cell>
        </row>
        <row r="945">
          <cell r="A945">
            <v>6101</v>
          </cell>
          <cell r="B945" t="str">
            <v>Environ Affairs</v>
          </cell>
          <cell r="C945" t="str">
            <v>Forest Srvc Rqmts</v>
          </cell>
          <cell r="D945" t="str">
            <v>AN</v>
          </cell>
          <cell r="E945" t="str">
            <v>ED</v>
          </cell>
          <cell r="F945" t="str">
            <v>Mandated</v>
          </cell>
          <cell r="G945" t="str">
            <v>Elec Transmission 350-359</v>
          </cell>
        </row>
        <row r="946">
          <cell r="A946">
            <v>6101</v>
          </cell>
          <cell r="B946" t="str">
            <v>Environ Affairs</v>
          </cell>
          <cell r="C946" t="str">
            <v>Forest Srvc Rqmts</v>
          </cell>
          <cell r="D946" t="str">
            <v>AN</v>
          </cell>
          <cell r="E946" t="str">
            <v>ED</v>
          </cell>
          <cell r="F946" t="str">
            <v>Mandated</v>
          </cell>
          <cell r="G946" t="str">
            <v>Elec Transmission 350-359</v>
          </cell>
        </row>
        <row r="947">
          <cell r="A947">
            <v>6101</v>
          </cell>
          <cell r="B947" t="str">
            <v>Environ Affairs</v>
          </cell>
          <cell r="C947" t="str">
            <v>Forest Srvc Rqmts</v>
          </cell>
          <cell r="D947" t="str">
            <v>AN</v>
          </cell>
          <cell r="E947" t="str">
            <v>ED</v>
          </cell>
          <cell r="F947" t="str">
            <v>Mandated</v>
          </cell>
          <cell r="G947" t="str">
            <v>Elec Transmission 350-359</v>
          </cell>
        </row>
        <row r="948">
          <cell r="A948">
            <v>6103</v>
          </cell>
          <cell r="B948" t="str">
            <v>Environ Affairs</v>
          </cell>
          <cell r="C948" t="str">
            <v>Clark Fork Implement PME Agreement</v>
          </cell>
          <cell r="D948" t="str">
            <v>AN</v>
          </cell>
          <cell r="E948" t="str">
            <v>ED</v>
          </cell>
          <cell r="F948" t="str">
            <v>Mandated</v>
          </cell>
          <cell r="G948" t="str">
            <v>Hydro 331-336</v>
          </cell>
        </row>
        <row r="949">
          <cell r="A949">
            <v>6103</v>
          </cell>
          <cell r="B949" t="str">
            <v>Environ Affairs</v>
          </cell>
          <cell r="C949" t="str">
            <v>Clark Fork Implement PME Agreement</v>
          </cell>
          <cell r="D949" t="str">
            <v>AN</v>
          </cell>
          <cell r="E949" t="str">
            <v>ED</v>
          </cell>
          <cell r="F949" t="str">
            <v>Mandated</v>
          </cell>
          <cell r="G949" t="str">
            <v>Hydro 331-336</v>
          </cell>
        </row>
        <row r="950">
          <cell r="A950">
            <v>6103</v>
          </cell>
          <cell r="B950" t="str">
            <v>Environ Affairs</v>
          </cell>
          <cell r="C950" t="str">
            <v>Clark Fork Implement PME Agreement</v>
          </cell>
          <cell r="D950" t="str">
            <v>AN</v>
          </cell>
          <cell r="E950" t="str">
            <v>ED</v>
          </cell>
          <cell r="F950" t="str">
            <v>Mandated</v>
          </cell>
          <cell r="G950" t="str">
            <v>Hydro 331-336</v>
          </cell>
        </row>
        <row r="951">
          <cell r="A951">
            <v>6103</v>
          </cell>
          <cell r="B951" t="str">
            <v>Environ Affairs</v>
          </cell>
          <cell r="C951" t="str">
            <v>Clark Fork Implement PME Agreement</v>
          </cell>
          <cell r="D951" t="str">
            <v>AN</v>
          </cell>
          <cell r="E951" t="str">
            <v>ED</v>
          </cell>
          <cell r="F951" t="str">
            <v>Mandated</v>
          </cell>
          <cell r="G951" t="str">
            <v>Hydro 331-336</v>
          </cell>
        </row>
        <row r="952">
          <cell r="A952">
            <v>6103</v>
          </cell>
          <cell r="B952" t="str">
            <v>Environ Affairs</v>
          </cell>
          <cell r="C952" t="str">
            <v>Clark Fork Implement PME Agreement</v>
          </cell>
          <cell r="D952" t="str">
            <v>AN</v>
          </cell>
          <cell r="E952" t="str">
            <v>ED</v>
          </cell>
          <cell r="F952" t="str">
            <v>Mandated</v>
          </cell>
          <cell r="G952" t="str">
            <v>Hydro 331-336</v>
          </cell>
        </row>
        <row r="953">
          <cell r="A953">
            <v>6103</v>
          </cell>
          <cell r="B953" t="str">
            <v>Environ Affairs</v>
          </cell>
          <cell r="C953" t="str">
            <v>Clark Fork Implement PME Agreement</v>
          </cell>
          <cell r="D953" t="str">
            <v>AN</v>
          </cell>
          <cell r="E953" t="str">
            <v>ED</v>
          </cell>
          <cell r="F953" t="str">
            <v>Mandated</v>
          </cell>
          <cell r="G953" t="str">
            <v>Hydro 331-336</v>
          </cell>
        </row>
        <row r="954">
          <cell r="A954">
            <v>6103</v>
          </cell>
          <cell r="B954" t="str">
            <v>Environ Affairs</v>
          </cell>
          <cell r="C954" t="str">
            <v>Clark Fork Implement PME Agreement</v>
          </cell>
          <cell r="D954" t="str">
            <v>AN</v>
          </cell>
          <cell r="E954" t="str">
            <v>ED</v>
          </cell>
          <cell r="F954" t="str">
            <v>Mandated</v>
          </cell>
          <cell r="G954" t="str">
            <v>Hydro 331-336</v>
          </cell>
        </row>
        <row r="955">
          <cell r="A955">
            <v>6103</v>
          </cell>
          <cell r="B955" t="str">
            <v>Environ Affairs</v>
          </cell>
          <cell r="C955" t="str">
            <v>Clark Fork Implement PME Agreement</v>
          </cell>
          <cell r="D955" t="str">
            <v>AN</v>
          </cell>
          <cell r="E955" t="str">
            <v>ED</v>
          </cell>
          <cell r="F955" t="str">
            <v>Mandated</v>
          </cell>
          <cell r="G955" t="str">
            <v>Hydro 331-336</v>
          </cell>
        </row>
        <row r="956">
          <cell r="A956">
            <v>6103</v>
          </cell>
          <cell r="B956" t="str">
            <v>Environ Affairs</v>
          </cell>
          <cell r="C956" t="str">
            <v>Clark Fork Implement PME Agreement</v>
          </cell>
          <cell r="D956" t="str">
            <v>AN</v>
          </cell>
          <cell r="E956" t="str">
            <v>ED</v>
          </cell>
          <cell r="F956" t="str">
            <v>Mandated</v>
          </cell>
          <cell r="G956" t="str">
            <v>Hydro 331-336</v>
          </cell>
        </row>
        <row r="957">
          <cell r="A957">
            <v>6103</v>
          </cell>
          <cell r="B957" t="str">
            <v>Environ Affairs</v>
          </cell>
          <cell r="C957" t="str">
            <v>Clark Fork Implement PME Agreement</v>
          </cell>
          <cell r="D957" t="str">
            <v>AN</v>
          </cell>
          <cell r="E957" t="str">
            <v>ED</v>
          </cell>
          <cell r="F957" t="str">
            <v>Mandated</v>
          </cell>
          <cell r="G957" t="str">
            <v>Hydro 331-336</v>
          </cell>
        </row>
        <row r="958">
          <cell r="A958">
            <v>6103</v>
          </cell>
          <cell r="B958" t="str">
            <v>Environ Affairs</v>
          </cell>
          <cell r="C958" t="str">
            <v>Clark Fork Implement PME Agreement</v>
          </cell>
          <cell r="D958" t="str">
            <v>AN</v>
          </cell>
          <cell r="E958" t="str">
            <v>ED</v>
          </cell>
          <cell r="F958" t="str">
            <v>Mandated</v>
          </cell>
          <cell r="G958" t="str">
            <v>Hydro 331-336</v>
          </cell>
        </row>
        <row r="959">
          <cell r="A959">
            <v>6103</v>
          </cell>
          <cell r="B959" t="str">
            <v>Environ Affairs</v>
          </cell>
          <cell r="C959" t="str">
            <v>Clark Fork Implement PME Agreement</v>
          </cell>
          <cell r="D959" t="str">
            <v>AN</v>
          </cell>
          <cell r="E959" t="str">
            <v>ED</v>
          </cell>
          <cell r="F959" t="str">
            <v>Mandated</v>
          </cell>
          <cell r="G959" t="str">
            <v>Hydro 331-336</v>
          </cell>
        </row>
        <row r="960">
          <cell r="A960">
            <v>6103</v>
          </cell>
          <cell r="B960" t="str">
            <v>Environ Affairs</v>
          </cell>
          <cell r="C960" t="str">
            <v>Clark Fork Implement PME Agreement</v>
          </cell>
          <cell r="D960" t="str">
            <v>AN</v>
          </cell>
          <cell r="E960" t="str">
            <v>ED</v>
          </cell>
          <cell r="F960" t="str">
            <v>Mandated</v>
          </cell>
          <cell r="G960" t="str">
            <v>Hydro 331-336</v>
          </cell>
        </row>
        <row r="961">
          <cell r="A961">
            <v>6103</v>
          </cell>
          <cell r="B961" t="str">
            <v>Environ Affairs</v>
          </cell>
          <cell r="C961" t="str">
            <v>Clark Fork Implement PME Agreement</v>
          </cell>
          <cell r="D961" t="str">
            <v>AN</v>
          </cell>
          <cell r="E961" t="str">
            <v>ED</v>
          </cell>
          <cell r="F961" t="str">
            <v>Mandated</v>
          </cell>
          <cell r="G961" t="str">
            <v>Hydro 331-336</v>
          </cell>
        </row>
        <row r="962">
          <cell r="A962">
            <v>6103</v>
          </cell>
          <cell r="B962" t="str">
            <v>Environ Affairs</v>
          </cell>
          <cell r="C962" t="str">
            <v>Clark Fork Implement PME Agreement</v>
          </cell>
          <cell r="D962" t="str">
            <v>AN</v>
          </cell>
          <cell r="E962" t="str">
            <v>ED</v>
          </cell>
          <cell r="F962" t="str">
            <v>Mandated</v>
          </cell>
          <cell r="G962" t="str">
            <v>Hydro 331-336</v>
          </cell>
        </row>
        <row r="963">
          <cell r="A963">
            <v>6103</v>
          </cell>
          <cell r="B963" t="str">
            <v>Environ Affairs</v>
          </cell>
          <cell r="C963" t="str">
            <v>Clark Fork Implement PME Agreement</v>
          </cell>
          <cell r="D963" t="str">
            <v>AN</v>
          </cell>
          <cell r="E963" t="str">
            <v>ED</v>
          </cell>
          <cell r="F963" t="str">
            <v>Mandated</v>
          </cell>
          <cell r="G963" t="str">
            <v>Hydro 331-336</v>
          </cell>
        </row>
        <row r="964">
          <cell r="A964">
            <v>6103</v>
          </cell>
          <cell r="B964" t="str">
            <v>Environ Affairs</v>
          </cell>
          <cell r="C964" t="str">
            <v>Clark Fork Implement PME Agreement</v>
          </cell>
          <cell r="D964" t="str">
            <v>AN</v>
          </cell>
          <cell r="E964" t="str">
            <v>ED</v>
          </cell>
          <cell r="F964" t="str">
            <v>Mandated</v>
          </cell>
          <cell r="G964" t="str">
            <v>Hydro 331-336</v>
          </cell>
        </row>
        <row r="965">
          <cell r="A965">
            <v>6103</v>
          </cell>
          <cell r="B965" t="str">
            <v>Environ Affairs</v>
          </cell>
          <cell r="C965" t="str">
            <v>Clark Fork Implement PME Agreement</v>
          </cell>
          <cell r="D965" t="str">
            <v>AN</v>
          </cell>
          <cell r="E965" t="str">
            <v>ED</v>
          </cell>
          <cell r="F965" t="str">
            <v>Mandated</v>
          </cell>
          <cell r="G965" t="str">
            <v>Hydro 331-336</v>
          </cell>
        </row>
        <row r="966">
          <cell r="A966">
            <v>6103</v>
          </cell>
          <cell r="B966" t="str">
            <v>Environ Affairs</v>
          </cell>
          <cell r="C966" t="str">
            <v>Clark Fork Implement PME Agreement</v>
          </cell>
          <cell r="D966" t="str">
            <v>AN</v>
          </cell>
          <cell r="E966" t="str">
            <v>ED</v>
          </cell>
          <cell r="F966" t="str">
            <v>Mandated</v>
          </cell>
          <cell r="G966" t="str">
            <v>Hydro 331-336</v>
          </cell>
        </row>
        <row r="967">
          <cell r="A967">
            <v>6103</v>
          </cell>
          <cell r="B967" t="str">
            <v>Environ Affairs</v>
          </cell>
          <cell r="C967" t="str">
            <v>Clark Fork Implement PME Agreement</v>
          </cell>
          <cell r="D967" t="str">
            <v>AN</v>
          </cell>
          <cell r="E967" t="str">
            <v>ED</v>
          </cell>
          <cell r="F967" t="str">
            <v>Mandated</v>
          </cell>
          <cell r="G967" t="str">
            <v>Hydro 331-336</v>
          </cell>
        </row>
        <row r="968">
          <cell r="A968">
            <v>6103</v>
          </cell>
          <cell r="B968" t="str">
            <v>Environ Affairs</v>
          </cell>
          <cell r="C968" t="str">
            <v>Clark Fork Implement PME Agreement</v>
          </cell>
          <cell r="D968" t="str">
            <v>AN</v>
          </cell>
          <cell r="E968" t="str">
            <v>ED</v>
          </cell>
          <cell r="F968" t="str">
            <v>Mandated</v>
          </cell>
          <cell r="G968" t="str">
            <v>Hydro 331-336</v>
          </cell>
        </row>
        <row r="969">
          <cell r="A969">
            <v>6103</v>
          </cell>
          <cell r="B969" t="str">
            <v>Environ Affairs</v>
          </cell>
          <cell r="C969" t="str">
            <v>Clark Fork Implement PME Agreement</v>
          </cell>
          <cell r="D969" t="str">
            <v>AN</v>
          </cell>
          <cell r="E969" t="str">
            <v>ED</v>
          </cell>
          <cell r="F969" t="str">
            <v>Mandated</v>
          </cell>
          <cell r="G969" t="str">
            <v>Hydro 331-336</v>
          </cell>
        </row>
        <row r="970">
          <cell r="A970">
            <v>6103</v>
          </cell>
          <cell r="B970" t="str">
            <v>Environ Affairs</v>
          </cell>
          <cell r="C970" t="str">
            <v>Clark Fork Implement PME Agreement</v>
          </cell>
          <cell r="D970" t="str">
            <v>AN</v>
          </cell>
          <cell r="E970" t="str">
            <v>ED</v>
          </cell>
          <cell r="F970" t="str">
            <v>Mandated</v>
          </cell>
          <cell r="G970" t="str">
            <v>Hydro 331-336</v>
          </cell>
        </row>
        <row r="971">
          <cell r="A971">
            <v>6103</v>
          </cell>
          <cell r="B971" t="str">
            <v>Environ Affairs</v>
          </cell>
          <cell r="C971" t="str">
            <v>Clark Fork Implement PME Agreement</v>
          </cell>
          <cell r="D971" t="str">
            <v>AN</v>
          </cell>
          <cell r="E971" t="str">
            <v>ED</v>
          </cell>
          <cell r="F971" t="str">
            <v>Mandated</v>
          </cell>
          <cell r="G971" t="str">
            <v>Hydro 331-336</v>
          </cell>
        </row>
        <row r="972">
          <cell r="A972">
            <v>6103</v>
          </cell>
          <cell r="B972" t="str">
            <v>Environ Affairs</v>
          </cell>
          <cell r="C972" t="str">
            <v>Clark Fork Implement PME Agreement</v>
          </cell>
          <cell r="D972" t="str">
            <v>AN</v>
          </cell>
          <cell r="E972" t="str">
            <v>ED</v>
          </cell>
          <cell r="F972" t="str">
            <v>Mandated</v>
          </cell>
          <cell r="G972" t="str">
            <v>Hydro 331-336</v>
          </cell>
        </row>
        <row r="973">
          <cell r="A973">
            <v>6103</v>
          </cell>
          <cell r="B973" t="str">
            <v>Environ Affairs</v>
          </cell>
          <cell r="C973" t="str">
            <v>Clark Fork Implement PME Agreement</v>
          </cell>
          <cell r="D973" t="str">
            <v>AN</v>
          </cell>
          <cell r="E973" t="str">
            <v>ED</v>
          </cell>
          <cell r="F973" t="str">
            <v>Mandated</v>
          </cell>
          <cell r="G973" t="str">
            <v>Hydro 331-336</v>
          </cell>
        </row>
        <row r="974">
          <cell r="A974">
            <v>6103</v>
          </cell>
          <cell r="B974" t="str">
            <v>Environ Affairs</v>
          </cell>
          <cell r="C974" t="str">
            <v>Clark Fork Implement PME Agreement</v>
          </cell>
          <cell r="D974" t="str">
            <v>AN</v>
          </cell>
          <cell r="E974" t="str">
            <v>ED</v>
          </cell>
          <cell r="F974" t="str">
            <v>Mandated</v>
          </cell>
          <cell r="G974" t="str">
            <v>Hydro 331-336</v>
          </cell>
        </row>
        <row r="975">
          <cell r="A975">
            <v>6103</v>
          </cell>
          <cell r="B975" t="str">
            <v>Environ Affairs</v>
          </cell>
          <cell r="C975" t="str">
            <v>Clark Fork Implement PME Agreement</v>
          </cell>
          <cell r="D975" t="str">
            <v>AN</v>
          </cell>
          <cell r="E975" t="str">
            <v>ED</v>
          </cell>
          <cell r="F975" t="str">
            <v>Mandated</v>
          </cell>
          <cell r="G975" t="str">
            <v>Hydro 331-336</v>
          </cell>
        </row>
        <row r="976">
          <cell r="A976">
            <v>6103</v>
          </cell>
          <cell r="B976" t="str">
            <v>Environ Affairs</v>
          </cell>
          <cell r="C976" t="str">
            <v>Clark Fork Implement PME Agreement</v>
          </cell>
          <cell r="D976" t="str">
            <v>AN</v>
          </cell>
          <cell r="E976" t="str">
            <v>ED</v>
          </cell>
          <cell r="F976" t="str">
            <v>Mandated</v>
          </cell>
          <cell r="G976" t="str">
            <v>Hydro 331-336</v>
          </cell>
        </row>
        <row r="977">
          <cell r="A977">
            <v>6103</v>
          </cell>
          <cell r="B977" t="str">
            <v>Environ Affairs</v>
          </cell>
          <cell r="C977" t="str">
            <v>Clark Fork Implement PME Agreement</v>
          </cell>
          <cell r="D977" t="str">
            <v>AN</v>
          </cell>
          <cell r="E977" t="str">
            <v>ED</v>
          </cell>
          <cell r="F977" t="str">
            <v>Mandated</v>
          </cell>
          <cell r="G977" t="str">
            <v>Hydro 331-336</v>
          </cell>
        </row>
        <row r="978">
          <cell r="A978">
            <v>6103</v>
          </cell>
          <cell r="B978" t="str">
            <v>Environ Affairs</v>
          </cell>
          <cell r="C978" t="str">
            <v>Clark Fork Implement PME Agreement</v>
          </cell>
          <cell r="D978" t="str">
            <v>AN</v>
          </cell>
          <cell r="E978" t="str">
            <v>ED</v>
          </cell>
          <cell r="F978" t="str">
            <v>Mandated</v>
          </cell>
          <cell r="G978" t="str">
            <v>Hydro 331-336</v>
          </cell>
        </row>
        <row r="979">
          <cell r="A979">
            <v>6103</v>
          </cell>
          <cell r="B979" t="str">
            <v>Environ Affairs</v>
          </cell>
          <cell r="C979" t="str">
            <v>Clark Fork Implement PME Agreement</v>
          </cell>
          <cell r="D979" t="str">
            <v>AN</v>
          </cell>
          <cell r="E979" t="str">
            <v>ED</v>
          </cell>
          <cell r="F979" t="str">
            <v>Mandated</v>
          </cell>
          <cell r="G979" t="str">
            <v>Hydro 331-336</v>
          </cell>
        </row>
        <row r="980">
          <cell r="A980">
            <v>6103</v>
          </cell>
          <cell r="B980" t="str">
            <v>Environ Affairs</v>
          </cell>
          <cell r="C980" t="str">
            <v>Clark Fork Implement PME Agreement</v>
          </cell>
          <cell r="D980" t="str">
            <v>AN</v>
          </cell>
          <cell r="E980" t="str">
            <v>ED</v>
          </cell>
          <cell r="F980" t="str">
            <v>Mandated</v>
          </cell>
          <cell r="G980" t="str">
            <v>Hydro 331-336</v>
          </cell>
        </row>
        <row r="981">
          <cell r="A981">
            <v>6103</v>
          </cell>
          <cell r="B981" t="str">
            <v>Environ Affairs</v>
          </cell>
          <cell r="C981" t="str">
            <v>Clark Fork Implement PME Agreement</v>
          </cell>
          <cell r="D981" t="str">
            <v>AN</v>
          </cell>
          <cell r="E981" t="str">
            <v>ED</v>
          </cell>
          <cell r="F981" t="str">
            <v>Mandated</v>
          </cell>
          <cell r="G981" t="str">
            <v>Hydro 331-336</v>
          </cell>
        </row>
        <row r="982">
          <cell r="A982">
            <v>6103</v>
          </cell>
          <cell r="B982" t="str">
            <v>Environ Affairs</v>
          </cell>
          <cell r="C982" t="str">
            <v>Clark Fork Implement PME Agreement</v>
          </cell>
          <cell r="D982" t="str">
            <v>AN</v>
          </cell>
          <cell r="E982" t="str">
            <v>ED</v>
          </cell>
          <cell r="F982" t="str">
            <v>Mandated</v>
          </cell>
          <cell r="G982" t="str">
            <v>Hydro 331-336</v>
          </cell>
        </row>
        <row r="983">
          <cell r="A983">
            <v>6103</v>
          </cell>
          <cell r="B983" t="str">
            <v>Environ Affairs</v>
          </cell>
          <cell r="C983" t="str">
            <v>Clark Fork Implement PME Agreement</v>
          </cell>
          <cell r="D983" t="str">
            <v>AN</v>
          </cell>
          <cell r="E983" t="str">
            <v>ED</v>
          </cell>
          <cell r="F983" t="str">
            <v>Mandated</v>
          </cell>
          <cell r="G983" t="str">
            <v>Hydro 331-336</v>
          </cell>
        </row>
        <row r="984">
          <cell r="A984">
            <v>6103</v>
          </cell>
          <cell r="B984" t="str">
            <v>Environ Affairs</v>
          </cell>
          <cell r="C984" t="str">
            <v>Clark Fork Implement PME Agreement</v>
          </cell>
          <cell r="D984" t="str">
            <v>AN</v>
          </cell>
          <cell r="E984" t="str">
            <v>ED</v>
          </cell>
          <cell r="F984" t="str">
            <v>Mandated</v>
          </cell>
          <cell r="G984" t="str">
            <v>Hydro 331-336</v>
          </cell>
        </row>
        <row r="985">
          <cell r="A985">
            <v>6103</v>
          </cell>
          <cell r="B985" t="str">
            <v>Environ Affairs</v>
          </cell>
          <cell r="C985" t="str">
            <v>Clark Fork Implement PME Agreement</v>
          </cell>
          <cell r="D985" t="str">
            <v>AN</v>
          </cell>
          <cell r="E985" t="str">
            <v>ED</v>
          </cell>
          <cell r="F985" t="str">
            <v>Mandated</v>
          </cell>
          <cell r="G985" t="str">
            <v>Hydro 331-336</v>
          </cell>
        </row>
        <row r="986">
          <cell r="A986">
            <v>6103</v>
          </cell>
          <cell r="B986" t="str">
            <v>Environ Affairs</v>
          </cell>
          <cell r="C986" t="str">
            <v>Clark Fork Implement PME Agreement</v>
          </cell>
          <cell r="D986" t="str">
            <v>AN</v>
          </cell>
          <cell r="E986" t="str">
            <v>ED</v>
          </cell>
          <cell r="F986" t="str">
            <v>Mandated</v>
          </cell>
          <cell r="G986" t="str">
            <v>Hydro 331-336</v>
          </cell>
        </row>
        <row r="987">
          <cell r="A987">
            <v>6103</v>
          </cell>
          <cell r="B987" t="str">
            <v>Environ Affairs</v>
          </cell>
          <cell r="C987" t="str">
            <v>Clark Fork Implement PME Agreement</v>
          </cell>
          <cell r="D987" t="str">
            <v>AN</v>
          </cell>
          <cell r="E987" t="str">
            <v>ED</v>
          </cell>
          <cell r="F987" t="str">
            <v>Mandated</v>
          </cell>
          <cell r="G987" t="str">
            <v>Hydro 331-336</v>
          </cell>
        </row>
        <row r="988">
          <cell r="A988">
            <v>6103</v>
          </cell>
          <cell r="B988" t="str">
            <v>Environ Affairs</v>
          </cell>
          <cell r="C988" t="str">
            <v>Clark Fork Implement PME Agreement</v>
          </cell>
          <cell r="D988" t="str">
            <v>AN</v>
          </cell>
          <cell r="E988" t="str">
            <v>ED</v>
          </cell>
          <cell r="F988" t="str">
            <v>Mandated</v>
          </cell>
          <cell r="G988" t="str">
            <v>Hydro 331-336</v>
          </cell>
        </row>
        <row r="989">
          <cell r="A989">
            <v>6103</v>
          </cell>
          <cell r="B989" t="str">
            <v>Environ Affairs</v>
          </cell>
          <cell r="C989" t="str">
            <v>Clark Fork Implement PME Agreement</v>
          </cell>
          <cell r="D989" t="str">
            <v>AN</v>
          </cell>
          <cell r="E989" t="str">
            <v>ED</v>
          </cell>
          <cell r="F989" t="str">
            <v>Mandated</v>
          </cell>
          <cell r="G989" t="str">
            <v>Hydro 331-336</v>
          </cell>
        </row>
        <row r="990">
          <cell r="A990">
            <v>6103</v>
          </cell>
          <cell r="B990" t="str">
            <v>Environ Affairs</v>
          </cell>
          <cell r="C990" t="str">
            <v>Clark Fork Implement PME Agreement</v>
          </cell>
          <cell r="D990" t="str">
            <v>AN</v>
          </cell>
          <cell r="E990" t="str">
            <v>ED</v>
          </cell>
          <cell r="F990" t="str">
            <v>Mandated</v>
          </cell>
          <cell r="G990" t="str">
            <v>Hydro 331-336</v>
          </cell>
        </row>
        <row r="991">
          <cell r="A991">
            <v>6103</v>
          </cell>
          <cell r="B991" t="str">
            <v>Environ Affairs</v>
          </cell>
          <cell r="C991" t="str">
            <v>Clark Fork Implement PME Agreement</v>
          </cell>
          <cell r="D991" t="str">
            <v>AN</v>
          </cell>
          <cell r="E991" t="str">
            <v>ED</v>
          </cell>
          <cell r="F991" t="str">
            <v>Mandated</v>
          </cell>
          <cell r="G991" t="str">
            <v>Hydro 331-336</v>
          </cell>
        </row>
        <row r="992">
          <cell r="A992">
            <v>6107</v>
          </cell>
          <cell r="B992" t="str">
            <v>Environ Affairs</v>
          </cell>
          <cell r="C992" t="str">
            <v>Spokane River Implementation (PM&amp;E)</v>
          </cell>
          <cell r="D992" t="str">
            <v>AN</v>
          </cell>
          <cell r="E992" t="str">
            <v>ED</v>
          </cell>
          <cell r="F992" t="str">
            <v>Mandated</v>
          </cell>
          <cell r="G992" t="str">
            <v>Hydro 331-336</v>
          </cell>
        </row>
        <row r="993">
          <cell r="A993">
            <v>6107</v>
          </cell>
          <cell r="B993" t="str">
            <v>Environ Affairs</v>
          </cell>
          <cell r="C993" t="str">
            <v>Spokane River Implementation (PM&amp;E)</v>
          </cell>
          <cell r="D993" t="str">
            <v>AN</v>
          </cell>
          <cell r="E993" t="str">
            <v>ED</v>
          </cell>
          <cell r="F993" t="str">
            <v>Mandated</v>
          </cell>
          <cell r="G993" t="str">
            <v>Hydro 331-336</v>
          </cell>
        </row>
        <row r="994">
          <cell r="A994">
            <v>6107</v>
          </cell>
          <cell r="B994" t="str">
            <v>Environ Affairs</v>
          </cell>
          <cell r="C994" t="str">
            <v>Spokane River Implementation (PM&amp;E)</v>
          </cell>
          <cell r="D994" t="str">
            <v>AN</v>
          </cell>
          <cell r="E994" t="str">
            <v>ED</v>
          </cell>
          <cell r="F994" t="str">
            <v>Mandated</v>
          </cell>
          <cell r="G994" t="str">
            <v>Hydro 331-336</v>
          </cell>
        </row>
        <row r="995">
          <cell r="A995">
            <v>7000</v>
          </cell>
          <cell r="B995" t="str">
            <v>Other</v>
          </cell>
          <cell r="C995" t="str">
            <v>Transportation Equip</v>
          </cell>
          <cell r="D995" t="str">
            <v>AA</v>
          </cell>
          <cell r="E995" t="str">
            <v>CD</v>
          </cell>
          <cell r="F995" t="str">
            <v>Programs</v>
          </cell>
          <cell r="G995" t="str">
            <v>Transportation and Tools 392 / 396</v>
          </cell>
        </row>
        <row r="996">
          <cell r="A996">
            <v>7000</v>
          </cell>
          <cell r="B996" t="str">
            <v>Other</v>
          </cell>
          <cell r="C996" t="str">
            <v>Transportation Equip</v>
          </cell>
          <cell r="D996" t="str">
            <v>AA</v>
          </cell>
          <cell r="E996" t="str">
            <v>CD</v>
          </cell>
          <cell r="F996" t="str">
            <v>Programs</v>
          </cell>
          <cell r="G996" t="str">
            <v>Transportation and Tools 392 / 396</v>
          </cell>
        </row>
        <row r="997">
          <cell r="A997">
            <v>7000</v>
          </cell>
          <cell r="B997" t="str">
            <v>Other</v>
          </cell>
          <cell r="C997" t="str">
            <v>Transportation Equip</v>
          </cell>
          <cell r="D997" t="str">
            <v>AA</v>
          </cell>
          <cell r="E997" t="str">
            <v>CD</v>
          </cell>
          <cell r="F997" t="str">
            <v>Programs</v>
          </cell>
          <cell r="G997" t="str">
            <v>Transportation and Tools 392 / 396</v>
          </cell>
        </row>
        <row r="998">
          <cell r="A998">
            <v>7001</v>
          </cell>
          <cell r="B998" t="str">
            <v>Other</v>
          </cell>
          <cell r="C998" t="str">
            <v>Structures &amp; Improv</v>
          </cell>
          <cell r="D998" t="str">
            <v>AA</v>
          </cell>
          <cell r="E998" t="str">
            <v>CD</v>
          </cell>
          <cell r="F998" t="str">
            <v>Programs</v>
          </cell>
          <cell r="G998" t="str">
            <v>General 389-391 / 393-395 / 397-398</v>
          </cell>
        </row>
        <row r="999">
          <cell r="A999">
            <v>7001</v>
          </cell>
          <cell r="B999" t="str">
            <v>Other</v>
          </cell>
          <cell r="C999" t="str">
            <v>Structures &amp; Improv</v>
          </cell>
          <cell r="D999" t="str">
            <v>AA</v>
          </cell>
          <cell r="E999" t="str">
            <v>CD</v>
          </cell>
          <cell r="F999" t="str">
            <v>Programs</v>
          </cell>
          <cell r="G999" t="str">
            <v>General 389-391 / 393-395 / 397-398</v>
          </cell>
        </row>
        <row r="1000">
          <cell r="A1000">
            <v>7001</v>
          </cell>
          <cell r="B1000" t="str">
            <v>Other</v>
          </cell>
          <cell r="C1000" t="str">
            <v>Structures &amp; Improv</v>
          </cell>
          <cell r="D1000" t="str">
            <v>AA</v>
          </cell>
          <cell r="E1000" t="str">
            <v>CD</v>
          </cell>
          <cell r="F1000" t="str">
            <v>Programs</v>
          </cell>
          <cell r="G1000" t="str">
            <v>General 389-391 / 393-395 / 397-398</v>
          </cell>
        </row>
        <row r="1001">
          <cell r="A1001">
            <v>7003</v>
          </cell>
          <cell r="B1001" t="str">
            <v>Other</v>
          </cell>
          <cell r="C1001" t="str">
            <v>Office Furniture</v>
          </cell>
          <cell r="D1001" t="str">
            <v>AA</v>
          </cell>
          <cell r="E1001" t="str">
            <v>CD</v>
          </cell>
          <cell r="F1001" t="str">
            <v>Programs</v>
          </cell>
          <cell r="G1001" t="str">
            <v>General 389-391 / 393-395 / 397-398</v>
          </cell>
        </row>
        <row r="1002">
          <cell r="A1002">
            <v>7003</v>
          </cell>
          <cell r="B1002" t="str">
            <v>Other</v>
          </cell>
          <cell r="C1002" t="str">
            <v>Office Furniture</v>
          </cell>
          <cell r="D1002" t="str">
            <v>AA</v>
          </cell>
          <cell r="E1002" t="str">
            <v>CD</v>
          </cell>
          <cell r="F1002" t="str">
            <v>Programs</v>
          </cell>
          <cell r="G1002" t="str">
            <v>General 389-391 / 393-395 / 397-398</v>
          </cell>
        </row>
        <row r="1003">
          <cell r="A1003">
            <v>7003</v>
          </cell>
          <cell r="B1003" t="str">
            <v>Other</v>
          </cell>
          <cell r="C1003" t="str">
            <v>Office Furniture</v>
          </cell>
          <cell r="D1003" t="str">
            <v>AA</v>
          </cell>
          <cell r="E1003" t="str">
            <v>CD</v>
          </cell>
          <cell r="F1003" t="str">
            <v>Programs</v>
          </cell>
          <cell r="G1003" t="str">
            <v>General 389-391 / 393-395 / 397-398</v>
          </cell>
        </row>
        <row r="1004">
          <cell r="A1004">
            <v>7005</v>
          </cell>
          <cell r="B1004" t="str">
            <v>Other</v>
          </cell>
          <cell r="C1004" t="str">
            <v>Stores Equip</v>
          </cell>
          <cell r="D1004" t="str">
            <v>AA</v>
          </cell>
          <cell r="E1004" t="str">
            <v>CD</v>
          </cell>
          <cell r="F1004" t="str">
            <v>Programs</v>
          </cell>
          <cell r="G1004" t="str">
            <v>General 389-391 / 393-395 / 397-398</v>
          </cell>
        </row>
        <row r="1005">
          <cell r="A1005">
            <v>7005</v>
          </cell>
          <cell r="B1005" t="str">
            <v>Other</v>
          </cell>
          <cell r="C1005" t="str">
            <v>Stores Equip</v>
          </cell>
          <cell r="D1005" t="str">
            <v>AA</v>
          </cell>
          <cell r="E1005" t="str">
            <v>CD</v>
          </cell>
          <cell r="F1005" t="str">
            <v>Programs</v>
          </cell>
          <cell r="G1005" t="str">
            <v>General 389-391 / 393-395 / 397-398</v>
          </cell>
        </row>
        <row r="1006">
          <cell r="A1006">
            <v>7005</v>
          </cell>
          <cell r="B1006" t="str">
            <v>Other</v>
          </cell>
          <cell r="C1006" t="str">
            <v>Stores Equip</v>
          </cell>
          <cell r="D1006" t="str">
            <v>AA</v>
          </cell>
          <cell r="E1006" t="str">
            <v>CD</v>
          </cell>
          <cell r="F1006" t="str">
            <v>Programs</v>
          </cell>
          <cell r="G1006" t="str">
            <v>General 389-391 / 393-395 / 397-398</v>
          </cell>
        </row>
        <row r="1007">
          <cell r="A1007">
            <v>7006</v>
          </cell>
          <cell r="B1007" t="str">
            <v>Other</v>
          </cell>
          <cell r="C1007" t="str">
            <v>Tools Lab &amp; Shop Equipment</v>
          </cell>
          <cell r="D1007" t="str">
            <v>AA</v>
          </cell>
          <cell r="E1007" t="str">
            <v>CD</v>
          </cell>
          <cell r="F1007" t="str">
            <v>Programs</v>
          </cell>
          <cell r="G1007" t="str">
            <v>General 389-391 / 393-395 / 397-398</v>
          </cell>
        </row>
        <row r="1008">
          <cell r="A1008">
            <v>7006</v>
          </cell>
          <cell r="B1008" t="str">
            <v>Other</v>
          </cell>
          <cell r="C1008" t="str">
            <v>Tools Lab &amp; Shop Equipment</v>
          </cell>
          <cell r="D1008" t="str">
            <v>AA</v>
          </cell>
          <cell r="E1008" t="str">
            <v>CD</v>
          </cell>
          <cell r="F1008" t="str">
            <v>Programs</v>
          </cell>
          <cell r="G1008" t="str">
            <v>General 389-391 / 393-395 / 397-398</v>
          </cell>
        </row>
        <row r="1009">
          <cell r="A1009">
            <v>7006</v>
          </cell>
          <cell r="B1009" t="str">
            <v>Other</v>
          </cell>
          <cell r="C1009" t="str">
            <v>Tools Lab &amp; Shop Equipment</v>
          </cell>
          <cell r="D1009" t="str">
            <v>AA</v>
          </cell>
          <cell r="E1009" t="str">
            <v>CD</v>
          </cell>
          <cell r="F1009" t="str">
            <v>Programs</v>
          </cell>
          <cell r="G1009" t="str">
            <v>General 389-391 / 393-395 / 397-398</v>
          </cell>
        </row>
        <row r="1010">
          <cell r="A1010">
            <v>7101</v>
          </cell>
          <cell r="B1010" t="str">
            <v>Other</v>
          </cell>
          <cell r="C1010" t="str">
            <v>COF HVAC Improvmt</v>
          </cell>
          <cell r="D1010" t="str">
            <v>AA</v>
          </cell>
          <cell r="E1010" t="str">
            <v>CD</v>
          </cell>
          <cell r="F1010" t="str">
            <v>Projects</v>
          </cell>
          <cell r="G1010" t="str">
            <v>General 389-391 / 393-395 / 397-398</v>
          </cell>
        </row>
        <row r="1011">
          <cell r="A1011">
            <v>7101</v>
          </cell>
          <cell r="B1011" t="str">
            <v>Other</v>
          </cell>
          <cell r="C1011" t="str">
            <v>COF HVAC Improvmt</v>
          </cell>
          <cell r="D1011" t="str">
            <v>AA</v>
          </cell>
          <cell r="E1011" t="str">
            <v>CD</v>
          </cell>
          <cell r="F1011" t="str">
            <v>Projects</v>
          </cell>
          <cell r="G1011" t="str">
            <v>General 389-391 / 393-395 / 397-398</v>
          </cell>
        </row>
        <row r="1012">
          <cell r="A1012">
            <v>7101</v>
          </cell>
          <cell r="B1012" t="str">
            <v>Other</v>
          </cell>
          <cell r="C1012" t="str">
            <v>COF HVAC Improvmt</v>
          </cell>
          <cell r="D1012" t="str">
            <v>AA</v>
          </cell>
          <cell r="E1012" t="str">
            <v>CD</v>
          </cell>
          <cell r="F1012" t="str">
            <v>Projects</v>
          </cell>
          <cell r="G1012" t="str">
            <v>General 389-391 / 393-395 / 397-398</v>
          </cell>
        </row>
        <row r="1013">
          <cell r="A1013">
            <v>7101</v>
          </cell>
          <cell r="B1013" t="str">
            <v>Other</v>
          </cell>
          <cell r="C1013" t="str">
            <v>COF HVAC Improvmt</v>
          </cell>
          <cell r="D1013" t="str">
            <v>AA</v>
          </cell>
          <cell r="E1013" t="str">
            <v>CD</v>
          </cell>
          <cell r="F1013" t="str">
            <v>Projects</v>
          </cell>
          <cell r="G1013" t="str">
            <v>General 389-391 / 393-395 / 397-398</v>
          </cell>
        </row>
        <row r="1014">
          <cell r="A1014">
            <v>7108</v>
          </cell>
          <cell r="B1014" t="str">
            <v>Other</v>
          </cell>
          <cell r="C1014" t="str">
            <v>WSDOT Highway Franchise Consolidation</v>
          </cell>
          <cell r="D1014" t="str">
            <v>WA</v>
          </cell>
          <cell r="E1014" t="str">
            <v>ED</v>
          </cell>
          <cell r="F1014" t="str">
            <v>Programs</v>
          </cell>
          <cell r="G1014" t="str">
            <v>Elec Distribution 360-373</v>
          </cell>
        </row>
        <row r="1015">
          <cell r="A1015">
            <v>7108</v>
          </cell>
          <cell r="B1015" t="str">
            <v>Other</v>
          </cell>
          <cell r="C1015" t="str">
            <v>WSDOT Highway Franchise Consolidation</v>
          </cell>
          <cell r="D1015" t="str">
            <v>WA</v>
          </cell>
          <cell r="E1015" t="str">
            <v>ED</v>
          </cell>
          <cell r="F1015" t="str">
            <v>Programs</v>
          </cell>
          <cell r="G1015" t="str">
            <v>Elec Distribution 360-373</v>
          </cell>
        </row>
        <row r="1016">
          <cell r="A1016">
            <v>7108</v>
          </cell>
          <cell r="B1016" t="str">
            <v>Other</v>
          </cell>
          <cell r="C1016" t="str">
            <v>WSDOT Highway Franchise Consolidation</v>
          </cell>
          <cell r="D1016" t="str">
            <v>WA</v>
          </cell>
          <cell r="E1016" t="str">
            <v>ED</v>
          </cell>
          <cell r="F1016" t="str">
            <v>Programs</v>
          </cell>
          <cell r="G1016" t="str">
            <v>Elec Distribution 360-373</v>
          </cell>
        </row>
        <row r="1017">
          <cell r="A1017">
            <v>7126</v>
          </cell>
          <cell r="B1017" t="str">
            <v>Other</v>
          </cell>
          <cell r="C1017" t="str">
            <v xml:space="preserve">Long term Campus Re-Structuring Plan </v>
          </cell>
          <cell r="D1017" t="str">
            <v>WA</v>
          </cell>
          <cell r="E1017" t="str">
            <v>CD</v>
          </cell>
          <cell r="F1017" t="str">
            <v>Projects</v>
          </cell>
          <cell r="G1017" t="str">
            <v>General 389-391 / 393-395 / 397-398</v>
          </cell>
        </row>
        <row r="1018">
          <cell r="A1018">
            <v>7126</v>
          </cell>
          <cell r="B1018" t="str">
            <v>Other</v>
          </cell>
          <cell r="C1018" t="str">
            <v xml:space="preserve">Long term Campus Re-Structuring Plan </v>
          </cell>
          <cell r="D1018" t="str">
            <v>WA</v>
          </cell>
          <cell r="E1018" t="str">
            <v>CD</v>
          </cell>
          <cell r="F1018" t="str">
            <v>Projects</v>
          </cell>
          <cell r="G1018" t="str">
            <v>General 389-391 / 393-395 / 397-398</v>
          </cell>
        </row>
        <row r="1019">
          <cell r="A1019">
            <v>7126</v>
          </cell>
          <cell r="B1019" t="str">
            <v>Other</v>
          </cell>
          <cell r="C1019" t="str">
            <v xml:space="preserve">Long term Campus Re-Structuring Plan </v>
          </cell>
          <cell r="D1019" t="str">
            <v>WA</v>
          </cell>
          <cell r="E1019" t="str">
            <v>CD</v>
          </cell>
          <cell r="F1019" t="str">
            <v>Projects</v>
          </cell>
          <cell r="G1019" t="str">
            <v>General 389-391 / 393-395 / 397-398</v>
          </cell>
        </row>
        <row r="1020">
          <cell r="A1020">
            <v>7126</v>
          </cell>
          <cell r="B1020" t="str">
            <v>Other</v>
          </cell>
          <cell r="C1020" t="str">
            <v xml:space="preserve">Long term Campus Re-Structuring Plan </v>
          </cell>
          <cell r="D1020" t="str">
            <v>WA</v>
          </cell>
          <cell r="E1020" t="str">
            <v>CD</v>
          </cell>
          <cell r="F1020" t="str">
            <v>Projects</v>
          </cell>
          <cell r="G1020" t="str">
            <v>General 389-391 / 393-395 / 397-398</v>
          </cell>
        </row>
        <row r="1021">
          <cell r="A1021">
            <v>7126</v>
          </cell>
          <cell r="B1021" t="str">
            <v>Other</v>
          </cell>
          <cell r="C1021" t="str">
            <v xml:space="preserve">Long term Campus Re-Structuring Plan </v>
          </cell>
          <cell r="D1021" t="str">
            <v>WA</v>
          </cell>
          <cell r="E1021" t="str">
            <v>CD</v>
          </cell>
          <cell r="F1021" t="str">
            <v>Projects</v>
          </cell>
          <cell r="G1021" t="str">
            <v>General 389-391 / 393-395 / 397-398</v>
          </cell>
        </row>
        <row r="1022">
          <cell r="A1022">
            <v>7127</v>
          </cell>
          <cell r="B1022" t="str">
            <v>Other</v>
          </cell>
          <cell r="C1022" t="str">
            <v>CNG Fleet Conversion</v>
          </cell>
          <cell r="D1022" t="str">
            <v>AA</v>
          </cell>
          <cell r="E1022" t="str">
            <v>CD</v>
          </cell>
          <cell r="F1022" t="str">
            <v>Projects</v>
          </cell>
          <cell r="G1022" t="str">
            <v>Transportation and Tools 392 / 396</v>
          </cell>
        </row>
        <row r="1023">
          <cell r="A1023">
            <v>7127</v>
          </cell>
          <cell r="B1023" t="str">
            <v>Other</v>
          </cell>
          <cell r="C1023" t="str">
            <v>CNG Fleet Conversion</v>
          </cell>
          <cell r="D1023" t="str">
            <v>AA</v>
          </cell>
          <cell r="E1023" t="str">
            <v>CD</v>
          </cell>
          <cell r="F1023" t="str">
            <v>Projects</v>
          </cell>
          <cell r="G1023" t="str">
            <v>Transportation and Tools 392 / 396</v>
          </cell>
        </row>
        <row r="1024">
          <cell r="A1024">
            <v>7127</v>
          </cell>
          <cell r="B1024" t="str">
            <v>Other</v>
          </cell>
          <cell r="C1024" t="str">
            <v>CNG Fleet Conversion</v>
          </cell>
          <cell r="D1024" t="str">
            <v>AA</v>
          </cell>
          <cell r="E1024" t="str">
            <v>CD</v>
          </cell>
          <cell r="F1024" t="str">
            <v>Projects</v>
          </cell>
          <cell r="G1024" t="str">
            <v>Transportation and Tools 392 / 396</v>
          </cell>
        </row>
        <row r="1025">
          <cell r="A1025">
            <v>7129</v>
          </cell>
          <cell r="B1025" t="str">
            <v>Other</v>
          </cell>
          <cell r="C1025" t="str">
            <v>GridGlo GFX Integration</v>
          </cell>
          <cell r="D1025" t="str">
            <v>AA</v>
          </cell>
          <cell r="E1025" t="str">
            <v>CD</v>
          </cell>
          <cell r="F1025" t="str">
            <v>Projects</v>
          </cell>
          <cell r="G1025" t="str">
            <v>Software 303</v>
          </cell>
        </row>
        <row r="1026">
          <cell r="A1026">
            <v>7129</v>
          </cell>
          <cell r="B1026" t="str">
            <v>Other</v>
          </cell>
          <cell r="C1026" t="str">
            <v>GridGlo GFX Integration</v>
          </cell>
          <cell r="D1026" t="str">
            <v>AA</v>
          </cell>
          <cell r="E1026" t="str">
            <v>CD</v>
          </cell>
          <cell r="F1026" t="str">
            <v>Projects</v>
          </cell>
          <cell r="G1026" t="str">
            <v>Software 303</v>
          </cell>
        </row>
        <row r="1027">
          <cell r="A1027">
            <v>7130</v>
          </cell>
          <cell r="B1027" t="str">
            <v>Other</v>
          </cell>
          <cell r="C1027" t="str">
            <v>Colstrip Unit 4 Outage due to Generator Failure</v>
          </cell>
          <cell r="D1027" t="str">
            <v>AN</v>
          </cell>
          <cell r="E1027" t="str">
            <v>ED</v>
          </cell>
          <cell r="F1027" t="str">
            <v>Projects</v>
          </cell>
          <cell r="G1027" t="str">
            <v>Thermal 311-316</v>
          </cell>
        </row>
        <row r="1028">
          <cell r="A1028">
            <v>7131</v>
          </cell>
          <cell r="B1028" t="str">
            <v>Other</v>
          </cell>
          <cell r="C1028" t="str">
            <v>COF Long Term Restructuring Plan Phase 2</v>
          </cell>
          <cell r="D1028" t="str">
            <v>WA</v>
          </cell>
          <cell r="E1028" t="str">
            <v>CD</v>
          </cell>
          <cell r="F1028" t="str">
            <v>Projects</v>
          </cell>
          <cell r="G1028" t="str">
            <v>General 389-391 / 393-395 / 397-398</v>
          </cell>
        </row>
        <row r="1029">
          <cell r="A1029">
            <v>7131</v>
          </cell>
          <cell r="B1029" t="str">
            <v>Other</v>
          </cell>
          <cell r="C1029" t="str">
            <v>COF Long Term Restructuring Plan Phase 2</v>
          </cell>
          <cell r="D1029" t="str">
            <v>WA</v>
          </cell>
          <cell r="E1029" t="str">
            <v>CD</v>
          </cell>
          <cell r="F1029" t="str">
            <v>Projects</v>
          </cell>
          <cell r="G1029" t="str">
            <v>General 389-391 / 393-395 / 397-398</v>
          </cell>
        </row>
        <row r="1030">
          <cell r="A1030">
            <v>7132</v>
          </cell>
          <cell r="B1030" t="str">
            <v>Other</v>
          </cell>
          <cell r="C1030" t="str">
            <v>Dollar Rd Service Center Addition and Remodel</v>
          </cell>
          <cell r="D1030" t="str">
            <v>WA</v>
          </cell>
          <cell r="E1030" t="str">
            <v>CD</v>
          </cell>
          <cell r="F1030" t="str">
            <v>Projects</v>
          </cell>
          <cell r="G1030" t="str">
            <v>General 389-391 / 393-395 / 397-398</v>
          </cell>
        </row>
        <row r="1031">
          <cell r="A1031">
            <v>7132</v>
          </cell>
          <cell r="B1031" t="str">
            <v>Other</v>
          </cell>
          <cell r="C1031" t="str">
            <v>Dollar Rd Service Center Addition and Remodel</v>
          </cell>
          <cell r="D1031" t="str">
            <v>WA</v>
          </cell>
          <cell r="E1031" t="str">
            <v>CD</v>
          </cell>
          <cell r="F1031" t="str">
            <v>Projects</v>
          </cell>
          <cell r="G1031" t="str">
            <v>General 389-391 / 393-395 / 397-398</v>
          </cell>
        </row>
        <row r="1032">
          <cell r="A1032">
            <v>7133</v>
          </cell>
          <cell r="B1032" t="str">
            <v>Other</v>
          </cell>
          <cell r="C1032" t="str">
            <v>Jack Stewart Training Center Expansion</v>
          </cell>
          <cell r="D1032" t="str">
            <v>WA</v>
          </cell>
          <cell r="E1032" t="str">
            <v>CD</v>
          </cell>
          <cell r="F1032" t="str">
            <v>Projects</v>
          </cell>
          <cell r="G1032" t="str">
            <v>General 389-391 / 393-395 / 397-398</v>
          </cell>
        </row>
        <row r="1033">
          <cell r="A1033">
            <v>7135</v>
          </cell>
          <cell r="B1033" t="str">
            <v>Other</v>
          </cell>
          <cell r="C1033" t="str">
            <v>Deer Park Service Center</v>
          </cell>
          <cell r="D1033" t="str">
            <v>WA</v>
          </cell>
          <cell r="E1033" t="str">
            <v>CD</v>
          </cell>
          <cell r="F1033" t="str">
            <v>Projects</v>
          </cell>
          <cell r="G1033" t="str">
            <v>General 389-391 / 393-395 / 397-398</v>
          </cell>
        </row>
        <row r="1034">
          <cell r="A1034">
            <v>7137</v>
          </cell>
          <cell r="B1034" t="str">
            <v>Other</v>
          </cell>
          <cell r="C1034" t="str">
            <v>Sandpoint Service Center</v>
          </cell>
          <cell r="D1034" t="str">
            <v>ID</v>
          </cell>
          <cell r="E1034" t="str">
            <v>CD</v>
          </cell>
          <cell r="F1034" t="str">
            <v>Projects</v>
          </cell>
          <cell r="G1034" t="str">
            <v>General 389-391 / 393-395 / 397-398</v>
          </cell>
        </row>
        <row r="1035">
          <cell r="A1035">
            <v>7200</v>
          </cell>
          <cell r="B1035" t="str">
            <v>Other</v>
          </cell>
          <cell r="C1035" t="str">
            <v>Appren Craft Train</v>
          </cell>
          <cell r="D1035" t="str">
            <v>AA</v>
          </cell>
          <cell r="E1035" t="str">
            <v>CD</v>
          </cell>
          <cell r="F1035" t="str">
            <v>Programs</v>
          </cell>
          <cell r="G1035" t="str">
            <v>Software 303</v>
          </cell>
        </row>
        <row r="1036">
          <cell r="A1036">
            <v>7200</v>
          </cell>
          <cell r="B1036" t="str">
            <v>Other</v>
          </cell>
          <cell r="C1036" t="str">
            <v>Appren Craft Train</v>
          </cell>
          <cell r="D1036" t="str">
            <v>AA</v>
          </cell>
          <cell r="E1036" t="str">
            <v>CD</v>
          </cell>
          <cell r="F1036" t="str">
            <v>Programs</v>
          </cell>
          <cell r="G1036" t="str">
            <v>Software 303</v>
          </cell>
        </row>
        <row r="1037">
          <cell r="A1037">
            <v>7200</v>
          </cell>
          <cell r="B1037" t="str">
            <v>Other</v>
          </cell>
          <cell r="C1037" t="str">
            <v>Appren Craft Train</v>
          </cell>
          <cell r="D1037" t="str">
            <v>AA</v>
          </cell>
          <cell r="E1037" t="str">
            <v>CD</v>
          </cell>
          <cell r="F1037" t="str">
            <v>Programs</v>
          </cell>
          <cell r="G1037" t="str">
            <v>Software 303</v>
          </cell>
        </row>
        <row r="1038">
          <cell r="A1038">
            <v>7201</v>
          </cell>
          <cell r="B1038" t="str">
            <v>Other</v>
          </cell>
          <cell r="C1038" t="str">
            <v>Jackson Prairie Storage</v>
          </cell>
          <cell r="D1038" t="str">
            <v>AA</v>
          </cell>
          <cell r="E1038" t="str">
            <v>GD</v>
          </cell>
          <cell r="F1038" t="str">
            <v>Programs</v>
          </cell>
          <cell r="G1038" t="str">
            <v>Gas Underground Storage 350-357</v>
          </cell>
        </row>
        <row r="1039">
          <cell r="A1039">
            <v>7201</v>
          </cell>
          <cell r="B1039" t="str">
            <v>Other</v>
          </cell>
          <cell r="C1039" t="str">
            <v>Jackson Prairie Storage</v>
          </cell>
          <cell r="D1039" t="str">
            <v>AA</v>
          </cell>
          <cell r="E1039" t="str">
            <v>GD</v>
          </cell>
          <cell r="F1039" t="str">
            <v>Programs</v>
          </cell>
          <cell r="G1039" t="str">
            <v>Gas Underground Storage 350-357</v>
          </cell>
        </row>
        <row r="1040">
          <cell r="A1040">
            <v>7201</v>
          </cell>
          <cell r="B1040" t="str">
            <v>Other</v>
          </cell>
          <cell r="C1040" t="str">
            <v>Jackson Prairie Storage</v>
          </cell>
          <cell r="D1040" t="str">
            <v>AA</v>
          </cell>
          <cell r="E1040" t="str">
            <v>GD</v>
          </cell>
          <cell r="F1040" t="str">
            <v>Programs</v>
          </cell>
          <cell r="G1040" t="str">
            <v>Gas Underground Storage 350-357</v>
          </cell>
        </row>
        <row r="1041">
          <cell r="A1041">
            <v>7201</v>
          </cell>
          <cell r="B1041" t="str">
            <v>Other</v>
          </cell>
          <cell r="C1041" t="str">
            <v>Jackson Prairie Storage</v>
          </cell>
          <cell r="D1041" t="str">
            <v>AA</v>
          </cell>
          <cell r="E1041" t="str">
            <v>GD</v>
          </cell>
          <cell r="F1041" t="str">
            <v>Programs</v>
          </cell>
          <cell r="G1041" t="str">
            <v>Gas Underground Storage 350-357</v>
          </cell>
        </row>
        <row r="1042">
          <cell r="A1042">
            <v>7201</v>
          </cell>
          <cell r="B1042" t="str">
            <v>Other</v>
          </cell>
          <cell r="C1042" t="str">
            <v>Jackson Prairie Storage</v>
          </cell>
          <cell r="D1042" t="str">
            <v>AA</v>
          </cell>
          <cell r="E1042" t="str">
            <v>GD</v>
          </cell>
          <cell r="F1042" t="str">
            <v>Programs</v>
          </cell>
          <cell r="G1042" t="str">
            <v>Gas Underground Storage 350-357</v>
          </cell>
        </row>
        <row r="1043">
          <cell r="A1043">
            <v>7201</v>
          </cell>
          <cell r="B1043" t="str">
            <v>Other</v>
          </cell>
          <cell r="C1043" t="str">
            <v>Jackson Prairie Storage</v>
          </cell>
          <cell r="D1043" t="str">
            <v>AA</v>
          </cell>
          <cell r="E1043" t="str">
            <v>GD</v>
          </cell>
          <cell r="F1043" t="str">
            <v>Programs</v>
          </cell>
          <cell r="G1043" t="str">
            <v>Gas Underground Storage 350-357</v>
          </cell>
        </row>
        <row r="1044">
          <cell r="A1044">
            <v>9035</v>
          </cell>
          <cell r="B1044" t="str">
            <v>Trans/Dist</v>
          </cell>
          <cell r="C1044" t="str">
            <v>Elec Distribution AN AFUDC Long Range</v>
          </cell>
          <cell r="D1044" t="str">
            <v>AN</v>
          </cell>
          <cell r="E1044" t="str">
            <v>ED</v>
          </cell>
          <cell r="F1044" t="str">
            <v>Programs</v>
          </cell>
          <cell r="G1044" t="str">
            <v>Elec Distribution 360-373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8"/>
  <sheetViews>
    <sheetView topLeftCell="A10" zoomScaleNormal="100" workbookViewId="0">
      <selection activeCell="F5" sqref="F5"/>
    </sheetView>
  </sheetViews>
  <sheetFormatPr defaultRowHeight="12.75"/>
  <cols>
    <col min="1" max="1" width="21.28515625" style="5" bestFit="1" customWidth="1"/>
    <col min="2" max="2" width="7.28515625" style="5" bestFit="1" customWidth="1"/>
    <col min="3" max="3" width="9.85546875" style="7" bestFit="1" customWidth="1"/>
    <col min="4" max="4" width="9.85546875" style="7" customWidth="1"/>
    <col min="5" max="5" width="10.140625" style="7" bestFit="1" customWidth="1"/>
    <col min="6" max="6" width="10.7109375" style="53" bestFit="1" customWidth="1"/>
    <col min="7" max="7" width="12.5703125" style="5" customWidth="1"/>
    <col min="8" max="8" width="2.7109375" style="6" customWidth="1"/>
    <col min="9" max="9" width="7.5703125" style="7" customWidth="1"/>
    <col min="10" max="10" width="8.7109375" style="7" bestFit="1" customWidth="1"/>
    <col min="11" max="13" width="8.7109375" style="5" bestFit="1" customWidth="1"/>
    <col min="14" max="14" width="2.7109375" style="6" customWidth="1"/>
    <col min="15" max="15" width="12.42578125" style="5" hidden="1" customWidth="1"/>
    <col min="16" max="18" width="12" style="5" hidden="1" customWidth="1"/>
    <col min="19" max="19" width="2.7109375" style="8" hidden="1" customWidth="1"/>
    <col min="20" max="20" width="8.42578125" style="7" hidden="1" customWidth="1"/>
    <col min="21" max="21" width="9.140625" style="7" hidden="1" customWidth="1"/>
    <col min="22" max="23" width="10.42578125" style="5" hidden="1" customWidth="1"/>
    <col min="24" max="24" width="10.85546875" style="5" hidden="1" customWidth="1"/>
    <col min="25" max="16384" width="9.140625" style="5"/>
  </cols>
  <sheetData>
    <row r="1" spans="1:24">
      <c r="A1" s="66" t="s">
        <v>348</v>
      </c>
      <c r="B1" s="66"/>
    </row>
    <row r="2" spans="1:24">
      <c r="A2" s="57" t="s">
        <v>392</v>
      </c>
      <c r="B2" s="57"/>
    </row>
    <row r="3" spans="1:24">
      <c r="A3" s="57"/>
      <c r="B3" s="57"/>
    </row>
    <row r="4" spans="1:24" ht="25.5">
      <c r="A4" s="57"/>
      <c r="B4" s="57"/>
      <c r="O4" s="233" t="s">
        <v>465</v>
      </c>
      <c r="P4" s="233" t="s">
        <v>466</v>
      </c>
      <c r="Q4" s="233" t="s">
        <v>467</v>
      </c>
      <c r="R4" s="233" t="s">
        <v>468</v>
      </c>
      <c r="S4" s="12"/>
      <c r="T4" s="11"/>
      <c r="U4" s="11"/>
      <c r="V4" s="9"/>
      <c r="W4" s="9"/>
      <c r="X4" s="9"/>
    </row>
    <row r="5" spans="1:24" s="9" customFormat="1">
      <c r="A5" s="11"/>
      <c r="B5" s="11"/>
      <c r="C5" s="62"/>
      <c r="D5" s="62"/>
      <c r="E5" s="11"/>
      <c r="F5" s="54"/>
      <c r="G5" s="10" t="s">
        <v>185</v>
      </c>
      <c r="H5" s="10"/>
      <c r="I5" s="11"/>
      <c r="J5" s="11"/>
      <c r="O5" s="234">
        <v>3.7499999999999999E-2</v>
      </c>
      <c r="P5" s="234">
        <v>7.2190000000000004E-2</v>
      </c>
      <c r="Q5" s="235">
        <v>6.6769999999999996E-2</v>
      </c>
      <c r="R5" s="235">
        <v>6.1769999999999999E-2</v>
      </c>
      <c r="S5" s="235"/>
      <c r="T5" s="8"/>
      <c r="U5" s="8"/>
      <c r="V5" s="6"/>
      <c r="W5" s="6"/>
      <c r="X5" s="6"/>
    </row>
    <row r="6" spans="1:24" s="6" customFormat="1">
      <c r="A6" s="8"/>
      <c r="B6" s="8"/>
      <c r="C6" s="57"/>
      <c r="D6" s="57"/>
      <c r="E6" s="8"/>
      <c r="F6" s="55"/>
      <c r="G6" s="13" t="s">
        <v>186</v>
      </c>
      <c r="H6" s="13"/>
      <c r="I6" s="8"/>
      <c r="J6" s="8"/>
      <c r="O6" s="236">
        <v>0.14280000000000001</v>
      </c>
      <c r="P6" s="236">
        <v>0.24490000000000001</v>
      </c>
      <c r="Q6" s="237">
        <v>0.1749</v>
      </c>
      <c r="R6" s="237">
        <v>0.1249</v>
      </c>
      <c r="S6" s="237"/>
      <c r="T6" s="8"/>
      <c r="U6" s="8"/>
    </row>
    <row r="7" spans="1:24" s="6" customFormat="1">
      <c r="A7" s="57"/>
      <c r="B7" s="57"/>
      <c r="C7" s="57"/>
      <c r="D7" s="57"/>
      <c r="E7" s="8"/>
      <c r="F7" s="55"/>
      <c r="G7" s="13" t="s">
        <v>187</v>
      </c>
      <c r="H7" s="13"/>
      <c r="I7" s="8"/>
      <c r="J7" s="8"/>
      <c r="O7" s="236">
        <v>0.2</v>
      </c>
      <c r="P7" s="236">
        <v>0.32</v>
      </c>
      <c r="Q7" s="237">
        <v>0.192</v>
      </c>
      <c r="R7" s="237">
        <v>0.1152</v>
      </c>
      <c r="S7" s="237"/>
      <c r="T7" s="8"/>
      <c r="U7" s="8"/>
    </row>
    <row r="8" spans="1:24" s="6" customFormat="1">
      <c r="A8" s="57"/>
      <c r="B8" s="57"/>
      <c r="C8" s="57"/>
      <c r="D8" s="57"/>
      <c r="E8" s="8"/>
      <c r="F8" s="55"/>
      <c r="G8" s="13" t="s">
        <v>188</v>
      </c>
      <c r="H8" s="13"/>
      <c r="I8" s="8"/>
      <c r="J8" s="8"/>
      <c r="O8" s="236">
        <v>0.33329999999999999</v>
      </c>
      <c r="P8" s="236">
        <v>0.44450000000000001</v>
      </c>
      <c r="Q8" s="237">
        <v>0.14810000000000001</v>
      </c>
      <c r="R8" s="237">
        <v>7.4099999999999999E-2</v>
      </c>
      <c r="S8" s="237"/>
      <c r="T8" s="8"/>
      <c r="U8" s="8"/>
    </row>
    <row r="9" spans="1:24" s="6" customFormat="1">
      <c r="A9" s="8"/>
      <c r="B9" s="8"/>
      <c r="C9" s="8"/>
      <c r="D9" s="8"/>
      <c r="E9" s="8"/>
      <c r="F9" s="55"/>
      <c r="I9" s="8"/>
      <c r="J9" s="8"/>
      <c r="P9" s="8"/>
      <c r="Q9" s="8"/>
      <c r="R9" s="8"/>
      <c r="S9" s="8"/>
      <c r="T9" s="8"/>
      <c r="U9" s="8"/>
    </row>
    <row r="10" spans="1:24" s="6" customFormat="1">
      <c r="A10" s="8"/>
      <c r="B10" s="8"/>
      <c r="C10" s="8"/>
      <c r="D10" s="8"/>
      <c r="E10" s="8"/>
      <c r="F10" s="55"/>
      <c r="I10" s="243" t="s">
        <v>263</v>
      </c>
      <c r="J10" s="244"/>
      <c r="K10" s="244"/>
      <c r="L10" s="244"/>
      <c r="M10" s="245"/>
      <c r="N10" s="14"/>
      <c r="O10" s="240" t="s">
        <v>469</v>
      </c>
      <c r="P10" s="241"/>
      <c r="Q10" s="241"/>
      <c r="R10" s="242"/>
      <c r="S10" s="14"/>
      <c r="T10" s="240" t="s">
        <v>470</v>
      </c>
      <c r="U10" s="241"/>
      <c r="V10" s="241"/>
      <c r="W10" s="241"/>
      <c r="X10" s="242"/>
    </row>
    <row r="11" spans="1:24" s="12" customFormat="1" ht="51">
      <c r="A11" s="15" t="s">
        <v>189</v>
      </c>
      <c r="B11" s="15"/>
      <c r="C11" s="15" t="s">
        <v>190</v>
      </c>
      <c r="D11" s="15"/>
      <c r="E11" s="15" t="s">
        <v>191</v>
      </c>
      <c r="F11" s="56" t="s">
        <v>192</v>
      </c>
      <c r="G11" s="16" t="s">
        <v>193</v>
      </c>
      <c r="H11" s="16"/>
      <c r="I11" s="17" t="s">
        <v>447</v>
      </c>
      <c r="J11" s="17" t="s">
        <v>264</v>
      </c>
      <c r="K11" s="17" t="s">
        <v>265</v>
      </c>
      <c r="L11" s="17" t="s">
        <v>266</v>
      </c>
      <c r="M11" s="17" t="s">
        <v>448</v>
      </c>
      <c r="N11" s="17"/>
      <c r="O11" s="17">
        <v>2014</v>
      </c>
      <c r="P11" s="17">
        <v>2015</v>
      </c>
      <c r="Q11" s="17">
        <v>2016</v>
      </c>
      <c r="R11" s="17">
        <v>2017</v>
      </c>
      <c r="S11" s="17"/>
      <c r="T11" s="17" t="s">
        <v>447</v>
      </c>
      <c r="U11" s="17" t="s">
        <v>264</v>
      </c>
      <c r="V11" s="17" t="s">
        <v>265</v>
      </c>
      <c r="W11" s="17" t="s">
        <v>266</v>
      </c>
      <c r="X11" s="17" t="s">
        <v>448</v>
      </c>
    </row>
    <row r="12" spans="1:24">
      <c r="A12" s="7" t="s">
        <v>142</v>
      </c>
      <c r="B12" s="7"/>
      <c r="D12" s="8"/>
      <c r="P12" s="7"/>
      <c r="Q12" s="7"/>
      <c r="R12" s="7"/>
    </row>
    <row r="13" spans="1:24">
      <c r="A13" s="7" t="s">
        <v>194</v>
      </c>
      <c r="B13" s="7"/>
      <c r="C13" s="63">
        <f>'CAP14.1 -Allocations'!D14</f>
        <v>1603.2157143000002</v>
      </c>
      <c r="D13" s="63"/>
      <c r="E13" s="63">
        <f>'CAP14.1 -Allocations'!E14</f>
        <v>126.27957616249998</v>
      </c>
      <c r="F13" s="55">
        <v>1.9199999999999998E-2</v>
      </c>
      <c r="G13" s="18">
        <f>ROUND(C13*F13,0)</f>
        <v>31</v>
      </c>
      <c r="H13" s="18"/>
      <c r="I13" s="19">
        <v>0</v>
      </c>
      <c r="J13" s="19">
        <f>F13*E13</f>
        <v>2.4245678623199995</v>
      </c>
      <c r="K13" s="13">
        <f>J13+G13</f>
        <v>33.424567862319996</v>
      </c>
      <c r="L13" s="13">
        <f>K13+G13</f>
        <v>64.424567862320004</v>
      </c>
      <c r="M13" s="13">
        <f>L13+G13</f>
        <v>95.424567862320004</v>
      </c>
      <c r="N13" s="13"/>
      <c r="O13" s="13">
        <f>ROUND(C13*$O$5,0)</f>
        <v>60</v>
      </c>
      <c r="P13" s="13">
        <f>ROUND(C13*$P$5,0)</f>
        <v>116</v>
      </c>
      <c r="Q13" s="13">
        <f>ROUND(C13*$Q$5,0)</f>
        <v>107</v>
      </c>
      <c r="R13" s="13">
        <f>ROUND(C13*$R$5,0)</f>
        <v>99</v>
      </c>
      <c r="S13" s="19"/>
      <c r="T13" s="19"/>
      <c r="U13" s="19">
        <f>ROUND((((O13-J13))*-0.35)+T13,0)</f>
        <v>-20</v>
      </c>
      <c r="V13" s="13">
        <f>ROUND(((P13-G13)*-0.35)+U13,0)</f>
        <v>-50</v>
      </c>
      <c r="W13" s="13">
        <f>ROUND(((Q13-G13)*-0.35)+V13,0)</f>
        <v>-77</v>
      </c>
      <c r="X13" s="13">
        <f>ROUND(((R13-G13)*-0.35)+W13,0)</f>
        <v>-101</v>
      </c>
    </row>
    <row r="14" spans="1:24">
      <c r="A14" s="7" t="s">
        <v>195</v>
      </c>
      <c r="B14" s="7"/>
      <c r="C14" s="63">
        <f>'CAP14.1 -Allocations'!D19</f>
        <v>11410.832175900001</v>
      </c>
      <c r="D14" s="63"/>
      <c r="E14" s="63">
        <f>'CAP14.1 -Allocations'!E19</f>
        <v>828.91021686249996</v>
      </c>
      <c r="F14" s="55">
        <v>1.8700000000000001E-2</v>
      </c>
      <c r="G14" s="18">
        <f>ROUND(C14*F14,0)</f>
        <v>213</v>
      </c>
      <c r="H14" s="18"/>
      <c r="I14" s="19">
        <v>0</v>
      </c>
      <c r="J14" s="19">
        <f t="shared" ref="J14:J15" si="0">F14*E14</f>
        <v>15.50062105532875</v>
      </c>
      <c r="K14" s="13">
        <f>J14+G14</f>
        <v>228.50062105532874</v>
      </c>
      <c r="L14" s="13">
        <f>K14+G14</f>
        <v>441.50062105532874</v>
      </c>
      <c r="M14" s="13">
        <f>L14+G14</f>
        <v>654.50062105532879</v>
      </c>
      <c r="N14" s="13"/>
      <c r="O14" s="13">
        <f>ROUND(C14*$O$5,0)</f>
        <v>428</v>
      </c>
      <c r="P14" s="13">
        <f>ROUND(C14*$P$5,0)</f>
        <v>824</v>
      </c>
      <c r="Q14" s="13">
        <f>ROUND(C14*$Q$5,0)</f>
        <v>762</v>
      </c>
      <c r="R14" s="13">
        <f>ROUND(C14*$R$5,0)</f>
        <v>705</v>
      </c>
      <c r="S14" s="19"/>
      <c r="T14" s="19"/>
      <c r="U14" s="19">
        <f>ROUND((((O14-J14))*-0.35)+T14,0)</f>
        <v>-144</v>
      </c>
      <c r="V14" s="13">
        <f>ROUND(((P14-G14)*-0.35)+U14,0)</f>
        <v>-358</v>
      </c>
      <c r="W14" s="13">
        <f>ROUND(((Q14-G14)*-0.35)+V14,0)</f>
        <v>-550</v>
      </c>
      <c r="X14" s="13">
        <f>ROUND(((R14-G14)*-0.35)+W14,0)</f>
        <v>-722</v>
      </c>
    </row>
    <row r="15" spans="1:24">
      <c r="A15" s="7" t="s">
        <v>147</v>
      </c>
      <c r="B15" s="7"/>
      <c r="C15" s="63">
        <f>'CAP14.1 -Allocations'!D24</f>
        <v>130.9347669</v>
      </c>
      <c r="D15" s="63"/>
      <c r="E15" s="63">
        <f>'CAP14.1 -Allocations'!E24</f>
        <v>18.425165787499999</v>
      </c>
      <c r="F15" s="55">
        <v>3.2300000000000002E-2</v>
      </c>
      <c r="G15" s="18">
        <f>ROUND(C15*F15,0)</f>
        <v>4</v>
      </c>
      <c r="H15" s="18"/>
      <c r="I15" s="19">
        <v>0</v>
      </c>
      <c r="J15" s="19">
        <f t="shared" si="0"/>
        <v>0.59513285493625001</v>
      </c>
      <c r="K15" s="13">
        <f>J15+G15</f>
        <v>4.5951328549362502</v>
      </c>
      <c r="L15" s="13">
        <f>K15+G15</f>
        <v>8.5951328549362493</v>
      </c>
      <c r="M15" s="13">
        <f>L15+G15</f>
        <v>12.595132854936249</v>
      </c>
      <c r="N15" s="13"/>
      <c r="O15" s="13">
        <f>ROUND(C15*$O$5,0)</f>
        <v>5</v>
      </c>
      <c r="P15" s="13">
        <f>ROUND(C15*$P$5,0)</f>
        <v>9</v>
      </c>
      <c r="Q15" s="13">
        <f>ROUND(C15*$Q$5,0)</f>
        <v>9</v>
      </c>
      <c r="R15" s="13">
        <f>ROUND(C15*$R$5,0)</f>
        <v>8</v>
      </c>
      <c r="S15" s="19"/>
      <c r="T15" s="19"/>
      <c r="U15" s="19">
        <f>ROUND((((O15-J15))*-0.35)+T15,0)</f>
        <v>-2</v>
      </c>
      <c r="V15" s="13">
        <f>ROUND(((P15-G15)*-0.35)+U15,0)</f>
        <v>-4</v>
      </c>
      <c r="W15" s="13">
        <f>ROUND(((Q15-G15)*-0.35)+V15,0)</f>
        <v>-6</v>
      </c>
      <c r="X15" s="13">
        <f>ROUND(((R15-G15)*-0.35)+W15,0)</f>
        <v>-7</v>
      </c>
    </row>
    <row r="16" spans="1:24">
      <c r="A16" s="7" t="s">
        <v>196</v>
      </c>
      <c r="B16" s="222" t="s">
        <v>451</v>
      </c>
      <c r="C16" s="21">
        <f>SUM(C13:C15)</f>
        <v>13144.982657100001</v>
      </c>
      <c r="D16" s="222" t="s">
        <v>451</v>
      </c>
      <c r="E16" s="21">
        <f>SUM(E13:E15)</f>
        <v>973.61495881249994</v>
      </c>
      <c r="F16" s="8"/>
      <c r="G16" s="20">
        <f t="shared" ref="G16:M16" si="1">SUM(G13:G15)</f>
        <v>248</v>
      </c>
      <c r="H16" s="18"/>
      <c r="I16" s="21">
        <f t="shared" si="1"/>
        <v>0</v>
      </c>
      <c r="J16" s="21">
        <f t="shared" si="1"/>
        <v>18.520321772585</v>
      </c>
      <c r="K16" s="20">
        <f t="shared" si="1"/>
        <v>266.52032177258496</v>
      </c>
      <c r="L16" s="20">
        <f t="shared" si="1"/>
        <v>514.52032177258491</v>
      </c>
      <c r="M16" s="20">
        <f t="shared" si="1"/>
        <v>762.52032177258502</v>
      </c>
      <c r="N16" s="18"/>
      <c r="O16" s="20">
        <f t="shared" ref="O16:X16" si="2">SUM(O13:O15)</f>
        <v>493</v>
      </c>
      <c r="P16" s="20">
        <f t="shared" si="2"/>
        <v>949</v>
      </c>
      <c r="Q16" s="20">
        <f t="shared" si="2"/>
        <v>878</v>
      </c>
      <c r="R16" s="20">
        <f t="shared" si="2"/>
        <v>812</v>
      </c>
      <c r="S16" s="22"/>
      <c r="T16" s="21">
        <f t="shared" si="2"/>
        <v>0</v>
      </c>
      <c r="U16" s="21">
        <f t="shared" si="2"/>
        <v>-166</v>
      </c>
      <c r="V16" s="20">
        <f t="shared" si="2"/>
        <v>-412</v>
      </c>
      <c r="W16" s="20">
        <f t="shared" si="2"/>
        <v>-633</v>
      </c>
      <c r="X16" s="20">
        <f t="shared" si="2"/>
        <v>-830</v>
      </c>
    </row>
    <row r="17" spans="1:24" ht="6" customHeight="1">
      <c r="A17" s="7"/>
      <c r="B17" s="7"/>
      <c r="C17" s="24"/>
      <c r="D17" s="22"/>
      <c r="E17" s="24"/>
      <c r="G17" s="23"/>
      <c r="H17" s="18"/>
      <c r="I17" s="24"/>
      <c r="J17" s="24"/>
      <c r="K17" s="23"/>
      <c r="L17" s="23"/>
      <c r="M17" s="23"/>
      <c r="N17" s="18"/>
      <c r="O17" s="23"/>
      <c r="P17" s="23"/>
      <c r="Q17" s="23"/>
      <c r="R17" s="23"/>
      <c r="S17" s="22"/>
      <c r="T17" s="24"/>
      <c r="U17" s="24"/>
      <c r="V17" s="23"/>
      <c r="W17" s="23"/>
      <c r="X17" s="23"/>
    </row>
    <row r="18" spans="1:24">
      <c r="A18" s="7" t="s">
        <v>197</v>
      </c>
      <c r="B18" s="7"/>
      <c r="C18" s="64">
        <f>'CAP14.1 -Allocations'!D29</f>
        <v>16835.809032600002</v>
      </c>
      <c r="D18" s="63"/>
      <c r="E18" s="64">
        <f>'CAP14.1 -Allocations'!E29</f>
        <v>1215.2360168500002</v>
      </c>
      <c r="F18" s="55">
        <v>1.8200000000000001E-2</v>
      </c>
      <c r="G18" s="25">
        <f>ROUND(C18*F18,0)</f>
        <v>306</v>
      </c>
      <c r="H18" s="18"/>
      <c r="I18" s="26">
        <v>0</v>
      </c>
      <c r="J18" s="26">
        <f t="shared" ref="J18" si="3">F18*E18</f>
        <v>22.117295506670004</v>
      </c>
      <c r="K18" s="27">
        <f>J18+G18</f>
        <v>328.11729550667002</v>
      </c>
      <c r="L18" s="27">
        <f>K18+G18</f>
        <v>634.11729550666996</v>
      </c>
      <c r="M18" s="27">
        <f>L18+G18</f>
        <v>940.11729550666996</v>
      </c>
      <c r="N18" s="13"/>
      <c r="O18" s="27">
        <f>ROUND(C18*$O$5,0)</f>
        <v>631</v>
      </c>
      <c r="P18" s="27">
        <f>ROUND(C18*$P$5,0)</f>
        <v>1215</v>
      </c>
      <c r="Q18" s="27">
        <f>ROUND(C18*$Q$5,0)</f>
        <v>1124</v>
      </c>
      <c r="R18" s="27">
        <f>ROUND(C18*$R$5,0)</f>
        <v>1040</v>
      </c>
      <c r="S18" s="19"/>
      <c r="T18" s="26"/>
      <c r="U18" s="26">
        <f>ROUND((((O18-J18))*-0.35)+T18,0)</f>
        <v>-213</v>
      </c>
      <c r="V18" s="27">
        <f>ROUND(((P18-G18)*-0.35)+U18,0)</f>
        <v>-531</v>
      </c>
      <c r="W18" s="27">
        <f>ROUND(((Q18-G18)*-0.35)+V18,0)</f>
        <v>-817</v>
      </c>
      <c r="X18" s="27">
        <f>ROUND(((R18-G18)*-0.35)+W18,0)</f>
        <v>-1074</v>
      </c>
    </row>
    <row r="19" spans="1:24" ht="6" customHeight="1">
      <c r="A19" s="7"/>
      <c r="B19" s="7"/>
      <c r="C19" s="24"/>
      <c r="D19" s="22"/>
      <c r="E19" s="24"/>
      <c r="G19" s="23"/>
      <c r="H19" s="18"/>
      <c r="I19" s="24"/>
      <c r="J19" s="24"/>
      <c r="K19" s="23"/>
      <c r="L19" s="23"/>
      <c r="M19" s="23"/>
      <c r="N19" s="18"/>
      <c r="O19" s="23"/>
      <c r="P19" s="23"/>
      <c r="Q19" s="23"/>
      <c r="R19" s="23"/>
      <c r="S19" s="22"/>
      <c r="T19" s="22"/>
      <c r="U19" s="24"/>
      <c r="V19" s="23"/>
      <c r="W19" s="23"/>
      <c r="X19" s="23"/>
    </row>
    <row r="20" spans="1:24">
      <c r="A20" s="7" t="s">
        <v>198</v>
      </c>
      <c r="B20" s="7"/>
      <c r="C20" s="24"/>
      <c r="D20" s="22"/>
      <c r="E20" s="24"/>
      <c r="G20" s="23"/>
      <c r="H20" s="18"/>
      <c r="I20" s="24"/>
      <c r="J20" s="24"/>
      <c r="K20" s="23"/>
      <c r="L20" s="23"/>
      <c r="M20" s="23"/>
      <c r="N20" s="18"/>
      <c r="O20" s="23"/>
      <c r="P20" s="23"/>
      <c r="Q20" s="23"/>
      <c r="R20" s="23"/>
      <c r="S20" s="22"/>
      <c r="T20" s="22"/>
      <c r="U20" s="24"/>
      <c r="V20" s="23"/>
      <c r="W20" s="23"/>
      <c r="X20" s="23"/>
    </row>
    <row r="21" spans="1:24">
      <c r="A21" s="7" t="s">
        <v>199</v>
      </c>
      <c r="B21" s="7"/>
      <c r="C21" s="63">
        <f>'CAP14.1 -Allocations'!D32</f>
        <v>8740.2759999999998</v>
      </c>
      <c r="D21" s="63"/>
      <c r="E21" s="63">
        <f>'CAP14.1 -Allocations'!E32</f>
        <v>1088.35375</v>
      </c>
      <c r="F21" s="55">
        <v>2.92E-2</v>
      </c>
      <c r="G21" s="18">
        <f>ROUND(C21*F21,0)</f>
        <v>255</v>
      </c>
      <c r="H21" s="18"/>
      <c r="I21" s="19">
        <v>0</v>
      </c>
      <c r="J21" s="19">
        <f t="shared" ref="J21:J22" si="4">F21*E21</f>
        <v>31.779929500000001</v>
      </c>
      <c r="K21" s="13">
        <f>J21+G21</f>
        <v>286.77992949999998</v>
      </c>
      <c r="L21" s="13">
        <f>K21+G21</f>
        <v>541.77992949999998</v>
      </c>
      <c r="M21" s="13">
        <f>L21+G21</f>
        <v>796.77992949999998</v>
      </c>
      <c r="N21" s="13"/>
      <c r="O21" s="13">
        <f>ROUND(C21*$O$5,0)</f>
        <v>328</v>
      </c>
      <c r="P21" s="13">
        <f>ROUND(C21*$P$5,0)</f>
        <v>631</v>
      </c>
      <c r="Q21" s="13">
        <f>ROUND(C21*$Q$5,0)</f>
        <v>584</v>
      </c>
      <c r="R21" s="13">
        <f>ROUND(C21*$R$5,0)</f>
        <v>540</v>
      </c>
      <c r="S21" s="19"/>
      <c r="T21" s="19"/>
      <c r="U21" s="19">
        <f>ROUND((((O21-J21))*-0.35)+T21,0)</f>
        <v>-104</v>
      </c>
      <c r="V21" s="13">
        <f>ROUND(((P21-G21)*-0.35)+U21,0)</f>
        <v>-236</v>
      </c>
      <c r="W21" s="13">
        <f>ROUND(((Q21-G21)*-0.35)+V21,0)</f>
        <v>-351</v>
      </c>
      <c r="X21" s="13">
        <f>ROUND(((R21-G21)*-0.35)+W21,0)</f>
        <v>-451</v>
      </c>
    </row>
    <row r="22" spans="1:24">
      <c r="A22" s="7" t="s">
        <v>39</v>
      </c>
      <c r="B22" s="7"/>
      <c r="C22" s="63">
        <f>'CAP14.1 -Allocations'!D97</f>
        <v>8795.2632002932824</v>
      </c>
      <c r="D22" s="63"/>
      <c r="E22" s="63">
        <f>'CAP14.1 -Allocations'!E97</f>
        <v>583.76715815752107</v>
      </c>
      <c r="F22" s="55">
        <v>2.92E-2</v>
      </c>
      <c r="G22" s="18">
        <f>ROUND(C22*F22,0)</f>
        <v>257</v>
      </c>
      <c r="H22" s="18"/>
      <c r="I22" s="19">
        <v>0</v>
      </c>
      <c r="J22" s="19">
        <f t="shared" si="4"/>
        <v>17.046001018199615</v>
      </c>
      <c r="K22" s="13">
        <f>J22+G22</f>
        <v>274.0460010181996</v>
      </c>
      <c r="L22" s="13">
        <f>K22+G22</f>
        <v>531.0460010181996</v>
      </c>
      <c r="M22" s="13">
        <f>L22+G22</f>
        <v>788.0460010181996</v>
      </c>
      <c r="N22" s="13"/>
      <c r="O22" s="13">
        <f>ROUND(C22*$O$5,0)</f>
        <v>330</v>
      </c>
      <c r="P22" s="13">
        <f>ROUND(C22*$P$5,0)</f>
        <v>635</v>
      </c>
      <c r="Q22" s="13">
        <f>ROUND(C22*$Q$5,0)</f>
        <v>587</v>
      </c>
      <c r="R22" s="13">
        <f>ROUND(C22*$R$5,0)</f>
        <v>543</v>
      </c>
      <c r="S22" s="19"/>
      <c r="T22" s="19"/>
      <c r="U22" s="19">
        <f>ROUND((((O22-J22))*-0.35)+T22,0)</f>
        <v>-110</v>
      </c>
      <c r="V22" s="13">
        <f>ROUND(((P22-G22)*-0.35)+U22,0)</f>
        <v>-242</v>
      </c>
      <c r="W22" s="13">
        <f>ROUND(((Q22-G22)*-0.35)+V22,0)</f>
        <v>-358</v>
      </c>
      <c r="X22" s="13">
        <f>ROUND(((R22-G22)*-0.35)+W22,0)</f>
        <v>-458</v>
      </c>
    </row>
    <row r="23" spans="1:24">
      <c r="A23" s="7" t="s">
        <v>196</v>
      </c>
      <c r="B23" s="7"/>
      <c r="C23" s="21">
        <f>SUM(C21:C22)</f>
        <v>17535.539200293282</v>
      </c>
      <c r="D23" s="22"/>
      <c r="E23" s="21">
        <f t="shared" ref="E23:J23" si="5">SUM(E21:E22)</f>
        <v>1672.1209081575212</v>
      </c>
      <c r="F23" s="8"/>
      <c r="G23" s="20">
        <f t="shared" si="5"/>
        <v>512</v>
      </c>
      <c r="H23" s="18"/>
      <c r="I23" s="21">
        <f t="shared" si="5"/>
        <v>0</v>
      </c>
      <c r="J23" s="21">
        <f t="shared" si="5"/>
        <v>48.825930518199613</v>
      </c>
      <c r="K23" s="20">
        <f>SUM(K21:K22)</f>
        <v>560.82593051819958</v>
      </c>
      <c r="L23" s="20">
        <f>SUM(L21:L22)</f>
        <v>1072.8259305181996</v>
      </c>
      <c r="M23" s="20">
        <f>SUM(M21:M22)</f>
        <v>1584.8259305181996</v>
      </c>
      <c r="N23" s="18"/>
      <c r="O23" s="20">
        <f t="shared" ref="O23:X23" si="6">SUM(O21:O22)</f>
        <v>658</v>
      </c>
      <c r="P23" s="20">
        <f t="shared" si="6"/>
        <v>1266</v>
      </c>
      <c r="Q23" s="20">
        <f t="shared" si="6"/>
        <v>1171</v>
      </c>
      <c r="R23" s="20">
        <f>SUM(R21:R22)</f>
        <v>1083</v>
      </c>
      <c r="S23" s="22"/>
      <c r="T23" s="21">
        <f t="shared" si="6"/>
        <v>0</v>
      </c>
      <c r="U23" s="21">
        <f t="shared" si="6"/>
        <v>-214</v>
      </c>
      <c r="V23" s="20">
        <f t="shared" si="6"/>
        <v>-478</v>
      </c>
      <c r="W23" s="20">
        <f t="shared" si="6"/>
        <v>-709</v>
      </c>
      <c r="X23" s="20">
        <f t="shared" si="6"/>
        <v>-909</v>
      </c>
    </row>
    <row r="24" spans="1:24" ht="6" customHeight="1">
      <c r="A24" s="7"/>
      <c r="B24" s="7"/>
      <c r="C24" s="24"/>
      <c r="D24" s="22"/>
      <c r="E24" s="24"/>
      <c r="G24" s="23"/>
      <c r="H24" s="18"/>
      <c r="I24" s="24"/>
      <c r="J24" s="24"/>
      <c r="K24" s="23"/>
      <c r="L24" s="23"/>
      <c r="M24" s="23"/>
      <c r="N24" s="18"/>
      <c r="O24" s="23"/>
      <c r="P24" s="23"/>
      <c r="Q24" s="23"/>
      <c r="R24" s="23"/>
      <c r="S24" s="22"/>
      <c r="T24" s="24"/>
      <c r="U24" s="24"/>
      <c r="V24" s="23"/>
      <c r="W24" s="23"/>
      <c r="X24" s="23"/>
    </row>
    <row r="25" spans="1:24">
      <c r="A25" s="7" t="s">
        <v>135</v>
      </c>
      <c r="B25" s="7"/>
      <c r="C25" s="63">
        <f>'CAP14.1 -Allocations'!D107+'CAP14.1 -Allocations'!D133+'CAP14.1 -Allocations'!D145+'CAP14.1 -Allocations'!D119+'CAP14.1 -Allocations'!D127</f>
        <v>3744.6639155504286</v>
      </c>
      <c r="D25" s="63"/>
      <c r="E25" s="63">
        <f>'CAP14.1 -Allocations'!E107+'CAP14.1 -Allocations'!E133+'CAP14.1 -Allocations'!E145+'CAP14.1 -Allocations'!E119+'CAP14.1 -Allocations'!E127</f>
        <v>238.11661418083352</v>
      </c>
      <c r="F25" s="55">
        <v>3.8100000000000002E-2</v>
      </c>
      <c r="G25" s="18">
        <f>ROUND(C25*F25,0)</f>
        <v>143</v>
      </c>
      <c r="H25" s="18"/>
      <c r="I25" s="19">
        <v>0</v>
      </c>
      <c r="J25" s="19">
        <f t="shared" ref="J25:J26" si="7">F25*E25</f>
        <v>9.0722430002897578</v>
      </c>
      <c r="K25" s="13">
        <f>J25+G25</f>
        <v>152.07224300028975</v>
      </c>
      <c r="L25" s="13">
        <f>K25+G25</f>
        <v>295.07224300028975</v>
      </c>
      <c r="M25" s="13">
        <f>L25+G25</f>
        <v>438.07224300028975</v>
      </c>
      <c r="N25" s="13"/>
      <c r="O25" s="13">
        <f>ROUND(C25*$O$6,0)</f>
        <v>535</v>
      </c>
      <c r="P25" s="13">
        <f>ROUND(C25*$P$6,0)</f>
        <v>917</v>
      </c>
      <c r="Q25" s="13">
        <f>ROUND(C25*$Q$6,0)</f>
        <v>655</v>
      </c>
      <c r="R25" s="13">
        <f>ROUND(C25*$R$6,0)</f>
        <v>468</v>
      </c>
      <c r="S25" s="19"/>
      <c r="T25" s="19"/>
      <c r="U25" s="19">
        <f>ROUND((((O25-J25))*-0.35)+T25,0)</f>
        <v>-184</v>
      </c>
      <c r="V25" s="13">
        <f>ROUND(((P25-G25)*-0.35)+U25,0)</f>
        <v>-455</v>
      </c>
      <c r="W25" s="13">
        <f>ROUND(((Q25-G25)*-0.35)+V25,0)</f>
        <v>-634</v>
      </c>
      <c r="X25" s="13">
        <f>ROUND(((R25-G25)*-0.35)+W25,0)</f>
        <v>-748</v>
      </c>
    </row>
    <row r="26" spans="1:24">
      <c r="A26" s="7" t="s">
        <v>200</v>
      </c>
      <c r="B26" s="7"/>
      <c r="C26" s="63">
        <f>'CAP14.1 -Allocations'!D155</f>
        <v>845.53763793849294</v>
      </c>
      <c r="D26" s="63"/>
      <c r="E26" s="63">
        <f>'CAP14.1 -Allocations'!E155</f>
        <v>87.833200323539117</v>
      </c>
      <c r="F26" s="55">
        <v>8.9200000000000002E-2</v>
      </c>
      <c r="G26" s="18">
        <f>ROUND(C26*F26,0)</f>
        <v>75</v>
      </c>
      <c r="H26" s="18"/>
      <c r="I26" s="19">
        <v>0</v>
      </c>
      <c r="J26" s="19">
        <f t="shared" si="7"/>
        <v>7.8347214688596898</v>
      </c>
      <c r="K26" s="13">
        <f>J26+G26</f>
        <v>82.834721468859684</v>
      </c>
      <c r="L26" s="13">
        <f>K26+G26</f>
        <v>157.8347214688597</v>
      </c>
      <c r="M26" s="13">
        <f>L26+G26</f>
        <v>232.8347214688597</v>
      </c>
      <c r="N26" s="13"/>
      <c r="O26" s="13">
        <f>ROUND(C26*$O$5,0)</f>
        <v>32</v>
      </c>
      <c r="P26" s="13">
        <f>ROUND(C26*$P$5,0)</f>
        <v>61</v>
      </c>
      <c r="Q26" s="13">
        <f>ROUND(C26*$Q$5,0)</f>
        <v>56</v>
      </c>
      <c r="R26" s="13">
        <f>ROUND(C26*$R$5,0)</f>
        <v>52</v>
      </c>
      <c r="S26" s="19"/>
      <c r="T26" s="19"/>
      <c r="U26" s="19">
        <f>ROUND((((O26-J26))*-0.35)+T26,0)</f>
        <v>-8</v>
      </c>
      <c r="V26" s="13">
        <f>ROUND(((P26-G26)*-0.35)+U26,0)</f>
        <v>-3</v>
      </c>
      <c r="W26" s="13">
        <f>ROUND(((Q26-G26)*-0.35)+V26,0)</f>
        <v>4</v>
      </c>
      <c r="X26" s="13">
        <f>ROUND(((R26-G26)*-0.35)+W26,0)</f>
        <v>12</v>
      </c>
    </row>
    <row r="27" spans="1:24">
      <c r="A27" s="7" t="s">
        <v>196</v>
      </c>
      <c r="B27" s="7"/>
      <c r="C27" s="21">
        <f>SUM(C25:C26)</f>
        <v>4590.2015534889215</v>
      </c>
      <c r="D27" s="22"/>
      <c r="E27" s="21">
        <f t="shared" ref="E27:M27" si="8">SUM(E25:E26)</f>
        <v>325.94981450437263</v>
      </c>
      <c r="F27" s="8"/>
      <c r="G27" s="20">
        <f t="shared" si="8"/>
        <v>218</v>
      </c>
      <c r="H27" s="18"/>
      <c r="I27" s="21">
        <f t="shared" si="8"/>
        <v>0</v>
      </c>
      <c r="J27" s="21">
        <f t="shared" si="8"/>
        <v>16.906964469149447</v>
      </c>
      <c r="K27" s="21">
        <f t="shared" si="8"/>
        <v>234.90696446914944</v>
      </c>
      <c r="L27" s="21">
        <f t="shared" si="8"/>
        <v>452.90696446914944</v>
      </c>
      <c r="M27" s="21">
        <f t="shared" si="8"/>
        <v>670.90696446914944</v>
      </c>
      <c r="N27" s="18"/>
      <c r="O27" s="20">
        <f t="shared" ref="O27:X27" si="9">SUM(O25:O26)</f>
        <v>567</v>
      </c>
      <c r="P27" s="20">
        <f t="shared" si="9"/>
        <v>978</v>
      </c>
      <c r="Q27" s="20">
        <f t="shared" si="9"/>
        <v>711</v>
      </c>
      <c r="R27" s="20">
        <f t="shared" si="9"/>
        <v>520</v>
      </c>
      <c r="S27" s="22"/>
      <c r="T27" s="21">
        <f t="shared" si="9"/>
        <v>0</v>
      </c>
      <c r="U27" s="21">
        <f t="shared" si="9"/>
        <v>-192</v>
      </c>
      <c r="V27" s="20">
        <f t="shared" si="9"/>
        <v>-458</v>
      </c>
      <c r="W27" s="20">
        <f t="shared" si="9"/>
        <v>-630</v>
      </c>
      <c r="X27" s="20">
        <f t="shared" si="9"/>
        <v>-736</v>
      </c>
    </row>
    <row r="28" spans="1:24">
      <c r="A28" s="7"/>
      <c r="B28" s="7"/>
      <c r="C28" s="24"/>
      <c r="D28" s="22"/>
      <c r="E28" s="24"/>
      <c r="G28" s="23"/>
      <c r="H28" s="18"/>
      <c r="I28" s="24"/>
      <c r="J28" s="24"/>
      <c r="K28" s="23"/>
      <c r="L28" s="23"/>
      <c r="M28" s="23"/>
      <c r="N28" s="18"/>
      <c r="O28" s="23"/>
      <c r="P28" s="23"/>
      <c r="Q28" s="23"/>
      <c r="R28" s="23"/>
      <c r="S28" s="22"/>
      <c r="T28" s="238"/>
      <c r="U28" s="238"/>
      <c r="V28" s="23"/>
      <c r="W28" s="23"/>
      <c r="X28" s="23"/>
    </row>
    <row r="29" spans="1:24">
      <c r="A29" s="7" t="s">
        <v>463</v>
      </c>
      <c r="B29" s="7"/>
      <c r="C29" s="63">
        <f>('CAP14.1 -Allocations'!$D$169+'CAP14.1 -Allocations'!$D$195+'CAP14.1 -Allocations'!$D$188)*0.61</f>
        <v>2504.4735347347432</v>
      </c>
      <c r="D29" s="22"/>
      <c r="E29" s="63">
        <f>('CAP14.1 -Allocations'!$E$169+'CAP14.1 -Allocations'!$E$195+'CAP14.1 -Allocations'!$E$188)*0.61</f>
        <v>196.11657355861036</v>
      </c>
      <c r="F29" s="53">
        <v>0.23699999999999999</v>
      </c>
      <c r="G29" s="18">
        <f>ROUND(C29*F29,0)</f>
        <v>594</v>
      </c>
      <c r="H29" s="18"/>
      <c r="I29" s="19">
        <v>0</v>
      </c>
      <c r="J29" s="19">
        <f t="shared" ref="J29" si="10">F29*E29</f>
        <v>46.479627933390653</v>
      </c>
      <c r="K29" s="13">
        <f>J29+G29</f>
        <v>640.4796279333907</v>
      </c>
      <c r="L29" s="13">
        <f>K29+G29</f>
        <v>1234.4796279333907</v>
      </c>
      <c r="M29" s="13">
        <f>L29+G29</f>
        <v>1828.4796279333907</v>
      </c>
      <c r="N29" s="18"/>
      <c r="O29" s="13">
        <f>ROUND(C29*$O$7,0)</f>
        <v>501</v>
      </c>
      <c r="P29" s="13">
        <f>ROUND(C29*$P$7,0)</f>
        <v>801</v>
      </c>
      <c r="Q29" s="13">
        <f>ROUND(C29*$Q$7,0)</f>
        <v>481</v>
      </c>
      <c r="R29" s="13">
        <f>ROUND(C29*$R$7,0)</f>
        <v>289</v>
      </c>
      <c r="S29" s="19"/>
      <c r="T29" s="19"/>
      <c r="U29" s="19">
        <f>ROUND((((O29-J29))*-0.35)+T29,0)</f>
        <v>-159</v>
      </c>
      <c r="V29" s="13">
        <f>ROUND(((P29-G29)*-0.35)+U29,0)</f>
        <v>-231</v>
      </c>
      <c r="W29" s="13">
        <f>ROUND(((Q29-G29)*-0.35)+V29,0)</f>
        <v>-191</v>
      </c>
      <c r="X29" s="13">
        <f>ROUND(((R29-G29)*-0.35)+W29,0)</f>
        <v>-84</v>
      </c>
    </row>
    <row r="30" spans="1:24">
      <c r="A30" s="7" t="s">
        <v>464</v>
      </c>
      <c r="B30" s="7"/>
      <c r="C30" s="64">
        <f>('CAP14.1 -Allocations'!$D$169+'CAP14.1 -Allocations'!$D$195+'CAP14.1 -Allocations'!$D$188)*0.39</f>
        <v>1601.2207845025407</v>
      </c>
      <c r="D30" s="63"/>
      <c r="E30" s="64">
        <f>('CAP14.1 -Allocations'!$E$169+'CAP14.1 -Allocations'!$E$195+'CAP14.1 -Allocations'!$E$188)*0.39</f>
        <v>125.38600604566892</v>
      </c>
      <c r="F30" s="55">
        <v>0.2</v>
      </c>
      <c r="G30" s="25">
        <f>ROUND(C30*F30,0)</f>
        <v>320</v>
      </c>
      <c r="H30" s="18"/>
      <c r="I30" s="26">
        <v>0</v>
      </c>
      <c r="J30" s="26">
        <f t="shared" ref="J30" si="11">F30*E30</f>
        <v>25.077201209133786</v>
      </c>
      <c r="K30" s="27">
        <f>J30+G30</f>
        <v>345.07720120913376</v>
      </c>
      <c r="L30" s="27">
        <f>K30+G30</f>
        <v>665.07720120913382</v>
      </c>
      <c r="M30" s="27">
        <f>L30+G30</f>
        <v>985.07720120913382</v>
      </c>
      <c r="N30" s="13"/>
      <c r="O30" s="27">
        <f>ROUND(C30*$O$8,0)</f>
        <v>534</v>
      </c>
      <c r="P30" s="27">
        <f>ROUND(C30*$P$8,0)</f>
        <v>712</v>
      </c>
      <c r="Q30" s="27">
        <f>ROUND(C30*$Q$8,0)</f>
        <v>237</v>
      </c>
      <c r="R30" s="26">
        <f>ROUND(C30*$R$8,0)</f>
        <v>119</v>
      </c>
      <c r="S30" s="19"/>
      <c r="T30" s="26"/>
      <c r="U30" s="26">
        <f>ROUND((((O30-J30))*-0.35)+T30,0)</f>
        <v>-178</v>
      </c>
      <c r="V30" s="27">
        <f>ROUND(((P30-G30)*-0.35)+U30,0)</f>
        <v>-315</v>
      </c>
      <c r="W30" s="27">
        <f>ROUND(((Q30-G30)*-0.35)+V30,0)</f>
        <v>-286</v>
      </c>
      <c r="X30" s="27">
        <f>ROUND(((R30-G30)*-0.35)+W30,0)</f>
        <v>-216</v>
      </c>
    </row>
    <row r="31" spans="1:24">
      <c r="A31" s="7" t="s">
        <v>462</v>
      </c>
      <c r="B31" s="7"/>
      <c r="C31" s="223">
        <f>SUM(C29:C30)</f>
        <v>4105.6943192372837</v>
      </c>
      <c r="D31" s="63"/>
      <c r="E31" s="223">
        <f>SUM(E29:E30)</f>
        <v>321.50257960427928</v>
      </c>
      <c r="F31" s="55"/>
      <c r="G31" s="223">
        <f>SUM(G29:G30)</f>
        <v>914</v>
      </c>
      <c r="H31" s="18"/>
      <c r="I31" s="223">
        <f t="shared" ref="I31:M31" si="12">SUM(I29:I30)</f>
        <v>0</v>
      </c>
      <c r="J31" s="223">
        <f>SUM(J29:J30)</f>
        <v>71.556829142524435</v>
      </c>
      <c r="K31" s="223">
        <f t="shared" si="12"/>
        <v>985.55682914252452</v>
      </c>
      <c r="L31" s="223">
        <f t="shared" si="12"/>
        <v>1899.5568291425245</v>
      </c>
      <c r="M31" s="223">
        <f t="shared" si="12"/>
        <v>2813.5568291425243</v>
      </c>
      <c r="N31" s="13"/>
      <c r="O31" s="63">
        <f>SUM(O29:O30)</f>
        <v>1035</v>
      </c>
      <c r="P31" s="63">
        <f>SUM(P29:P30)</f>
        <v>1513</v>
      </c>
      <c r="Q31" s="63">
        <f>SUM(Q29:Q30)</f>
        <v>718</v>
      </c>
      <c r="R31" s="63">
        <f>SUM(R29:R30)</f>
        <v>408</v>
      </c>
      <c r="S31" s="19"/>
      <c r="T31" s="63">
        <f>SUM(T29:T30)</f>
        <v>0</v>
      </c>
      <c r="U31" s="63">
        <f>SUM(U29:U30)</f>
        <v>-337</v>
      </c>
      <c r="V31" s="63">
        <f>SUM(V29:V30)</f>
        <v>-546</v>
      </c>
      <c r="W31" s="63">
        <f>SUM(W29:W30)</f>
        <v>-477</v>
      </c>
      <c r="X31" s="63">
        <f>SUM(X29:X30)</f>
        <v>-300</v>
      </c>
    </row>
    <row r="32" spans="1:24">
      <c r="A32" s="7"/>
      <c r="B32" s="7"/>
      <c r="C32" s="24"/>
      <c r="D32" s="22"/>
      <c r="E32" s="24"/>
      <c r="G32" s="23"/>
      <c r="H32" s="18"/>
      <c r="I32" s="24"/>
      <c r="J32" s="24"/>
      <c r="K32" s="23"/>
      <c r="L32" s="23"/>
      <c r="M32" s="23"/>
      <c r="N32" s="18"/>
      <c r="O32" s="23"/>
      <c r="P32" s="23"/>
      <c r="Q32" s="23"/>
      <c r="R32" s="23"/>
      <c r="S32" s="22"/>
      <c r="T32" s="24"/>
      <c r="U32" s="24"/>
      <c r="V32" s="23"/>
      <c r="W32" s="23"/>
      <c r="X32" s="23"/>
    </row>
    <row r="33" spans="1:24" s="28" customFormat="1" ht="13.5" thickBot="1">
      <c r="A33" s="65" t="s">
        <v>201</v>
      </c>
      <c r="B33" s="65"/>
      <c r="C33" s="31">
        <f>SUM(C16,C18,C23,C27,C31)</f>
        <v>56212.226762719496</v>
      </c>
      <c r="D33" s="32"/>
      <c r="E33" s="31">
        <f>SUM(E16,E18,E23,E27,E31)</f>
        <v>4508.4242779286724</v>
      </c>
      <c r="F33" s="57"/>
      <c r="G33" s="31">
        <f>SUM(G16,G18,G23,G27,G31)</f>
        <v>2198</v>
      </c>
      <c r="H33" s="30"/>
      <c r="I33" s="31">
        <f t="shared" ref="I33:M33" si="13">SUM(I16,I18,I23,I27,I31)</f>
        <v>0</v>
      </c>
      <c r="J33" s="31">
        <f t="shared" si="13"/>
        <v>177.9273414091285</v>
      </c>
      <c r="K33" s="31">
        <f>SUM(K16,K18,K23,K27,K31)</f>
        <v>2375.9273414091285</v>
      </c>
      <c r="L33" s="31">
        <f t="shared" si="13"/>
        <v>4573.9273414091285</v>
      </c>
      <c r="M33" s="31">
        <f t="shared" si="13"/>
        <v>6771.9273414091276</v>
      </c>
      <c r="N33" s="30"/>
      <c r="O33" s="31">
        <f>SUM(O16,O18,O23,O27,O31,)</f>
        <v>3384</v>
      </c>
      <c r="P33" s="31">
        <f>SUM(P16,P18,P23,P27,P31,)</f>
        <v>5921</v>
      </c>
      <c r="Q33" s="31">
        <f>SUM(Q16,Q18,Q23,Q27,Q31,)</f>
        <v>4602</v>
      </c>
      <c r="R33" s="31">
        <f>SUM(R16,R18,R23,R27,R31,)</f>
        <v>3863</v>
      </c>
      <c r="S33" s="32"/>
      <c r="T33" s="31">
        <f>SUM(T16,T18,T23,T27,T31,)</f>
        <v>0</v>
      </c>
      <c r="U33" s="31">
        <f>SUM(U16,U18,U23,U27,U31,)</f>
        <v>-1122</v>
      </c>
      <c r="V33" s="31">
        <f>SUM(V16,V18,V23,V27,V31,)</f>
        <v>-2425</v>
      </c>
      <c r="W33" s="31">
        <f>SUM(W16,W18,W23,W27,W31,)</f>
        <v>-3266</v>
      </c>
      <c r="X33" s="31">
        <f>SUM(X16,X18,X23,X27,X31,)</f>
        <v>-3849</v>
      </c>
    </row>
    <row r="34" spans="1:24" s="28" customFormat="1">
      <c r="A34" s="65"/>
      <c r="B34" s="65"/>
      <c r="C34" s="224" t="s">
        <v>453</v>
      </c>
      <c r="D34" s="224"/>
      <c r="E34" s="224" t="s">
        <v>453</v>
      </c>
      <c r="F34" s="58"/>
      <c r="G34" s="247" t="s">
        <v>453</v>
      </c>
      <c r="H34" s="247"/>
      <c r="I34" s="34"/>
      <c r="J34" s="247" t="s">
        <v>453</v>
      </c>
      <c r="K34" s="247"/>
      <c r="L34" s="33"/>
      <c r="M34" s="33"/>
      <c r="N34" s="30"/>
      <c r="O34" s="33"/>
      <c r="P34" s="33"/>
      <c r="Q34" s="33"/>
      <c r="R34" s="33"/>
      <c r="S34" s="32"/>
      <c r="T34" s="34"/>
      <c r="U34" s="34"/>
      <c r="V34" s="33"/>
      <c r="W34" s="33"/>
      <c r="X34" s="33"/>
    </row>
    <row r="35" spans="1:24">
      <c r="C35" s="24">
        <f>C33-'CAP14.1 -Allocations'!D305</f>
        <v>0</v>
      </c>
      <c r="D35" s="24"/>
      <c r="E35" s="24">
        <f>E33-'CAP14.1 -Allocations'!E305</f>
        <v>0</v>
      </c>
      <c r="G35" s="23"/>
      <c r="H35" s="18"/>
      <c r="I35" s="24"/>
      <c r="J35" s="24"/>
      <c r="K35" s="23"/>
      <c r="L35" s="23"/>
      <c r="M35" s="23"/>
      <c r="N35" s="18"/>
      <c r="O35" s="23"/>
      <c r="P35" s="23"/>
      <c r="Q35" s="23"/>
      <c r="R35" s="23"/>
      <c r="S35" s="22"/>
      <c r="T35" s="24"/>
      <c r="U35" s="24"/>
      <c r="V35" s="23"/>
      <c r="W35" s="23"/>
      <c r="X35" s="23"/>
    </row>
    <row r="36" spans="1:24">
      <c r="A36" s="5" t="s">
        <v>202</v>
      </c>
      <c r="C36" s="64">
        <f>'CAP14.1 -Allocations'!D204</f>
        <v>116.48481100680002</v>
      </c>
      <c r="D36" s="63"/>
      <c r="E36" s="64">
        <f>'CAP14.1 -Allocations'!E204</f>
        <v>24.181756506400003</v>
      </c>
      <c r="F36" s="55">
        <v>1.5900000000000001E-2</v>
      </c>
      <c r="G36" s="25">
        <f>ROUND(C36*F36,0)</f>
        <v>2</v>
      </c>
      <c r="H36" s="18"/>
      <c r="I36" s="26">
        <v>0</v>
      </c>
      <c r="J36" s="26">
        <f t="shared" ref="J36" si="14">F36*E36</f>
        <v>0.38448992845176005</v>
      </c>
      <c r="K36" s="27">
        <f>J36+G36</f>
        <v>2.3844899284517602</v>
      </c>
      <c r="L36" s="27">
        <f>K36+G36</f>
        <v>4.3844899284517602</v>
      </c>
      <c r="M36" s="27">
        <f>L36+G36</f>
        <v>6.3844899284517602</v>
      </c>
      <c r="N36" s="13"/>
      <c r="O36" s="27">
        <f>ROUND(C36*$O$5,0)</f>
        <v>4</v>
      </c>
      <c r="P36" s="27">
        <f>ROUND(C36*$P$5,0)</f>
        <v>8</v>
      </c>
      <c r="Q36" s="27">
        <f>ROUND(C36*$Q$5,0)</f>
        <v>8</v>
      </c>
      <c r="R36" s="27">
        <f>ROUND(C36*$R$5,0)</f>
        <v>7</v>
      </c>
      <c r="S36" s="19"/>
      <c r="T36" s="26"/>
      <c r="U36" s="26">
        <f>ROUND((((O36-J36))*-0.35)+T36,0)</f>
        <v>-1</v>
      </c>
      <c r="V36" s="27">
        <f>ROUND(((P36-G36)*-0.35)+U36,0)</f>
        <v>-3</v>
      </c>
      <c r="W36" s="27">
        <f>ROUND(((Q36-G36)*-0.35)+V36,0)</f>
        <v>-5</v>
      </c>
      <c r="X36" s="27">
        <f>ROUND(((R36-G36)*-0.35)+W36,0)</f>
        <v>-7</v>
      </c>
    </row>
    <row r="37" spans="1:24" ht="6" customHeight="1">
      <c r="C37" s="24"/>
      <c r="D37" s="22"/>
      <c r="E37" s="24"/>
      <c r="G37" s="23"/>
      <c r="H37" s="18"/>
      <c r="I37" s="24"/>
      <c r="J37" s="24"/>
      <c r="K37" s="23"/>
      <c r="L37" s="23"/>
      <c r="M37" s="23"/>
      <c r="N37" s="18"/>
      <c r="O37" s="23"/>
      <c r="P37" s="23"/>
      <c r="Q37" s="23"/>
      <c r="R37" s="23"/>
      <c r="S37" s="22"/>
      <c r="T37" s="24"/>
      <c r="U37" s="24"/>
      <c r="V37" s="23"/>
      <c r="W37" s="23"/>
      <c r="X37" s="23"/>
    </row>
    <row r="38" spans="1:24">
      <c r="A38" s="5" t="s">
        <v>198</v>
      </c>
      <c r="C38" s="24"/>
      <c r="D38" s="22"/>
      <c r="E38" s="24"/>
      <c r="G38" s="23"/>
      <c r="H38" s="18"/>
      <c r="I38" s="24"/>
      <c r="J38" s="24"/>
      <c r="K38" s="23"/>
      <c r="L38" s="23"/>
      <c r="M38" s="23"/>
      <c r="N38" s="18"/>
      <c r="O38" s="23"/>
      <c r="P38" s="23"/>
      <c r="Q38" s="23"/>
      <c r="R38" s="23"/>
      <c r="S38" s="22"/>
      <c r="T38" s="24"/>
      <c r="U38" s="24"/>
      <c r="V38" s="23"/>
      <c r="W38" s="23"/>
      <c r="X38" s="23"/>
    </row>
    <row r="39" spans="1:24">
      <c r="A39" s="5" t="s">
        <v>199</v>
      </c>
      <c r="C39" s="63">
        <f>'CAP14.1 -Allocations'!D217</f>
        <v>3451.8719999999998</v>
      </c>
      <c r="D39" s="63"/>
      <c r="E39" s="63">
        <f>'CAP14.1 -Allocations'!E217</f>
        <v>598.44591666666668</v>
      </c>
      <c r="F39" s="55">
        <v>2.52E-2</v>
      </c>
      <c r="G39" s="18">
        <f>ROUND(C39*F39,0)</f>
        <v>87</v>
      </c>
      <c r="H39" s="18"/>
      <c r="I39" s="19">
        <v>0</v>
      </c>
      <c r="J39" s="19">
        <f t="shared" ref="J39:J41" si="15">F39*E39</f>
        <v>15.0808371</v>
      </c>
      <c r="K39" s="13">
        <f>J39+G39</f>
        <v>102.0808371</v>
      </c>
      <c r="L39" s="13">
        <f>K39+G39</f>
        <v>189.0808371</v>
      </c>
      <c r="M39" s="13">
        <f>L39+G39</f>
        <v>276.0808371</v>
      </c>
      <c r="N39" s="13"/>
      <c r="O39" s="13">
        <f>ROUND(C39*$O$5,0)</f>
        <v>129</v>
      </c>
      <c r="P39" s="13">
        <f>ROUND(C39*$P$5,0)</f>
        <v>249</v>
      </c>
      <c r="Q39" s="13">
        <f>ROUND(C39*$Q$5,0)</f>
        <v>230</v>
      </c>
      <c r="R39" s="13">
        <f>ROUND(C39*$R$5,0)</f>
        <v>213</v>
      </c>
      <c r="S39" s="19"/>
      <c r="T39" s="19"/>
      <c r="U39" s="19">
        <f>ROUND((((O39-J39))*-0.35)+T39,0)</f>
        <v>-40</v>
      </c>
      <c r="V39" s="13">
        <f>ROUND(((P39-G39)*-0.35)+U39,0)</f>
        <v>-97</v>
      </c>
      <c r="W39" s="13">
        <f>ROUND(((Q39-G39)*-0.35)+V39,0)</f>
        <v>-147</v>
      </c>
      <c r="X39" s="13">
        <f>ROUND(((R39-G39)*-0.35)+W39,0)</f>
        <v>-191</v>
      </c>
    </row>
    <row r="40" spans="1:24">
      <c r="A40" s="5" t="s">
        <v>40</v>
      </c>
      <c r="C40" s="63">
        <f>'CAP14.1 -Allocations'!D285</f>
        <v>1841.5023330220797</v>
      </c>
      <c r="D40" s="63"/>
      <c r="E40" s="63">
        <f>'CAP14.1 -Allocations'!E285</f>
        <v>76.729263875919997</v>
      </c>
      <c r="F40" s="55">
        <v>2.52E-2</v>
      </c>
      <c r="G40" s="18">
        <f>ROUND(C40*F40,0)</f>
        <v>46</v>
      </c>
      <c r="H40" s="18"/>
      <c r="I40" s="19">
        <v>0</v>
      </c>
      <c r="J40" s="19">
        <f t="shared" si="15"/>
        <v>1.9335774496731839</v>
      </c>
      <c r="K40" s="13">
        <f>J40+G40</f>
        <v>47.933577449673187</v>
      </c>
      <c r="L40" s="13">
        <f>K40+G40</f>
        <v>93.93357744967318</v>
      </c>
      <c r="M40" s="13">
        <f>L40+G40</f>
        <v>139.93357744967318</v>
      </c>
      <c r="N40" s="13"/>
      <c r="O40" s="13">
        <f>ROUND(C40*$O$5,0)</f>
        <v>69</v>
      </c>
      <c r="P40" s="13">
        <f>ROUND(C40*$P$5,0)</f>
        <v>133</v>
      </c>
      <c r="Q40" s="13">
        <f>ROUND(C40*$Q$5,0)</f>
        <v>123</v>
      </c>
      <c r="R40" s="13">
        <f>ROUND(C40*$R$5,0)</f>
        <v>114</v>
      </c>
      <c r="S40" s="19"/>
      <c r="T40" s="19"/>
      <c r="U40" s="19">
        <f>ROUND((((O40-J40))*-0.35)+T40,0)</f>
        <v>-23</v>
      </c>
      <c r="V40" s="13">
        <f>ROUND(((P40-G40)*-0.35)+U40,0)</f>
        <v>-53</v>
      </c>
      <c r="W40" s="13">
        <f>ROUND(((Q40-G40)*-0.35)+V40,0)</f>
        <v>-80</v>
      </c>
      <c r="X40" s="13">
        <f>ROUND(((R40-G40)*-0.35)+W40,0)</f>
        <v>-104</v>
      </c>
    </row>
    <row r="41" spans="1:24">
      <c r="A41" s="5" t="s">
        <v>39</v>
      </c>
      <c r="C41" s="63">
        <f>'CAP14.1 -Allocations'!D291</f>
        <v>34.056355500000002</v>
      </c>
      <c r="D41" s="63"/>
      <c r="E41" s="63">
        <f>'CAP14.1 -Allocations'!E291</f>
        <v>2.1329580125000001</v>
      </c>
      <c r="F41" s="55">
        <v>2.52E-2</v>
      </c>
      <c r="G41" s="18">
        <f>ROUND(C41*F41,0)</f>
        <v>1</v>
      </c>
      <c r="H41" s="18"/>
      <c r="I41" s="19">
        <v>0</v>
      </c>
      <c r="J41" s="19">
        <f t="shared" si="15"/>
        <v>5.3750541915000005E-2</v>
      </c>
      <c r="K41" s="13">
        <f>J41+G41</f>
        <v>1.0537505419149999</v>
      </c>
      <c r="L41" s="13">
        <f>K41+G41</f>
        <v>2.0537505419149999</v>
      </c>
      <c r="M41" s="13">
        <f>L41+G41</f>
        <v>3.0537505419149999</v>
      </c>
      <c r="N41" s="13"/>
      <c r="O41" s="13">
        <f>ROUND(C41*$O$5,0)</f>
        <v>1</v>
      </c>
      <c r="P41" s="13">
        <f>ROUND(C41*$P$5,0)</f>
        <v>2</v>
      </c>
      <c r="Q41" s="13">
        <f>ROUND(C41*$Q$5,0)</f>
        <v>2</v>
      </c>
      <c r="R41" s="13">
        <f>ROUND(C41*$R$5,0)</f>
        <v>2</v>
      </c>
      <c r="S41" s="19"/>
      <c r="T41" s="19"/>
      <c r="U41" s="19">
        <f>ROUND((((O41-J41))*-0.35)+T41,0)</f>
        <v>0</v>
      </c>
      <c r="V41" s="13">
        <f>ROUND(((P41-G41)*-0.35)+U41,0)</f>
        <v>0</v>
      </c>
      <c r="W41" s="13">
        <f>ROUND(((Q41-G41)*-0.35)+V41,0)</f>
        <v>0</v>
      </c>
      <c r="X41" s="13">
        <f>ROUND(((R41-G41)*-0.35)+W41,0)</f>
        <v>0</v>
      </c>
    </row>
    <row r="42" spans="1:24">
      <c r="A42" s="5" t="s">
        <v>196</v>
      </c>
      <c r="C42" s="21">
        <f>SUM(C39:C41)</f>
        <v>5327.4306885220794</v>
      </c>
      <c r="D42" s="22"/>
      <c r="E42" s="21">
        <f>SUM(E39:E41)</f>
        <v>677.30813855508666</v>
      </c>
      <c r="F42" s="8"/>
      <c r="G42" s="20">
        <f t="shared" ref="G42:M42" si="16">SUM(G39:G41)</f>
        <v>134</v>
      </c>
      <c r="H42" s="18"/>
      <c r="I42" s="21">
        <f t="shared" si="16"/>
        <v>0</v>
      </c>
      <c r="J42" s="21">
        <f t="shared" si="16"/>
        <v>17.068165091588185</v>
      </c>
      <c r="K42" s="20">
        <f t="shared" si="16"/>
        <v>151.06816509158818</v>
      </c>
      <c r="L42" s="20">
        <f t="shared" si="16"/>
        <v>285.06816509158818</v>
      </c>
      <c r="M42" s="20">
        <f t="shared" si="16"/>
        <v>419.06816509158818</v>
      </c>
      <c r="N42" s="18"/>
      <c r="O42" s="20">
        <f t="shared" ref="O42:X42" si="17">SUM(O39:O41)</f>
        <v>199</v>
      </c>
      <c r="P42" s="20">
        <f t="shared" si="17"/>
        <v>384</v>
      </c>
      <c r="Q42" s="20">
        <f t="shared" si="17"/>
        <v>355</v>
      </c>
      <c r="R42" s="20">
        <f>SUM(R39:R41)</f>
        <v>329</v>
      </c>
      <c r="S42" s="22"/>
      <c r="T42" s="21">
        <f t="shared" si="17"/>
        <v>0</v>
      </c>
      <c r="U42" s="21">
        <f t="shared" si="17"/>
        <v>-63</v>
      </c>
      <c r="V42" s="20">
        <f t="shared" si="17"/>
        <v>-150</v>
      </c>
      <c r="W42" s="20">
        <f t="shared" si="17"/>
        <v>-227</v>
      </c>
      <c r="X42" s="20">
        <f t="shared" si="17"/>
        <v>-295</v>
      </c>
    </row>
    <row r="43" spans="1:24" ht="7.5" customHeight="1">
      <c r="C43" s="24"/>
      <c r="D43" s="22"/>
      <c r="E43" s="24"/>
      <c r="G43" s="23"/>
      <c r="H43" s="18"/>
      <c r="I43" s="24"/>
      <c r="J43" s="24"/>
      <c r="K43" s="23"/>
      <c r="L43" s="23"/>
      <c r="M43" s="23"/>
      <c r="N43" s="18"/>
      <c r="O43" s="23"/>
      <c r="P43" s="23"/>
      <c r="Q43" s="23"/>
      <c r="R43" s="23"/>
      <c r="S43" s="22"/>
      <c r="T43" s="24"/>
      <c r="U43" s="24"/>
      <c r="V43" s="23"/>
      <c r="W43" s="23"/>
      <c r="X43" s="23"/>
    </row>
    <row r="44" spans="1:24">
      <c r="A44" s="5" t="s">
        <v>135</v>
      </c>
      <c r="C44" s="63">
        <f>'CAP14.1 -Allocations'!D110+'CAP14.1 -Allocations'!D122+'CAP14.1 -Allocations'!D128+'CAP14.1 -Allocations'!D141</f>
        <v>825.390541153399</v>
      </c>
      <c r="D44" s="63"/>
      <c r="E44" s="63">
        <f>'CAP14.1 -Allocations'!E110+'CAP14.1 -Allocations'!E122+'CAP14.1 -Allocations'!E128+'CAP14.1 -Allocations'!E141</f>
        <v>50.796333180782959</v>
      </c>
      <c r="F44" s="55">
        <v>3.6200000000000003E-2</v>
      </c>
      <c r="G44" s="18">
        <f>ROUND(C44*F44,0)</f>
        <v>30</v>
      </c>
      <c r="H44" s="18"/>
      <c r="I44" s="19">
        <v>0</v>
      </c>
      <c r="J44" s="19">
        <f t="shared" ref="J44:J45" si="18">F44*E44</f>
        <v>1.8388272611443433</v>
      </c>
      <c r="K44" s="13">
        <f>J44+G44</f>
        <v>31.838827261144342</v>
      </c>
      <c r="L44" s="13">
        <f>K44+G44</f>
        <v>61.838827261144345</v>
      </c>
      <c r="M44" s="13">
        <f>L44+G44</f>
        <v>91.838827261144345</v>
      </c>
      <c r="N44" s="13"/>
      <c r="O44" s="13">
        <f>ROUND(C44*$O$6,0)</f>
        <v>118</v>
      </c>
      <c r="P44" s="13">
        <f>ROUND(C44*$P$6,0)</f>
        <v>202</v>
      </c>
      <c r="Q44" s="13">
        <f>ROUND(C44*$Q$6,0)</f>
        <v>144</v>
      </c>
      <c r="R44" s="13">
        <f>ROUND(C44*$R$6,0)</f>
        <v>103</v>
      </c>
      <c r="S44" s="19"/>
      <c r="T44" s="19"/>
      <c r="U44" s="19">
        <f>ROUND((((O44-J44))*-0.35)+T44,0)</f>
        <v>-41</v>
      </c>
      <c r="V44" s="13">
        <f>ROUND(((P44-G44)*-0.35)+U44,0)</f>
        <v>-101</v>
      </c>
      <c r="W44" s="13">
        <f>ROUND(((Q44-G44)*-0.35)+V44,0)</f>
        <v>-141</v>
      </c>
      <c r="X44" s="13">
        <f>ROUND(((R44-G44)*-0.35)+W44,0)</f>
        <v>-167</v>
      </c>
    </row>
    <row r="45" spans="1:24">
      <c r="A45" s="5" t="s">
        <v>200</v>
      </c>
      <c r="C45" s="63">
        <f>'CAP14.1 -Allocations'!D158</f>
        <v>250.75965480474702</v>
      </c>
      <c r="D45" s="63"/>
      <c r="E45" s="63">
        <f>'CAP14.1 -Allocations'!E158</f>
        <v>26.048542377399208</v>
      </c>
      <c r="F45" s="55">
        <v>8.9200000000000002E-2</v>
      </c>
      <c r="G45" s="18">
        <f>ROUND(C45*F45,0)</f>
        <v>22</v>
      </c>
      <c r="H45" s="18"/>
      <c r="I45" s="19">
        <v>0</v>
      </c>
      <c r="J45" s="19">
        <f t="shared" si="18"/>
        <v>2.3235299800640092</v>
      </c>
      <c r="K45" s="13">
        <f>J45+G45</f>
        <v>24.323529980064009</v>
      </c>
      <c r="L45" s="13">
        <f>K45+G45</f>
        <v>46.323529980064009</v>
      </c>
      <c r="M45" s="13">
        <f>L45+G45</f>
        <v>68.323529980064009</v>
      </c>
      <c r="N45" s="13"/>
      <c r="O45" s="13">
        <f>ROUND(C45*$O$5,0)</f>
        <v>9</v>
      </c>
      <c r="P45" s="13">
        <f>ROUND(C45*$P$5,0)</f>
        <v>18</v>
      </c>
      <c r="Q45" s="13">
        <f>ROUND(C45*$Q$5,0)</f>
        <v>17</v>
      </c>
      <c r="R45" s="13">
        <f>ROUND(C45*$R$5,0)</f>
        <v>15</v>
      </c>
      <c r="S45" s="19"/>
      <c r="T45" s="19"/>
      <c r="U45" s="19">
        <f>ROUND((((O45-J45))*-0.35)+T45,0)</f>
        <v>-2</v>
      </c>
      <c r="V45" s="13">
        <f>ROUND(((P45-G45)*-0.35)+U45,0)</f>
        <v>-1</v>
      </c>
      <c r="W45" s="13">
        <f>ROUND(((Q45-G45)*-0.35)+V45,0)</f>
        <v>1</v>
      </c>
      <c r="X45" s="13">
        <f>ROUND(((R45-G45)*-0.35)+W45,0)</f>
        <v>3</v>
      </c>
    </row>
    <row r="46" spans="1:24">
      <c r="A46" s="5" t="s">
        <v>196</v>
      </c>
      <c r="C46" s="21">
        <f>SUM(C44:C45)</f>
        <v>1076.150195958146</v>
      </c>
      <c r="D46" s="22"/>
      <c r="E46" s="21">
        <f>SUM(E44:E45)</f>
        <v>76.844875558182167</v>
      </c>
      <c r="F46" s="22"/>
      <c r="G46" s="20">
        <f t="shared" ref="G46:M46" si="19">SUM(G44:G45)</f>
        <v>52</v>
      </c>
      <c r="H46" s="18"/>
      <c r="I46" s="21">
        <f t="shared" si="19"/>
        <v>0</v>
      </c>
      <c r="J46" s="21">
        <f t="shared" si="19"/>
        <v>4.1623572412083529</v>
      </c>
      <c r="K46" s="21">
        <f t="shared" si="19"/>
        <v>56.162357241208355</v>
      </c>
      <c r="L46" s="21">
        <f t="shared" si="19"/>
        <v>108.16235724120835</v>
      </c>
      <c r="M46" s="21">
        <f t="shared" si="19"/>
        <v>160.16235724120835</v>
      </c>
      <c r="N46" s="18"/>
      <c r="O46" s="20">
        <f t="shared" ref="O46:X46" si="20">SUM(O44:O45)</f>
        <v>127</v>
      </c>
      <c r="P46" s="20">
        <f t="shared" si="20"/>
        <v>220</v>
      </c>
      <c r="Q46" s="20">
        <f t="shared" si="20"/>
        <v>161</v>
      </c>
      <c r="R46" s="20">
        <f t="shared" si="20"/>
        <v>118</v>
      </c>
      <c r="S46" s="22"/>
      <c r="T46" s="21">
        <f t="shared" si="20"/>
        <v>0</v>
      </c>
      <c r="U46" s="21">
        <f t="shared" si="20"/>
        <v>-43</v>
      </c>
      <c r="V46" s="20">
        <f t="shared" si="20"/>
        <v>-102</v>
      </c>
      <c r="W46" s="20">
        <f t="shared" si="20"/>
        <v>-140</v>
      </c>
      <c r="X46" s="20">
        <f t="shared" si="20"/>
        <v>-164</v>
      </c>
    </row>
    <row r="47" spans="1:24" ht="6" customHeight="1">
      <c r="C47" s="24"/>
      <c r="D47" s="22"/>
      <c r="E47" s="24"/>
      <c r="F47" s="55"/>
      <c r="G47" s="23"/>
      <c r="H47" s="18"/>
      <c r="I47" s="24"/>
      <c r="J47" s="24"/>
      <c r="K47" s="23"/>
      <c r="L47" s="23"/>
      <c r="M47" s="23"/>
      <c r="N47" s="18"/>
      <c r="O47" s="239"/>
      <c r="P47" s="23"/>
      <c r="Q47" s="23"/>
      <c r="R47" s="23"/>
      <c r="S47" s="22"/>
      <c r="T47" s="24"/>
      <c r="U47" s="24"/>
      <c r="V47" s="23"/>
      <c r="W47" s="23"/>
      <c r="X47" s="23"/>
    </row>
    <row r="48" spans="1:24">
      <c r="A48" s="7" t="s">
        <v>463</v>
      </c>
      <c r="C48" s="63">
        <f>('CAP14.1 -Allocations'!$D$172+'CAP14.1 -Allocations'!$D$189+'CAP14.1 -Allocations'!$D$182)*0.61</f>
        <v>780.16022009117501</v>
      </c>
      <c r="D48" s="22"/>
      <c r="E48" s="63">
        <f>('CAP14.1 -Allocations'!E172+'CAP14.1 -Allocations'!E189+'CAP14.1 -Allocations'!E182)*0.61</f>
        <v>56.549503954288859</v>
      </c>
      <c r="F48" s="55">
        <v>0.23699999999999999</v>
      </c>
      <c r="G48" s="18">
        <f>ROUND(C48*F48,0)</f>
        <v>185</v>
      </c>
      <c r="H48" s="18"/>
      <c r="I48" s="19">
        <v>0</v>
      </c>
      <c r="J48" s="19">
        <f t="shared" ref="J48" si="21">F48*E48</f>
        <v>13.402232437166459</v>
      </c>
      <c r="K48" s="13">
        <f>J48+G48</f>
        <v>198.40223243716645</v>
      </c>
      <c r="L48" s="13">
        <f>K48+G48</f>
        <v>383.40223243716645</v>
      </c>
      <c r="M48" s="13">
        <f>L48+G48</f>
        <v>568.4022324371665</v>
      </c>
      <c r="N48" s="18"/>
      <c r="O48" s="13">
        <f>ROUND(C48*$O$7,0)</f>
        <v>156</v>
      </c>
      <c r="P48" s="13">
        <f>ROUND(C48*$P$7,0)</f>
        <v>250</v>
      </c>
      <c r="Q48" s="13">
        <f>ROUND(C48*$Q$7,0)</f>
        <v>150</v>
      </c>
      <c r="R48" s="13">
        <f>ROUND(C48*$R$7,0)</f>
        <v>90</v>
      </c>
      <c r="S48" s="19"/>
      <c r="T48" s="19"/>
      <c r="U48" s="19">
        <f>ROUND((((O48-J48))*-0.35)+T48,0)</f>
        <v>-50</v>
      </c>
      <c r="V48" s="13">
        <f>ROUND(((P48-G48)*-0.35)+U48,0)</f>
        <v>-73</v>
      </c>
      <c r="W48" s="13">
        <f>ROUND(((Q48-G48)*-0.35)+V48,0)</f>
        <v>-61</v>
      </c>
      <c r="X48" s="13">
        <f>ROUND(((R48-G48)*-0.35)+W48,0)</f>
        <v>-28</v>
      </c>
    </row>
    <row r="49" spans="1:24">
      <c r="A49" s="7" t="s">
        <v>464</v>
      </c>
      <c r="C49" s="64">
        <f>('CAP14.1 -Allocations'!$D$172+'CAP14.1 -Allocations'!$D$189+'CAP14.1 -Allocations'!$D$182)*0.39</f>
        <v>498.79096038616109</v>
      </c>
      <c r="D49" s="63"/>
      <c r="E49" s="64">
        <f>('CAP14.1 -Allocations'!E172+'CAP14.1 -Allocations'!E189+'CAP14.1 -Allocations'!E182)*0.39</f>
        <v>36.154600888807629</v>
      </c>
      <c r="F49" s="55">
        <v>0.2</v>
      </c>
      <c r="G49" s="25">
        <f>ROUND(C49*F49,0)</f>
        <v>100</v>
      </c>
      <c r="H49" s="18"/>
      <c r="I49" s="26">
        <v>0</v>
      </c>
      <c r="J49" s="26">
        <f t="shared" ref="J49" si="22">F49*E49</f>
        <v>7.2309201777615257</v>
      </c>
      <c r="K49" s="27">
        <f>J49+G49</f>
        <v>107.23092017776153</v>
      </c>
      <c r="L49" s="27">
        <f>K49+G49</f>
        <v>207.23092017776153</v>
      </c>
      <c r="M49" s="27">
        <f>L49+G49</f>
        <v>307.2309201777615</v>
      </c>
      <c r="N49" s="13"/>
      <c r="O49" s="27">
        <f>ROUND(C49*$O$8,0)</f>
        <v>166</v>
      </c>
      <c r="P49" s="27">
        <f>ROUND(C49*$P$8,0)</f>
        <v>222</v>
      </c>
      <c r="Q49" s="27">
        <f>ROUND(C49*$Q$8,0)</f>
        <v>74</v>
      </c>
      <c r="R49" s="26">
        <f>ROUND(C49*$R$8,0)</f>
        <v>37</v>
      </c>
      <c r="S49" s="19"/>
      <c r="T49" s="26"/>
      <c r="U49" s="19">
        <f>ROUND((((O49-J49))*-0.35)+T49,0)</f>
        <v>-56</v>
      </c>
      <c r="V49" s="27">
        <f>ROUND(((P49-G49)*-0.35)+U49,0)</f>
        <v>-99</v>
      </c>
      <c r="W49" s="27">
        <f>ROUND(((Q49-G49)*-0.35)+V49,0)</f>
        <v>-90</v>
      </c>
      <c r="X49" s="27">
        <f>ROUND(((R49-G49)*-0.35)+W49,0)</f>
        <v>-68</v>
      </c>
    </row>
    <row r="50" spans="1:24">
      <c r="A50" s="5" t="s">
        <v>462</v>
      </c>
      <c r="C50" s="223">
        <f>SUM(C48:C49)</f>
        <v>1278.951180477336</v>
      </c>
      <c r="D50" s="63"/>
      <c r="E50" s="223">
        <f>SUM(E48:E49)</f>
        <v>92.704104843096488</v>
      </c>
      <c r="F50" s="55"/>
      <c r="G50" s="223">
        <f>SUM(G48:G49)</f>
        <v>285</v>
      </c>
      <c r="H50" s="18"/>
      <c r="I50" s="223">
        <f t="shared" ref="I50:M50" si="23">SUM(I48:I49)</f>
        <v>0</v>
      </c>
      <c r="J50" s="223">
        <f t="shared" si="23"/>
        <v>20.633152614927987</v>
      </c>
      <c r="K50" s="223">
        <f t="shared" si="23"/>
        <v>305.63315261492801</v>
      </c>
      <c r="L50" s="223">
        <f t="shared" si="23"/>
        <v>590.63315261492801</v>
      </c>
      <c r="M50" s="223">
        <f t="shared" si="23"/>
        <v>875.63315261492801</v>
      </c>
      <c r="N50" s="13"/>
      <c r="O50" s="223">
        <f>SUM(O48:O49)</f>
        <v>322</v>
      </c>
      <c r="P50" s="223">
        <f>SUM(P48:P49)</f>
        <v>472</v>
      </c>
      <c r="Q50" s="223">
        <f>SUM(Q48:Q49)</f>
        <v>224</v>
      </c>
      <c r="R50" s="223">
        <f>SUM(R48:R49)</f>
        <v>127</v>
      </c>
      <c r="S50" s="19"/>
      <c r="T50" s="223">
        <f>SUM(T48:T49)</f>
        <v>0</v>
      </c>
      <c r="U50" s="223">
        <f>SUM(U48:U49)</f>
        <v>-106</v>
      </c>
      <c r="V50" s="223">
        <f>SUM(V48:V49)</f>
        <v>-172</v>
      </c>
      <c r="W50" s="223">
        <f>SUM(W48:W49)</f>
        <v>-151</v>
      </c>
      <c r="X50" s="223">
        <f>SUM(X48:X49)</f>
        <v>-96</v>
      </c>
    </row>
    <row r="51" spans="1:24">
      <c r="C51" s="24"/>
      <c r="D51" s="22"/>
      <c r="E51" s="24"/>
      <c r="F51" s="55"/>
      <c r="G51" s="23"/>
      <c r="H51" s="18"/>
      <c r="I51" s="24"/>
      <c r="J51" s="24"/>
      <c r="K51" s="23"/>
      <c r="L51" s="23"/>
      <c r="M51" s="23"/>
      <c r="N51" s="18"/>
      <c r="O51" s="23"/>
      <c r="P51" s="23"/>
      <c r="Q51" s="23"/>
      <c r="R51" s="23"/>
      <c r="S51" s="22"/>
      <c r="T51" s="24"/>
      <c r="U51" s="24"/>
      <c r="V51" s="23"/>
      <c r="W51" s="23"/>
      <c r="X51" s="23"/>
    </row>
    <row r="52" spans="1:24" s="28" customFormat="1" ht="13.5" thickBot="1">
      <c r="A52" s="28" t="s">
        <v>203</v>
      </c>
      <c r="C52" s="29">
        <f>SUM(C36,C42,C46,C50)</f>
        <v>7799.0168759643602</v>
      </c>
      <c r="D52" s="30"/>
      <c r="E52" s="29">
        <f>SUM(E36,E42,E46,E50)</f>
        <v>871.0388754627653</v>
      </c>
      <c r="F52" s="57"/>
      <c r="G52" s="29">
        <f>SUM(G36,G42,G46,G50)</f>
        <v>473</v>
      </c>
      <c r="H52" s="30"/>
      <c r="I52" s="29">
        <f t="shared" ref="I52:M52" si="24">SUM(I36,I42,I46,I50)</f>
        <v>0</v>
      </c>
      <c r="J52" s="29">
        <f t="shared" si="24"/>
        <v>42.248164876176283</v>
      </c>
      <c r="K52" s="29">
        <f t="shared" si="24"/>
        <v>515.24816487617636</v>
      </c>
      <c r="L52" s="29">
        <f t="shared" si="24"/>
        <v>988.24816487617636</v>
      </c>
      <c r="M52" s="29">
        <f t="shared" si="24"/>
        <v>1461.2481648761764</v>
      </c>
      <c r="N52" s="30"/>
      <c r="O52" s="29">
        <f>SUM(O36,O42,O46,O50,)</f>
        <v>652</v>
      </c>
      <c r="P52" s="29">
        <f>SUM(P36,P42,P46,P50,)</f>
        <v>1084</v>
      </c>
      <c r="Q52" s="29">
        <f>SUM(Q36,Q42,Q46,Q50,)</f>
        <v>748</v>
      </c>
      <c r="R52" s="29">
        <f>SUM(R36,R42,R46,R50,)</f>
        <v>581</v>
      </c>
      <c r="S52" s="32"/>
      <c r="T52" s="29">
        <f>SUM(T36,T42,T46,T50,)</f>
        <v>0</v>
      </c>
      <c r="U52" s="29">
        <f>SUM(U36,U42,U46,U50,)</f>
        <v>-213</v>
      </c>
      <c r="V52" s="29">
        <f>SUM(V36,V42,V46,V50,)</f>
        <v>-427</v>
      </c>
      <c r="W52" s="29">
        <f>SUM(W36,W42,W46,W50,)</f>
        <v>-523</v>
      </c>
      <c r="X52" s="29">
        <f>SUM(X36,X42,X46,X50,)</f>
        <v>-562</v>
      </c>
    </row>
    <row r="53" spans="1:24">
      <c r="C53" s="224" t="s">
        <v>454</v>
      </c>
      <c r="D53" s="224"/>
      <c r="E53" s="224" t="s">
        <v>454</v>
      </c>
      <c r="G53" s="247" t="s">
        <v>454</v>
      </c>
      <c r="H53" s="247"/>
      <c r="J53" s="247" t="s">
        <v>454</v>
      </c>
      <c r="K53" s="247"/>
    </row>
    <row r="54" spans="1:24">
      <c r="C54" s="224">
        <f>C52-'CAP14.1 -Allocations'!D322</f>
        <v>0</v>
      </c>
      <c r="D54" s="224"/>
      <c r="E54" s="224">
        <f>E52-'CAP14.1 -Allocations'!E322</f>
        <v>0</v>
      </c>
      <c r="G54" s="225"/>
      <c r="H54" s="225"/>
      <c r="J54" s="225"/>
      <c r="K54" s="225"/>
    </row>
    <row r="55" spans="1:24" ht="38.25" customHeight="1">
      <c r="A55" s="246" t="s">
        <v>446</v>
      </c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</row>
    <row r="56" spans="1:24">
      <c r="C56" s="35"/>
      <c r="D56" s="35"/>
      <c r="E56" s="35"/>
      <c r="J56" s="35"/>
    </row>
    <row r="57" spans="1:24">
      <c r="J57" s="35"/>
    </row>
    <row r="58" spans="1:24">
      <c r="J58" s="35"/>
      <c r="V58" s="7"/>
    </row>
  </sheetData>
  <mergeCells count="8">
    <mergeCell ref="O10:R10"/>
    <mergeCell ref="T10:X10"/>
    <mergeCell ref="I10:M10"/>
    <mergeCell ref="A55:M55"/>
    <mergeCell ref="G34:H34"/>
    <mergeCell ref="J34:K34"/>
    <mergeCell ref="G53:H53"/>
    <mergeCell ref="J53:K53"/>
  </mergeCells>
  <pageMargins left="0.25" right="0" top="0.25" bottom="0.5" header="0" footer="0"/>
  <pageSetup scale="65" orientation="landscape" r:id="rId1"/>
  <headerFooter scaleWithDoc="0" alignWithMargins="0">
    <oddFooter>&amp;L&amp;Z
&amp;F&amp;RPage &amp;P of &amp;N
KKS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3"/>
  <sheetViews>
    <sheetView zoomScaleNormal="100" workbookViewId="0">
      <pane xSplit="2" ySplit="10" topLeftCell="C205" activePane="bottomRight" state="frozen"/>
      <selection activeCell="A2" sqref="A2"/>
      <selection pane="topRight" activeCell="A2" sqref="A2"/>
      <selection pane="bottomLeft" activeCell="A2" sqref="A2"/>
      <selection pane="bottomRight" activeCell="H199" sqref="H199"/>
    </sheetView>
  </sheetViews>
  <sheetFormatPr defaultRowHeight="12.75"/>
  <cols>
    <col min="1" max="1" width="30.28515625" style="1" customWidth="1"/>
    <col min="2" max="2" width="11.7109375" style="1" customWidth="1"/>
    <col min="3" max="3" width="12.28515625" style="3" bestFit="1" customWidth="1"/>
    <col min="4" max="4" width="15.28515625" style="3" bestFit="1" customWidth="1"/>
    <col min="5" max="5" width="12.28515625" style="3" bestFit="1" customWidth="1"/>
    <col min="6" max="6" width="11.28515625" style="3" bestFit="1" customWidth="1"/>
    <col min="7" max="7" width="13.42578125" style="1" bestFit="1" customWidth="1"/>
    <col min="8" max="8" width="27" style="1" bestFit="1" customWidth="1"/>
    <col min="9" max="9" width="9.140625" style="1"/>
    <col min="10" max="10" width="9.85546875" style="1" bestFit="1" customWidth="1"/>
    <col min="11" max="12" width="9.140625" style="1"/>
    <col min="13" max="13" width="10.28515625" style="1" bestFit="1" customWidth="1"/>
    <col min="14" max="16384" width="9.140625" style="1"/>
  </cols>
  <sheetData>
    <row r="1" spans="1:15">
      <c r="A1" s="1" t="str">
        <f>'CAP14'!A1</f>
        <v xml:space="preserve">Pro Forma Adjustment Calculation- WA </v>
      </c>
    </row>
    <row r="2" spans="1:15">
      <c r="A2" s="1" t="str">
        <f>'CAP14'!A2</f>
        <v>Test Year Ended Septebmer 30, 2014 Ratebase Adjusted to 12/31/16 AMA</v>
      </c>
    </row>
    <row r="4" spans="1:15">
      <c r="A4" s="76">
        <v>1</v>
      </c>
      <c r="B4" s="76">
        <v>2</v>
      </c>
      <c r="C4" s="77">
        <v>3</v>
      </c>
      <c r="D4" s="77">
        <v>4</v>
      </c>
      <c r="E4" s="77">
        <v>5</v>
      </c>
      <c r="F4" s="77"/>
      <c r="G4" s="76"/>
      <c r="H4" s="76"/>
      <c r="I4" s="76"/>
      <c r="J4" s="76"/>
      <c r="K4" s="76"/>
      <c r="L4" s="76"/>
      <c r="M4" s="76"/>
      <c r="N4" s="76"/>
      <c r="O4" s="76"/>
    </row>
    <row r="6" spans="1:15">
      <c r="A6" s="78"/>
      <c r="B6" s="79"/>
      <c r="D6" s="80"/>
      <c r="E6" s="80"/>
    </row>
    <row r="7" spans="1:15">
      <c r="A7" s="81" t="s">
        <v>30</v>
      </c>
      <c r="D7" s="80"/>
      <c r="E7" s="80"/>
      <c r="F7" s="77"/>
      <c r="G7" s="76"/>
      <c r="I7" s="76"/>
    </row>
    <row r="8" spans="1:15">
      <c r="D8" s="80"/>
      <c r="E8" s="80"/>
      <c r="F8" s="77"/>
      <c r="G8" s="76"/>
      <c r="H8" s="76"/>
      <c r="I8" s="76"/>
    </row>
    <row r="9" spans="1:15">
      <c r="D9" s="80" t="s">
        <v>267</v>
      </c>
      <c r="E9" s="80" t="s">
        <v>268</v>
      </c>
      <c r="F9" s="77"/>
      <c r="G9" s="76"/>
      <c r="H9" s="76"/>
      <c r="I9" s="76"/>
    </row>
    <row r="10" spans="1:15">
      <c r="A10" s="82" t="s">
        <v>6</v>
      </c>
      <c r="C10" s="83" t="s">
        <v>102</v>
      </c>
      <c r="D10" s="83" t="s">
        <v>78</v>
      </c>
      <c r="E10" s="83" t="s">
        <v>78</v>
      </c>
      <c r="F10" s="133"/>
      <c r="G10" s="84"/>
      <c r="H10" s="85"/>
      <c r="I10" s="84"/>
    </row>
    <row r="12" spans="1:15">
      <c r="A12" s="78" t="s">
        <v>99</v>
      </c>
      <c r="D12" s="89">
        <f>'CAP14.2 - AMA CALC'!Q14</f>
        <v>2459.297</v>
      </c>
      <c r="E12" s="89">
        <f>'CAP14.2 - AMA CALC'!R14</f>
        <v>193.71004166666663</v>
      </c>
      <c r="F12" s="89"/>
      <c r="G12" s="91"/>
    </row>
    <row r="13" spans="1:15">
      <c r="A13" s="1" t="s">
        <v>100</v>
      </c>
      <c r="G13" s="91"/>
    </row>
    <row r="14" spans="1:15">
      <c r="A14" s="97" t="s">
        <v>101</v>
      </c>
      <c r="C14" s="98">
        <f>$C$347</f>
        <v>0.65190000000000003</v>
      </c>
      <c r="D14" s="89">
        <f>$C$14*D12</f>
        <v>1603.2157143000002</v>
      </c>
      <c r="E14" s="89">
        <f>$C$14*E12</f>
        <v>126.27957616249998</v>
      </c>
      <c r="F14" s="89"/>
      <c r="G14" s="91"/>
    </row>
    <row r="15" spans="1:15">
      <c r="A15" s="97" t="s">
        <v>103</v>
      </c>
      <c r="C15" s="98">
        <f>$D$347</f>
        <v>0.34810000000000002</v>
      </c>
      <c r="D15" s="89">
        <f>$C$15*D12</f>
        <v>856.08128570000008</v>
      </c>
      <c r="E15" s="89">
        <f>$C$15*E12</f>
        <v>67.430465504166662</v>
      </c>
      <c r="F15" s="89"/>
      <c r="G15" s="99"/>
    </row>
    <row r="16" spans="1:15">
      <c r="G16" s="91"/>
    </row>
    <row r="17" spans="1:15">
      <c r="A17" s="78" t="s">
        <v>104</v>
      </c>
      <c r="D17" s="89">
        <f>'CAP14.2 - AMA CALC'!Q22</f>
        <v>17503.960999999999</v>
      </c>
      <c r="E17" s="89">
        <f>'CAP14.2 - AMA CALC'!R22</f>
        <v>1271.5297083333332</v>
      </c>
      <c r="F17" s="89"/>
      <c r="G17" s="99"/>
    </row>
    <row r="18" spans="1:15">
      <c r="G18" s="91"/>
    </row>
    <row r="19" spans="1:15">
      <c r="A19" s="97" t="s">
        <v>101</v>
      </c>
      <c r="C19" s="98">
        <f>$C$347</f>
        <v>0.65190000000000003</v>
      </c>
      <c r="D19" s="89">
        <f>$C$19*D17</f>
        <v>11410.832175900001</v>
      </c>
      <c r="E19" s="89">
        <f>$C$19*E17</f>
        <v>828.91021686249996</v>
      </c>
      <c r="F19" s="89"/>
      <c r="G19" s="91"/>
    </row>
    <row r="20" spans="1:15">
      <c r="A20" s="97" t="s">
        <v>103</v>
      </c>
      <c r="C20" s="98">
        <f>$D$347</f>
        <v>0.34810000000000002</v>
      </c>
      <c r="D20" s="89">
        <f>$C$20*D17</f>
        <v>6093.1288241000002</v>
      </c>
      <c r="E20" s="89">
        <f>$C$20*E17</f>
        <v>442.61949147083334</v>
      </c>
      <c r="F20" s="89"/>
      <c r="G20" s="91"/>
    </row>
    <row r="21" spans="1:15">
      <c r="G21" s="91"/>
    </row>
    <row r="22" spans="1:15">
      <c r="A22" s="78" t="s">
        <v>105</v>
      </c>
      <c r="D22" s="89">
        <f>'CAP14.2 - AMA CALC'!Q30</f>
        <v>200.851</v>
      </c>
      <c r="E22" s="89">
        <f>'CAP14.2 - AMA CALC'!R30</f>
        <v>28.263791666666666</v>
      </c>
      <c r="F22" s="89"/>
      <c r="G22" s="91"/>
    </row>
    <row r="23" spans="1:15">
      <c r="G23" s="91"/>
    </row>
    <row r="24" spans="1:15">
      <c r="A24" s="97" t="s">
        <v>101</v>
      </c>
      <c r="C24" s="98">
        <f>$C$347</f>
        <v>0.65190000000000003</v>
      </c>
      <c r="D24" s="89">
        <f>$C$24*D22</f>
        <v>130.9347669</v>
      </c>
      <c r="E24" s="89">
        <f>$C$24*E22</f>
        <v>18.425165787499999</v>
      </c>
      <c r="F24" s="89"/>
      <c r="G24" s="91"/>
      <c r="N24" s="100"/>
      <c r="O24" s="100"/>
    </row>
    <row r="25" spans="1:15">
      <c r="A25" s="97" t="s">
        <v>103</v>
      </c>
      <c r="C25" s="98">
        <f>$D$347</f>
        <v>0.34810000000000002</v>
      </c>
      <c r="D25" s="89">
        <f>$C$25*D22</f>
        <v>69.916233099999999</v>
      </c>
      <c r="E25" s="89">
        <f>$C$25*E22</f>
        <v>9.838625879166667</v>
      </c>
      <c r="F25" s="89"/>
      <c r="G25" s="91"/>
      <c r="N25" s="100"/>
      <c r="O25" s="100"/>
    </row>
    <row r="26" spans="1:15">
      <c r="G26" s="91"/>
      <c r="N26" s="100"/>
      <c r="O26" s="100"/>
    </row>
    <row r="27" spans="1:15">
      <c r="A27" s="122" t="s">
        <v>106</v>
      </c>
      <c r="B27" s="76"/>
      <c r="C27" s="77"/>
      <c r="D27" s="89">
        <f>'CAP14.2 - AMA CALC'!Q38</f>
        <v>25825.754000000001</v>
      </c>
      <c r="E27" s="89">
        <f>'CAP14.2 - AMA CALC'!R38</f>
        <v>1864.1448333333335</v>
      </c>
      <c r="F27" s="89"/>
      <c r="G27" s="91"/>
      <c r="N27" s="100"/>
      <c r="O27" s="100"/>
    </row>
    <row r="28" spans="1:15">
      <c r="A28" s="78"/>
      <c r="G28" s="91"/>
      <c r="N28" s="100"/>
      <c r="O28" s="100"/>
    </row>
    <row r="29" spans="1:15">
      <c r="A29" s="97" t="s">
        <v>101</v>
      </c>
      <c r="C29" s="98">
        <f>$C$347</f>
        <v>0.65190000000000003</v>
      </c>
      <c r="D29" s="89">
        <f>$C$29*D27</f>
        <v>16835.809032600002</v>
      </c>
      <c r="E29" s="89">
        <f>$C$29*E27</f>
        <v>1215.2360168500002</v>
      </c>
      <c r="F29" s="89"/>
      <c r="G29" s="91"/>
      <c r="N29" s="100"/>
      <c r="O29" s="100"/>
    </row>
    <row r="30" spans="1:15">
      <c r="A30" s="97" t="s">
        <v>103</v>
      </c>
      <c r="C30" s="98">
        <f>$D$347</f>
        <v>0.34810000000000002</v>
      </c>
      <c r="D30" s="89">
        <f>$C$30*D27</f>
        <v>8989.9449674000007</v>
      </c>
      <c r="E30" s="89">
        <f>$C$30*E27</f>
        <v>648.90881648333345</v>
      </c>
      <c r="F30" s="89"/>
      <c r="G30" s="91"/>
      <c r="N30" s="100"/>
      <c r="O30" s="100"/>
    </row>
    <row r="31" spans="1:15">
      <c r="G31" s="91"/>
    </row>
    <row r="32" spans="1:15">
      <c r="A32" s="78" t="s">
        <v>118</v>
      </c>
      <c r="D32" s="89">
        <f>'CAP14.2 - AMA CALC'!Q46</f>
        <v>8740.2759999999998</v>
      </c>
      <c r="E32" s="89">
        <f>'CAP14.2 - AMA CALC'!R46</f>
        <v>1088.35375</v>
      </c>
      <c r="F32" s="89"/>
      <c r="G32" s="91"/>
    </row>
    <row r="33" spans="1:9">
      <c r="G33" s="91"/>
    </row>
    <row r="34" spans="1:9">
      <c r="A34" s="78" t="s">
        <v>117</v>
      </c>
      <c r="D34" s="89">
        <f>'CAP14.2 - AMA CALC'!Q54</f>
        <v>4367.2349999999997</v>
      </c>
      <c r="E34" s="89">
        <f>'CAP14.2 - AMA CALC'!R54</f>
        <v>389.08029166666665</v>
      </c>
      <c r="F34" s="89"/>
      <c r="G34" s="91"/>
    </row>
    <row r="35" spans="1:9">
      <c r="G35" s="91"/>
    </row>
    <row r="36" spans="1:9">
      <c r="A36" s="78"/>
      <c r="G36" s="91"/>
    </row>
    <row r="37" spans="1:9" ht="12" customHeight="1">
      <c r="A37" s="78" t="s">
        <v>107</v>
      </c>
      <c r="D37" s="89">
        <f>'CAP14.2 - AMA CALC'!Q119</f>
        <v>10233.493</v>
      </c>
      <c r="E37" s="89">
        <f>'CAP14.2 - AMA CALC'!R119</f>
        <v>669.32512499999996</v>
      </c>
      <c r="F37" s="89"/>
      <c r="G37" s="101"/>
      <c r="H37" s="90"/>
      <c r="I37" s="90"/>
    </row>
    <row r="38" spans="1:9">
      <c r="A38" s="78" t="s">
        <v>172</v>
      </c>
      <c r="G38" s="91"/>
    </row>
    <row r="39" spans="1:9">
      <c r="A39" s="78" t="s">
        <v>183</v>
      </c>
      <c r="D39" s="89">
        <f>D68</f>
        <v>7.4929159000000007</v>
      </c>
      <c r="E39" s="89">
        <f>E68</f>
        <v>0.31281527916666663</v>
      </c>
      <c r="G39" s="91"/>
    </row>
    <row r="40" spans="1:9">
      <c r="A40" s="78" t="s">
        <v>184</v>
      </c>
      <c r="D40" s="102">
        <f>D86</f>
        <v>35.558540700000002</v>
      </c>
      <c r="E40" s="102">
        <f>E86</f>
        <v>1.5124317124999997</v>
      </c>
      <c r="G40" s="91"/>
    </row>
    <row r="41" spans="1:9">
      <c r="A41" s="78"/>
      <c r="D41" s="89">
        <f>SUM(D37:D40)</f>
        <v>10276.544456600001</v>
      </c>
      <c r="E41" s="89">
        <f>SUM(E37:E40)</f>
        <v>671.15037199166659</v>
      </c>
      <c r="G41" s="91"/>
    </row>
    <row r="42" spans="1:9">
      <c r="A42" s="97" t="s">
        <v>101</v>
      </c>
      <c r="C42" s="135">
        <f>$C$353</f>
        <v>0.65027000000000001</v>
      </c>
      <c r="D42" s="89">
        <f>$C$42*D41</f>
        <v>6682.528563793283</v>
      </c>
      <c r="E42" s="89">
        <f>$C$42*E41</f>
        <v>436.42895239502104</v>
      </c>
      <c r="F42" s="89"/>
      <c r="G42" s="91"/>
      <c r="H42" s="90"/>
      <c r="I42" s="90"/>
    </row>
    <row r="43" spans="1:9">
      <c r="A43" s="97" t="s">
        <v>103</v>
      </c>
      <c r="C43" s="135">
        <f>$D$353</f>
        <v>0.34972999999999999</v>
      </c>
      <c r="D43" s="89">
        <f>$C$43*D41</f>
        <v>3594.0158928067181</v>
      </c>
      <c r="E43" s="89">
        <f>$C$43*E41</f>
        <v>234.72141959664555</v>
      </c>
      <c r="F43" s="89"/>
      <c r="G43" s="91"/>
      <c r="H43" s="90"/>
      <c r="I43" s="90"/>
    </row>
    <row r="44" spans="1:9">
      <c r="A44" s="97"/>
      <c r="C44" s="136">
        <f>SUM(C42:C43)</f>
        <v>1</v>
      </c>
      <c r="D44" s="89"/>
      <c r="E44" s="89"/>
      <c r="F44" s="89"/>
      <c r="G44" s="91"/>
      <c r="H44" s="90"/>
      <c r="I44" s="90"/>
    </row>
    <row r="45" spans="1:9">
      <c r="A45" s="97"/>
      <c r="C45" s="136"/>
      <c r="D45" s="89"/>
      <c r="E45" s="89"/>
      <c r="F45" s="89"/>
      <c r="G45" s="91"/>
      <c r="H45" s="90"/>
      <c r="I45" s="90"/>
    </row>
    <row r="46" spans="1:9">
      <c r="A46" s="78" t="s">
        <v>170</v>
      </c>
      <c r="C46" s="135"/>
      <c r="D46" s="89">
        <f>'CAP14.2 - AMA CALC'!Q127</f>
        <v>6.2960000000000003</v>
      </c>
      <c r="E46" s="89">
        <f>'CAP14.2 - AMA CALC'!R127</f>
        <v>0.84941666666666649</v>
      </c>
      <c r="F46" s="89"/>
      <c r="G46" s="91"/>
      <c r="H46" s="90"/>
      <c r="I46" s="90"/>
    </row>
    <row r="47" spans="1:9">
      <c r="A47" s="78"/>
      <c r="C47" s="135"/>
      <c r="F47" s="89"/>
      <c r="G47" s="91"/>
      <c r="H47" s="90"/>
      <c r="I47" s="90"/>
    </row>
    <row r="48" spans="1:9">
      <c r="A48" s="97" t="s">
        <v>101</v>
      </c>
      <c r="C48" s="135">
        <v>0.89659999999999995</v>
      </c>
      <c r="D48" s="89">
        <f>$C$48*D46</f>
        <v>5.6449936000000003</v>
      </c>
      <c r="E48" s="89">
        <f>$C$48*E46</f>
        <v>0.76158698333333308</v>
      </c>
      <c r="F48" s="89"/>
      <c r="G48" s="91"/>
      <c r="H48" s="90"/>
      <c r="I48" s="90"/>
    </row>
    <row r="49" spans="1:9">
      <c r="A49" s="97" t="s">
        <v>103</v>
      </c>
      <c r="C49" s="135">
        <v>0.10340000000000001</v>
      </c>
      <c r="D49" s="89">
        <f>$C$49*D46</f>
        <v>0.6510064000000001</v>
      </c>
      <c r="E49" s="89">
        <f>$C$49*E46</f>
        <v>8.7829683333333325E-2</v>
      </c>
      <c r="F49" s="89"/>
      <c r="G49" s="91"/>
      <c r="H49" s="90"/>
      <c r="I49" s="90"/>
    </row>
    <row r="50" spans="1:9">
      <c r="A50" s="97"/>
      <c r="C50" s="136">
        <f>SUM(C48:C49)</f>
        <v>1</v>
      </c>
      <c r="D50" s="89"/>
      <c r="E50" s="89"/>
      <c r="F50" s="89"/>
      <c r="G50" s="91"/>
      <c r="H50" s="90"/>
      <c r="I50" s="90"/>
    </row>
    <row r="51" spans="1:9">
      <c r="A51" s="97"/>
      <c r="C51" s="135"/>
      <c r="D51" s="89"/>
      <c r="E51" s="89"/>
      <c r="F51" s="89"/>
      <c r="G51" s="91"/>
      <c r="H51" s="90"/>
      <c r="I51" s="90"/>
    </row>
    <row r="52" spans="1:9">
      <c r="A52" s="78" t="s">
        <v>173</v>
      </c>
      <c r="C52" s="135"/>
      <c r="D52" s="89">
        <f>'CAP14.2 - AMA CALC'!Q62</f>
        <v>26.751000000000001</v>
      </c>
      <c r="E52" s="89">
        <f>'CAP14.2 - AMA CALC'!R62</f>
        <v>1.114625</v>
      </c>
      <c r="F52" s="89"/>
      <c r="G52" s="91"/>
      <c r="H52" s="90"/>
      <c r="I52" s="90"/>
    </row>
    <row r="53" spans="1:9">
      <c r="A53" s="78"/>
      <c r="C53" s="135"/>
      <c r="F53" s="89"/>
      <c r="G53" s="91"/>
      <c r="H53" s="90"/>
      <c r="I53" s="90"/>
    </row>
    <row r="54" spans="1:9">
      <c r="A54" s="97" t="s">
        <v>101</v>
      </c>
      <c r="C54" s="135">
        <v>0.71579999999999999</v>
      </c>
      <c r="D54" s="89">
        <f>$C$54*D52</f>
        <v>19.148365800000001</v>
      </c>
      <c r="E54" s="89">
        <f>$C$54*E52</f>
        <v>0.79784857499999995</v>
      </c>
      <c r="F54" s="89"/>
      <c r="G54" s="91"/>
      <c r="H54" s="90"/>
      <c r="I54" s="90"/>
    </row>
    <row r="55" spans="1:9">
      <c r="A55" s="97" t="s">
        <v>103</v>
      </c>
      <c r="C55" s="135">
        <v>0.28420000000000001</v>
      </c>
      <c r="D55" s="89">
        <f>$C$55*D52</f>
        <v>7.6026342000000007</v>
      </c>
      <c r="E55" s="89">
        <f>$C$55*E52</f>
        <v>0.31677642500000003</v>
      </c>
      <c r="F55" s="89"/>
      <c r="G55" s="91"/>
      <c r="H55" s="90"/>
      <c r="I55" s="90"/>
    </row>
    <row r="56" spans="1:9">
      <c r="A56" s="97"/>
      <c r="C56" s="136">
        <f>SUM(C54:C55)</f>
        <v>1</v>
      </c>
      <c r="D56" s="89"/>
      <c r="E56" s="89"/>
      <c r="F56" s="89"/>
      <c r="G56" s="91"/>
      <c r="H56" s="90"/>
      <c r="I56" s="90"/>
    </row>
    <row r="57" spans="1:9">
      <c r="A57" s="97"/>
      <c r="C57" s="135"/>
      <c r="D57" s="89"/>
      <c r="E57" s="89"/>
      <c r="F57" s="89"/>
      <c r="G57" s="91"/>
      <c r="H57" s="90"/>
      <c r="I57" s="90"/>
    </row>
    <row r="58" spans="1:9">
      <c r="A58" s="78" t="s">
        <v>174</v>
      </c>
      <c r="C58" s="135"/>
      <c r="D58" s="89">
        <f>'CAP14.2 - AMA CALC'!Q70</f>
        <v>621.447</v>
      </c>
      <c r="E58" s="89">
        <f>'CAP14.2 - AMA CALC'!R70</f>
        <v>25.893625</v>
      </c>
      <c r="F58" s="89"/>
      <c r="G58" s="91"/>
      <c r="H58" s="90"/>
      <c r="I58" s="90"/>
    </row>
    <row r="59" spans="1:9">
      <c r="A59" s="78"/>
      <c r="C59" s="135"/>
      <c r="F59" s="89"/>
      <c r="G59" s="91"/>
      <c r="H59" s="90"/>
      <c r="I59" s="90"/>
    </row>
    <row r="60" spans="1:9">
      <c r="A60" s="97" t="s">
        <v>101</v>
      </c>
      <c r="C60" s="135">
        <v>0.63759999999999994</v>
      </c>
      <c r="D60" s="89">
        <f>$C$60*D58</f>
        <v>396.23460719999997</v>
      </c>
      <c r="E60" s="89">
        <f>$C$60*E58</f>
        <v>16.509775299999998</v>
      </c>
      <c r="F60" s="89"/>
      <c r="G60" s="91"/>
      <c r="H60" s="90"/>
      <c r="I60" s="90"/>
    </row>
    <row r="61" spans="1:9">
      <c r="A61" s="97" t="s">
        <v>103</v>
      </c>
      <c r="C61" s="135">
        <v>0.3624</v>
      </c>
      <c r="D61" s="89">
        <f>$C$61*D58</f>
        <v>225.2123928</v>
      </c>
      <c r="E61" s="89">
        <f>$C$61*E58</f>
        <v>9.3838497000000007</v>
      </c>
      <c r="F61" s="89"/>
      <c r="G61" s="91"/>
      <c r="H61" s="90"/>
      <c r="I61" s="90"/>
    </row>
    <row r="62" spans="1:9">
      <c r="A62" s="97"/>
      <c r="C62" s="136">
        <f>SUM(C60:C61)</f>
        <v>1</v>
      </c>
      <c r="D62" s="89"/>
      <c r="E62" s="89"/>
      <c r="F62" s="89"/>
      <c r="G62" s="91"/>
      <c r="H62" s="90"/>
      <c r="I62" s="90"/>
    </row>
    <row r="63" spans="1:9">
      <c r="A63" s="97"/>
      <c r="C63" s="135"/>
      <c r="D63" s="89"/>
      <c r="E63" s="89"/>
      <c r="F63" s="89"/>
      <c r="G63" s="91"/>
      <c r="H63" s="90"/>
      <c r="I63" s="90"/>
    </row>
    <row r="64" spans="1:9">
      <c r="A64" s="78" t="s">
        <v>176</v>
      </c>
      <c r="C64" s="135"/>
      <c r="D64" s="89">
        <f>'CAP14.2 - AMA CALC'!Q78</f>
        <v>177.97900000000001</v>
      </c>
      <c r="E64" s="89">
        <f>'CAP14.2 - AMA CALC'!R78</f>
        <v>7.4302916666666654</v>
      </c>
      <c r="F64" s="89"/>
      <c r="G64" s="91"/>
      <c r="H64" s="90"/>
      <c r="I64" s="90"/>
    </row>
    <row r="65" spans="1:9">
      <c r="A65" s="78"/>
      <c r="C65" s="135"/>
      <c r="F65" s="89"/>
      <c r="G65" s="91"/>
      <c r="H65" s="90"/>
      <c r="I65" s="90"/>
    </row>
    <row r="66" spans="1:9">
      <c r="A66" s="97" t="s">
        <v>101</v>
      </c>
      <c r="C66" s="135">
        <v>0.53520000000000001</v>
      </c>
      <c r="D66" s="89">
        <f>$C$66*D64</f>
        <v>95.254360800000015</v>
      </c>
      <c r="E66" s="89">
        <f>$C$66*E64</f>
        <v>3.9766920999999993</v>
      </c>
      <c r="F66" s="89"/>
      <c r="G66" s="91"/>
      <c r="H66" s="90"/>
      <c r="I66" s="90"/>
    </row>
    <row r="67" spans="1:9">
      <c r="A67" s="97" t="s">
        <v>103</v>
      </c>
      <c r="C67" s="135">
        <v>0.42270000000000002</v>
      </c>
      <c r="D67" s="89">
        <f>$C$67*D64</f>
        <v>75.231723300000013</v>
      </c>
      <c r="E67" s="89">
        <f>$C$67*E64</f>
        <v>3.1407842874999998</v>
      </c>
      <c r="F67" s="89"/>
      <c r="G67" s="91"/>
      <c r="H67" s="90"/>
      <c r="I67" s="90"/>
    </row>
    <row r="68" spans="1:9">
      <c r="A68" s="97" t="s">
        <v>39</v>
      </c>
      <c r="C68" s="135">
        <v>4.2099999999999999E-2</v>
      </c>
      <c r="D68" s="89">
        <f>D64*C68</f>
        <v>7.4929159000000007</v>
      </c>
      <c r="E68" s="89">
        <f>C68*E64</f>
        <v>0.31281527916666663</v>
      </c>
      <c r="F68" s="89"/>
      <c r="G68" s="91"/>
      <c r="H68" s="90"/>
      <c r="I68" s="90"/>
    </row>
    <row r="69" spans="1:9">
      <c r="A69" s="97"/>
      <c r="C69" s="136">
        <f>SUM(C66:C68)</f>
        <v>1</v>
      </c>
      <c r="D69" s="89"/>
      <c r="E69" s="89"/>
      <c r="F69" s="89"/>
      <c r="G69" s="91"/>
      <c r="H69" s="90"/>
      <c r="I69" s="90"/>
    </row>
    <row r="70" spans="1:9">
      <c r="A70" s="78" t="s">
        <v>178</v>
      </c>
      <c r="C70" s="135"/>
      <c r="D70" s="89">
        <f>'CAP14.2 - AMA CALC'!Q86</f>
        <v>205.15299999999999</v>
      </c>
      <c r="E70" s="89">
        <f>'CAP14.2 - AMA CALC'!R86</f>
        <v>8.5480416666666663</v>
      </c>
      <c r="F70" s="89"/>
      <c r="G70" s="91"/>
      <c r="H70" s="90"/>
      <c r="I70" s="90"/>
    </row>
    <row r="71" spans="1:9">
      <c r="A71" s="78"/>
      <c r="C71" s="135"/>
      <c r="F71" s="89"/>
      <c r="G71" s="91"/>
      <c r="H71" s="90"/>
      <c r="I71" s="90"/>
    </row>
    <row r="72" spans="1:9">
      <c r="A72" s="97" t="s">
        <v>101</v>
      </c>
      <c r="C72" s="135">
        <v>0.63729999999999998</v>
      </c>
      <c r="D72" s="89">
        <f>$C$72*D70</f>
        <v>130.74400689999999</v>
      </c>
      <c r="E72" s="89">
        <f>$C$72*E70</f>
        <v>5.4476669541666665</v>
      </c>
      <c r="F72" s="89"/>
      <c r="G72" s="91"/>
      <c r="H72" s="90"/>
      <c r="I72" s="90"/>
    </row>
    <row r="73" spans="1:9">
      <c r="A73" s="97" t="s">
        <v>103</v>
      </c>
      <c r="C73" s="135">
        <v>0.36270000000000002</v>
      </c>
      <c r="D73" s="89">
        <f>$C$73*D70</f>
        <v>74.408993100000004</v>
      </c>
      <c r="E73" s="89">
        <f>$C$73*E70</f>
        <v>3.1003747124999999</v>
      </c>
      <c r="F73" s="89"/>
      <c r="G73" s="91"/>
      <c r="H73" s="90"/>
      <c r="I73" s="90"/>
    </row>
    <row r="74" spans="1:9">
      <c r="A74" s="97"/>
      <c r="C74" s="136">
        <f>SUM(C72:C73)</f>
        <v>1</v>
      </c>
      <c r="D74" s="89"/>
      <c r="E74" s="89"/>
      <c r="F74" s="89"/>
      <c r="G74" s="91"/>
      <c r="H74" s="90"/>
      <c r="I74" s="90"/>
    </row>
    <row r="75" spans="1:9">
      <c r="A75" s="97"/>
      <c r="C75" s="135"/>
      <c r="D75" s="89"/>
      <c r="E75" s="89"/>
      <c r="F75" s="89"/>
      <c r="G75" s="91"/>
      <c r="H75" s="90"/>
      <c r="I75" s="90"/>
    </row>
    <row r="76" spans="1:9">
      <c r="A76" s="78" t="s">
        <v>180</v>
      </c>
      <c r="C76" s="135"/>
      <c r="D76" s="89">
        <f>'CAP14.2 - AMA CALC'!Q94</f>
        <v>1767.2729999999999</v>
      </c>
      <c r="E76" s="89">
        <f>'CAP14.2 - AMA CALC'!R94</f>
        <v>163.18829166666669</v>
      </c>
      <c r="F76" s="89"/>
      <c r="G76" s="91"/>
      <c r="H76" s="90"/>
      <c r="I76" s="90"/>
    </row>
    <row r="77" spans="1:9">
      <c r="A77" s="78"/>
      <c r="C77" s="135"/>
      <c r="F77" s="89"/>
      <c r="G77" s="91"/>
      <c r="H77" s="90"/>
      <c r="I77" s="90"/>
    </row>
    <row r="78" spans="1:9">
      <c r="A78" s="97" t="s">
        <v>101</v>
      </c>
      <c r="C78" s="135">
        <v>0.65629999999999999</v>
      </c>
      <c r="D78" s="89">
        <f>$C$78*D76</f>
        <v>1159.8612699</v>
      </c>
      <c r="E78" s="89">
        <f>$C$78*E76</f>
        <v>107.10047582083334</v>
      </c>
      <c r="F78" s="89"/>
      <c r="G78" s="91"/>
      <c r="H78" s="90"/>
      <c r="I78" s="90"/>
    </row>
    <row r="79" spans="1:9">
      <c r="A79" s="97" t="s">
        <v>103</v>
      </c>
      <c r="C79" s="135">
        <v>0.34370000000000001</v>
      </c>
      <c r="D79" s="89">
        <f>$C$79*D76</f>
        <v>607.4117301</v>
      </c>
      <c r="E79" s="89">
        <f>$C$79*E76</f>
        <v>56.08781584583334</v>
      </c>
      <c r="F79" s="89"/>
      <c r="G79" s="91"/>
      <c r="H79" s="90"/>
      <c r="I79" s="90"/>
    </row>
    <row r="80" spans="1:9">
      <c r="A80" s="97"/>
      <c r="C80" s="136">
        <f>SUM(C78:C79)</f>
        <v>1</v>
      </c>
      <c r="D80" s="89"/>
      <c r="E80" s="89"/>
      <c r="F80" s="89"/>
      <c r="G80" s="91"/>
      <c r="H80" s="90"/>
      <c r="I80" s="90"/>
    </row>
    <row r="81" spans="1:9">
      <c r="A81" s="97"/>
      <c r="C81" s="135"/>
      <c r="D81" s="89"/>
      <c r="E81" s="89"/>
      <c r="F81" s="89"/>
      <c r="G81" s="91"/>
      <c r="H81" s="90"/>
      <c r="I81" s="90"/>
    </row>
    <row r="82" spans="1:9">
      <c r="A82" s="78" t="s">
        <v>182</v>
      </c>
      <c r="C82" s="135"/>
      <c r="D82" s="89">
        <f>'CAP14.2 - AMA CALC'!Q102</f>
        <v>86.706999999999994</v>
      </c>
      <c r="E82" s="89">
        <f>'CAP14.2 - AMA CALC'!R102</f>
        <v>3.6879583333333326</v>
      </c>
      <c r="F82" s="89"/>
      <c r="G82" s="91"/>
      <c r="H82" s="90"/>
      <c r="I82" s="90"/>
    </row>
    <row r="83" spans="1:9">
      <c r="A83" s="78"/>
      <c r="C83" s="135"/>
      <c r="F83" s="89"/>
      <c r="G83" s="91"/>
      <c r="H83" s="90"/>
      <c r="I83" s="90"/>
    </row>
    <row r="84" spans="1:9">
      <c r="A84" s="97" t="s">
        <v>101</v>
      </c>
      <c r="C84" s="135">
        <v>7.1000000000000004E-3</v>
      </c>
      <c r="D84" s="89">
        <f>$C$84*D82</f>
        <v>0.61561969999999999</v>
      </c>
      <c r="E84" s="89">
        <f>$C$84*E82</f>
        <v>2.6184504166666664E-2</v>
      </c>
      <c r="F84" s="89"/>
      <c r="G84" s="91"/>
      <c r="H84" s="90"/>
      <c r="I84" s="90"/>
    </row>
    <row r="85" spans="1:9">
      <c r="A85" s="97" t="s">
        <v>103</v>
      </c>
      <c r="C85" s="135">
        <v>0.58279999999999998</v>
      </c>
      <c r="D85" s="89">
        <f>$C$85*D82</f>
        <v>50.532839599999996</v>
      </c>
      <c r="E85" s="89">
        <f>$C$85*E82</f>
        <v>2.149342116666666</v>
      </c>
      <c r="F85" s="89"/>
      <c r="G85" s="91"/>
      <c r="H85" s="90"/>
      <c r="I85" s="90"/>
    </row>
    <row r="86" spans="1:9">
      <c r="A86" s="97" t="s">
        <v>39</v>
      </c>
      <c r="C86" s="135">
        <v>0.41010000000000002</v>
      </c>
      <c r="D86" s="89">
        <f>C86*D82</f>
        <v>35.558540700000002</v>
      </c>
      <c r="E86" s="89">
        <f>C86*E82</f>
        <v>1.5124317124999997</v>
      </c>
      <c r="F86" s="89"/>
      <c r="G86" s="91"/>
      <c r="H86" s="90"/>
      <c r="I86" s="90"/>
    </row>
    <row r="87" spans="1:9">
      <c r="C87" s="136">
        <f>SUM(C84:C86)</f>
        <v>1</v>
      </c>
      <c r="G87" s="91"/>
    </row>
    <row r="88" spans="1:9">
      <c r="C88" s="135"/>
      <c r="G88" s="91"/>
    </row>
    <row r="89" spans="1:9">
      <c r="A89" s="78" t="s">
        <v>231</v>
      </c>
      <c r="C89" s="135"/>
      <c r="D89" s="89">
        <f>'CAP14.2 - AMA CALC'!Q110</f>
        <v>400.25099999999998</v>
      </c>
      <c r="E89" s="89">
        <f>'CAP14.2 - AMA CALC'!R110</f>
        <v>16.677125</v>
      </c>
      <c r="G89" s="91"/>
    </row>
    <row r="90" spans="1:9">
      <c r="A90" s="78"/>
      <c r="C90" s="135"/>
      <c r="G90" s="91"/>
    </row>
    <row r="91" spans="1:9">
      <c r="A91" s="97" t="s">
        <v>101</v>
      </c>
      <c r="C91" s="135">
        <v>0.76259999999999994</v>
      </c>
      <c r="D91" s="89">
        <f>$C$91*D89</f>
        <v>305.23141259999994</v>
      </c>
      <c r="E91" s="89">
        <f>$C$91*E89</f>
        <v>12.717975525</v>
      </c>
      <c r="G91" s="91"/>
    </row>
    <row r="92" spans="1:9">
      <c r="A92" s="97" t="s">
        <v>103</v>
      </c>
      <c r="C92" s="135">
        <v>0.2374</v>
      </c>
      <c r="D92" s="89">
        <f>$C$92*D89</f>
        <v>95.019587399999992</v>
      </c>
      <c r="E92" s="89">
        <f>$C$92*E89</f>
        <v>3.9591494750000003</v>
      </c>
      <c r="G92" s="91"/>
    </row>
    <row r="93" spans="1:9">
      <c r="A93" s="97" t="s">
        <v>39</v>
      </c>
      <c r="C93" s="135">
        <v>0</v>
      </c>
      <c r="D93" s="89">
        <f>C93*D89</f>
        <v>0</v>
      </c>
      <c r="E93" s="89">
        <f>D93*E89</f>
        <v>0</v>
      </c>
      <c r="G93" s="91"/>
    </row>
    <row r="94" spans="1:9">
      <c r="A94" s="97"/>
      <c r="C94" s="136">
        <f>SUM(C91:C93)</f>
        <v>1</v>
      </c>
      <c r="D94" s="89"/>
      <c r="E94" s="89"/>
      <c r="G94" s="91"/>
    </row>
    <row r="95" spans="1:9">
      <c r="A95" s="78" t="s">
        <v>270</v>
      </c>
      <c r="C95" s="135"/>
      <c r="D95" s="89">
        <f>D89+D82+D76+D70+D64+D58+D52+D46+D40</f>
        <v>3327.4155406999994</v>
      </c>
      <c r="E95" s="89">
        <f t="shared" ref="E95" si="0">E89+E82+E76+E70+E64+E58+E52+E46+E40</f>
        <v>228.90180671249999</v>
      </c>
      <c r="G95" s="91"/>
    </row>
    <row r="96" spans="1:9">
      <c r="A96" s="78"/>
      <c r="C96" s="135"/>
      <c r="D96" s="89"/>
      <c r="E96" s="89"/>
      <c r="G96" s="91"/>
    </row>
    <row r="97" spans="1:9">
      <c r="A97" s="97" t="s">
        <v>101</v>
      </c>
      <c r="C97" s="135"/>
      <c r="D97" s="89">
        <f>D91+D84+D78+D72+D66+D60+D54+D48+D42</f>
        <v>8795.2632002932824</v>
      </c>
      <c r="E97" s="89">
        <f>E91+E84+E78+E72+E66+E60+E54+E48+E42</f>
        <v>583.76715815752107</v>
      </c>
      <c r="G97" s="91"/>
    </row>
    <row r="98" spans="1:9">
      <c r="A98" s="97" t="s">
        <v>103</v>
      </c>
      <c r="C98" s="135"/>
      <c r="D98" s="89">
        <f t="shared" ref="D98:E98" si="1">D92+D85+D79+D73+D67+D61+D55+D49+D43</f>
        <v>4730.086799706718</v>
      </c>
      <c r="E98" s="89">
        <f t="shared" si="1"/>
        <v>312.94734184247886</v>
      </c>
      <c r="G98" s="91"/>
    </row>
    <row r="99" spans="1:9">
      <c r="A99" s="97" t="s">
        <v>39</v>
      </c>
      <c r="C99" s="135"/>
      <c r="D99" s="89">
        <f>D93+D86+D80+D74+D68+D62+D56+D50+D44</f>
        <v>43.051456600000002</v>
      </c>
      <c r="E99" s="89">
        <f t="shared" ref="E99" si="2">E93+E86+E80+E74+E68+E62+E56+E50+E44</f>
        <v>1.8252469916666665</v>
      </c>
      <c r="G99" s="91"/>
    </row>
    <row r="100" spans="1:9">
      <c r="C100" s="132"/>
      <c r="G100" s="91"/>
    </row>
    <row r="101" spans="1:9">
      <c r="A101" s="123" t="s">
        <v>109</v>
      </c>
      <c r="D101" s="89">
        <f>'CAP14.2 - AMA CALC'!Q135</f>
        <v>5220.2579999999998</v>
      </c>
      <c r="E101" s="89">
        <f>'CAP14.2 - AMA CALC'!R135</f>
        <v>261.08549999999997</v>
      </c>
      <c r="F101" s="89"/>
      <c r="G101" s="91"/>
      <c r="H101" s="90"/>
      <c r="I101" s="90"/>
    </row>
    <row r="102" spans="1:9">
      <c r="A102" s="78"/>
      <c r="C102" s="103"/>
      <c r="G102" s="91"/>
    </row>
    <row r="103" spans="1:9">
      <c r="A103" s="97" t="s">
        <v>108</v>
      </c>
      <c r="C103" s="104">
        <f>$C$351</f>
        <v>0.71289999999999998</v>
      </c>
      <c r="D103" s="89">
        <f>$C$103*D101</f>
        <v>3721.5219281999998</v>
      </c>
      <c r="E103" s="89">
        <f>$C$103*E101</f>
        <v>186.12785294999998</v>
      </c>
      <c r="F103" s="89"/>
      <c r="G103" s="91"/>
      <c r="H103" s="90"/>
      <c r="I103" s="90"/>
    </row>
    <row r="104" spans="1:9">
      <c r="A104" s="97" t="s">
        <v>113</v>
      </c>
      <c r="C104" s="104">
        <f>$D$351</f>
        <v>0.19822000000000001</v>
      </c>
      <c r="D104" s="89">
        <f>$C$104*D101</f>
        <v>1034.7595407599999</v>
      </c>
      <c r="E104" s="89">
        <f>$C$104*E101</f>
        <v>51.752367809999996</v>
      </c>
      <c r="F104" s="89"/>
      <c r="G104" s="91"/>
      <c r="H104" s="90"/>
      <c r="I104" s="90"/>
    </row>
    <row r="105" spans="1:9">
      <c r="A105" s="97" t="s">
        <v>114</v>
      </c>
      <c r="C105" s="104">
        <f>$E$351</f>
        <v>8.8880000000000001E-2</v>
      </c>
      <c r="D105" s="89">
        <f>$C$105*D101</f>
        <v>463.97653104</v>
      </c>
      <c r="E105" s="89">
        <f>$C$105*E101</f>
        <v>23.205279239999996</v>
      </c>
      <c r="F105" s="89"/>
      <c r="G105" s="91"/>
      <c r="H105" s="90"/>
      <c r="I105" s="90"/>
    </row>
    <row r="106" spans="1:9">
      <c r="A106" s="97"/>
      <c r="C106" s="105"/>
      <c r="G106" s="91"/>
    </row>
    <row r="107" spans="1:9">
      <c r="A107" s="97" t="s">
        <v>101</v>
      </c>
      <c r="C107" s="104">
        <f>$C$350</f>
        <v>0.67676999999999998</v>
      </c>
      <c r="D107" s="89">
        <f>$C$107*D103</f>
        <v>2518.6143953479136</v>
      </c>
      <c r="E107" s="89">
        <f>$C$107*E103</f>
        <v>125.96574704097148</v>
      </c>
      <c r="F107" s="89"/>
      <c r="G107" s="91"/>
      <c r="H107" s="90"/>
      <c r="I107" s="90"/>
    </row>
    <row r="108" spans="1:9">
      <c r="A108" s="92" t="s">
        <v>103</v>
      </c>
      <c r="C108" s="104">
        <f>$D$350</f>
        <v>0.32323000000000002</v>
      </c>
      <c r="D108" s="89">
        <f>$C$108*D103</f>
        <v>1202.907532852086</v>
      </c>
      <c r="E108" s="89">
        <f>$C$108*E103</f>
        <v>60.162105909028497</v>
      </c>
      <c r="F108" s="89"/>
      <c r="G108" s="91"/>
      <c r="H108" s="90"/>
      <c r="I108" s="90"/>
    </row>
    <row r="109" spans="1:9">
      <c r="A109" s="3"/>
      <c r="C109" s="105"/>
      <c r="G109" s="91"/>
    </row>
    <row r="110" spans="1:9">
      <c r="A110" s="92" t="s">
        <v>110</v>
      </c>
      <c r="C110" s="104">
        <f>$C$360</f>
        <v>0.72184999999999999</v>
      </c>
      <c r="D110" s="89">
        <f>$C$110*D104</f>
        <v>746.94117449760597</v>
      </c>
      <c r="E110" s="89">
        <f>$C$110*E104</f>
        <v>37.357446703648499</v>
      </c>
      <c r="F110" s="89"/>
      <c r="G110" s="91"/>
      <c r="H110" s="90"/>
      <c r="I110" s="90"/>
    </row>
    <row r="111" spans="1:9">
      <c r="A111" s="92" t="s">
        <v>111</v>
      </c>
      <c r="C111" s="104">
        <f>$D$360</f>
        <v>0.27815000000000001</v>
      </c>
      <c r="D111" s="89">
        <f>$C$111*D104</f>
        <v>287.81836626239397</v>
      </c>
      <c r="E111" s="89">
        <f>$C$111*E104</f>
        <v>14.394921106351498</v>
      </c>
      <c r="F111" s="89"/>
      <c r="G111" s="91"/>
      <c r="H111" s="90"/>
      <c r="I111" s="90"/>
    </row>
    <row r="112" spans="1:9">
      <c r="A112" s="92" t="s">
        <v>112</v>
      </c>
      <c r="C112" s="3" t="s">
        <v>114</v>
      </c>
      <c r="D112" s="89">
        <f>D105</f>
        <v>463.97653104</v>
      </c>
      <c r="E112" s="89">
        <f>E105</f>
        <v>23.205279239999996</v>
      </c>
      <c r="F112" s="89"/>
      <c r="G112" s="91"/>
      <c r="H112" s="90"/>
      <c r="I112" s="90"/>
    </row>
    <row r="113" spans="1:7">
      <c r="A113" s="3"/>
      <c r="G113" s="91"/>
    </row>
    <row r="114" spans="1:7">
      <c r="A114" s="123" t="s">
        <v>440</v>
      </c>
      <c r="D114" s="89">
        <f>'CAP14.2 - AMA CALC'!Q142</f>
        <v>231.285</v>
      </c>
      <c r="E114" s="89">
        <f>'CAP14.2 - AMA CALC'!R142</f>
        <v>39.71629166666667</v>
      </c>
      <c r="G114" s="91"/>
    </row>
    <row r="115" spans="1:7">
      <c r="A115" s="123"/>
      <c r="D115" s="89"/>
      <c r="E115" s="89"/>
      <c r="G115" s="91"/>
    </row>
    <row r="116" spans="1:7">
      <c r="A116" s="92" t="s">
        <v>108</v>
      </c>
      <c r="C116" s="98">
        <f>C352</f>
        <v>0.78641000000000005</v>
      </c>
      <c r="D116" s="214">
        <f>D114*C116</f>
        <v>181.88483685</v>
      </c>
      <c r="E116" s="214">
        <f>E114*C116</f>
        <v>31.233288929583338</v>
      </c>
      <c r="G116" s="91"/>
    </row>
    <row r="117" spans="1:7">
      <c r="A117" s="92" t="s">
        <v>113</v>
      </c>
      <c r="C117" s="98">
        <f>D352</f>
        <v>0.21359</v>
      </c>
      <c r="D117" s="214">
        <f>D114*C117</f>
        <v>49.400163149999997</v>
      </c>
      <c r="E117" s="214">
        <f>E114*C117</f>
        <v>8.4830027370833339</v>
      </c>
      <c r="G117" s="91"/>
    </row>
    <row r="118" spans="1:7">
      <c r="A118" s="3"/>
      <c r="C118" s="107"/>
      <c r="G118" s="91"/>
    </row>
    <row r="119" spans="1:7">
      <c r="A119" s="92" t="s">
        <v>101</v>
      </c>
      <c r="C119" s="215">
        <f>C347</f>
        <v>0.65190000000000003</v>
      </c>
      <c r="D119" s="214">
        <f>D116*C119</f>
        <v>118.570725142515</v>
      </c>
      <c r="E119" s="214">
        <f>E116*C119</f>
        <v>20.360981053195378</v>
      </c>
      <c r="G119" s="91"/>
    </row>
    <row r="120" spans="1:7">
      <c r="A120" s="92" t="s">
        <v>103</v>
      </c>
      <c r="C120" s="215">
        <f>D347</f>
        <v>0.34810000000000002</v>
      </c>
      <c r="D120" s="214">
        <f>D116*C120</f>
        <v>63.314111707485004</v>
      </c>
      <c r="E120" s="214">
        <f>E116*C120</f>
        <v>10.872307876387961</v>
      </c>
      <c r="G120" s="91"/>
    </row>
    <row r="121" spans="1:7">
      <c r="A121" s="3"/>
      <c r="C121" s="107"/>
      <c r="G121" s="91"/>
    </row>
    <row r="122" spans="1:7">
      <c r="A122" s="92" t="s">
        <v>110</v>
      </c>
      <c r="C122" s="215">
        <f>C357</f>
        <v>0.70269999999999999</v>
      </c>
      <c r="D122" s="214">
        <f>D117*C122</f>
        <v>34.713494645504994</v>
      </c>
      <c r="E122" s="214">
        <f>E117*C122</f>
        <v>5.9610060233484585</v>
      </c>
      <c r="G122" s="91"/>
    </row>
    <row r="123" spans="1:7">
      <c r="A123" s="92" t="s">
        <v>111</v>
      </c>
      <c r="C123" s="215">
        <f>D357</f>
        <v>0.29730000000000001</v>
      </c>
      <c r="D123" s="214">
        <f>D117*C123</f>
        <v>14.686668504495</v>
      </c>
      <c r="E123" s="214">
        <f>E117*C123</f>
        <v>2.5219967137348753</v>
      </c>
      <c r="G123" s="91"/>
    </row>
    <row r="124" spans="1:7">
      <c r="A124" s="123"/>
      <c r="D124" s="89"/>
      <c r="E124" s="89"/>
      <c r="G124" s="91"/>
    </row>
    <row r="125" spans="1:7">
      <c r="A125" s="123" t="s">
        <v>439</v>
      </c>
      <c r="D125" s="89">
        <f>'CAP14.2 - AMA CALC'!Q149</f>
        <v>112.977</v>
      </c>
      <c r="E125" s="89">
        <f>'CAP14.2 - AMA CALC'!R149</f>
        <v>23.536874999999998</v>
      </c>
      <c r="G125" s="91"/>
    </row>
    <row r="126" spans="1:7">
      <c r="A126" s="123"/>
      <c r="D126" s="89"/>
      <c r="E126" s="89"/>
      <c r="G126" s="91"/>
    </row>
    <row r="127" spans="1:7">
      <c r="A127" s="92" t="s">
        <v>101</v>
      </c>
      <c r="B127" s="3"/>
      <c r="C127" s="104">
        <v>0.78641000000000005</v>
      </c>
      <c r="D127" s="89">
        <f>D125*C127</f>
        <v>88.846242570000015</v>
      </c>
      <c r="E127" s="89">
        <f>E125*C127</f>
        <v>18.509633868750001</v>
      </c>
      <c r="G127" s="91"/>
    </row>
    <row r="128" spans="1:7">
      <c r="A128" s="92" t="s">
        <v>110</v>
      </c>
      <c r="B128" s="3"/>
      <c r="C128" s="104">
        <v>0.21359</v>
      </c>
      <c r="D128" s="89">
        <f>D125*C128</f>
        <v>24.130757430000003</v>
      </c>
      <c r="E128" s="89">
        <f>E125*C128</f>
        <v>5.0272411312499994</v>
      </c>
      <c r="G128" s="91"/>
    </row>
    <row r="129" spans="1:7">
      <c r="A129" s="3"/>
      <c r="G129" s="91"/>
    </row>
    <row r="130" spans="1:7">
      <c r="A130" s="3"/>
      <c r="G130" s="91"/>
    </row>
    <row r="131" spans="1:7">
      <c r="A131" s="123" t="s">
        <v>441</v>
      </c>
      <c r="D131" s="89">
        <f>'CAP14.2 - AMA CALC'!Q156</f>
        <v>777.78700000000003</v>
      </c>
      <c r="E131" s="89">
        <f>'CAP14.2 - AMA CALC'!R156</f>
        <v>74.87704166666667</v>
      </c>
      <c r="G131" s="91"/>
    </row>
    <row r="132" spans="1:7">
      <c r="A132" s="123"/>
      <c r="D132" s="89"/>
      <c r="E132" s="89"/>
      <c r="G132" s="91"/>
    </row>
    <row r="133" spans="1:7">
      <c r="A133" s="92" t="s">
        <v>101</v>
      </c>
      <c r="C133" s="136">
        <f>$C$353</f>
        <v>0.65027000000000001</v>
      </c>
      <c r="D133" s="89">
        <f>$C$133*D131</f>
        <v>505.77155249000003</v>
      </c>
      <c r="E133" s="89">
        <f>$C$133*E131</f>
        <v>48.69029388458334</v>
      </c>
      <c r="F133" s="1"/>
    </row>
    <row r="134" spans="1:7">
      <c r="A134" s="92" t="s">
        <v>103</v>
      </c>
      <c r="C134" s="136">
        <f>$D$353</f>
        <v>0.34972999999999999</v>
      </c>
      <c r="D134" s="89">
        <f>$C$134*D131</f>
        <v>272.01544751</v>
      </c>
      <c r="E134" s="89">
        <f>$C$134*E131</f>
        <v>26.186747782083334</v>
      </c>
      <c r="F134" s="1"/>
    </row>
    <row r="135" spans="1:7">
      <c r="A135" s="92"/>
      <c r="C135" s="136">
        <f>SUM(C133:C134)</f>
        <v>1</v>
      </c>
      <c r="D135" s="89"/>
      <c r="E135" s="89"/>
      <c r="F135" s="1"/>
    </row>
    <row r="136" spans="1:7">
      <c r="A136" s="123" t="s">
        <v>443</v>
      </c>
      <c r="D136" s="89">
        <f>'CAP14.2 - AMA CALC'!Q170</f>
        <v>40.591999999999999</v>
      </c>
      <c r="E136" s="89">
        <f>'CAP14.2 - AMA CALC'!R170</f>
        <v>5.0739999999999998</v>
      </c>
      <c r="G136" s="91"/>
    </row>
    <row r="137" spans="1:7">
      <c r="A137" s="123"/>
      <c r="D137" s="89"/>
      <c r="E137" s="89"/>
      <c r="G137" s="91"/>
    </row>
    <row r="138" spans="1:7">
      <c r="A138" s="92" t="s">
        <v>113</v>
      </c>
      <c r="C138" s="131">
        <v>0.68732000000000004</v>
      </c>
      <c r="D138" s="89">
        <f>D136*C138</f>
        <v>27.89969344</v>
      </c>
      <c r="E138" s="89">
        <f>E136*C138</f>
        <v>3.48746168</v>
      </c>
      <c r="G138" s="91"/>
    </row>
    <row r="139" spans="1:7">
      <c r="A139" s="92" t="s">
        <v>114</v>
      </c>
      <c r="C139" s="131">
        <v>0.31268000000000001</v>
      </c>
      <c r="D139" s="89">
        <f>D136*C139</f>
        <v>12.69230656</v>
      </c>
      <c r="E139" s="89">
        <f>E136*C139</f>
        <v>1.5865383200000001</v>
      </c>
      <c r="G139" s="91"/>
    </row>
    <row r="140" spans="1:7">
      <c r="A140" s="123"/>
      <c r="C140" s="131"/>
      <c r="D140" s="89"/>
      <c r="E140" s="89"/>
      <c r="G140" s="91"/>
    </row>
    <row r="141" spans="1:7">
      <c r="A141" s="92" t="s">
        <v>110</v>
      </c>
      <c r="C141" s="91">
        <f>C357</f>
        <v>0.70269999999999999</v>
      </c>
      <c r="D141" s="99">
        <f>D138*C141</f>
        <v>19.605114580287999</v>
      </c>
      <c r="E141" s="99">
        <f>E138*C141</f>
        <v>2.4506393225359999</v>
      </c>
      <c r="G141" s="91"/>
    </row>
    <row r="142" spans="1:7">
      <c r="A142" s="92" t="s">
        <v>111</v>
      </c>
      <c r="C142" s="131">
        <f>D357</f>
        <v>0.29730000000000001</v>
      </c>
      <c r="D142" s="213">
        <f>D138*C142</f>
        <v>8.2945788597120007</v>
      </c>
      <c r="E142" s="213">
        <f>E138*C142</f>
        <v>1.0368223574640001</v>
      </c>
      <c r="G142" s="91"/>
    </row>
    <row r="143" spans="1:7">
      <c r="A143" s="92" t="s">
        <v>112</v>
      </c>
      <c r="C143" s="131" t="s">
        <v>445</v>
      </c>
      <c r="D143" s="89">
        <f>D139</f>
        <v>12.69230656</v>
      </c>
      <c r="E143" s="89">
        <f>E139</f>
        <v>1.5865383200000001</v>
      </c>
      <c r="G143" s="91"/>
    </row>
    <row r="144" spans="1:7">
      <c r="A144" s="3"/>
    </row>
    <row r="145" spans="1:9">
      <c r="A145" s="123" t="s">
        <v>442</v>
      </c>
      <c r="D145" s="111">
        <f>'CAP14.2 - AMA CALC'!Q163</f>
        <v>512.86099999999999</v>
      </c>
      <c r="E145" s="111">
        <f>'CAP14.2 - AMA CALC'!R163</f>
        <v>24.589958333333332</v>
      </c>
      <c r="G145" s="91"/>
    </row>
    <row r="146" spans="1:9">
      <c r="A146" s="3"/>
      <c r="D146" s="230"/>
      <c r="E146" s="230"/>
      <c r="G146" s="91"/>
    </row>
    <row r="147" spans="1:9">
      <c r="A147" s="123" t="s">
        <v>444</v>
      </c>
      <c r="D147" s="111">
        <f>'CAP14.2 - AMA CALC'!Q177</f>
        <v>40.679000000000002</v>
      </c>
      <c r="E147" s="111">
        <f>'CAP14.2 - AMA CALC'!R177</f>
        <v>5.0848750000000003</v>
      </c>
      <c r="G147" s="91"/>
    </row>
    <row r="148" spans="1:9">
      <c r="A148" s="3"/>
      <c r="D148" s="230"/>
      <c r="E148" s="230"/>
      <c r="G148" s="91"/>
    </row>
    <row r="149" spans="1:9">
      <c r="A149" s="124" t="s">
        <v>115</v>
      </c>
      <c r="D149" s="111">
        <f>'CAP14.2 - AMA CALC'!Q185</f>
        <v>1752.521</v>
      </c>
      <c r="E149" s="111">
        <f>'CAP14.2 - AMA CALC'!R185</f>
        <v>182.04929166666668</v>
      </c>
      <c r="F149" s="89"/>
      <c r="G149" s="91"/>
      <c r="H149" s="90"/>
      <c r="I149" s="90"/>
    </row>
    <row r="150" spans="1:9">
      <c r="A150" s="3"/>
      <c r="G150" s="91"/>
    </row>
    <row r="151" spans="1:9">
      <c r="A151" s="92" t="s">
        <v>108</v>
      </c>
      <c r="C151" s="104">
        <f>$C$351</f>
        <v>0.71289999999999998</v>
      </c>
      <c r="D151" s="89">
        <f>$C$151*D149</f>
        <v>1249.3722209</v>
      </c>
      <c r="E151" s="89">
        <f>$C$151*E149</f>
        <v>129.78294002916667</v>
      </c>
      <c r="F151" s="89"/>
      <c r="G151" s="91"/>
      <c r="H151" s="90"/>
      <c r="I151" s="90"/>
    </row>
    <row r="152" spans="1:9">
      <c r="A152" s="92" t="s">
        <v>113</v>
      </c>
      <c r="C152" s="104">
        <f>$D$351</f>
        <v>0.19822000000000001</v>
      </c>
      <c r="D152" s="89">
        <f>$C$152*D149</f>
        <v>347.38471262000002</v>
      </c>
      <c r="E152" s="89">
        <f>$C$152*E149</f>
        <v>36.085810594166666</v>
      </c>
      <c r="F152" s="89"/>
      <c r="G152" s="91"/>
      <c r="H152" s="90"/>
      <c r="I152" s="90"/>
    </row>
    <row r="153" spans="1:9">
      <c r="A153" s="97" t="s">
        <v>114</v>
      </c>
      <c r="C153" s="104">
        <f>$E$351</f>
        <v>8.8880000000000001E-2</v>
      </c>
      <c r="D153" s="89">
        <f>$C$153*D149</f>
        <v>155.76406648</v>
      </c>
      <c r="E153" s="89">
        <f>$C$153*E149</f>
        <v>16.180541043333335</v>
      </c>
      <c r="F153" s="89"/>
      <c r="G153" s="91"/>
      <c r="H153" s="90"/>
      <c r="I153" s="90"/>
    </row>
    <row r="154" spans="1:9">
      <c r="A154" s="97"/>
      <c r="C154" s="105"/>
      <c r="G154" s="91"/>
    </row>
    <row r="155" spans="1:9">
      <c r="A155" s="97" t="s">
        <v>101</v>
      </c>
      <c r="C155" s="104">
        <f>$C$350</f>
        <v>0.67676999999999998</v>
      </c>
      <c r="D155" s="89">
        <f>$C$155*D151</f>
        <v>845.53763793849294</v>
      </c>
      <c r="E155" s="89">
        <f>$C$155*E151</f>
        <v>87.833200323539117</v>
      </c>
      <c r="F155" s="89"/>
      <c r="G155" s="91"/>
      <c r="H155" s="90"/>
      <c r="I155" s="90"/>
    </row>
    <row r="156" spans="1:9">
      <c r="A156" s="97" t="s">
        <v>103</v>
      </c>
      <c r="C156" s="104">
        <f>$D$350</f>
        <v>0.32323000000000002</v>
      </c>
      <c r="D156" s="89">
        <f>$C$156*D151</f>
        <v>403.83458296150701</v>
      </c>
      <c r="E156" s="89">
        <f>$C$156*E151</f>
        <v>41.949739705627543</v>
      </c>
      <c r="F156" s="89"/>
      <c r="G156" s="91"/>
      <c r="H156" s="90"/>
      <c r="I156" s="90"/>
    </row>
    <row r="157" spans="1:9">
      <c r="C157" s="105"/>
      <c r="G157" s="91"/>
    </row>
    <row r="158" spans="1:9">
      <c r="A158" s="97" t="s">
        <v>110</v>
      </c>
      <c r="C158" s="104">
        <f>$C$360</f>
        <v>0.72184999999999999</v>
      </c>
      <c r="D158" s="89">
        <f>$C$158*D152</f>
        <v>250.75965480474702</v>
      </c>
      <c r="E158" s="89">
        <f>$C$158*E152</f>
        <v>26.048542377399208</v>
      </c>
      <c r="F158" s="89"/>
      <c r="G158" s="91"/>
      <c r="H158" s="90"/>
      <c r="I158" s="90"/>
    </row>
    <row r="159" spans="1:9">
      <c r="A159" s="97" t="s">
        <v>111</v>
      </c>
      <c r="C159" s="104">
        <f>$D$360</f>
        <v>0.27815000000000001</v>
      </c>
      <c r="D159" s="89">
        <f>$C$159*D152</f>
        <v>96.625057815253001</v>
      </c>
      <c r="E159" s="89">
        <f>$C$159*E152</f>
        <v>10.037268216767458</v>
      </c>
      <c r="F159" s="89"/>
      <c r="G159" s="91"/>
      <c r="H159" s="90"/>
      <c r="I159" s="90"/>
    </row>
    <row r="160" spans="1:9">
      <c r="A160" s="97" t="s">
        <v>112</v>
      </c>
      <c r="C160" s="3" t="str">
        <f>A153</f>
        <v>Gas South</v>
      </c>
      <c r="D160" s="89">
        <f>D153</f>
        <v>155.76406648</v>
      </c>
      <c r="E160" s="89">
        <f>E153</f>
        <v>16.180541043333335</v>
      </c>
      <c r="F160" s="89"/>
      <c r="G160" s="91"/>
      <c r="H160" s="90"/>
      <c r="I160" s="90"/>
    </row>
    <row r="161" spans="1:9">
      <c r="A161" s="125"/>
      <c r="G161" s="91"/>
    </row>
    <row r="162" spans="1:9">
      <c r="A162" s="78"/>
      <c r="G162" s="91"/>
    </row>
    <row r="163" spans="1:9" ht="25.5">
      <c r="A163" s="126" t="s">
        <v>346</v>
      </c>
      <c r="D163" s="111">
        <f>'CAP14.2 - AMA CALC'!Q193</f>
        <v>8072.1480000000001</v>
      </c>
      <c r="E163" s="111">
        <f>'CAP14.2 - AMA CALC'!R193</f>
        <v>583.16199999999992</v>
      </c>
      <c r="F163" s="89"/>
      <c r="G163" s="91"/>
      <c r="H163" s="90"/>
      <c r="I163" s="90"/>
    </row>
    <row r="164" spans="1:9">
      <c r="G164" s="91"/>
    </row>
    <row r="165" spans="1:9">
      <c r="A165" s="97" t="s">
        <v>108</v>
      </c>
      <c r="C165" s="104">
        <f>$C$351</f>
        <v>0.71289999999999998</v>
      </c>
      <c r="D165" s="89">
        <f>$C$165*D163</f>
        <v>5754.6343091999997</v>
      </c>
      <c r="E165" s="89">
        <f>$C$165*E163</f>
        <v>415.73618979999992</v>
      </c>
      <c r="F165" s="89"/>
      <c r="G165" s="91"/>
      <c r="H165" s="90"/>
      <c r="I165" s="90"/>
    </row>
    <row r="166" spans="1:9">
      <c r="A166" s="97" t="s">
        <v>113</v>
      </c>
      <c r="C166" s="104">
        <f>$D$351</f>
        <v>0.19822000000000001</v>
      </c>
      <c r="D166" s="89">
        <f>$C$166*D163</f>
        <v>1600.0611765600001</v>
      </c>
      <c r="E166" s="89">
        <f>$C$166*E163</f>
        <v>115.59437163999999</v>
      </c>
      <c r="F166" s="89"/>
      <c r="G166" s="91"/>
      <c r="H166" s="90"/>
      <c r="I166" s="90"/>
    </row>
    <row r="167" spans="1:9">
      <c r="A167" s="97" t="s">
        <v>114</v>
      </c>
      <c r="C167" s="104">
        <f>$E$351</f>
        <v>8.8880000000000001E-2</v>
      </c>
      <c r="D167" s="89">
        <f>$C$167*D163</f>
        <v>717.45251424000003</v>
      </c>
      <c r="E167" s="89">
        <f>$C$167*E163</f>
        <v>51.831438559999995</v>
      </c>
      <c r="F167" s="89"/>
      <c r="G167" s="91"/>
      <c r="H167" s="90"/>
      <c r="I167" s="90"/>
    </row>
    <row r="168" spans="1:9">
      <c r="A168" s="97"/>
      <c r="C168" s="105"/>
      <c r="G168" s="91"/>
    </row>
    <row r="169" spans="1:9">
      <c r="A169" s="97" t="s">
        <v>101</v>
      </c>
      <c r="C169" s="104">
        <f>$C$350</f>
        <v>0.67676999999999998</v>
      </c>
      <c r="D169" s="89">
        <f>$C$169*D165</f>
        <v>3894.5638614372838</v>
      </c>
      <c r="E169" s="89">
        <f>$C$169*E165</f>
        <v>281.35778117094594</v>
      </c>
      <c r="F169" s="89"/>
      <c r="G169" s="91"/>
      <c r="H169" s="90"/>
      <c r="I169" s="90"/>
    </row>
    <row r="170" spans="1:9">
      <c r="A170" s="97" t="s">
        <v>103</v>
      </c>
      <c r="C170" s="104">
        <f>$D$350</f>
        <v>0.32323000000000002</v>
      </c>
      <c r="D170" s="89">
        <f>$C$170*D165</f>
        <v>1860.070447762716</v>
      </c>
      <c r="E170" s="89">
        <f>$C$170*E165</f>
        <v>134.37840862905398</v>
      </c>
      <c r="F170" s="89"/>
      <c r="G170" s="91"/>
      <c r="H170" s="90"/>
      <c r="I170" s="90"/>
    </row>
    <row r="171" spans="1:9">
      <c r="C171" s="105"/>
      <c r="G171" s="91"/>
    </row>
    <row r="172" spans="1:9">
      <c r="A172" s="97" t="s">
        <v>110</v>
      </c>
      <c r="C172" s="104">
        <f>$C$360</f>
        <v>0.72184999999999999</v>
      </c>
      <c r="D172" s="89">
        <f>$C$172*D166</f>
        <v>1155.004160299836</v>
      </c>
      <c r="E172" s="89">
        <f>$C$172*E166</f>
        <v>83.441797168333991</v>
      </c>
      <c r="F172" s="89"/>
      <c r="G172" s="91"/>
      <c r="H172" s="90"/>
      <c r="I172" s="90"/>
    </row>
    <row r="173" spans="1:9">
      <c r="A173" s="97" t="s">
        <v>111</v>
      </c>
      <c r="C173" s="104">
        <f>$D$360</f>
        <v>0.27815000000000001</v>
      </c>
      <c r="D173" s="89">
        <f>$C$173*D166</f>
        <v>445.05701626016406</v>
      </c>
      <c r="E173" s="89">
        <f>$C$173*E166</f>
        <v>32.152574471666</v>
      </c>
      <c r="F173" s="89"/>
      <c r="G173" s="91"/>
      <c r="H173" s="90"/>
      <c r="I173" s="90"/>
    </row>
    <row r="174" spans="1:9">
      <c r="A174" s="97" t="s">
        <v>112</v>
      </c>
      <c r="C174" s="3" t="s">
        <v>114</v>
      </c>
      <c r="D174" s="89">
        <f>D167</f>
        <v>717.45251424000003</v>
      </c>
      <c r="E174" s="89">
        <f>E167</f>
        <v>51.831438559999995</v>
      </c>
      <c r="F174" s="89"/>
      <c r="G174" s="106"/>
      <c r="H174" s="106"/>
      <c r="I174" s="90"/>
    </row>
    <row r="175" spans="1:9">
      <c r="A175" s="97"/>
      <c r="D175" s="89"/>
      <c r="E175" s="89"/>
      <c r="F175" s="89"/>
      <c r="G175" s="106"/>
      <c r="H175" s="106"/>
      <c r="I175" s="90"/>
    </row>
    <row r="176" spans="1:9">
      <c r="A176" s="126" t="s">
        <v>437</v>
      </c>
      <c r="B176" s="3"/>
      <c r="D176" s="111">
        <f>'CAP14.2 - AMA CALC'!Q200</f>
        <v>189.47499999999999</v>
      </c>
      <c r="E176" s="111">
        <f>'CAP14.2 - AMA CALC'!R200</f>
        <v>10.324458333333332</v>
      </c>
      <c r="F176" s="111"/>
      <c r="G176" s="106"/>
      <c r="H176" s="106"/>
      <c r="I176" s="90"/>
    </row>
    <row r="177" spans="1:9">
      <c r="F177" s="89"/>
      <c r="G177" s="106"/>
      <c r="H177" s="106"/>
      <c r="I177" s="90"/>
    </row>
    <row r="178" spans="1:9">
      <c r="A178" s="92"/>
      <c r="B178" s="3"/>
      <c r="C178" s="105"/>
      <c r="F178" s="89"/>
      <c r="G178" s="106"/>
      <c r="H178" s="106"/>
      <c r="I178" s="90"/>
    </row>
    <row r="179" spans="1:9">
      <c r="A179" s="97" t="s">
        <v>113</v>
      </c>
      <c r="C179" s="131">
        <v>0.80700000000000005</v>
      </c>
      <c r="D179" s="89">
        <f>$C$179*D176</f>
        <v>152.90632500000001</v>
      </c>
      <c r="E179" s="89">
        <f>$C$179*E176</f>
        <v>8.3318378749999997</v>
      </c>
      <c r="F179" s="89"/>
      <c r="G179" s="106"/>
      <c r="H179" s="106"/>
      <c r="I179" s="90"/>
    </row>
    <row r="180" spans="1:9">
      <c r="A180" s="97" t="s">
        <v>114</v>
      </c>
      <c r="C180" s="131">
        <v>0.193</v>
      </c>
      <c r="D180" s="89">
        <f>$C$180*D176</f>
        <v>36.568674999999999</v>
      </c>
      <c r="E180" s="89">
        <f>$C$180*E176</f>
        <v>1.9926204583333331</v>
      </c>
      <c r="F180" s="89"/>
      <c r="G180" s="106"/>
      <c r="H180" s="106"/>
      <c r="I180" s="90"/>
    </row>
    <row r="181" spans="1:9">
      <c r="A181" s="3"/>
      <c r="B181" s="3"/>
      <c r="C181" s="105"/>
      <c r="F181" s="89"/>
      <c r="G181" s="106"/>
      <c r="H181" s="106"/>
      <c r="I181" s="90"/>
    </row>
    <row r="182" spans="1:9">
      <c r="A182" s="92" t="s">
        <v>110</v>
      </c>
      <c r="B182" s="3"/>
      <c r="C182" s="104">
        <v>0.70269999999999999</v>
      </c>
      <c r="D182" s="89">
        <f>D179*C182</f>
        <v>107.44727457750001</v>
      </c>
      <c r="E182" s="89">
        <f>E179*C182</f>
        <v>5.8547824747624997</v>
      </c>
      <c r="F182" s="89"/>
      <c r="G182" s="106"/>
      <c r="H182" s="106"/>
      <c r="I182" s="90"/>
    </row>
    <row r="183" spans="1:9">
      <c r="A183" s="92" t="s">
        <v>111</v>
      </c>
      <c r="B183" s="3"/>
      <c r="C183" s="104">
        <v>0.29730000000000001</v>
      </c>
      <c r="D183" s="89">
        <f>D179*C183</f>
        <v>45.459050422500006</v>
      </c>
      <c r="E183" s="89">
        <f>E179*C183</f>
        <v>2.4770554002375</v>
      </c>
      <c r="F183" s="89"/>
      <c r="G183" s="106"/>
      <c r="H183" s="106"/>
      <c r="I183" s="90"/>
    </row>
    <row r="184" spans="1:9">
      <c r="A184" s="92" t="s">
        <v>112</v>
      </c>
      <c r="B184" s="3"/>
      <c r="C184" s="3" t="s">
        <v>114</v>
      </c>
      <c r="D184" s="89">
        <f>D180</f>
        <v>36.568674999999999</v>
      </c>
      <c r="E184" s="89">
        <f>E180</f>
        <v>1.9926204583333331</v>
      </c>
      <c r="F184" s="89"/>
      <c r="G184" s="106"/>
      <c r="H184" s="106"/>
      <c r="I184" s="90"/>
    </row>
    <row r="185" spans="1:9">
      <c r="A185" s="97"/>
      <c r="D185" s="89"/>
      <c r="E185" s="89"/>
      <c r="F185" s="89"/>
      <c r="G185" s="106"/>
      <c r="H185" s="106"/>
      <c r="I185" s="90"/>
    </row>
    <row r="186" spans="1:9" s="78" customFormat="1" ht="25.5">
      <c r="A186" s="126" t="s">
        <v>438</v>
      </c>
      <c r="B186" s="230"/>
      <c r="C186" s="230"/>
      <c r="D186" s="111">
        <f>'CAP14.2 - AMA CALC'!Q207</f>
        <v>77.245999999999995</v>
      </c>
      <c r="E186" s="111">
        <f>'CAP14.2 - AMA CALC'!R207</f>
        <v>15.952833333333331</v>
      </c>
      <c r="F186" s="111"/>
      <c r="G186" s="231"/>
      <c r="H186" s="231"/>
      <c r="I186" s="232"/>
    </row>
    <row r="187" spans="1:9">
      <c r="A187" s="3"/>
      <c r="B187" s="3"/>
      <c r="F187" s="89"/>
      <c r="G187" s="106"/>
      <c r="H187" s="106"/>
      <c r="I187" s="90"/>
    </row>
    <row r="188" spans="1:9">
      <c r="A188" s="92" t="s">
        <v>101</v>
      </c>
      <c r="B188" s="3"/>
      <c r="C188" s="104">
        <v>0.78639999999999999</v>
      </c>
      <c r="D188" s="89">
        <f>D186*C188</f>
        <v>60.746254399999998</v>
      </c>
      <c r="E188" s="89">
        <f>E186*C188</f>
        <v>12.545308133333331</v>
      </c>
      <c r="F188" s="89"/>
      <c r="G188" s="106"/>
      <c r="H188" s="106"/>
      <c r="I188" s="90"/>
    </row>
    <row r="189" spans="1:9">
      <c r="A189" s="92" t="s">
        <v>110</v>
      </c>
      <c r="B189" s="3"/>
      <c r="C189" s="104">
        <v>0.21360000000000001</v>
      </c>
      <c r="D189" s="89">
        <f>D186*C189</f>
        <v>16.499745600000001</v>
      </c>
      <c r="E189" s="89">
        <f>E186*C189</f>
        <v>3.4075251999999998</v>
      </c>
      <c r="F189" s="89"/>
      <c r="G189" s="106"/>
      <c r="H189" s="106"/>
      <c r="I189" s="90"/>
    </row>
    <row r="190" spans="1:9">
      <c r="A190" s="3"/>
      <c r="B190" s="3"/>
      <c r="C190" s="107"/>
      <c r="F190" s="89"/>
      <c r="G190" s="106"/>
      <c r="H190" s="106"/>
      <c r="I190" s="90"/>
    </row>
    <row r="191" spans="1:9">
      <c r="A191" s="97"/>
      <c r="D191" s="89"/>
      <c r="E191" s="89"/>
      <c r="F191" s="89"/>
      <c r="G191" s="106"/>
      <c r="H191" s="106"/>
      <c r="I191" s="90"/>
    </row>
    <row r="192" spans="1:9">
      <c r="A192" s="97"/>
      <c r="D192" s="89"/>
      <c r="E192" s="89"/>
      <c r="F192" s="89"/>
      <c r="G192" s="106"/>
      <c r="H192" s="106"/>
      <c r="I192" s="90"/>
    </row>
    <row r="193" spans="1:9">
      <c r="A193" s="126" t="s">
        <v>235</v>
      </c>
      <c r="D193" s="111">
        <f>'CAP14.2 - AMA CALC'!Q214</f>
        <v>230.68600000000001</v>
      </c>
      <c r="E193" s="111">
        <f>'CAP14.2 - AMA CALC'!R214</f>
        <v>42.336999999999996</v>
      </c>
      <c r="F193" s="89"/>
      <c r="G193" s="106"/>
      <c r="H193" s="106"/>
      <c r="I193" s="90"/>
    </row>
    <row r="194" spans="1:9">
      <c r="F194" s="89"/>
      <c r="G194" s="106"/>
      <c r="H194" s="106"/>
      <c r="I194" s="90"/>
    </row>
    <row r="195" spans="1:9">
      <c r="A195" s="97" t="s">
        <v>101</v>
      </c>
      <c r="C195" s="104">
        <v>0.65190000000000003</v>
      </c>
      <c r="D195" s="89">
        <f>C195*D193</f>
        <v>150.38420340000002</v>
      </c>
      <c r="E195" s="89">
        <f>E193*C195</f>
        <v>27.599490299999999</v>
      </c>
      <c r="F195" s="89"/>
      <c r="G195" s="106"/>
      <c r="H195" s="106"/>
      <c r="I195" s="90"/>
    </row>
    <row r="196" spans="1:9">
      <c r="A196" s="97" t="s">
        <v>103</v>
      </c>
      <c r="C196" s="104">
        <v>0.34810000000000002</v>
      </c>
      <c r="D196" s="89">
        <f>C196*D193</f>
        <v>80.301796600000003</v>
      </c>
      <c r="E196" s="89">
        <f>E193*C196</f>
        <v>14.7375097</v>
      </c>
      <c r="F196" s="89"/>
      <c r="G196" s="106"/>
      <c r="H196" s="106"/>
      <c r="I196" s="90"/>
    </row>
    <row r="197" spans="1:9">
      <c r="C197" s="107"/>
      <c r="F197" s="89"/>
      <c r="G197" s="106"/>
      <c r="H197" s="106"/>
      <c r="I197" s="90"/>
    </row>
    <row r="198" spans="1:9">
      <c r="A198" s="126" t="s">
        <v>116</v>
      </c>
      <c r="D198" s="111">
        <f>'CAP14.2 - AMA CALC'!Q225</f>
        <v>205.41200000000001</v>
      </c>
      <c r="E198" s="111">
        <f>'CAP14.2 - AMA CALC'!R225</f>
        <v>42.642666666666663</v>
      </c>
      <c r="F198" s="89"/>
      <c r="G198" s="91"/>
      <c r="H198" s="90"/>
      <c r="I198" s="90"/>
    </row>
    <row r="199" spans="1:9">
      <c r="G199" s="91"/>
    </row>
    <row r="200" spans="1:9">
      <c r="A200" s="97" t="s">
        <v>457</v>
      </c>
      <c r="C200" s="131">
        <v>0.80700000000000005</v>
      </c>
      <c r="D200" s="213">
        <f>D198*C200</f>
        <v>165.76748400000002</v>
      </c>
      <c r="E200" s="213">
        <f>E198*C200</f>
        <v>34.412632000000002</v>
      </c>
      <c r="G200" s="91"/>
    </row>
    <row r="201" spans="1:9">
      <c r="A201" s="97" t="s">
        <v>458</v>
      </c>
      <c r="C201" s="91">
        <v>0.193</v>
      </c>
      <c r="D201" s="213">
        <f>D198*C201</f>
        <v>39.644516000000003</v>
      </c>
      <c r="E201" s="213">
        <f>E198*C201</f>
        <v>8.2300346666666666</v>
      </c>
      <c r="G201" s="91"/>
    </row>
    <row r="202" spans="1:9">
      <c r="G202" s="91"/>
    </row>
    <row r="203" spans="1:9">
      <c r="G203" s="91"/>
    </row>
    <row r="204" spans="1:9">
      <c r="A204" s="97" t="s">
        <v>110</v>
      </c>
      <c r="C204" s="135">
        <v>0.70269999999999999</v>
      </c>
      <c r="D204" s="89">
        <f>$C$204*D200</f>
        <v>116.48481100680002</v>
      </c>
      <c r="E204" s="89">
        <f>$C$204*E200</f>
        <v>24.181756506400003</v>
      </c>
      <c r="F204" s="89"/>
      <c r="G204" s="91"/>
      <c r="H204" s="90"/>
      <c r="I204" s="90"/>
    </row>
    <row r="205" spans="1:9">
      <c r="A205" s="97" t="s">
        <v>111</v>
      </c>
      <c r="C205" s="135">
        <v>0.29730000000000001</v>
      </c>
      <c r="D205" s="89">
        <f>$C$205*D200</f>
        <v>49.282672993200009</v>
      </c>
      <c r="E205" s="89">
        <f>$C$205*E200</f>
        <v>10.230875493600001</v>
      </c>
      <c r="F205" s="89"/>
      <c r="G205" s="91"/>
      <c r="H205" s="90"/>
      <c r="I205" s="90"/>
    </row>
    <row r="206" spans="1:9">
      <c r="A206" s="97" t="s">
        <v>112</v>
      </c>
      <c r="C206" s="135"/>
      <c r="D206" s="89">
        <f>D201</f>
        <v>39.644516000000003</v>
      </c>
      <c r="E206" s="89">
        <f>E201</f>
        <v>8.2300346666666666</v>
      </c>
      <c r="F206" s="89"/>
      <c r="G206" s="91"/>
    </row>
    <row r="207" spans="1:9">
      <c r="C207" s="135"/>
      <c r="G207" s="91"/>
    </row>
    <row r="208" spans="1:9">
      <c r="A208" s="126" t="s">
        <v>461</v>
      </c>
      <c r="D208" s="111">
        <f>'CAP14.2 - AMA CALC'!Q232</f>
        <v>186.49199999999999</v>
      </c>
      <c r="E208" s="111">
        <f>'CAP14.2 - AMA CALC'!R232</f>
        <v>7.7704999999999993</v>
      </c>
      <c r="G208" s="91"/>
    </row>
    <row r="209" spans="1:9">
      <c r="G209" s="91"/>
    </row>
    <row r="210" spans="1:9">
      <c r="A210" s="97" t="s">
        <v>113</v>
      </c>
      <c r="C210" s="131">
        <v>0.68732000000000004</v>
      </c>
      <c r="D210" s="213">
        <f>D208*C210</f>
        <v>128.17968144</v>
      </c>
      <c r="E210" s="213">
        <f>E208*C210</f>
        <v>5.3408200599999995</v>
      </c>
      <c r="G210" s="91"/>
    </row>
    <row r="211" spans="1:9">
      <c r="A211" s="97" t="s">
        <v>114</v>
      </c>
      <c r="C211" s="131">
        <v>0.31268000000000001</v>
      </c>
      <c r="D211" s="213">
        <f>D208*C211</f>
        <v>58.312318560000001</v>
      </c>
      <c r="E211" s="213">
        <f>E208*C211</f>
        <v>2.4296799399999998</v>
      </c>
      <c r="G211" s="91"/>
    </row>
    <row r="212" spans="1:9">
      <c r="A212" s="97"/>
      <c r="C212" s="131"/>
      <c r="D212" s="213"/>
      <c r="E212" s="213"/>
      <c r="G212" s="91"/>
    </row>
    <row r="213" spans="1:9">
      <c r="A213" s="97" t="s">
        <v>110</v>
      </c>
      <c r="C213" s="135">
        <v>0.70269999999999999</v>
      </c>
      <c r="D213" s="89">
        <f>$C$200*D210</f>
        <v>103.44100292208</v>
      </c>
      <c r="E213" s="89">
        <f>$C$200*E210</f>
        <v>4.3100417884199995</v>
      </c>
      <c r="G213" s="91"/>
    </row>
    <row r="214" spans="1:9">
      <c r="A214" s="97" t="s">
        <v>111</v>
      </c>
      <c r="C214" s="135">
        <v>0.29730000000000001</v>
      </c>
      <c r="D214" s="89">
        <f>$C$201*D210</f>
        <v>24.73867851792</v>
      </c>
      <c r="E214" s="89">
        <f>$C$201*E210</f>
        <v>1.03077827158</v>
      </c>
      <c r="G214" s="91"/>
    </row>
    <row r="215" spans="1:9">
      <c r="A215" s="97" t="s">
        <v>112</v>
      </c>
      <c r="C215" s="135"/>
      <c r="D215" s="89">
        <f>D211</f>
        <v>58.312318560000001</v>
      </c>
      <c r="E215" s="89">
        <f>E211</f>
        <v>2.4296799399999998</v>
      </c>
      <c r="G215" s="91"/>
    </row>
    <row r="216" spans="1:9">
      <c r="A216" s="97"/>
      <c r="C216" s="135"/>
      <c r="D216" s="89"/>
      <c r="E216" s="89"/>
      <c r="G216" s="91"/>
    </row>
    <row r="217" spans="1:9">
      <c r="A217" s="127" t="s">
        <v>119</v>
      </c>
      <c r="C217" s="132"/>
      <c r="D217" s="111">
        <f>'CAP14.2 - AMA CALC'!Q239</f>
        <v>3451.8719999999998</v>
      </c>
      <c r="E217" s="111">
        <f>'CAP14.2 - AMA CALC'!R239</f>
        <v>598.44591666666668</v>
      </c>
      <c r="F217" s="89"/>
      <c r="G217" s="91"/>
    </row>
    <row r="218" spans="1:9">
      <c r="C218" s="132"/>
      <c r="D218" s="230"/>
      <c r="E218" s="230"/>
      <c r="G218" s="91"/>
    </row>
    <row r="219" spans="1:9">
      <c r="C219" s="132"/>
      <c r="D219" s="230"/>
      <c r="E219" s="230"/>
      <c r="G219" s="91"/>
    </row>
    <row r="220" spans="1:9">
      <c r="A220" s="127" t="s">
        <v>120</v>
      </c>
      <c r="C220" s="132"/>
      <c r="D220" s="111">
        <f>'CAP14.2 - AMA CALC'!Q255</f>
        <v>7372.8559999999998</v>
      </c>
      <c r="E220" s="111">
        <f>'CAP14.2 - AMA CALC'!R255</f>
        <v>576.7835</v>
      </c>
      <c r="F220" s="89"/>
      <c r="G220" s="91"/>
    </row>
    <row r="221" spans="1:9">
      <c r="A221" s="126"/>
      <c r="C221" s="132"/>
      <c r="D221" s="111"/>
      <c r="E221" s="111"/>
      <c r="F221" s="89"/>
      <c r="G221" s="90"/>
    </row>
    <row r="222" spans="1:9">
      <c r="A222" s="126"/>
      <c r="C222" s="132"/>
      <c r="D222" s="111"/>
      <c r="E222" s="111"/>
      <c r="F222" s="89"/>
      <c r="G222" s="90"/>
      <c r="I222" s="97"/>
    </row>
    <row r="223" spans="1:9">
      <c r="A223" s="127" t="s">
        <v>122</v>
      </c>
      <c r="C223" s="132"/>
      <c r="D223" s="111">
        <f>'CAP14.2 - AMA CALC'!Q247</f>
        <v>3203.0279999999998</v>
      </c>
      <c r="E223" s="111">
        <f>'CAP14.2 - AMA CALC'!R247</f>
        <v>509.78558333333336</v>
      </c>
      <c r="F223" s="89"/>
      <c r="G223" s="91"/>
      <c r="H223" s="90"/>
      <c r="I223" s="90"/>
    </row>
    <row r="224" spans="1:9">
      <c r="A224" s="78"/>
      <c r="C224" s="132"/>
    </row>
    <row r="225" spans="1:9">
      <c r="C225" s="132"/>
    </row>
    <row r="226" spans="1:9">
      <c r="A226" s="127" t="s">
        <v>168</v>
      </c>
      <c r="C226" s="132"/>
      <c r="D226" s="111">
        <f>'CAP14.2 - AMA CALC'!Q271</f>
        <v>76.953999999999994</v>
      </c>
      <c r="E226" s="111">
        <f>'CAP14.2 - AMA CALC'!R271</f>
        <v>3.2064166666666662</v>
      </c>
      <c r="F226" s="89"/>
      <c r="G226" s="101"/>
      <c r="H226" s="90"/>
      <c r="I226" s="90"/>
    </row>
    <row r="227" spans="1:9">
      <c r="C227" s="132"/>
      <c r="G227" s="91"/>
    </row>
    <row r="228" spans="1:9">
      <c r="A228" s="97" t="s">
        <v>110</v>
      </c>
      <c r="C228" s="135">
        <v>0.439</v>
      </c>
      <c r="D228" s="89">
        <f>$C$228*D226</f>
        <v>33.782806000000001</v>
      </c>
      <c r="E228" s="89">
        <f>$C$228*E226</f>
        <v>1.4076169166666666</v>
      </c>
      <c r="F228" s="89"/>
      <c r="G228" s="91"/>
      <c r="H228" s="90"/>
      <c r="I228" s="90"/>
    </row>
    <row r="229" spans="1:9">
      <c r="A229" s="97" t="s">
        <v>111</v>
      </c>
      <c r="C229" s="135">
        <v>6.7400000000000002E-2</v>
      </c>
      <c r="D229" s="89">
        <f>$C$229*D226</f>
        <v>5.1866995999999999</v>
      </c>
      <c r="E229" s="89">
        <f>$C$229*E226</f>
        <v>0.2161124833333333</v>
      </c>
      <c r="F229" s="89"/>
      <c r="G229" s="91"/>
      <c r="H229" s="90"/>
      <c r="I229" s="90"/>
    </row>
    <row r="230" spans="1:9">
      <c r="A230" s="97" t="s">
        <v>112</v>
      </c>
      <c r="C230" s="135">
        <v>0.49359999999999998</v>
      </c>
      <c r="D230" s="89">
        <f>$C$230*D226</f>
        <v>37.984494399999996</v>
      </c>
      <c r="E230" s="89">
        <f>$C$230*E226</f>
        <v>1.5826872666666665</v>
      </c>
      <c r="F230" s="89"/>
      <c r="G230" s="91"/>
      <c r="H230" s="90"/>
      <c r="I230" s="90"/>
    </row>
    <row r="231" spans="1:9">
      <c r="A231" s="97"/>
      <c r="C231" s="136">
        <f>SUM(C228:C230)</f>
        <v>1</v>
      </c>
      <c r="D231" s="89"/>
      <c r="E231" s="89"/>
      <c r="F231" s="89"/>
      <c r="G231" s="91"/>
      <c r="H231" s="90"/>
      <c r="I231" s="90"/>
    </row>
    <row r="232" spans="1:9">
      <c r="A232" s="112" t="str">
        <f>'CAP14.2 - AMA CALC'!A279</f>
        <v>Gas AA Distribution: ER 3001</v>
      </c>
      <c r="C232" s="135"/>
      <c r="D232" s="111">
        <f>'CAP14.2 - AMA CALC'!Q279</f>
        <v>106.563</v>
      </c>
      <c r="E232" s="111">
        <f>'CAP14.2 - AMA CALC'!R279</f>
        <v>4.4401250000000001</v>
      </c>
      <c r="F232" s="89"/>
      <c r="G232" s="91"/>
      <c r="H232" s="90"/>
      <c r="I232" s="90"/>
    </row>
    <row r="233" spans="1:9">
      <c r="A233" s="97"/>
      <c r="C233" s="135"/>
      <c r="D233" s="89"/>
      <c r="E233" s="89"/>
      <c r="F233" s="89"/>
      <c r="G233" s="91"/>
      <c r="H233" s="90"/>
      <c r="I233" s="90"/>
    </row>
    <row r="234" spans="1:9">
      <c r="A234" s="97" t="s">
        <v>110</v>
      </c>
      <c r="C234" s="135">
        <v>0.13550000000000001</v>
      </c>
      <c r="D234" s="89">
        <f>$C$234*D232</f>
        <v>14.439286500000001</v>
      </c>
      <c r="E234" s="89">
        <f>$C$234*E232</f>
        <v>0.60163693750000002</v>
      </c>
      <c r="F234" s="89"/>
      <c r="G234" s="91"/>
      <c r="H234" s="90"/>
      <c r="I234" s="90"/>
    </row>
    <row r="235" spans="1:9">
      <c r="A235" s="97" t="s">
        <v>111</v>
      </c>
      <c r="C235" s="135">
        <v>1.1999999999999999E-3</v>
      </c>
      <c r="D235" s="89">
        <f>$C$235*D232</f>
        <v>0.12787559999999998</v>
      </c>
      <c r="E235" s="89">
        <f>$C$235*E232</f>
        <v>5.3281499999999994E-3</v>
      </c>
      <c r="F235" s="89"/>
      <c r="G235" s="91"/>
      <c r="H235" s="90"/>
      <c r="I235" s="90"/>
    </row>
    <row r="236" spans="1:9">
      <c r="A236" s="97" t="s">
        <v>112</v>
      </c>
      <c r="C236" s="135">
        <v>0.86329999999999996</v>
      </c>
      <c r="D236" s="89">
        <f>$C$236*D232</f>
        <v>91.995837899999998</v>
      </c>
      <c r="E236" s="89">
        <f>$C$236*E232</f>
        <v>3.8331599124999998</v>
      </c>
      <c r="F236" s="89"/>
      <c r="G236" s="91"/>
      <c r="H236" s="90"/>
      <c r="I236" s="90"/>
    </row>
    <row r="237" spans="1:9">
      <c r="A237" s="97"/>
      <c r="C237" s="136">
        <f>SUM(C234:C236)</f>
        <v>1</v>
      </c>
      <c r="D237" s="89"/>
      <c r="E237" s="89"/>
      <c r="F237" s="89"/>
      <c r="G237" s="91"/>
      <c r="H237" s="90"/>
      <c r="I237" s="90"/>
    </row>
    <row r="238" spans="1:9">
      <c r="A238" s="112" t="str">
        <f>'CAP14.2 - AMA CALC'!A287</f>
        <v>Gas AA Distribution: ER 3002</v>
      </c>
      <c r="C238" s="135"/>
      <c r="D238" s="111">
        <f>'CAP14.2 - AMA CALC'!Q287</f>
        <v>46.634999999999998</v>
      </c>
      <c r="E238" s="111">
        <f>'CAP14.2 - AMA CALC'!R287</f>
        <v>1.943125</v>
      </c>
      <c r="F238" s="89"/>
      <c r="G238" s="91"/>
      <c r="H238" s="90"/>
      <c r="I238" s="90"/>
    </row>
    <row r="239" spans="1:9">
      <c r="A239" s="97"/>
      <c r="C239" s="135"/>
      <c r="D239" s="89"/>
      <c r="E239" s="89"/>
      <c r="F239" s="89"/>
      <c r="G239" s="91"/>
      <c r="H239" s="90"/>
      <c r="I239" s="90"/>
    </row>
    <row r="240" spans="1:9">
      <c r="A240" s="97" t="s">
        <v>110</v>
      </c>
      <c r="C240" s="135">
        <v>0.37559999999999999</v>
      </c>
      <c r="D240" s="89">
        <f>$C$240*D238</f>
        <v>17.516105999999997</v>
      </c>
      <c r="E240" s="89">
        <f>$C$240*E238</f>
        <v>0.72983774999999995</v>
      </c>
      <c r="F240" s="89"/>
      <c r="G240" s="91"/>
      <c r="H240" s="90"/>
      <c r="I240" s="90"/>
    </row>
    <row r="241" spans="1:9">
      <c r="A241" s="97" t="s">
        <v>111</v>
      </c>
      <c r="C241" s="135">
        <v>0.26929999999999998</v>
      </c>
      <c r="D241" s="89">
        <f>$C$241*D238</f>
        <v>12.558805499999998</v>
      </c>
      <c r="E241" s="89">
        <f>$C$241*E238</f>
        <v>0.52328356249999997</v>
      </c>
      <c r="F241" s="89"/>
      <c r="G241" s="91"/>
      <c r="H241" s="90"/>
      <c r="I241" s="90"/>
    </row>
    <row r="242" spans="1:9">
      <c r="A242" s="97" t="s">
        <v>112</v>
      </c>
      <c r="C242" s="135">
        <v>0.35520000000000002</v>
      </c>
      <c r="D242" s="89">
        <f>$C$242*D238</f>
        <v>16.564751999999999</v>
      </c>
      <c r="E242" s="89">
        <f>$C$242*E238</f>
        <v>0.69019799999999998</v>
      </c>
      <c r="F242" s="89"/>
      <c r="G242" s="91"/>
      <c r="H242" s="90"/>
      <c r="I242" s="90"/>
    </row>
    <row r="243" spans="1:9">
      <c r="A243" s="97"/>
      <c r="C243" s="136">
        <f>SUM(C240:C242)</f>
        <v>1.0001</v>
      </c>
      <c r="D243" s="89"/>
      <c r="E243" s="89"/>
      <c r="F243" s="89"/>
      <c r="G243" s="91"/>
      <c r="H243" s="90"/>
      <c r="I243" s="90"/>
    </row>
    <row r="244" spans="1:9">
      <c r="A244" s="112" t="str">
        <f>'CAP14.2 - AMA CALC'!A295</f>
        <v>Gas AA Distribution: ER 3003</v>
      </c>
      <c r="C244" s="135"/>
      <c r="D244" s="111">
        <f>'CAP14.2 - AMA CALC'!Q295</f>
        <v>651.17600000000004</v>
      </c>
      <c r="E244" s="111">
        <f>'CAP14.2 - AMA CALC'!R295</f>
        <v>27.132333333333335</v>
      </c>
      <c r="F244" s="89"/>
      <c r="G244" s="91"/>
      <c r="H244" s="90"/>
      <c r="I244" s="90"/>
    </row>
    <row r="245" spans="1:9">
      <c r="A245" s="97"/>
      <c r="C245" s="135"/>
      <c r="D245" s="89"/>
      <c r="E245" s="89"/>
      <c r="F245" s="89"/>
      <c r="G245" s="91"/>
      <c r="H245" s="90"/>
      <c r="I245" s="90"/>
    </row>
    <row r="246" spans="1:9">
      <c r="A246" s="97" t="s">
        <v>110</v>
      </c>
      <c r="C246" s="135">
        <v>0.2268</v>
      </c>
      <c r="D246" s="89">
        <f>$C$246*D244</f>
        <v>147.6867168</v>
      </c>
      <c r="E246" s="89">
        <f>$C$246*E244</f>
        <v>6.1536132000000006</v>
      </c>
      <c r="F246" s="89"/>
      <c r="G246" s="91"/>
      <c r="H246" s="90"/>
      <c r="I246" s="90"/>
    </row>
    <row r="247" spans="1:9">
      <c r="A247" s="97" t="s">
        <v>111</v>
      </c>
      <c r="C247" s="135">
        <v>0.1835</v>
      </c>
      <c r="D247" s="89">
        <f>$C$247*D244</f>
        <v>119.490796</v>
      </c>
      <c r="E247" s="89">
        <f>$C$247*E244</f>
        <v>4.9787831666666671</v>
      </c>
      <c r="F247" s="89"/>
      <c r="G247" s="91"/>
      <c r="H247" s="90"/>
      <c r="I247" s="90"/>
    </row>
    <row r="248" spans="1:9">
      <c r="A248" s="97" t="s">
        <v>112</v>
      </c>
      <c r="C248" s="135">
        <v>0.5897</v>
      </c>
      <c r="D248" s="89">
        <f>$C$248*D244</f>
        <v>383.9984872</v>
      </c>
      <c r="E248" s="89">
        <f>$C$248*E244</f>
        <v>15.999936966666668</v>
      </c>
      <c r="F248" s="89"/>
      <c r="G248" s="91"/>
      <c r="H248" s="90"/>
      <c r="I248" s="90"/>
    </row>
    <row r="249" spans="1:9">
      <c r="A249" s="97"/>
      <c r="C249" s="136">
        <f>SUM(C246:C248)</f>
        <v>1</v>
      </c>
      <c r="D249" s="89"/>
      <c r="E249" s="89"/>
      <c r="F249" s="89"/>
      <c r="G249" s="91"/>
      <c r="H249" s="90"/>
      <c r="I249" s="90"/>
    </row>
    <row r="250" spans="1:9">
      <c r="A250" s="112" t="str">
        <f>'CAP14.2 - AMA CALC'!A303</f>
        <v>Gas AA Distribution: ER 3004</v>
      </c>
      <c r="C250" s="135"/>
      <c r="D250" s="111">
        <f>'CAP14.2 - AMA CALC'!Q303</f>
        <v>75.474999999999994</v>
      </c>
      <c r="E250" s="111">
        <f>'CAP14.2 - AMA CALC'!R303</f>
        <v>3.1447916666666664</v>
      </c>
      <c r="F250" s="89"/>
      <c r="G250" s="91"/>
      <c r="H250" s="90"/>
      <c r="I250" s="90"/>
    </row>
    <row r="251" spans="1:9">
      <c r="A251" s="97"/>
      <c r="C251" s="135"/>
      <c r="D251" s="89"/>
      <c r="E251" s="89"/>
      <c r="F251" s="89"/>
      <c r="G251" s="91"/>
      <c r="H251" s="90"/>
      <c r="I251" s="90"/>
    </row>
    <row r="252" spans="1:9">
      <c r="A252" s="97" t="s">
        <v>110</v>
      </c>
      <c r="C252" s="135">
        <v>0.68400000000000005</v>
      </c>
      <c r="D252" s="89">
        <f>$C$252*D250</f>
        <v>51.624899999999997</v>
      </c>
      <c r="E252" s="89">
        <f>$C$252*E250</f>
        <v>2.1510375000000002</v>
      </c>
      <c r="F252" s="89"/>
      <c r="G252" s="91"/>
      <c r="H252" s="90"/>
      <c r="I252" s="90"/>
    </row>
    <row r="253" spans="1:9">
      <c r="A253" s="97" t="s">
        <v>111</v>
      </c>
      <c r="C253" s="135">
        <v>0.18010000000000001</v>
      </c>
      <c r="D253" s="89">
        <f>$C$253*D250</f>
        <v>13.593047499999999</v>
      </c>
      <c r="E253" s="89">
        <f>$C$253*E250</f>
        <v>0.56637697916666663</v>
      </c>
      <c r="F253" s="89"/>
      <c r="G253" s="91"/>
      <c r="H253" s="90"/>
      <c r="I253" s="90"/>
    </row>
    <row r="254" spans="1:9">
      <c r="A254" s="97" t="s">
        <v>112</v>
      </c>
      <c r="C254" s="135">
        <v>0.13589999999999999</v>
      </c>
      <c r="D254" s="89">
        <f>$C$254*D250</f>
        <v>10.257052499999999</v>
      </c>
      <c r="E254" s="89">
        <f>$C$254*E250</f>
        <v>0.42737718749999992</v>
      </c>
      <c r="F254" s="89"/>
      <c r="G254" s="91"/>
      <c r="H254" s="90"/>
      <c r="I254" s="90"/>
    </row>
    <row r="255" spans="1:9">
      <c r="A255" s="97"/>
      <c r="C255" s="136">
        <f>SUM(C252:C254)</f>
        <v>1</v>
      </c>
      <c r="D255" s="89"/>
      <c r="E255" s="89"/>
      <c r="F255" s="89"/>
      <c r="G255" s="91"/>
      <c r="H255" s="90"/>
      <c r="I255" s="90"/>
    </row>
    <row r="256" spans="1:9">
      <c r="A256" s="112" t="str">
        <f>'CAP14.2 - AMA CALC'!A311</f>
        <v>Gas AA Distribution: ER 3005</v>
      </c>
      <c r="C256" s="135"/>
      <c r="D256" s="111">
        <f>'CAP14.2 - AMA CALC'!Q311</f>
        <v>568.17700000000002</v>
      </c>
      <c r="E256" s="111">
        <f>'CAP14.2 - AMA CALC'!R311</f>
        <v>23.674041666666668</v>
      </c>
      <c r="F256" s="89"/>
      <c r="G256" s="91"/>
      <c r="H256" s="90"/>
      <c r="I256" s="90"/>
    </row>
    <row r="257" spans="1:9">
      <c r="A257" s="97"/>
      <c r="C257" s="135"/>
      <c r="D257" s="89"/>
      <c r="E257" s="89"/>
      <c r="F257" s="89"/>
      <c r="G257" s="91"/>
      <c r="H257" s="90"/>
      <c r="I257" s="90"/>
    </row>
    <row r="258" spans="1:9">
      <c r="A258" s="97" t="s">
        <v>110</v>
      </c>
      <c r="C258" s="135">
        <v>0.3624</v>
      </c>
      <c r="D258" s="89">
        <f>$C$258*D256</f>
        <v>205.9073448</v>
      </c>
      <c r="E258" s="89">
        <f>$C$258*E256</f>
        <v>8.5794727000000002</v>
      </c>
      <c r="F258" s="89"/>
      <c r="G258" s="91"/>
      <c r="H258" s="90"/>
      <c r="I258" s="90"/>
    </row>
    <row r="259" spans="1:9">
      <c r="A259" s="97" t="s">
        <v>111</v>
      </c>
      <c r="C259" s="135">
        <v>0.2349</v>
      </c>
      <c r="D259" s="89">
        <f>$C$259*D256</f>
        <v>133.46477730000001</v>
      </c>
      <c r="E259" s="89">
        <f>$C$259*E256</f>
        <v>5.5610323875000001</v>
      </c>
      <c r="F259" s="89"/>
      <c r="G259" s="91"/>
      <c r="H259" s="90"/>
      <c r="I259" s="90"/>
    </row>
    <row r="260" spans="1:9">
      <c r="A260" s="97" t="s">
        <v>112</v>
      </c>
      <c r="C260" s="135">
        <v>0.4027</v>
      </c>
      <c r="D260" s="89">
        <f>$C$260*D256</f>
        <v>228.80487790000001</v>
      </c>
      <c r="E260" s="89">
        <f>$C$260*E256</f>
        <v>9.5335365791666664</v>
      </c>
      <c r="F260" s="89"/>
      <c r="G260" s="91"/>
      <c r="H260" s="90"/>
      <c r="I260" s="90"/>
    </row>
    <row r="261" spans="1:9">
      <c r="A261" s="97"/>
      <c r="C261" s="136">
        <f>SUM(C258:C260)</f>
        <v>1</v>
      </c>
      <c r="D261" s="89"/>
      <c r="E261" s="89"/>
      <c r="F261" s="89"/>
      <c r="G261" s="91"/>
      <c r="H261" s="90"/>
      <c r="I261" s="90"/>
    </row>
    <row r="262" spans="1:9">
      <c r="A262" s="112" t="str">
        <f>'CAP14.2 - AMA CALC'!A319</f>
        <v>Gas AA Distribution: ER 3006</v>
      </c>
      <c r="C262" s="135"/>
      <c r="D262" s="111">
        <f>'CAP14.2 - AMA CALC'!Q319</f>
        <v>71.53</v>
      </c>
      <c r="E262" s="111">
        <f>'CAP14.2 - AMA CALC'!R319</f>
        <v>2.9804166666666667</v>
      </c>
      <c r="F262" s="89"/>
      <c r="G262" s="91"/>
      <c r="H262" s="90"/>
      <c r="I262" s="90"/>
    </row>
    <row r="263" spans="1:9">
      <c r="A263" s="97"/>
      <c r="C263" s="135"/>
      <c r="D263" s="89"/>
      <c r="E263" s="89"/>
      <c r="F263" s="89"/>
      <c r="G263" s="91"/>
      <c r="H263" s="90"/>
      <c r="I263" s="90"/>
    </row>
    <row r="264" spans="1:9">
      <c r="A264" s="97" t="s">
        <v>110</v>
      </c>
      <c r="C264" s="135">
        <v>0.21049999999999999</v>
      </c>
      <c r="D264" s="89">
        <f>$C$264*D262</f>
        <v>15.057065</v>
      </c>
      <c r="E264" s="89">
        <f>$C$264*E262</f>
        <v>0.62737770833333328</v>
      </c>
      <c r="F264" s="89"/>
      <c r="G264" s="91"/>
      <c r="H264" s="90"/>
      <c r="I264" s="90"/>
    </row>
    <row r="265" spans="1:9">
      <c r="A265" s="97" t="s">
        <v>111</v>
      </c>
      <c r="C265" s="135">
        <v>5.0000000000000001E-4</v>
      </c>
      <c r="D265" s="89">
        <f>$C$265*D262</f>
        <v>3.5764999999999998E-2</v>
      </c>
      <c r="E265" s="89">
        <f>$C$265*E262</f>
        <v>1.4902083333333334E-3</v>
      </c>
      <c r="F265" s="89"/>
      <c r="G265" s="91"/>
      <c r="H265" s="90"/>
      <c r="I265" s="90"/>
    </row>
    <row r="266" spans="1:9">
      <c r="A266" s="97" t="s">
        <v>112</v>
      </c>
      <c r="C266" s="135">
        <v>0.78910000000000002</v>
      </c>
      <c r="D266" s="89">
        <f>$C$266*D262</f>
        <v>56.444323000000004</v>
      </c>
      <c r="E266" s="89">
        <f>$C$266*E262</f>
        <v>2.351846791666667</v>
      </c>
      <c r="F266" s="89"/>
      <c r="G266" s="91"/>
      <c r="H266" s="90"/>
      <c r="I266" s="90"/>
    </row>
    <row r="267" spans="1:9">
      <c r="A267" s="97"/>
      <c r="C267" s="136">
        <f>SUM(C264:C266)</f>
        <v>1.0001</v>
      </c>
      <c r="D267" s="89"/>
      <c r="E267" s="89"/>
      <c r="F267" s="89"/>
      <c r="G267" s="91"/>
      <c r="H267" s="90"/>
      <c r="I267" s="90"/>
    </row>
    <row r="268" spans="1:9">
      <c r="A268" s="97"/>
      <c r="C268" s="135"/>
      <c r="D268" s="89"/>
      <c r="E268" s="89"/>
      <c r="F268" s="89"/>
      <c r="G268" s="91"/>
      <c r="H268" s="90"/>
      <c r="I268" s="90"/>
    </row>
    <row r="269" spans="1:9">
      <c r="A269" s="112" t="str">
        <f>'CAP14.2 - AMA CALC'!A327</f>
        <v>Gas AA Distribution: ER 3007</v>
      </c>
      <c r="C269" s="135"/>
      <c r="D269" s="111">
        <f>'CAP14.2 - AMA CALC'!Q327</f>
        <v>287.14499999999998</v>
      </c>
      <c r="E269" s="111">
        <f>'CAP14.2 - AMA CALC'!R327</f>
        <v>11.964374999999999</v>
      </c>
      <c r="F269" s="89"/>
      <c r="G269" s="91"/>
      <c r="H269" s="90"/>
      <c r="I269" s="90"/>
    </row>
    <row r="270" spans="1:9">
      <c r="A270" s="97"/>
      <c r="C270" s="135"/>
      <c r="D270" s="89"/>
      <c r="E270" s="89"/>
      <c r="F270" s="89"/>
      <c r="G270" s="91"/>
      <c r="H270" s="90"/>
      <c r="I270" s="90"/>
    </row>
    <row r="271" spans="1:9">
      <c r="A271" s="97" t="s">
        <v>110</v>
      </c>
      <c r="C271" s="135">
        <v>0.76100000000000001</v>
      </c>
      <c r="D271" s="89">
        <f>$C271*$D$269</f>
        <v>218.51734499999998</v>
      </c>
      <c r="E271" s="89">
        <f>$C271*$E$269</f>
        <v>9.1048893749999991</v>
      </c>
      <c r="F271" s="89"/>
      <c r="G271" s="131"/>
      <c r="H271" s="89"/>
      <c r="I271" s="90"/>
    </row>
    <row r="272" spans="1:9">
      <c r="A272" s="97" t="s">
        <v>111</v>
      </c>
      <c r="C272" s="135">
        <v>4.02E-2</v>
      </c>
      <c r="D272" s="89">
        <f>$C272*$D$269</f>
        <v>11.543228999999998</v>
      </c>
      <c r="E272" s="89">
        <f>$C272*$E$269</f>
        <v>0.48096787499999993</v>
      </c>
      <c r="F272" s="89"/>
      <c r="G272" s="91"/>
      <c r="H272" s="90"/>
      <c r="I272" s="90"/>
    </row>
    <row r="273" spans="1:9">
      <c r="A273" s="97" t="s">
        <v>112</v>
      </c>
      <c r="C273" s="135">
        <v>0.1988</v>
      </c>
      <c r="D273" s="89">
        <f>$C273*$D$269</f>
        <v>57.084426000000001</v>
      </c>
      <c r="E273" s="89">
        <f>$C273*$E$269</f>
        <v>2.3785177499999999</v>
      </c>
      <c r="F273" s="89"/>
      <c r="G273" s="91"/>
      <c r="H273" s="90"/>
      <c r="I273" s="90"/>
    </row>
    <row r="274" spans="1:9">
      <c r="A274" s="97"/>
      <c r="C274" s="136">
        <f>SUM(C271:C273)</f>
        <v>1</v>
      </c>
      <c r="D274" s="89"/>
      <c r="E274" s="89"/>
      <c r="F274" s="89"/>
      <c r="G274" s="91"/>
      <c r="H274" s="90"/>
      <c r="I274" s="90"/>
    </row>
    <row r="275" spans="1:9">
      <c r="A275" s="97"/>
      <c r="C275" s="135"/>
      <c r="D275" s="89"/>
      <c r="E275" s="89"/>
      <c r="F275" s="89"/>
      <c r="G275" s="91"/>
      <c r="H275" s="90"/>
      <c r="I275" s="90"/>
    </row>
    <row r="276" spans="1:9">
      <c r="A276" s="112" t="str">
        <f>'CAP14.2 - AMA CALC'!A335</f>
        <v>Gas AA Distribution: ER 3008</v>
      </c>
      <c r="C276" s="135"/>
      <c r="D276" s="111">
        <f>'CAP14.2 - AMA CALC'!Q335</f>
        <v>2153.1869999999999</v>
      </c>
      <c r="E276" s="111">
        <f>'CAP14.2 - AMA CALC'!R335</f>
        <v>89.716124999999991</v>
      </c>
      <c r="F276" s="89"/>
      <c r="G276" s="91"/>
      <c r="H276" s="90"/>
      <c r="I276" s="90"/>
    </row>
    <row r="277" spans="1:9">
      <c r="A277" s="97"/>
      <c r="C277" s="135"/>
      <c r="D277" s="89"/>
      <c r="E277" s="89"/>
      <c r="F277" s="89"/>
      <c r="G277" s="131"/>
      <c r="H277" s="90"/>
      <c r="I277" s="90"/>
    </row>
    <row r="278" spans="1:9">
      <c r="A278" s="97" t="s">
        <v>110</v>
      </c>
      <c r="C278" s="135">
        <v>0.48</v>
      </c>
      <c r="D278" s="89">
        <f>C278*$D$276</f>
        <v>1033.5297599999999</v>
      </c>
      <c r="E278" s="89">
        <f>C278*$E$276</f>
        <v>43.063739999999996</v>
      </c>
      <c r="F278" s="89" t="s">
        <v>236</v>
      </c>
      <c r="G278" s="131"/>
      <c r="H278" s="90"/>
      <c r="I278" s="90"/>
    </row>
    <row r="279" spans="1:9">
      <c r="A279" s="97" t="s">
        <v>111</v>
      </c>
      <c r="C279" s="135">
        <v>0.18</v>
      </c>
      <c r="D279" s="89">
        <f>C279*$D$276</f>
        <v>387.57365999999996</v>
      </c>
      <c r="E279" s="89">
        <f t="shared" ref="E279:E280" si="3">C279*$E$276</f>
        <v>16.148902499999998</v>
      </c>
      <c r="F279" s="89" t="s">
        <v>236</v>
      </c>
      <c r="G279" s="131"/>
      <c r="H279" s="90"/>
      <c r="I279" s="90"/>
    </row>
    <row r="280" spans="1:9">
      <c r="A280" s="97" t="s">
        <v>112</v>
      </c>
      <c r="C280" s="135">
        <v>0.34</v>
      </c>
      <c r="D280" s="89">
        <f>C280*$D$276</f>
        <v>732.08357999999998</v>
      </c>
      <c r="E280" s="89">
        <f t="shared" si="3"/>
        <v>30.5034825</v>
      </c>
      <c r="F280" s="89" t="s">
        <v>236</v>
      </c>
      <c r="G280" s="131"/>
      <c r="H280" s="90"/>
      <c r="I280" s="90"/>
    </row>
    <row r="281" spans="1:9">
      <c r="A281" s="97"/>
      <c r="C281" s="136">
        <f>SUM(C278:C280)</f>
        <v>1</v>
      </c>
      <c r="D281" s="89"/>
      <c r="E281" s="89"/>
      <c r="G281" s="131"/>
    </row>
    <row r="282" spans="1:9">
      <c r="A282" s="78"/>
      <c r="G282" s="131"/>
    </row>
    <row r="283" spans="1:9">
      <c r="A283" s="127" t="s">
        <v>269</v>
      </c>
      <c r="D283" s="111">
        <f>D276+D269+D262+D256+D250+D244+D238+D232+D226</f>
        <v>4036.8420000000006</v>
      </c>
      <c r="E283" s="111">
        <f>E276+E269+E262+E256+E250+E244+E238+E232+E226</f>
        <v>168.20174999999998</v>
      </c>
      <c r="G283" s="91"/>
    </row>
    <row r="284" spans="1:9">
      <c r="A284" s="126"/>
      <c r="D284" s="89"/>
      <c r="E284" s="89"/>
      <c r="G284" s="91"/>
    </row>
    <row r="285" spans="1:9">
      <c r="A285" s="97" t="s">
        <v>110</v>
      </c>
      <c r="D285" s="89">
        <f>D278+D271+D264+D258+D252+D246+D240+D234+D228+D213</f>
        <v>1841.5023330220797</v>
      </c>
      <c r="E285" s="89">
        <f>E278+E271+E264+E258+E252+E246+E240+E234+E228+E213</f>
        <v>76.729263875919997</v>
      </c>
      <c r="G285" s="91"/>
    </row>
    <row r="286" spans="1:9">
      <c r="A286" s="97" t="s">
        <v>111</v>
      </c>
      <c r="D286" s="89">
        <f>D279+D272+D265+D259+D253+D247+D241+D235+D229+D214</f>
        <v>708.31333401792006</v>
      </c>
      <c r="E286" s="89">
        <f>E279+E272+E265+E259+E253+E247+E241+E235+E229+E214</f>
        <v>29.51305558408</v>
      </c>
      <c r="G286" s="91"/>
    </row>
    <row r="287" spans="1:9">
      <c r="A287" s="78"/>
      <c r="G287" s="91"/>
    </row>
    <row r="288" spans="1:9">
      <c r="A288" s="78"/>
      <c r="G288" s="91"/>
    </row>
    <row r="289" spans="1:9">
      <c r="A289" s="127" t="s">
        <v>121</v>
      </c>
      <c r="D289" s="111">
        <f>'CAP14.2 - AMA CALC'!Q263</f>
        <v>48.465000000000003</v>
      </c>
      <c r="E289" s="111">
        <f>'CAP14.2 - AMA CALC'!R263</f>
        <v>3.0353750000000002</v>
      </c>
      <c r="F289" s="134"/>
      <c r="G289" s="106"/>
      <c r="H289" s="106"/>
      <c r="I289" s="113"/>
    </row>
    <row r="290" spans="1:9">
      <c r="G290" s="91"/>
    </row>
    <row r="291" spans="1:9">
      <c r="A291" s="97" t="s">
        <v>110</v>
      </c>
      <c r="C291" s="132">
        <f>C357</f>
        <v>0.70269999999999999</v>
      </c>
      <c r="D291" s="89">
        <f>$C$291*D289</f>
        <v>34.056355500000002</v>
      </c>
      <c r="E291" s="89">
        <f>$C$291*E289</f>
        <v>2.1329580125000001</v>
      </c>
      <c r="F291" s="89"/>
      <c r="G291" s="91"/>
      <c r="H291" s="90"/>
      <c r="I291" s="90"/>
    </row>
    <row r="292" spans="1:9">
      <c r="A292" s="97" t="s">
        <v>111</v>
      </c>
      <c r="C292" s="132">
        <f>D357</f>
        <v>0.29730000000000001</v>
      </c>
      <c r="D292" s="89">
        <f>$C$292*D289</f>
        <v>14.408644500000001</v>
      </c>
      <c r="E292" s="89">
        <f>$C$292*E289</f>
        <v>0.9024169875000001</v>
      </c>
      <c r="F292" s="89"/>
      <c r="G292" s="91"/>
      <c r="H292" s="90"/>
      <c r="I292" s="90"/>
    </row>
    <row r="293" spans="1:9">
      <c r="C293" s="132">
        <f>SUM(C291:C292)</f>
        <v>1</v>
      </c>
    </row>
    <row r="294" spans="1:9">
      <c r="A294" s="2"/>
      <c r="B294" s="2"/>
      <c r="C294" s="4"/>
      <c r="D294" s="4"/>
      <c r="E294" s="4"/>
      <c r="F294" s="4"/>
      <c r="G294" s="2"/>
    </row>
    <row r="295" spans="1:9">
      <c r="A295" s="2"/>
      <c r="B295" s="2"/>
      <c r="C295" s="4"/>
      <c r="D295" s="4"/>
      <c r="E295" s="4"/>
      <c r="F295" s="4"/>
      <c r="G295" s="2"/>
      <c r="H295" s="2"/>
    </row>
    <row r="296" spans="1:9">
      <c r="A296" s="128" t="s">
        <v>459</v>
      </c>
      <c r="B296" s="2"/>
      <c r="C296" s="4"/>
      <c r="D296" s="4"/>
      <c r="E296" s="4"/>
      <c r="F296" s="4"/>
      <c r="G296" s="2"/>
      <c r="H296" s="2"/>
    </row>
    <row r="297" spans="1:9">
      <c r="A297" s="2"/>
      <c r="B297" s="2"/>
      <c r="C297" s="4"/>
      <c r="D297" s="4"/>
      <c r="E297" s="4"/>
      <c r="F297" s="4"/>
      <c r="G297" s="2"/>
      <c r="H297" s="2"/>
    </row>
    <row r="298" spans="1:9">
      <c r="A298" s="129" t="s">
        <v>123</v>
      </c>
      <c r="B298" s="2"/>
      <c r="C298" s="4"/>
      <c r="D298" s="144">
        <f>D14+D19+D24+D29+D32+D42+D48+D54+D60+D66+D72+D78+D84+D91+D107+D155+D169+D195+D188+D145+D133+D127+D119</f>
        <v>56212.226762719467</v>
      </c>
      <c r="E298" s="144">
        <f>E14+E19+E24+E29+E32+E42+E48+E54+E60+E66+E72+E78+E84+E91+E107+E155+E169+E195+E188+E145+E133+E127+E119</f>
        <v>4508.4242779286733</v>
      </c>
      <c r="F298" s="116"/>
      <c r="G298" s="115"/>
      <c r="H298" s="115"/>
      <c r="I298" s="115"/>
    </row>
    <row r="299" spans="1:9">
      <c r="A299" s="129"/>
      <c r="B299" s="2"/>
      <c r="C299" s="4"/>
      <c r="D299" s="117"/>
      <c r="E299" s="117"/>
      <c r="F299" s="116"/>
      <c r="G299" s="115"/>
      <c r="H299" s="115"/>
      <c r="I299" s="115"/>
    </row>
    <row r="300" spans="1:9">
      <c r="A300" s="2" t="s">
        <v>131</v>
      </c>
      <c r="B300" s="2"/>
      <c r="C300" s="4"/>
      <c r="D300" s="117">
        <f>D169+D195+D188</f>
        <v>4105.6943192372837</v>
      </c>
      <c r="E300" s="117">
        <f>E169+E195+E188</f>
        <v>321.50257960427928</v>
      </c>
      <c r="F300" s="4"/>
      <c r="G300" s="2"/>
    </row>
    <row r="301" spans="1:9">
      <c r="A301" s="2" t="s">
        <v>132</v>
      </c>
      <c r="B301" s="2"/>
      <c r="C301" s="4"/>
      <c r="D301" s="117">
        <f>D14+D19+D24</f>
        <v>13144.982657100001</v>
      </c>
      <c r="E301" s="117">
        <f>E14+E19+E24</f>
        <v>973.61495881249994</v>
      </c>
      <c r="F301" s="4"/>
      <c r="G301" s="2"/>
    </row>
    <row r="302" spans="1:9">
      <c r="A302" s="2" t="s">
        <v>133</v>
      </c>
      <c r="B302" s="2"/>
      <c r="C302" s="4"/>
      <c r="D302" s="117">
        <f>D29</f>
        <v>16835.809032600002</v>
      </c>
      <c r="E302" s="117">
        <f>E29</f>
        <v>1215.2360168500002</v>
      </c>
      <c r="F302" s="4"/>
      <c r="G302" s="2"/>
    </row>
    <row r="303" spans="1:9">
      <c r="A303" s="2" t="s">
        <v>134</v>
      </c>
      <c r="B303" s="2"/>
      <c r="C303" s="4"/>
      <c r="D303" s="117">
        <f>D42+D32+D48+D54+D60+D66+D72+D78+D84+D91</f>
        <v>17535.539200293279</v>
      </c>
      <c r="E303" s="117">
        <f>E42+E32+E48+E54+E60+E66+E72+E78+E84+E91</f>
        <v>1672.1209081575207</v>
      </c>
      <c r="F303" s="4"/>
      <c r="G303" s="2"/>
    </row>
    <row r="304" spans="1:9">
      <c r="A304" s="2" t="s">
        <v>135</v>
      </c>
      <c r="B304" s="2"/>
      <c r="C304" s="4"/>
      <c r="D304" s="117">
        <f>D155+D107+D145+D133+D127+D119</f>
        <v>4590.2015534889215</v>
      </c>
      <c r="E304" s="117">
        <f>E155+E107+E145+E133+E127+E119</f>
        <v>325.94981450437263</v>
      </c>
      <c r="F304" s="4"/>
      <c r="G304" s="2"/>
    </row>
    <row r="305" spans="1:9">
      <c r="A305" s="118" t="s">
        <v>137</v>
      </c>
      <c r="B305" s="2"/>
      <c r="C305" s="4"/>
      <c r="D305" s="145">
        <f>SUM(D300:D304)</f>
        <v>56212.226762719489</v>
      </c>
      <c r="E305" s="145">
        <f>SUM(E300:E304)</f>
        <v>4508.4242779286724</v>
      </c>
      <c r="F305" s="4"/>
      <c r="G305" s="4"/>
    </row>
    <row r="306" spans="1:9">
      <c r="A306" s="118"/>
      <c r="B306" s="2"/>
      <c r="C306" s="4"/>
      <c r="D306" s="216" t="s">
        <v>449</v>
      </c>
      <c r="E306" s="216" t="s">
        <v>449</v>
      </c>
      <c r="F306" s="4"/>
      <c r="G306" s="2"/>
    </row>
    <row r="307" spans="1:9" s="3" customFormat="1">
      <c r="A307" s="130" t="s">
        <v>124</v>
      </c>
      <c r="B307" s="4"/>
      <c r="C307" s="4"/>
      <c r="D307" s="114">
        <f>D15+D20+D25+D30+D34+D43+D49+D55+D61+D67+D73+D79+D85+D92+D108+D156+D170+D196+D134+D120</f>
        <v>28988.837029400511</v>
      </c>
      <c r="E307" s="114">
        <f>E15+E20+E25+E30+E34+E43+E49+E55+E61+E67+E73+E79+E85+E92+E108+E156+E170+E196+E134+E120</f>
        <v>2159.111852448827</v>
      </c>
      <c r="F307" s="4"/>
      <c r="G307" s="4"/>
    </row>
    <row r="308" spans="1:9" s="3" customFormat="1">
      <c r="A308" s="130"/>
      <c r="B308" s="4"/>
      <c r="C308" s="4"/>
      <c r="D308" s="116"/>
      <c r="E308" s="116"/>
      <c r="F308" s="116"/>
      <c r="G308" s="116"/>
      <c r="H308" s="116"/>
      <c r="I308" s="116"/>
    </row>
    <row r="309" spans="1:9" s="3" customFormat="1">
      <c r="A309" s="4" t="s">
        <v>131</v>
      </c>
      <c r="B309" s="4"/>
      <c r="C309" s="4"/>
      <c r="D309" s="116">
        <f>D170+D196</f>
        <v>1940.3722443627159</v>
      </c>
      <c r="E309" s="116">
        <f>E170+E196</f>
        <v>149.11591832905398</v>
      </c>
      <c r="F309" s="4"/>
      <c r="G309" s="4"/>
    </row>
    <row r="310" spans="1:9" s="3" customFormat="1">
      <c r="A310" s="4" t="s">
        <v>132</v>
      </c>
      <c r="B310" s="4"/>
      <c r="C310" s="4"/>
      <c r="D310" s="116">
        <f>D15+D20+D25</f>
        <v>7019.1263429000001</v>
      </c>
      <c r="E310" s="116">
        <f>E15+E20+E25</f>
        <v>519.88858285416666</v>
      </c>
      <c r="F310" s="4"/>
      <c r="G310" s="4"/>
    </row>
    <row r="311" spans="1:9" s="3" customFormat="1">
      <c r="A311" s="4" t="s">
        <v>133</v>
      </c>
      <c r="B311" s="4"/>
      <c r="C311" s="4"/>
      <c r="D311" s="116">
        <f>D30</f>
        <v>8989.9449674000007</v>
      </c>
      <c r="E311" s="116">
        <f>E30</f>
        <v>648.90881648333345</v>
      </c>
      <c r="F311" s="4"/>
      <c r="G311" s="4"/>
    </row>
    <row r="312" spans="1:9" s="3" customFormat="1">
      <c r="A312" s="4" t="s">
        <v>134</v>
      </c>
      <c r="B312" s="4"/>
      <c r="C312" s="4"/>
      <c r="D312" s="116">
        <f>D43+D34+D49+D55+D61+D67+D73+D79+D85+D92</f>
        <v>9097.3217997067186</v>
      </c>
      <c r="E312" s="116">
        <f>E43+E34+E49+E55+E61+E67+E73+E79+E85+E92</f>
        <v>702.0276335091454</v>
      </c>
      <c r="F312" s="4"/>
      <c r="G312" s="4"/>
    </row>
    <row r="313" spans="1:9" s="3" customFormat="1">
      <c r="A313" s="4" t="s">
        <v>135</v>
      </c>
      <c r="B313" s="4"/>
      <c r="C313" s="4"/>
      <c r="D313" s="116">
        <f>D156+D108+D134+D120</f>
        <v>1942.071675031078</v>
      </c>
      <c r="E313" s="116">
        <f>E156+E108+E134+E120</f>
        <v>139.17090127312733</v>
      </c>
      <c r="F313" s="4"/>
      <c r="G313" s="4"/>
    </row>
    <row r="314" spans="1:9" s="3" customFormat="1">
      <c r="A314" s="120" t="s">
        <v>137</v>
      </c>
      <c r="B314" s="4"/>
      <c r="C314" s="4"/>
      <c r="D314" s="119">
        <f>SUM(D309:D313)</f>
        <v>28988.837029400514</v>
      </c>
      <c r="E314" s="119">
        <f>SUM(E309:E313)</f>
        <v>2159.1118524488265</v>
      </c>
      <c r="F314" s="4"/>
      <c r="G314" s="4"/>
    </row>
    <row r="315" spans="1:9">
      <c r="A315" s="2"/>
      <c r="B315" s="2"/>
      <c r="C315" s="4"/>
      <c r="D315" s="116"/>
      <c r="E315" s="116"/>
      <c r="F315" s="4"/>
      <c r="G315" s="2"/>
      <c r="H315" s="2"/>
      <c r="I315" s="2"/>
    </row>
    <row r="316" spans="1:9">
      <c r="A316" s="129" t="s">
        <v>125</v>
      </c>
      <c r="B316" s="2"/>
      <c r="C316" s="4"/>
      <c r="D316" s="144">
        <f>D110+D158+D172+D204+D217+D228+D234+D240+D246+D252+D258+D264+D271+D278+D291+D182+D189+D128+D122+D141+D213</f>
        <v>7799.016875964362</v>
      </c>
      <c r="E316" s="144">
        <f>E110+E158+E172+E204+E217+E228+E234+E240+E246+E252+E258+E264+E271+E278+E291+E182+E189+E128+E122+E141+E213</f>
        <v>871.0388754627653</v>
      </c>
      <c r="F316" s="116"/>
      <c r="G316" s="115"/>
      <c r="H316" s="115"/>
      <c r="I316" s="115"/>
    </row>
    <row r="317" spans="1:9">
      <c r="A317" s="129"/>
      <c r="B317" s="2"/>
      <c r="C317" s="4"/>
      <c r="D317" s="117"/>
      <c r="E317" s="117"/>
      <c r="F317" s="116"/>
      <c r="G317" s="115"/>
      <c r="H317" s="115"/>
      <c r="I317" s="115"/>
    </row>
    <row r="318" spans="1:9">
      <c r="A318" s="2" t="s">
        <v>131</v>
      </c>
      <c r="B318" s="2"/>
      <c r="C318" s="4"/>
      <c r="D318" s="117">
        <f>D172+D182+D189</f>
        <v>1278.951180477336</v>
      </c>
      <c r="E318" s="117">
        <f>E172+E182+E189</f>
        <v>92.704104843096488</v>
      </c>
      <c r="F318" s="4"/>
      <c r="G318" s="2"/>
    </row>
    <row r="319" spans="1:9">
      <c r="A319" s="2" t="s">
        <v>136</v>
      </c>
      <c r="B319" s="2"/>
      <c r="C319" s="4"/>
      <c r="D319" s="117">
        <f>D204</f>
        <v>116.48481100680002</v>
      </c>
      <c r="E319" s="117">
        <f>E204</f>
        <v>24.181756506400003</v>
      </c>
      <c r="F319" s="4"/>
      <c r="G319" s="2"/>
    </row>
    <row r="320" spans="1:9">
      <c r="A320" s="2" t="s">
        <v>134</v>
      </c>
      <c r="B320" s="2"/>
      <c r="C320" s="4"/>
      <c r="D320" s="117">
        <f>D291+D234+D240+D246+D252+D258+D264+D271+D278+D228+D217+D213</f>
        <v>5327.4306885220794</v>
      </c>
      <c r="E320" s="117">
        <f>E291+E234+E240+E246+E252+E258+E264+E271+E278+E228+E217+E213</f>
        <v>677.30813855508666</v>
      </c>
      <c r="F320" s="4"/>
      <c r="G320" s="2"/>
    </row>
    <row r="321" spans="1:9">
      <c r="A321" s="2" t="s">
        <v>135</v>
      </c>
      <c r="B321" s="2"/>
      <c r="C321" s="4"/>
      <c r="D321" s="117">
        <f>D158+D110+D141+D128+D122</f>
        <v>1076.150195958146</v>
      </c>
      <c r="E321" s="117">
        <f>E158+E110+E141+E128+E122</f>
        <v>76.844875558182167</v>
      </c>
      <c r="F321" s="4"/>
      <c r="G321" s="2"/>
    </row>
    <row r="322" spans="1:9">
      <c r="A322" s="118" t="s">
        <v>137</v>
      </c>
      <c r="B322" s="2"/>
      <c r="C322" s="4"/>
      <c r="D322" s="145">
        <f>SUM(D317:D321)</f>
        <v>7799.016875964362</v>
      </c>
      <c r="E322" s="145">
        <f>SUM(E317:E321)</f>
        <v>871.0388754627653</v>
      </c>
      <c r="F322" s="4"/>
      <c r="G322" s="2"/>
    </row>
    <row r="323" spans="1:9">
      <c r="A323" s="129"/>
      <c r="B323" s="2"/>
      <c r="C323" s="4"/>
      <c r="D323" s="216" t="s">
        <v>449</v>
      </c>
      <c r="E323" s="216" t="s">
        <v>449</v>
      </c>
      <c r="F323" s="4"/>
      <c r="G323" s="2"/>
    </row>
    <row r="324" spans="1:9" s="3" customFormat="1">
      <c r="A324" s="130" t="s">
        <v>126</v>
      </c>
      <c r="B324" s="4"/>
      <c r="C324" s="4"/>
      <c r="D324" s="114">
        <f>D111+D159+D173+D205+D220+D229+D235+D241+D247+D253+D259+D265+D272+D279+D292+D183+D142+D123+D214</f>
        <v>9042.8013896356388</v>
      </c>
      <c r="E324" s="114">
        <f>E111+E159+E173+E205+E220+E229+E235+E241+E247+E253+E259+E265+E272+E279+E292+E183+E142+E123+E214</f>
        <v>680.05048633140109</v>
      </c>
      <c r="F324" s="116"/>
      <c r="G324" s="116"/>
      <c r="H324" s="116"/>
      <c r="I324" s="116"/>
    </row>
    <row r="325" spans="1:9" s="3" customFormat="1">
      <c r="A325" s="130"/>
      <c r="B325" s="4"/>
      <c r="C325" s="4"/>
      <c r="D325" s="116"/>
      <c r="E325" s="116"/>
      <c r="F325" s="116"/>
      <c r="G325" s="116"/>
      <c r="H325" s="116"/>
      <c r="I325" s="116"/>
    </row>
    <row r="326" spans="1:9" s="3" customFormat="1">
      <c r="A326" s="4" t="s">
        <v>131</v>
      </c>
      <c r="B326" s="4"/>
      <c r="C326" s="4"/>
      <c r="D326" s="116">
        <f>D173+D183</f>
        <v>490.51606668266407</v>
      </c>
      <c r="E326" s="116">
        <f>E173+E183</f>
        <v>34.629629871903504</v>
      </c>
      <c r="F326" s="4"/>
      <c r="G326" s="4"/>
    </row>
    <row r="327" spans="1:9" s="3" customFormat="1">
      <c r="A327" s="4" t="s">
        <v>136</v>
      </c>
      <c r="B327" s="4"/>
      <c r="C327" s="4"/>
      <c r="D327" s="116">
        <f>D205</f>
        <v>49.282672993200009</v>
      </c>
      <c r="E327" s="116">
        <f>E205</f>
        <v>10.230875493600001</v>
      </c>
      <c r="F327" s="4"/>
      <c r="G327" s="4"/>
    </row>
    <row r="328" spans="1:9" s="3" customFormat="1">
      <c r="A328" s="4" t="s">
        <v>134</v>
      </c>
      <c r="B328" s="4"/>
      <c r="C328" s="4"/>
      <c r="D328" s="116">
        <f>D292+D235+D241+D247+D253+D259+D265+D272+D279+D229+D220+D214</f>
        <v>8095.5779785179193</v>
      </c>
      <c r="E328" s="116">
        <f>E292+E235+E241+E247+E253+E259+E265+E272+E279+E229+E220+E214</f>
        <v>607.19897257157993</v>
      </c>
      <c r="F328" s="4"/>
      <c r="G328" s="4"/>
    </row>
    <row r="329" spans="1:9" s="3" customFormat="1">
      <c r="A329" s="4" t="s">
        <v>135</v>
      </c>
      <c r="B329" s="4"/>
      <c r="C329" s="4"/>
      <c r="D329" s="116">
        <f>D159+D111+D142+D123</f>
        <v>407.42467144185395</v>
      </c>
      <c r="E329" s="116">
        <f>E159+E111+E142+E123</f>
        <v>27.991008394317831</v>
      </c>
      <c r="F329" s="4"/>
      <c r="G329" s="4"/>
    </row>
    <row r="330" spans="1:9" s="3" customFormat="1">
      <c r="A330" s="120" t="s">
        <v>137</v>
      </c>
      <c r="B330" s="4"/>
      <c r="C330" s="4"/>
      <c r="D330" s="119">
        <f>SUM(D325:D329)</f>
        <v>9042.801389635637</v>
      </c>
      <c r="E330" s="119">
        <f>SUM(E325:E329)</f>
        <v>680.05048633140132</v>
      </c>
      <c r="F330" s="4"/>
      <c r="G330" s="4"/>
    </row>
    <row r="331" spans="1:9" s="3" customFormat="1">
      <c r="A331" s="130"/>
      <c r="B331" s="4"/>
      <c r="C331" s="4"/>
      <c r="D331" s="116"/>
      <c r="E331" s="116"/>
      <c r="F331" s="4"/>
      <c r="G331" s="4"/>
    </row>
    <row r="332" spans="1:9" s="3" customFormat="1">
      <c r="A332" s="130" t="s">
        <v>127</v>
      </c>
      <c r="B332" s="4"/>
      <c r="C332" s="4"/>
      <c r="D332" s="114">
        <f>D112+D160+D174+D206+D223+D230+D236+D242+D248+D254+D260+D266+D273+D280+D184+D147+D143+D215</f>
        <v>6343.3357587800019</v>
      </c>
      <c r="E332" s="114">
        <f>E112+E160+E174+E206+E223+E230+E236+E242+E248+E254+E260+E266+E273+E280+E184+E147+E143+E215</f>
        <v>687.62733351583358</v>
      </c>
      <c r="F332" s="116"/>
      <c r="G332" s="116"/>
      <c r="H332" s="116"/>
      <c r="I332" s="116"/>
    </row>
    <row r="333" spans="1:9" s="3" customFormat="1">
      <c r="A333" s="130"/>
      <c r="B333" s="4"/>
      <c r="C333" s="4"/>
      <c r="D333" s="116"/>
      <c r="E333" s="116"/>
      <c r="F333" s="116"/>
      <c r="G333" s="116"/>
      <c r="H333" s="116"/>
      <c r="I333" s="116"/>
    </row>
    <row r="334" spans="1:9" s="3" customFormat="1">
      <c r="A334" s="4" t="s">
        <v>131</v>
      </c>
      <c r="B334" s="4"/>
      <c r="C334" s="4"/>
      <c r="D334" s="116">
        <f>D174+D184</f>
        <v>754.02118924000001</v>
      </c>
      <c r="E334" s="116">
        <f>E174+E184</f>
        <v>53.82405901833333</v>
      </c>
      <c r="F334" s="4"/>
      <c r="G334" s="4"/>
    </row>
    <row r="335" spans="1:9" s="3" customFormat="1">
      <c r="A335" s="4" t="s">
        <v>136</v>
      </c>
      <c r="B335" s="4"/>
      <c r="C335" s="4"/>
      <c r="D335" s="116">
        <f>D206</f>
        <v>39.644516000000003</v>
      </c>
      <c r="E335" s="116">
        <f>E206</f>
        <v>8.2300346666666666</v>
      </c>
      <c r="F335" s="4"/>
      <c r="G335" s="4"/>
    </row>
    <row r="336" spans="1:9" s="3" customFormat="1">
      <c r="A336" s="4" t="s">
        <v>134</v>
      </c>
      <c r="B336" s="4"/>
      <c r="C336" s="4"/>
      <c r="D336" s="116">
        <f>+D236+D242+D248+D254+D260+D266+D273+D280+D230+D223+D215</f>
        <v>4876.5581494599992</v>
      </c>
      <c r="E336" s="116">
        <f>+E236+E242+E248+E254+E260+E266+E273+E280+E230+E223+E215</f>
        <v>579.51600622750004</v>
      </c>
      <c r="F336" s="4"/>
      <c r="G336" s="4"/>
    </row>
    <row r="337" spans="1:8" s="3" customFormat="1">
      <c r="A337" s="4" t="s">
        <v>135</v>
      </c>
      <c r="B337" s="4"/>
      <c r="C337" s="4"/>
      <c r="D337" s="116">
        <f>D160+D112+D147+D143</f>
        <v>673.11190407999993</v>
      </c>
      <c r="E337" s="116">
        <f>E160+E112+E147+E143</f>
        <v>46.05723360333333</v>
      </c>
      <c r="F337" s="4"/>
      <c r="G337" s="4"/>
    </row>
    <row r="338" spans="1:8" s="3" customFormat="1">
      <c r="A338" s="120" t="s">
        <v>137</v>
      </c>
      <c r="B338" s="4"/>
      <c r="C338" s="4"/>
      <c r="D338" s="119">
        <f>SUM(D333:D337)</f>
        <v>6343.3357587799983</v>
      </c>
      <c r="E338" s="119">
        <f>SUM(E333:E337)</f>
        <v>687.62733351583336</v>
      </c>
      <c r="F338" s="4"/>
      <c r="G338" s="4"/>
    </row>
    <row r="339" spans="1:8">
      <c r="A339" s="2"/>
      <c r="B339" s="2"/>
      <c r="C339" s="4"/>
      <c r="D339" s="116"/>
      <c r="E339" s="138"/>
      <c r="F339" s="4"/>
      <c r="G339" s="2"/>
    </row>
    <row r="340" spans="1:8" ht="13.5" thickBot="1">
      <c r="A340" s="129" t="s">
        <v>128</v>
      </c>
      <c r="C340" s="217" t="s">
        <v>450</v>
      </c>
      <c r="D340" s="121">
        <f>D298+D307+D316+D324+D332</f>
        <v>108386.21781649998</v>
      </c>
      <c r="E340" s="121">
        <f>E298+E307+E316+E324+E332</f>
        <v>8906.2528256875012</v>
      </c>
      <c r="F340" s="116"/>
      <c r="G340" s="2"/>
    </row>
    <row r="341" spans="1:8" ht="13.5" thickTop="1">
      <c r="A341" s="2"/>
      <c r="B341" s="2"/>
      <c r="C341" s="4"/>
      <c r="D341" s="89">
        <f>D340-'CAP14.2 - AMA CALC'!Q349</f>
        <v>1.181649997306522E-2</v>
      </c>
      <c r="E341" s="89">
        <f>E340-'CAP14.2 - AMA CALC'!R349</f>
        <v>4.9235416918236297E-4</v>
      </c>
      <c r="F341" s="4"/>
      <c r="G341" s="2"/>
    </row>
    <row r="342" spans="1:8">
      <c r="A342" s="2"/>
      <c r="B342" s="2"/>
      <c r="C342" s="4"/>
      <c r="D342" s="139"/>
      <c r="E342" s="139"/>
      <c r="F342" s="4"/>
      <c r="G342" s="2"/>
      <c r="H342" s="2"/>
    </row>
    <row r="343" spans="1:8">
      <c r="D343" s="89"/>
      <c r="E343" s="89"/>
    </row>
    <row r="344" spans="1:8" s="3" customFormat="1"/>
    <row r="345" spans="1:8" s="3" customFormat="1" ht="13.5" thickBot="1">
      <c r="A345" s="86" t="s">
        <v>281</v>
      </c>
      <c r="B345" s="87"/>
      <c r="C345" s="88" t="s">
        <v>455</v>
      </c>
      <c r="D345" s="88"/>
      <c r="E345" s="88"/>
      <c r="F345" s="87"/>
    </row>
    <row r="346" spans="1:8" s="3" customFormat="1">
      <c r="A346" s="92"/>
      <c r="B346" s="93" t="s">
        <v>271</v>
      </c>
      <c r="C346" s="94" t="s">
        <v>38</v>
      </c>
      <c r="D346" s="94" t="s">
        <v>45</v>
      </c>
      <c r="E346" s="94" t="s">
        <v>58</v>
      </c>
      <c r="F346" s="94" t="s">
        <v>272</v>
      </c>
    </row>
    <row r="347" spans="1:8">
      <c r="A347" s="3" t="s">
        <v>279</v>
      </c>
      <c r="B347" s="3">
        <v>1</v>
      </c>
      <c r="C347" s="95">
        <v>0.65190000000000003</v>
      </c>
      <c r="D347" s="95">
        <v>0.34810000000000002</v>
      </c>
      <c r="E347" s="95"/>
      <c r="F347" s="96">
        <f t="shared" ref="F347:F350" si="4">SUM(C347:E347)</f>
        <v>1</v>
      </c>
    </row>
    <row r="348" spans="1:8">
      <c r="A348" s="3" t="s">
        <v>273</v>
      </c>
      <c r="B348" s="3">
        <v>2</v>
      </c>
      <c r="C348" s="95">
        <v>0.65642</v>
      </c>
      <c r="D348" s="95">
        <v>0.34358</v>
      </c>
      <c r="E348" s="95"/>
      <c r="F348" s="96">
        <f t="shared" si="4"/>
        <v>1</v>
      </c>
    </row>
    <row r="349" spans="1:8">
      <c r="A349" s="3" t="s">
        <v>274</v>
      </c>
      <c r="B349" s="3">
        <v>3</v>
      </c>
      <c r="C349" s="95">
        <v>0.64009000000000005</v>
      </c>
      <c r="D349" s="95">
        <v>0.35991000000000001</v>
      </c>
      <c r="E349" s="95"/>
      <c r="F349" s="96">
        <f t="shared" si="4"/>
        <v>1</v>
      </c>
    </row>
    <row r="350" spans="1:8">
      <c r="A350" s="3" t="s">
        <v>280</v>
      </c>
      <c r="B350" s="3">
        <v>4</v>
      </c>
      <c r="C350" s="95">
        <v>0.67676999999999998</v>
      </c>
      <c r="D350" s="95">
        <v>0.32323000000000002</v>
      </c>
      <c r="E350" s="95"/>
      <c r="F350" s="96">
        <f t="shared" si="4"/>
        <v>1</v>
      </c>
    </row>
    <row r="351" spans="1:8">
      <c r="A351" s="1" t="s">
        <v>285</v>
      </c>
      <c r="B351" s="1">
        <v>7</v>
      </c>
      <c r="C351" s="95">
        <v>0.71289999999999998</v>
      </c>
      <c r="D351" s="95">
        <v>0.19822000000000001</v>
      </c>
      <c r="E351" s="95">
        <v>8.8880000000000001E-2</v>
      </c>
      <c r="F351" s="96">
        <f>SUM(C351:E351)</f>
        <v>0.99999999999999989</v>
      </c>
    </row>
    <row r="352" spans="1:8">
      <c r="A352" s="1" t="s">
        <v>284</v>
      </c>
      <c r="B352" s="1">
        <v>9</v>
      </c>
      <c r="C352" s="95">
        <v>0.78641000000000005</v>
      </c>
      <c r="D352" s="95">
        <v>0.21359</v>
      </c>
      <c r="E352" s="95"/>
      <c r="F352" s="96">
        <f>SUM(C352:E352)</f>
        <v>1</v>
      </c>
    </row>
    <row r="353" spans="1:6">
      <c r="A353" s="1" t="s">
        <v>283</v>
      </c>
      <c r="B353" s="1">
        <v>10</v>
      </c>
      <c r="C353" s="95">
        <v>0.65027000000000001</v>
      </c>
      <c r="D353" s="95">
        <v>0.34972999999999999</v>
      </c>
      <c r="E353" s="95"/>
      <c r="F353" s="96">
        <f>SUM(C353:E353)</f>
        <v>1</v>
      </c>
    </row>
    <row r="355" spans="1:6" ht="13.5" thickBot="1">
      <c r="A355" s="86" t="s">
        <v>282</v>
      </c>
      <c r="B355" s="87"/>
      <c r="C355" s="88" t="s">
        <v>456</v>
      </c>
      <c r="D355" s="87"/>
      <c r="E355" s="88"/>
      <c r="F355" s="87"/>
    </row>
    <row r="356" spans="1:6">
      <c r="A356" s="108"/>
      <c r="B356" s="93" t="s">
        <v>271</v>
      </c>
      <c r="C356" s="93" t="s">
        <v>38</v>
      </c>
      <c r="D356" s="93" t="s">
        <v>45</v>
      </c>
      <c r="E356" s="93" t="s">
        <v>58</v>
      </c>
      <c r="F356" s="93" t="s">
        <v>272</v>
      </c>
    </row>
    <row r="357" spans="1:6">
      <c r="A357" s="109" t="s">
        <v>278</v>
      </c>
      <c r="B357" s="109">
        <v>1</v>
      </c>
      <c r="C357" s="110">
        <v>0.70269999999999999</v>
      </c>
      <c r="D357" s="110">
        <v>0.29730000000000001</v>
      </c>
      <c r="E357" s="110"/>
      <c r="F357" s="96">
        <f t="shared" ref="F357:F363" si="5">SUM(C357:E357)</f>
        <v>1</v>
      </c>
    </row>
    <row r="358" spans="1:6">
      <c r="A358" s="109" t="s">
        <v>273</v>
      </c>
      <c r="B358" s="109">
        <v>2</v>
      </c>
      <c r="C358" s="110">
        <v>0.66383000000000003</v>
      </c>
      <c r="D358" s="110">
        <v>0.33617000000000002</v>
      </c>
      <c r="E358" s="110"/>
      <c r="F358" s="96">
        <f t="shared" si="5"/>
        <v>1</v>
      </c>
    </row>
    <row r="359" spans="1:6">
      <c r="A359" s="109" t="s">
        <v>274</v>
      </c>
      <c r="B359" s="109">
        <v>3</v>
      </c>
      <c r="C359" s="110">
        <v>0.64981</v>
      </c>
      <c r="D359" s="110">
        <v>0.35019</v>
      </c>
      <c r="E359" s="110"/>
      <c r="F359" s="96">
        <f t="shared" si="5"/>
        <v>1</v>
      </c>
    </row>
    <row r="360" spans="1:6">
      <c r="A360" s="109" t="s">
        <v>275</v>
      </c>
      <c r="B360" s="109">
        <v>4</v>
      </c>
      <c r="C360" s="110">
        <v>0.72184999999999999</v>
      </c>
      <c r="D360" s="110">
        <v>0.27815000000000001</v>
      </c>
      <c r="E360" s="110"/>
      <c r="F360" s="96">
        <f t="shared" si="5"/>
        <v>1</v>
      </c>
    </row>
    <row r="361" spans="1:6">
      <c r="A361" s="109" t="s">
        <v>276</v>
      </c>
      <c r="B361" s="109">
        <v>6</v>
      </c>
      <c r="C361" s="110">
        <v>0.69035000000000002</v>
      </c>
      <c r="D361" s="110">
        <v>0.30964999999999998</v>
      </c>
      <c r="E361" s="110"/>
      <c r="F361" s="96">
        <f t="shared" si="5"/>
        <v>1</v>
      </c>
    </row>
    <row r="362" spans="1:6">
      <c r="A362" s="109"/>
      <c r="B362" s="109">
        <v>8</v>
      </c>
      <c r="C362" s="110">
        <v>0.68732000000000004</v>
      </c>
      <c r="D362" s="110"/>
      <c r="E362" s="110">
        <v>0.31268000000000001</v>
      </c>
      <c r="F362" s="96">
        <f t="shared" si="5"/>
        <v>1</v>
      </c>
    </row>
    <row r="363" spans="1:6">
      <c r="A363" s="109" t="s">
        <v>277</v>
      </c>
      <c r="B363" s="109">
        <v>10</v>
      </c>
      <c r="C363" s="110">
        <v>0.69413999999999998</v>
      </c>
      <c r="D363" s="110">
        <v>0.30586000000000002</v>
      </c>
      <c r="E363" s="110"/>
      <c r="F363" s="96">
        <f t="shared" si="5"/>
        <v>1</v>
      </c>
    </row>
  </sheetData>
  <phoneticPr fontId="3" type="noConversion"/>
  <pageMargins left="0.75" right="0.25" top="0.5" bottom="1" header="0.5" footer="0.5"/>
  <pageSetup scale="91" fitToHeight="8" orientation="landscape" r:id="rId1"/>
  <headerFooter alignWithMargins="0">
    <oddFooter>&amp;L&amp;F
&amp;A</oddFooter>
  </headerFooter>
  <rowBreaks count="8" manualBreakCount="8">
    <brk id="35" max="4" man="1"/>
    <brk id="69" max="4" man="1"/>
    <brk id="100" max="4" man="1"/>
    <brk id="162" max="4" man="1"/>
    <brk id="216" max="4" man="1"/>
    <brk id="249" max="4" man="1"/>
    <brk id="288" max="4" man="1"/>
    <brk id="323" max="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2"/>
  <sheetViews>
    <sheetView zoomScaleNormal="100" workbookViewId="0">
      <pane xSplit="3" ySplit="12" topLeftCell="D13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RowHeight="12.75"/>
  <cols>
    <col min="1" max="1" width="26.28515625" style="36" customWidth="1"/>
    <col min="2" max="2" width="13" style="36" customWidth="1"/>
    <col min="3" max="3" width="4.85546875" style="36" customWidth="1"/>
    <col min="4" max="5" width="9.140625" style="36"/>
    <col min="6" max="6" width="11" style="36" customWidth="1"/>
    <col min="7" max="7" width="9.140625" style="36"/>
    <col min="8" max="8" width="11.28515625" style="36" bestFit="1" customWidth="1"/>
    <col min="9" max="13" width="9.140625" style="36"/>
    <col min="14" max="14" width="9.42578125" style="36" bestFit="1" customWidth="1"/>
    <col min="15" max="15" width="9.140625" style="36"/>
    <col min="16" max="16" width="2.7109375" style="36" customWidth="1"/>
    <col min="17" max="17" width="11.7109375" style="36" customWidth="1"/>
    <col min="18" max="18" width="12.5703125" style="36" bestFit="1" customWidth="1"/>
    <col min="19" max="19" width="11.28515625" style="36" bestFit="1" customWidth="1"/>
    <col min="20" max="16384" width="9.140625" style="36"/>
  </cols>
  <sheetData>
    <row r="1" spans="1:18">
      <c r="A1" s="36" t="str">
        <f>'CAP14'!A1</f>
        <v xml:space="preserve">Pro Forma Adjustment Calculation- WA </v>
      </c>
      <c r="C1" s="44"/>
      <c r="Q1" s="44"/>
      <c r="R1" s="44"/>
    </row>
    <row r="2" spans="1:18">
      <c r="A2" s="36" t="str">
        <f>'CAP14'!A2</f>
        <v>Test Year Ended Septebmer 30, 2014 Ratebase Adjusted to 12/31/16 AMA</v>
      </c>
      <c r="C2" s="44"/>
      <c r="Q2" s="44"/>
      <c r="R2" s="44"/>
    </row>
    <row r="3" spans="1:18">
      <c r="A3" s="36" t="s">
        <v>83</v>
      </c>
      <c r="B3" s="60" t="s">
        <v>262</v>
      </c>
      <c r="C3" s="44"/>
      <c r="Q3" s="44"/>
      <c r="R3" s="44"/>
    </row>
    <row r="4" spans="1:18">
      <c r="A4" s="60" t="s">
        <v>20</v>
      </c>
      <c r="B4" s="37" t="s">
        <v>30</v>
      </c>
      <c r="C4" s="44"/>
      <c r="Q4" s="44"/>
      <c r="R4" s="50"/>
    </row>
    <row r="5" spans="1:18">
      <c r="B5" s="60">
        <v>1</v>
      </c>
      <c r="Q5" s="44"/>
      <c r="R5" s="50"/>
    </row>
    <row r="6" spans="1:18">
      <c r="C6" s="44"/>
      <c r="Q6" s="44"/>
      <c r="R6" s="50"/>
    </row>
    <row r="7" spans="1:18">
      <c r="C7" s="44"/>
      <c r="Q7" s="44"/>
      <c r="R7" s="50"/>
    </row>
    <row r="8" spans="1:18">
      <c r="A8" s="37">
        <v>1</v>
      </c>
      <c r="B8" s="37">
        <v>2</v>
      </c>
      <c r="C8" s="50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/>
      <c r="Q8" s="50">
        <v>16</v>
      </c>
      <c r="R8" s="140">
        <v>17</v>
      </c>
    </row>
    <row r="9" spans="1:18">
      <c r="A9" s="67"/>
      <c r="B9" s="67"/>
      <c r="C9" s="68"/>
      <c r="Q9" s="44"/>
      <c r="R9" s="44"/>
    </row>
    <row r="10" spans="1:18">
      <c r="C10" s="44"/>
      <c r="Q10" s="50"/>
      <c r="R10" s="140"/>
    </row>
    <row r="11" spans="1:18" s="38" customFormat="1">
      <c r="A11" s="59" t="s">
        <v>6</v>
      </c>
      <c r="C11" s="49"/>
      <c r="D11" s="39" t="s">
        <v>7</v>
      </c>
      <c r="E11" s="39" t="s">
        <v>8</v>
      </c>
      <c r="F11" s="39" t="s">
        <v>9</v>
      </c>
      <c r="G11" s="39" t="s">
        <v>10</v>
      </c>
      <c r="H11" s="39" t="s">
        <v>11</v>
      </c>
      <c r="I11" s="39" t="s">
        <v>12</v>
      </c>
      <c r="J11" s="39" t="s">
        <v>13</v>
      </c>
      <c r="K11" s="39" t="s">
        <v>14</v>
      </c>
      <c r="L11" s="39" t="s">
        <v>15</v>
      </c>
      <c r="M11" s="39" t="s">
        <v>16</v>
      </c>
      <c r="N11" s="39" t="s">
        <v>17</v>
      </c>
      <c r="O11" s="39" t="s">
        <v>18</v>
      </c>
      <c r="P11" s="39"/>
      <c r="Q11" s="141" t="s">
        <v>267</v>
      </c>
      <c r="R11" s="141" t="s">
        <v>91</v>
      </c>
    </row>
    <row r="12" spans="1:18">
      <c r="B12" s="39"/>
      <c r="C12" s="44"/>
      <c r="Q12" s="44"/>
      <c r="R12" s="44"/>
    </row>
    <row r="13" spans="1:18">
      <c r="C13" s="44"/>
      <c r="Q13" s="44"/>
      <c r="R13" s="44"/>
    </row>
    <row r="14" spans="1:18">
      <c r="A14" s="46" t="s">
        <v>76</v>
      </c>
      <c r="B14" s="37"/>
      <c r="C14" s="50">
        <f>$B$5</f>
        <v>1</v>
      </c>
      <c r="D14" s="52">
        <f>ROUND(,0)*$C$14</f>
        <v>0</v>
      </c>
      <c r="E14" s="52">
        <f t="shared" ref="E14:L14" si="0">ROUND(,0)*$C$14</f>
        <v>0</v>
      </c>
      <c r="F14" s="52">
        <f t="shared" si="0"/>
        <v>0</v>
      </c>
      <c r="G14" s="52">
        <f t="shared" si="0"/>
        <v>0</v>
      </c>
      <c r="H14" s="52">
        <f t="shared" si="0"/>
        <v>0</v>
      </c>
      <c r="I14" s="52">
        <f t="shared" si="0"/>
        <v>0</v>
      </c>
      <c r="J14" s="52">
        <f t="shared" si="0"/>
        <v>0</v>
      </c>
      <c r="K14" s="52">
        <f t="shared" si="0"/>
        <v>0</v>
      </c>
      <c r="L14" s="52">
        <f t="shared" si="0"/>
        <v>0</v>
      </c>
      <c r="M14" s="52">
        <f>ROUND('CAP14.3 ADDS'!J246+'CAP14.3 ADDS'!J247+'CAP14.3 ADDS'!J248,0)*$C$14</f>
        <v>480774</v>
      </c>
      <c r="N14" s="52">
        <f>ROUND('CAP14.3 ADDS'!K246+'CAP14.3 ADDS'!K247+'CAP14.3 ADDS'!K248,0)*$C$14</f>
        <v>133324</v>
      </c>
      <c r="O14" s="52">
        <f>ROUND('CAP14.3 ADDS'!L246+'CAP14.3 ADDS'!L247+'CAP14.3 ADDS'!L248,0)*$C$14</f>
        <v>1845199</v>
      </c>
      <c r="P14" s="52"/>
      <c r="Q14" s="61">
        <f>SUM(D14:O14)/1000</f>
        <v>2459.297</v>
      </c>
      <c r="R14" s="61">
        <f>SUM(D19:O19)/12</f>
        <v>193.71004166666663</v>
      </c>
    </row>
    <row r="15" spans="1:18">
      <c r="A15" s="40" t="s">
        <v>81</v>
      </c>
      <c r="C15" s="44"/>
      <c r="Q15" s="61"/>
      <c r="R15" s="61"/>
    </row>
    <row r="16" spans="1:18">
      <c r="A16" s="36" t="s">
        <v>77</v>
      </c>
      <c r="C16" s="44"/>
      <c r="D16" s="36">
        <v>0</v>
      </c>
      <c r="E16" s="41">
        <f>D18</f>
        <v>0</v>
      </c>
      <c r="F16" s="41">
        <f t="shared" ref="F16:O16" si="1">E18</f>
        <v>0</v>
      </c>
      <c r="G16" s="41">
        <f t="shared" si="1"/>
        <v>0</v>
      </c>
      <c r="H16" s="41">
        <f t="shared" si="1"/>
        <v>0</v>
      </c>
      <c r="I16" s="41">
        <f t="shared" si="1"/>
        <v>0</v>
      </c>
      <c r="J16" s="41">
        <v>0</v>
      </c>
      <c r="K16" s="41">
        <f t="shared" si="1"/>
        <v>0</v>
      </c>
      <c r="L16" s="41">
        <f t="shared" si="1"/>
        <v>0</v>
      </c>
      <c r="M16" s="41">
        <f t="shared" si="1"/>
        <v>0</v>
      </c>
      <c r="N16" s="41">
        <f t="shared" si="1"/>
        <v>480.774</v>
      </c>
      <c r="O16" s="41">
        <f t="shared" si="1"/>
        <v>614.09799999999996</v>
      </c>
      <c r="P16" s="41"/>
      <c r="Q16" s="61"/>
      <c r="R16" s="61"/>
    </row>
    <row r="17" spans="1:18">
      <c r="A17" s="36" t="s">
        <v>78</v>
      </c>
      <c r="C17" s="44"/>
      <c r="D17" s="41">
        <f>D14/1000</f>
        <v>0</v>
      </c>
      <c r="E17" s="41">
        <f t="shared" ref="E17:O17" si="2">E14/1000</f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480.774</v>
      </c>
      <c r="N17" s="41">
        <f t="shared" si="2"/>
        <v>133.32400000000001</v>
      </c>
      <c r="O17" s="41">
        <f t="shared" si="2"/>
        <v>1845.1990000000001</v>
      </c>
      <c r="P17" s="41"/>
      <c r="Q17" s="61"/>
      <c r="R17" s="61"/>
    </row>
    <row r="18" spans="1:18">
      <c r="A18" s="36" t="s">
        <v>79</v>
      </c>
      <c r="C18" s="44"/>
      <c r="D18" s="41">
        <f>D16+D17</f>
        <v>0</v>
      </c>
      <c r="E18" s="41">
        <f>E16+E17</f>
        <v>0</v>
      </c>
      <c r="F18" s="41">
        <f t="shared" ref="F18:O18" si="3">F16+F17</f>
        <v>0</v>
      </c>
      <c r="G18" s="41">
        <f t="shared" si="3"/>
        <v>0</v>
      </c>
      <c r="H18" s="41">
        <f t="shared" si="3"/>
        <v>0</v>
      </c>
      <c r="I18" s="41">
        <f t="shared" si="3"/>
        <v>0</v>
      </c>
      <c r="J18" s="41">
        <f t="shared" si="3"/>
        <v>0</v>
      </c>
      <c r="K18" s="41">
        <f t="shared" si="3"/>
        <v>0</v>
      </c>
      <c r="L18" s="41">
        <f t="shared" si="3"/>
        <v>0</v>
      </c>
      <c r="M18" s="41">
        <f t="shared" si="3"/>
        <v>480.774</v>
      </c>
      <c r="N18" s="41">
        <f t="shared" si="3"/>
        <v>614.09799999999996</v>
      </c>
      <c r="O18" s="41">
        <f t="shared" si="3"/>
        <v>2459.297</v>
      </c>
      <c r="P18" s="41"/>
      <c r="Q18" s="61"/>
      <c r="R18" s="61"/>
    </row>
    <row r="19" spans="1:18">
      <c r="A19" s="36" t="s">
        <v>80</v>
      </c>
      <c r="C19" s="44"/>
      <c r="D19" s="41">
        <f>(D16+D18)/2</f>
        <v>0</v>
      </c>
      <c r="E19" s="41">
        <f t="shared" ref="E19:O19" si="4">(E16+E18)/2</f>
        <v>0</v>
      </c>
      <c r="F19" s="41">
        <f t="shared" si="4"/>
        <v>0</v>
      </c>
      <c r="G19" s="41">
        <f t="shared" si="4"/>
        <v>0</v>
      </c>
      <c r="H19" s="41">
        <f t="shared" si="4"/>
        <v>0</v>
      </c>
      <c r="I19" s="41">
        <f t="shared" si="4"/>
        <v>0</v>
      </c>
      <c r="J19" s="41">
        <f t="shared" si="4"/>
        <v>0</v>
      </c>
      <c r="K19" s="41">
        <f t="shared" si="4"/>
        <v>0</v>
      </c>
      <c r="L19" s="41">
        <f t="shared" si="4"/>
        <v>0</v>
      </c>
      <c r="M19" s="41">
        <f t="shared" si="4"/>
        <v>240.387</v>
      </c>
      <c r="N19" s="41">
        <f t="shared" si="4"/>
        <v>547.43599999999992</v>
      </c>
      <c r="O19" s="41">
        <f t="shared" si="4"/>
        <v>1536.6975</v>
      </c>
      <c r="P19" s="41"/>
      <c r="Q19" s="61"/>
      <c r="R19" s="61"/>
    </row>
    <row r="20" spans="1:18">
      <c r="C20" s="44"/>
      <c r="Q20" s="61"/>
      <c r="R20" s="61"/>
    </row>
    <row r="21" spans="1:18">
      <c r="C21" s="44"/>
      <c r="Q21" s="61"/>
      <c r="R21" s="61"/>
    </row>
    <row r="22" spans="1:18">
      <c r="A22" s="40" t="s">
        <v>19</v>
      </c>
      <c r="C22" s="44">
        <f>$B$5</f>
        <v>1</v>
      </c>
      <c r="D22" s="52">
        <f>ROUND(,0)*$C$22</f>
        <v>0</v>
      </c>
      <c r="E22" s="52">
        <f t="shared" ref="E22:L22" si="5">ROUND(,0)*$C$22</f>
        <v>0</v>
      </c>
      <c r="F22" s="52">
        <f t="shared" si="5"/>
        <v>0</v>
      </c>
      <c r="G22" s="52">
        <f t="shared" si="5"/>
        <v>0</v>
      </c>
      <c r="H22" s="52">
        <f t="shared" si="5"/>
        <v>0</v>
      </c>
      <c r="I22" s="52">
        <f t="shared" si="5"/>
        <v>0</v>
      </c>
      <c r="J22" s="52">
        <f t="shared" si="5"/>
        <v>0</v>
      </c>
      <c r="K22" s="52">
        <f t="shared" si="5"/>
        <v>0</v>
      </c>
      <c r="L22" s="52">
        <f t="shared" si="5"/>
        <v>0</v>
      </c>
      <c r="M22" s="52">
        <f>ROUND('CAP14.3 ADDS'!J209+'CAP14.3 ADDS'!J210+'CAP14.3 ADDS'!J211+'CAP14.3 ADDS'!J212+'CAP14.3 ADDS'!J213+'CAP14.3 ADDS'!J214+'CAP14.3 ADDS'!J215+'CAP14.3 ADDS'!J216+'CAP14.3 ADDS'!J217+'CAP14.3 ADDS'!J218+'CAP14.3 ADDS'!J219+'CAP14.3 ADDS'!J220,0)*$C$22</f>
        <v>667415</v>
      </c>
      <c r="N22" s="52">
        <f>ROUND('CAP14.3 ADDS'!K209+'CAP14.3 ADDS'!K210+'CAP14.3 ADDS'!K211+'CAP14.3 ADDS'!K212+'CAP14.3 ADDS'!K213+'CAP14.3 ADDS'!K214+'CAP14.3 ADDS'!K215+'CAP14.3 ADDS'!K216+'CAP14.3 ADDS'!K217+'CAP14.3 ADDS'!K218+'CAP14.3 ADDS'!K219+'CAP14.3 ADDS'!K220,0)*$C$22</f>
        <v>5171546</v>
      </c>
      <c r="O22" s="52">
        <f>ROUND('CAP14.3 ADDS'!L209+'CAP14.3 ADDS'!L210+'CAP14.3 ADDS'!L211+'CAP14.3 ADDS'!L212+'CAP14.3 ADDS'!L213+'CAP14.3 ADDS'!L214+'CAP14.3 ADDS'!L215+'CAP14.3 ADDS'!L216+'CAP14.3 ADDS'!L217+'CAP14.3 ADDS'!L218+'CAP14.3 ADDS'!L219+'CAP14.3 ADDS'!L220,0)*$C$22</f>
        <v>11665000</v>
      </c>
      <c r="P22" s="52"/>
      <c r="Q22" s="61">
        <f>SUM(D22:O22)/1000</f>
        <v>17503.960999999999</v>
      </c>
      <c r="R22" s="61">
        <f>SUM(D27:O27)/12</f>
        <v>1271.5297083333332</v>
      </c>
    </row>
    <row r="23" spans="1:18">
      <c r="A23" s="40" t="s">
        <v>81</v>
      </c>
      <c r="C23" s="44"/>
      <c r="Q23" s="61"/>
      <c r="R23" s="61"/>
    </row>
    <row r="24" spans="1:18">
      <c r="A24" s="36" t="s">
        <v>77</v>
      </c>
      <c r="C24" s="44"/>
      <c r="D24" s="36">
        <v>0</v>
      </c>
      <c r="E24" s="41">
        <f>D26</f>
        <v>0</v>
      </c>
      <c r="F24" s="41">
        <f t="shared" ref="F24:O24" si="6">E26</f>
        <v>0</v>
      </c>
      <c r="G24" s="41">
        <f t="shared" si="6"/>
        <v>0</v>
      </c>
      <c r="H24" s="41">
        <f t="shared" si="6"/>
        <v>0</v>
      </c>
      <c r="I24" s="41">
        <f t="shared" si="6"/>
        <v>0</v>
      </c>
      <c r="J24" s="41">
        <v>0</v>
      </c>
      <c r="K24" s="41">
        <f t="shared" si="6"/>
        <v>0</v>
      </c>
      <c r="L24" s="41">
        <f t="shared" si="6"/>
        <v>0</v>
      </c>
      <c r="M24" s="41">
        <f t="shared" si="6"/>
        <v>0</v>
      </c>
      <c r="N24" s="41">
        <f t="shared" si="6"/>
        <v>667.41499999999996</v>
      </c>
      <c r="O24" s="41">
        <f t="shared" si="6"/>
        <v>5838.9610000000002</v>
      </c>
      <c r="P24" s="41"/>
      <c r="Q24" s="61"/>
      <c r="R24" s="61"/>
    </row>
    <row r="25" spans="1:18">
      <c r="A25" s="36" t="s">
        <v>78</v>
      </c>
      <c r="C25" s="44"/>
      <c r="D25" s="41">
        <f>D22/1000</f>
        <v>0</v>
      </c>
      <c r="E25" s="41">
        <f t="shared" ref="E25:O25" si="7">E22/1000</f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41">
        <f t="shared" si="7"/>
        <v>0</v>
      </c>
      <c r="K25" s="41">
        <f t="shared" si="7"/>
        <v>0</v>
      </c>
      <c r="L25" s="41">
        <f t="shared" si="7"/>
        <v>0</v>
      </c>
      <c r="M25" s="41">
        <f t="shared" si="7"/>
        <v>667.41499999999996</v>
      </c>
      <c r="N25" s="41">
        <f t="shared" si="7"/>
        <v>5171.5460000000003</v>
      </c>
      <c r="O25" s="41">
        <f t="shared" si="7"/>
        <v>11665</v>
      </c>
      <c r="P25" s="41"/>
      <c r="Q25" s="61"/>
      <c r="R25" s="61"/>
    </row>
    <row r="26" spans="1:18">
      <c r="A26" s="36" t="s">
        <v>79</v>
      </c>
      <c r="D26" s="41">
        <f t="shared" ref="D26:O26" si="8">D24+D25</f>
        <v>0</v>
      </c>
      <c r="E26" s="41">
        <f t="shared" si="8"/>
        <v>0</v>
      </c>
      <c r="F26" s="41">
        <f t="shared" si="8"/>
        <v>0</v>
      </c>
      <c r="G26" s="41">
        <f t="shared" si="8"/>
        <v>0</v>
      </c>
      <c r="H26" s="41">
        <f t="shared" si="8"/>
        <v>0</v>
      </c>
      <c r="I26" s="41">
        <f t="shared" si="8"/>
        <v>0</v>
      </c>
      <c r="J26" s="41">
        <f t="shared" si="8"/>
        <v>0</v>
      </c>
      <c r="K26" s="41">
        <f t="shared" si="8"/>
        <v>0</v>
      </c>
      <c r="L26" s="41">
        <f t="shared" si="8"/>
        <v>0</v>
      </c>
      <c r="M26" s="41">
        <f t="shared" si="8"/>
        <v>667.41499999999996</v>
      </c>
      <c r="N26" s="41">
        <f t="shared" si="8"/>
        <v>5838.9610000000002</v>
      </c>
      <c r="O26" s="41">
        <f t="shared" si="8"/>
        <v>17503.960999999999</v>
      </c>
      <c r="P26" s="41"/>
      <c r="Q26" s="61"/>
      <c r="R26" s="61"/>
    </row>
    <row r="27" spans="1:18">
      <c r="A27" s="36" t="s">
        <v>80</v>
      </c>
      <c r="D27" s="41">
        <f t="shared" ref="D27:O27" si="9">(D24+D26)/2</f>
        <v>0</v>
      </c>
      <c r="E27" s="41">
        <f t="shared" si="9"/>
        <v>0</v>
      </c>
      <c r="F27" s="41">
        <f t="shared" si="9"/>
        <v>0</v>
      </c>
      <c r="G27" s="41">
        <f t="shared" si="9"/>
        <v>0</v>
      </c>
      <c r="H27" s="41">
        <f t="shared" si="9"/>
        <v>0</v>
      </c>
      <c r="I27" s="41">
        <f t="shared" si="9"/>
        <v>0</v>
      </c>
      <c r="J27" s="41">
        <f t="shared" si="9"/>
        <v>0</v>
      </c>
      <c r="K27" s="41">
        <f t="shared" si="9"/>
        <v>0</v>
      </c>
      <c r="L27" s="41">
        <f t="shared" si="9"/>
        <v>0</v>
      </c>
      <c r="M27" s="41">
        <f t="shared" si="9"/>
        <v>333.70749999999998</v>
      </c>
      <c r="N27" s="41">
        <f t="shared" si="9"/>
        <v>3253.1880000000001</v>
      </c>
      <c r="O27" s="41">
        <f t="shared" si="9"/>
        <v>11671.460999999999</v>
      </c>
      <c r="P27" s="41"/>
      <c r="Q27" s="61"/>
      <c r="R27" s="61"/>
    </row>
    <row r="28" spans="1:18">
      <c r="Q28" s="61"/>
      <c r="R28" s="61"/>
    </row>
    <row r="29" spans="1:18">
      <c r="Q29" s="61"/>
      <c r="R29" s="61"/>
    </row>
    <row r="30" spans="1:18">
      <c r="A30" s="43" t="s">
        <v>82</v>
      </c>
      <c r="B30" s="37"/>
      <c r="C30" s="37">
        <f>$B$5</f>
        <v>1</v>
      </c>
      <c r="D30" s="52">
        <f>ROUND(,0)*$C$30</f>
        <v>0</v>
      </c>
      <c r="E30" s="52">
        <f t="shared" ref="E30:L30" si="10">ROUND(,0)*$C$30</f>
        <v>0</v>
      </c>
      <c r="F30" s="52">
        <f t="shared" si="10"/>
        <v>0</v>
      </c>
      <c r="G30" s="52">
        <f t="shared" si="10"/>
        <v>0</v>
      </c>
      <c r="H30" s="52">
        <f t="shared" si="10"/>
        <v>0</v>
      </c>
      <c r="I30" s="52">
        <f t="shared" si="10"/>
        <v>0</v>
      </c>
      <c r="J30" s="52">
        <f t="shared" si="10"/>
        <v>0</v>
      </c>
      <c r="K30" s="52">
        <f t="shared" si="10"/>
        <v>0</v>
      </c>
      <c r="L30" s="52">
        <f t="shared" si="10"/>
        <v>0</v>
      </c>
      <c r="M30" s="52">
        <f>ROUND('CAP14.3 ADDS'!J223+'CAP14.3 ADDS'!J224+'CAP14.3 ADDS'!J225,0)*$C$30</f>
        <v>37889</v>
      </c>
      <c r="N30" s="52">
        <f>ROUND('CAP14.3 ADDS'!K223+'CAP14.3 ADDS'!K224+'CAP14.3 ADDS'!K225,0)*$C$30</f>
        <v>162962</v>
      </c>
      <c r="O30" s="52">
        <f>ROUND('CAP14.3 ADDS'!L223+'CAP14.3 ADDS'!L224+'CAP14.3 ADDS'!L225,0)*$C$30</f>
        <v>0</v>
      </c>
      <c r="P30" s="52"/>
      <c r="Q30" s="61">
        <f>SUM(D30:O30)/1000</f>
        <v>200.851</v>
      </c>
      <c r="R30" s="61">
        <f>SUM(D35:O35)/12</f>
        <v>28.263791666666666</v>
      </c>
    </row>
    <row r="31" spans="1:18">
      <c r="A31" s="40" t="s">
        <v>81</v>
      </c>
      <c r="Q31" s="61"/>
      <c r="R31" s="61"/>
    </row>
    <row r="32" spans="1:18">
      <c r="A32" s="36" t="s">
        <v>77</v>
      </c>
      <c r="D32" s="36">
        <v>0</v>
      </c>
      <c r="E32" s="41">
        <f t="shared" ref="E32:O32" si="11">D34</f>
        <v>0</v>
      </c>
      <c r="F32" s="41">
        <f t="shared" si="11"/>
        <v>0</v>
      </c>
      <c r="G32" s="41">
        <f t="shared" si="11"/>
        <v>0</v>
      </c>
      <c r="H32" s="41">
        <f t="shared" si="11"/>
        <v>0</v>
      </c>
      <c r="I32" s="41">
        <f t="shared" si="11"/>
        <v>0</v>
      </c>
      <c r="J32" s="41">
        <v>0</v>
      </c>
      <c r="K32" s="41">
        <f>J34</f>
        <v>0</v>
      </c>
      <c r="L32" s="41">
        <f t="shared" si="11"/>
        <v>0</v>
      </c>
      <c r="M32" s="41">
        <f t="shared" si="11"/>
        <v>0</v>
      </c>
      <c r="N32" s="41">
        <f t="shared" si="11"/>
        <v>37.889000000000003</v>
      </c>
      <c r="O32" s="41">
        <f t="shared" si="11"/>
        <v>200.851</v>
      </c>
      <c r="P32" s="41"/>
      <c r="Q32" s="61"/>
      <c r="R32" s="61"/>
    </row>
    <row r="33" spans="1:18">
      <c r="A33" s="36" t="s">
        <v>78</v>
      </c>
      <c r="D33" s="41">
        <f>D30/1000</f>
        <v>0</v>
      </c>
      <c r="E33" s="41">
        <f t="shared" ref="E33:O33" si="12">E30/1000</f>
        <v>0</v>
      </c>
      <c r="F33" s="41">
        <f t="shared" si="12"/>
        <v>0</v>
      </c>
      <c r="G33" s="41">
        <f t="shared" si="12"/>
        <v>0</v>
      </c>
      <c r="H33" s="41">
        <f t="shared" si="12"/>
        <v>0</v>
      </c>
      <c r="I33" s="41">
        <f t="shared" si="12"/>
        <v>0</v>
      </c>
      <c r="J33" s="41">
        <f t="shared" si="12"/>
        <v>0</v>
      </c>
      <c r="K33" s="41">
        <f t="shared" si="12"/>
        <v>0</v>
      </c>
      <c r="L33" s="41">
        <f t="shared" si="12"/>
        <v>0</v>
      </c>
      <c r="M33" s="41">
        <f t="shared" si="12"/>
        <v>37.889000000000003</v>
      </c>
      <c r="N33" s="41">
        <f t="shared" si="12"/>
        <v>162.96199999999999</v>
      </c>
      <c r="O33" s="41">
        <f t="shared" si="12"/>
        <v>0</v>
      </c>
      <c r="P33" s="41"/>
      <c r="Q33" s="61"/>
      <c r="R33" s="61"/>
    </row>
    <row r="34" spans="1:18">
      <c r="A34" s="36" t="s">
        <v>79</v>
      </c>
      <c r="D34" s="41">
        <f t="shared" ref="D34:O34" si="13">D32+D33</f>
        <v>0</v>
      </c>
      <c r="E34" s="41">
        <f t="shared" si="13"/>
        <v>0</v>
      </c>
      <c r="F34" s="41">
        <f t="shared" si="13"/>
        <v>0</v>
      </c>
      <c r="G34" s="41">
        <f t="shared" si="13"/>
        <v>0</v>
      </c>
      <c r="H34" s="41">
        <f t="shared" si="13"/>
        <v>0</v>
      </c>
      <c r="I34" s="41">
        <f t="shared" si="13"/>
        <v>0</v>
      </c>
      <c r="J34" s="41">
        <f t="shared" si="13"/>
        <v>0</v>
      </c>
      <c r="K34" s="41">
        <f t="shared" si="13"/>
        <v>0</v>
      </c>
      <c r="L34" s="41">
        <f t="shared" si="13"/>
        <v>0</v>
      </c>
      <c r="M34" s="41">
        <f t="shared" si="13"/>
        <v>37.889000000000003</v>
      </c>
      <c r="N34" s="41">
        <f t="shared" si="13"/>
        <v>200.851</v>
      </c>
      <c r="O34" s="41">
        <f t="shared" si="13"/>
        <v>200.851</v>
      </c>
      <c r="P34" s="41"/>
      <c r="Q34" s="61"/>
      <c r="R34" s="61"/>
    </row>
    <row r="35" spans="1:18">
      <c r="A35" s="36" t="s">
        <v>80</v>
      </c>
      <c r="D35" s="41">
        <f t="shared" ref="D35:O35" si="14">(D32+D34)/2</f>
        <v>0</v>
      </c>
      <c r="E35" s="41">
        <f t="shared" si="14"/>
        <v>0</v>
      </c>
      <c r="F35" s="41">
        <f t="shared" si="14"/>
        <v>0</v>
      </c>
      <c r="G35" s="41">
        <f t="shared" si="14"/>
        <v>0</v>
      </c>
      <c r="H35" s="41">
        <f t="shared" si="14"/>
        <v>0</v>
      </c>
      <c r="I35" s="41">
        <f t="shared" si="14"/>
        <v>0</v>
      </c>
      <c r="J35" s="41">
        <f t="shared" si="14"/>
        <v>0</v>
      </c>
      <c r="K35" s="41">
        <f t="shared" si="14"/>
        <v>0</v>
      </c>
      <c r="L35" s="41">
        <f t="shared" si="14"/>
        <v>0</v>
      </c>
      <c r="M35" s="41">
        <f t="shared" si="14"/>
        <v>18.944500000000001</v>
      </c>
      <c r="N35" s="41">
        <f t="shared" si="14"/>
        <v>119.37</v>
      </c>
      <c r="O35" s="41">
        <f t="shared" si="14"/>
        <v>200.851</v>
      </c>
      <c r="P35" s="41"/>
      <c r="Q35" s="61"/>
      <c r="R35" s="61"/>
    </row>
    <row r="36" spans="1:18">
      <c r="Q36" s="61"/>
      <c r="R36" s="61"/>
    </row>
    <row r="37" spans="1:18">
      <c r="Q37" s="61"/>
      <c r="R37" s="61"/>
    </row>
    <row r="38" spans="1:18">
      <c r="A38" s="40" t="s">
        <v>84</v>
      </c>
      <c r="C38" s="36">
        <f>$B$5</f>
        <v>1</v>
      </c>
      <c r="D38" s="51">
        <f>ROUND(,0)*$C$38</f>
        <v>0</v>
      </c>
      <c r="E38" s="51">
        <f t="shared" ref="E38:L38" si="15">ROUND(,0)*$C$38</f>
        <v>0</v>
      </c>
      <c r="F38" s="51">
        <f t="shared" si="15"/>
        <v>0</v>
      </c>
      <c r="G38" s="51">
        <f t="shared" si="15"/>
        <v>0</v>
      </c>
      <c r="H38" s="51">
        <f t="shared" si="15"/>
        <v>0</v>
      </c>
      <c r="I38" s="51">
        <f t="shared" si="15"/>
        <v>0</v>
      </c>
      <c r="J38" s="51">
        <f t="shared" si="15"/>
        <v>0</v>
      </c>
      <c r="K38" s="51">
        <f t="shared" si="15"/>
        <v>0</v>
      </c>
      <c r="L38" s="51">
        <f t="shared" si="15"/>
        <v>0</v>
      </c>
      <c r="M38" s="51">
        <f>ROUND('CAP14.3 ADDS'!J107,0)*$C$38</f>
        <v>795298</v>
      </c>
      <c r="N38" s="51">
        <f>ROUND('CAP14.3 ADDS'!K107,0)*$C$38</f>
        <v>7866265</v>
      </c>
      <c r="O38" s="51">
        <f>ROUND('CAP14.3 ADDS'!L107,0)*$C$38</f>
        <v>17164191</v>
      </c>
      <c r="P38" s="51"/>
      <c r="Q38" s="61">
        <f>SUM(D38:O38)/1000</f>
        <v>25825.754000000001</v>
      </c>
      <c r="R38" s="61">
        <f>SUM(D43:O43)/12</f>
        <v>1864.1448333333335</v>
      </c>
    </row>
    <row r="39" spans="1:18">
      <c r="A39" s="40" t="s">
        <v>81</v>
      </c>
      <c r="Q39" s="61"/>
      <c r="R39" s="61"/>
    </row>
    <row r="40" spans="1:18">
      <c r="A40" s="36" t="s">
        <v>77</v>
      </c>
      <c r="D40" s="36">
        <v>0</v>
      </c>
      <c r="E40" s="41">
        <f t="shared" ref="E40:O40" si="16">D42</f>
        <v>0</v>
      </c>
      <c r="F40" s="41">
        <f t="shared" si="16"/>
        <v>0</v>
      </c>
      <c r="G40" s="41">
        <f t="shared" si="16"/>
        <v>0</v>
      </c>
      <c r="H40" s="41">
        <f t="shared" si="16"/>
        <v>0</v>
      </c>
      <c r="I40" s="41">
        <f t="shared" si="16"/>
        <v>0</v>
      </c>
      <c r="J40" s="41">
        <v>0</v>
      </c>
      <c r="K40" s="41">
        <f t="shared" si="16"/>
        <v>0</v>
      </c>
      <c r="L40" s="41">
        <f t="shared" si="16"/>
        <v>0</v>
      </c>
      <c r="M40" s="41">
        <f t="shared" si="16"/>
        <v>0</v>
      </c>
      <c r="N40" s="41">
        <f t="shared" si="16"/>
        <v>795.298</v>
      </c>
      <c r="O40" s="41">
        <f t="shared" si="16"/>
        <v>8661.5630000000001</v>
      </c>
      <c r="P40" s="41"/>
      <c r="Q40" s="61"/>
      <c r="R40" s="61"/>
    </row>
    <row r="41" spans="1:18">
      <c r="A41" s="36" t="s">
        <v>78</v>
      </c>
      <c r="D41" s="41">
        <f>D38/1000</f>
        <v>0</v>
      </c>
      <c r="E41" s="41">
        <f t="shared" ref="E41:O41" si="17">E38/1000</f>
        <v>0</v>
      </c>
      <c r="F41" s="41">
        <f t="shared" si="17"/>
        <v>0</v>
      </c>
      <c r="G41" s="41">
        <f t="shared" si="17"/>
        <v>0</v>
      </c>
      <c r="H41" s="41">
        <f t="shared" si="17"/>
        <v>0</v>
      </c>
      <c r="I41" s="41">
        <f t="shared" si="17"/>
        <v>0</v>
      </c>
      <c r="J41" s="41">
        <f t="shared" si="17"/>
        <v>0</v>
      </c>
      <c r="K41" s="41">
        <f t="shared" si="17"/>
        <v>0</v>
      </c>
      <c r="L41" s="41">
        <f t="shared" si="17"/>
        <v>0</v>
      </c>
      <c r="M41" s="41">
        <f t="shared" si="17"/>
        <v>795.298</v>
      </c>
      <c r="N41" s="41">
        <f t="shared" si="17"/>
        <v>7866.2650000000003</v>
      </c>
      <c r="O41" s="41">
        <f t="shared" si="17"/>
        <v>17164.190999999999</v>
      </c>
      <c r="P41" s="41"/>
      <c r="Q41" s="61" t="s">
        <v>412</v>
      </c>
      <c r="R41" s="61"/>
    </row>
    <row r="42" spans="1:18">
      <c r="A42" s="36" t="s">
        <v>79</v>
      </c>
      <c r="D42" s="41">
        <f t="shared" ref="D42:O42" si="18">D40+D41</f>
        <v>0</v>
      </c>
      <c r="E42" s="41">
        <f t="shared" si="18"/>
        <v>0</v>
      </c>
      <c r="F42" s="41">
        <f t="shared" si="18"/>
        <v>0</v>
      </c>
      <c r="G42" s="41">
        <f t="shared" si="18"/>
        <v>0</v>
      </c>
      <c r="H42" s="41">
        <f t="shared" si="18"/>
        <v>0</v>
      </c>
      <c r="I42" s="41">
        <f t="shared" si="18"/>
        <v>0</v>
      </c>
      <c r="J42" s="41">
        <f t="shared" si="18"/>
        <v>0</v>
      </c>
      <c r="K42" s="41">
        <f t="shared" si="18"/>
        <v>0</v>
      </c>
      <c r="L42" s="41">
        <f t="shared" si="18"/>
        <v>0</v>
      </c>
      <c r="M42" s="41">
        <f t="shared" si="18"/>
        <v>795.298</v>
      </c>
      <c r="N42" s="41">
        <f t="shared" si="18"/>
        <v>8661.5630000000001</v>
      </c>
      <c r="O42" s="41">
        <f t="shared" si="18"/>
        <v>25825.754000000001</v>
      </c>
      <c r="P42" s="41"/>
      <c r="Q42" s="61"/>
      <c r="R42" s="61"/>
    </row>
    <row r="43" spans="1:18">
      <c r="A43" s="36" t="s">
        <v>80</v>
      </c>
      <c r="D43" s="41">
        <f t="shared" ref="D43:O43" si="19">(D40+D42)/2</f>
        <v>0</v>
      </c>
      <c r="E43" s="41">
        <f t="shared" si="19"/>
        <v>0</v>
      </c>
      <c r="F43" s="41">
        <f t="shared" si="19"/>
        <v>0</v>
      </c>
      <c r="G43" s="41">
        <f t="shared" si="19"/>
        <v>0</v>
      </c>
      <c r="H43" s="41">
        <f t="shared" si="19"/>
        <v>0</v>
      </c>
      <c r="I43" s="41">
        <f t="shared" si="19"/>
        <v>0</v>
      </c>
      <c r="J43" s="41">
        <f t="shared" si="19"/>
        <v>0</v>
      </c>
      <c r="K43" s="41">
        <f t="shared" si="19"/>
        <v>0</v>
      </c>
      <c r="L43" s="41">
        <f t="shared" si="19"/>
        <v>0</v>
      </c>
      <c r="M43" s="41">
        <f t="shared" si="19"/>
        <v>397.649</v>
      </c>
      <c r="N43" s="41">
        <f t="shared" si="19"/>
        <v>4728.4305000000004</v>
      </c>
      <c r="O43" s="41">
        <f t="shared" si="19"/>
        <v>17243.658500000001</v>
      </c>
      <c r="P43" s="41"/>
      <c r="Q43" s="61"/>
      <c r="R43" s="61"/>
    </row>
    <row r="44" spans="1:18">
      <c r="Q44" s="61"/>
      <c r="R44" s="61"/>
    </row>
    <row r="45" spans="1:18">
      <c r="Q45" s="61"/>
      <c r="R45" s="61"/>
    </row>
    <row r="46" spans="1:18">
      <c r="A46" s="40" t="s">
        <v>96</v>
      </c>
      <c r="C46" s="36">
        <f>$B$5</f>
        <v>1</v>
      </c>
      <c r="D46" s="51">
        <f>ROUND(,0)*$C$46</f>
        <v>0</v>
      </c>
      <c r="E46" s="51">
        <f t="shared" ref="E46:L46" si="20">ROUND(,0)*$C$46</f>
        <v>0</v>
      </c>
      <c r="F46" s="51">
        <f t="shared" si="20"/>
        <v>0</v>
      </c>
      <c r="G46" s="51">
        <f t="shared" si="20"/>
        <v>0</v>
      </c>
      <c r="H46" s="51">
        <f t="shared" si="20"/>
        <v>0</v>
      </c>
      <c r="I46" s="51">
        <f t="shared" si="20"/>
        <v>0</v>
      </c>
      <c r="J46" s="51">
        <f t="shared" si="20"/>
        <v>0</v>
      </c>
      <c r="K46" s="51">
        <f t="shared" si="20"/>
        <v>0</v>
      </c>
      <c r="L46" s="51">
        <f t="shared" si="20"/>
        <v>0</v>
      </c>
      <c r="M46" s="51">
        <f>ROUND('CAP14.3 ADDS'!J76,0)*$C$46</f>
        <v>3369549</v>
      </c>
      <c r="N46" s="51">
        <f>ROUND('CAP14.3 ADDS'!K76,0)*$C$46</f>
        <v>1951009</v>
      </c>
      <c r="O46" s="51">
        <f>ROUND('CAP14.3 ADDS'!L76,0)*$C$46</f>
        <v>3419718</v>
      </c>
      <c r="P46" s="51"/>
      <c r="Q46" s="61">
        <f>SUM(D46:O46)/1000</f>
        <v>8740.2759999999998</v>
      </c>
      <c r="R46" s="61">
        <f>SUM(D51:O51)/12</f>
        <v>1088.35375</v>
      </c>
    </row>
    <row r="47" spans="1:18">
      <c r="A47" s="40" t="s">
        <v>81</v>
      </c>
      <c r="Q47" s="61"/>
      <c r="R47" s="61"/>
    </row>
    <row r="48" spans="1:18">
      <c r="A48" s="36" t="s">
        <v>77</v>
      </c>
      <c r="D48" s="36">
        <v>0</v>
      </c>
      <c r="E48" s="41">
        <f t="shared" ref="E48:O48" si="21">D50</f>
        <v>0</v>
      </c>
      <c r="F48" s="41">
        <f t="shared" si="21"/>
        <v>0</v>
      </c>
      <c r="G48" s="41">
        <f t="shared" si="21"/>
        <v>0</v>
      </c>
      <c r="H48" s="41">
        <f t="shared" si="21"/>
        <v>0</v>
      </c>
      <c r="I48" s="41">
        <f t="shared" si="21"/>
        <v>0</v>
      </c>
      <c r="J48" s="41">
        <v>0</v>
      </c>
      <c r="K48" s="41">
        <f t="shared" si="21"/>
        <v>0</v>
      </c>
      <c r="L48" s="41">
        <f t="shared" si="21"/>
        <v>0</v>
      </c>
      <c r="M48" s="41">
        <f t="shared" si="21"/>
        <v>0</v>
      </c>
      <c r="N48" s="41">
        <f t="shared" si="21"/>
        <v>3369.549</v>
      </c>
      <c r="O48" s="41">
        <f t="shared" si="21"/>
        <v>5320.558</v>
      </c>
      <c r="P48" s="41"/>
      <c r="Q48" s="61"/>
      <c r="R48" s="61"/>
    </row>
    <row r="49" spans="1:18">
      <c r="A49" s="36" t="s">
        <v>78</v>
      </c>
      <c r="D49" s="41">
        <f>D46/1000</f>
        <v>0</v>
      </c>
      <c r="E49" s="41">
        <f t="shared" ref="E49:O49" si="22">E46/1000</f>
        <v>0</v>
      </c>
      <c r="F49" s="41">
        <f t="shared" si="22"/>
        <v>0</v>
      </c>
      <c r="G49" s="41">
        <f t="shared" si="22"/>
        <v>0</v>
      </c>
      <c r="H49" s="41">
        <f t="shared" si="22"/>
        <v>0</v>
      </c>
      <c r="I49" s="41">
        <f t="shared" si="22"/>
        <v>0</v>
      </c>
      <c r="J49" s="41">
        <f t="shared" si="22"/>
        <v>0</v>
      </c>
      <c r="K49" s="41">
        <f t="shared" si="22"/>
        <v>0</v>
      </c>
      <c r="L49" s="41">
        <f t="shared" si="22"/>
        <v>0</v>
      </c>
      <c r="M49" s="41">
        <f t="shared" si="22"/>
        <v>3369.549</v>
      </c>
      <c r="N49" s="41">
        <f t="shared" si="22"/>
        <v>1951.009</v>
      </c>
      <c r="O49" s="41">
        <f t="shared" si="22"/>
        <v>3419.7179999999998</v>
      </c>
      <c r="P49" s="41"/>
      <c r="Q49" s="61"/>
      <c r="R49" s="61"/>
    </row>
    <row r="50" spans="1:18">
      <c r="A50" s="36" t="s">
        <v>79</v>
      </c>
      <c r="D50" s="41">
        <f t="shared" ref="D50:O50" si="23">D48+D49</f>
        <v>0</v>
      </c>
      <c r="E50" s="41">
        <f t="shared" si="23"/>
        <v>0</v>
      </c>
      <c r="F50" s="41">
        <f t="shared" si="23"/>
        <v>0</v>
      </c>
      <c r="G50" s="41">
        <f t="shared" si="23"/>
        <v>0</v>
      </c>
      <c r="H50" s="41">
        <f t="shared" si="23"/>
        <v>0</v>
      </c>
      <c r="I50" s="41">
        <f t="shared" si="23"/>
        <v>0</v>
      </c>
      <c r="J50" s="41">
        <f t="shared" si="23"/>
        <v>0</v>
      </c>
      <c r="K50" s="41">
        <f t="shared" si="23"/>
        <v>0</v>
      </c>
      <c r="L50" s="41">
        <f t="shared" si="23"/>
        <v>0</v>
      </c>
      <c r="M50" s="41">
        <f t="shared" si="23"/>
        <v>3369.549</v>
      </c>
      <c r="N50" s="41">
        <f t="shared" si="23"/>
        <v>5320.558</v>
      </c>
      <c r="O50" s="41">
        <f t="shared" si="23"/>
        <v>8740.2759999999998</v>
      </c>
      <c r="P50" s="41"/>
      <c r="Q50" s="61"/>
      <c r="R50" s="61"/>
    </row>
    <row r="51" spans="1:18">
      <c r="A51" s="36" t="s">
        <v>80</v>
      </c>
      <c r="D51" s="41">
        <f t="shared" ref="D51:O51" si="24">(D48+D50)/2</f>
        <v>0</v>
      </c>
      <c r="E51" s="41">
        <f t="shared" si="24"/>
        <v>0</v>
      </c>
      <c r="F51" s="41">
        <f t="shared" si="24"/>
        <v>0</v>
      </c>
      <c r="G51" s="41">
        <f t="shared" si="24"/>
        <v>0</v>
      </c>
      <c r="H51" s="41">
        <f t="shared" si="24"/>
        <v>0</v>
      </c>
      <c r="I51" s="41">
        <f t="shared" si="24"/>
        <v>0</v>
      </c>
      <c r="J51" s="41">
        <f t="shared" si="24"/>
        <v>0</v>
      </c>
      <c r="K51" s="41">
        <f t="shared" si="24"/>
        <v>0</v>
      </c>
      <c r="L51" s="41">
        <f t="shared" si="24"/>
        <v>0</v>
      </c>
      <c r="M51" s="41">
        <f t="shared" si="24"/>
        <v>1684.7745</v>
      </c>
      <c r="N51" s="41">
        <f t="shared" si="24"/>
        <v>4345.0535</v>
      </c>
      <c r="O51" s="41">
        <f t="shared" si="24"/>
        <v>7030.4169999999995</v>
      </c>
      <c r="P51" s="41"/>
      <c r="Q51" s="61"/>
      <c r="R51" s="61"/>
    </row>
    <row r="52" spans="1:18">
      <c r="Q52" s="61"/>
      <c r="R52" s="61"/>
    </row>
    <row r="53" spans="1:18">
      <c r="Q53" s="61"/>
      <c r="R53" s="61"/>
    </row>
    <row r="54" spans="1:18">
      <c r="A54" s="40" t="s">
        <v>97</v>
      </c>
      <c r="C54" s="36">
        <f>$B$5</f>
        <v>1</v>
      </c>
      <c r="D54" s="51">
        <f>ROUND(,0)*$C$54</f>
        <v>0</v>
      </c>
      <c r="E54" s="51">
        <f t="shared" ref="E54:L54" si="25">ROUND(,0)*$C$54</f>
        <v>0</v>
      </c>
      <c r="F54" s="51">
        <f t="shared" si="25"/>
        <v>0</v>
      </c>
      <c r="G54" s="51">
        <f t="shared" si="25"/>
        <v>0</v>
      </c>
      <c r="H54" s="51">
        <f t="shared" si="25"/>
        <v>0</v>
      </c>
      <c r="I54" s="51">
        <f t="shared" si="25"/>
        <v>0</v>
      </c>
      <c r="J54" s="51">
        <f t="shared" si="25"/>
        <v>0</v>
      </c>
      <c r="K54" s="51">
        <f t="shared" si="25"/>
        <v>0</v>
      </c>
      <c r="L54" s="51">
        <f t="shared" si="25"/>
        <v>0</v>
      </c>
      <c r="M54" s="51">
        <f>ROUND('CAP14.3 ADDS'!J54,0)*$C$54</f>
        <v>977243</v>
      </c>
      <c r="N54" s="51">
        <f>ROUND('CAP14.3 ADDS'!K54,0)*$C$54</f>
        <v>530860</v>
      </c>
      <c r="O54" s="51">
        <f>ROUND('CAP14.3 ADDS'!L54,0)*$C$54</f>
        <v>2859132</v>
      </c>
      <c r="P54" s="51"/>
      <c r="Q54" s="61">
        <f>SUM(D54:O54)/1000</f>
        <v>4367.2349999999997</v>
      </c>
      <c r="R54" s="61">
        <f>SUM(D59:O59)/12</f>
        <v>389.08029166666665</v>
      </c>
    </row>
    <row r="55" spans="1:18">
      <c r="A55" s="40" t="s">
        <v>81</v>
      </c>
      <c r="Q55" s="61"/>
      <c r="R55" s="61"/>
    </row>
    <row r="56" spans="1:18">
      <c r="A56" s="36" t="s">
        <v>77</v>
      </c>
      <c r="D56" s="36">
        <v>0</v>
      </c>
      <c r="E56" s="41">
        <f t="shared" ref="E56:O56" si="26">D58</f>
        <v>0</v>
      </c>
      <c r="F56" s="41">
        <f t="shared" si="26"/>
        <v>0</v>
      </c>
      <c r="G56" s="41">
        <f t="shared" si="26"/>
        <v>0</v>
      </c>
      <c r="H56" s="41">
        <f t="shared" si="26"/>
        <v>0</v>
      </c>
      <c r="I56" s="41">
        <f t="shared" si="26"/>
        <v>0</v>
      </c>
      <c r="J56" s="41">
        <v>0</v>
      </c>
      <c r="K56" s="41">
        <f t="shared" si="26"/>
        <v>0</v>
      </c>
      <c r="L56" s="41">
        <f t="shared" si="26"/>
        <v>0</v>
      </c>
      <c r="M56" s="41">
        <f t="shared" si="26"/>
        <v>0</v>
      </c>
      <c r="N56" s="41">
        <f t="shared" si="26"/>
        <v>977.24300000000005</v>
      </c>
      <c r="O56" s="41">
        <f t="shared" si="26"/>
        <v>1508.1030000000001</v>
      </c>
      <c r="P56" s="41"/>
      <c r="Q56" s="61"/>
      <c r="R56" s="61"/>
    </row>
    <row r="57" spans="1:18">
      <c r="A57" s="36" t="s">
        <v>78</v>
      </c>
      <c r="D57" s="41">
        <f>D54/1000</f>
        <v>0</v>
      </c>
      <c r="E57" s="41">
        <f t="shared" ref="E57:O57" si="27">E54/1000</f>
        <v>0</v>
      </c>
      <c r="F57" s="41">
        <f t="shared" si="27"/>
        <v>0</v>
      </c>
      <c r="G57" s="41">
        <f t="shared" si="27"/>
        <v>0</v>
      </c>
      <c r="H57" s="41">
        <f t="shared" si="27"/>
        <v>0</v>
      </c>
      <c r="I57" s="41">
        <f t="shared" si="27"/>
        <v>0</v>
      </c>
      <c r="J57" s="41">
        <f t="shared" si="27"/>
        <v>0</v>
      </c>
      <c r="K57" s="41">
        <f t="shared" si="27"/>
        <v>0</v>
      </c>
      <c r="L57" s="41">
        <f t="shared" si="27"/>
        <v>0</v>
      </c>
      <c r="M57" s="41">
        <f t="shared" si="27"/>
        <v>977.24300000000005</v>
      </c>
      <c r="N57" s="41">
        <f t="shared" si="27"/>
        <v>530.86</v>
      </c>
      <c r="O57" s="41">
        <f t="shared" si="27"/>
        <v>2859.1320000000001</v>
      </c>
      <c r="P57" s="41"/>
      <c r="Q57" s="61"/>
      <c r="R57" s="61"/>
    </row>
    <row r="58" spans="1:18">
      <c r="A58" s="36" t="s">
        <v>79</v>
      </c>
      <c r="D58" s="41">
        <f t="shared" ref="D58:O58" si="28">D56+D57</f>
        <v>0</v>
      </c>
      <c r="E58" s="41">
        <f t="shared" si="28"/>
        <v>0</v>
      </c>
      <c r="F58" s="41">
        <f t="shared" si="28"/>
        <v>0</v>
      </c>
      <c r="G58" s="41">
        <f t="shared" si="28"/>
        <v>0</v>
      </c>
      <c r="H58" s="41">
        <f t="shared" si="28"/>
        <v>0</v>
      </c>
      <c r="I58" s="41">
        <f t="shared" si="28"/>
        <v>0</v>
      </c>
      <c r="J58" s="41">
        <f t="shared" si="28"/>
        <v>0</v>
      </c>
      <c r="K58" s="41">
        <f t="shared" si="28"/>
        <v>0</v>
      </c>
      <c r="L58" s="41">
        <f t="shared" si="28"/>
        <v>0</v>
      </c>
      <c r="M58" s="41">
        <f t="shared" si="28"/>
        <v>977.24300000000005</v>
      </c>
      <c r="N58" s="41">
        <f t="shared" si="28"/>
        <v>1508.1030000000001</v>
      </c>
      <c r="O58" s="41">
        <f t="shared" si="28"/>
        <v>4367.2350000000006</v>
      </c>
      <c r="P58" s="41"/>
      <c r="Q58" s="61"/>
      <c r="R58" s="61"/>
    </row>
    <row r="59" spans="1:18">
      <c r="A59" s="36" t="s">
        <v>80</v>
      </c>
      <c r="D59" s="41">
        <f t="shared" ref="D59:O59" si="29">(D56+D58)/2</f>
        <v>0</v>
      </c>
      <c r="E59" s="41">
        <f t="shared" si="29"/>
        <v>0</v>
      </c>
      <c r="F59" s="41">
        <f t="shared" si="29"/>
        <v>0</v>
      </c>
      <c r="G59" s="41">
        <f t="shared" si="29"/>
        <v>0</v>
      </c>
      <c r="H59" s="41">
        <f t="shared" si="29"/>
        <v>0</v>
      </c>
      <c r="I59" s="41">
        <f t="shared" si="29"/>
        <v>0</v>
      </c>
      <c r="J59" s="41">
        <f t="shared" si="29"/>
        <v>0</v>
      </c>
      <c r="K59" s="41">
        <f t="shared" si="29"/>
        <v>0</v>
      </c>
      <c r="L59" s="41">
        <f t="shared" si="29"/>
        <v>0</v>
      </c>
      <c r="M59" s="41">
        <f t="shared" si="29"/>
        <v>488.62150000000003</v>
      </c>
      <c r="N59" s="41">
        <f t="shared" si="29"/>
        <v>1242.673</v>
      </c>
      <c r="O59" s="41">
        <f t="shared" si="29"/>
        <v>2937.6690000000003</v>
      </c>
      <c r="P59" s="41"/>
      <c r="Q59" s="61"/>
      <c r="R59" s="61"/>
    </row>
    <row r="60" spans="1:18">
      <c r="Q60" s="61"/>
      <c r="R60" s="61"/>
    </row>
    <row r="61" spans="1:18">
      <c r="Q61" s="61"/>
      <c r="R61" s="61"/>
    </row>
    <row r="62" spans="1:18">
      <c r="A62" s="40" t="s">
        <v>171</v>
      </c>
      <c r="C62" s="36">
        <f>$B$5</f>
        <v>1</v>
      </c>
      <c r="D62" s="51">
        <f>ROUND(,0)*$C$62</f>
        <v>0</v>
      </c>
      <c r="E62" s="51">
        <f t="shared" ref="E62:L62" si="30">ROUND(,0)*$C$62</f>
        <v>0</v>
      </c>
      <c r="F62" s="51">
        <f t="shared" si="30"/>
        <v>0</v>
      </c>
      <c r="G62" s="51">
        <f t="shared" si="30"/>
        <v>0</v>
      </c>
      <c r="H62" s="51">
        <f t="shared" si="30"/>
        <v>0</v>
      </c>
      <c r="I62" s="51">
        <f t="shared" si="30"/>
        <v>0</v>
      </c>
      <c r="J62" s="51">
        <f t="shared" si="30"/>
        <v>0</v>
      </c>
      <c r="K62" s="51">
        <f t="shared" si="30"/>
        <v>0</v>
      </c>
      <c r="L62" s="51">
        <f t="shared" si="30"/>
        <v>0</v>
      </c>
      <c r="M62" s="51">
        <f>ROUND('CAP14.3 ADDS'!J10,0)*$C$62</f>
        <v>0</v>
      </c>
      <c r="N62" s="51">
        <f>ROUND('CAP14.3 ADDS'!K10,0)*$C$62</f>
        <v>0</v>
      </c>
      <c r="O62" s="51">
        <f>ROUND('CAP14.3 ADDS'!L10,0)*$C$62</f>
        <v>26751</v>
      </c>
      <c r="P62" s="51"/>
      <c r="Q62" s="61">
        <f>SUM(D62:O62)/1000</f>
        <v>26.751000000000001</v>
      </c>
      <c r="R62" s="61">
        <f>SUM(D67:O67)/12</f>
        <v>1.114625</v>
      </c>
    </row>
    <row r="63" spans="1:18">
      <c r="A63" s="40" t="s">
        <v>81</v>
      </c>
      <c r="Q63" s="61"/>
      <c r="R63" s="61"/>
    </row>
    <row r="64" spans="1:18">
      <c r="D64" s="36">
        <v>0</v>
      </c>
      <c r="E64" s="41">
        <f t="shared" ref="E64:O64" si="31">D66</f>
        <v>0</v>
      </c>
      <c r="F64" s="41">
        <f t="shared" si="31"/>
        <v>0</v>
      </c>
      <c r="G64" s="41">
        <f t="shared" si="31"/>
        <v>0</v>
      </c>
      <c r="H64" s="41">
        <f t="shared" si="31"/>
        <v>0</v>
      </c>
      <c r="I64" s="41">
        <f t="shared" si="31"/>
        <v>0</v>
      </c>
      <c r="J64" s="41">
        <v>0</v>
      </c>
      <c r="K64" s="41">
        <f t="shared" si="31"/>
        <v>0</v>
      </c>
      <c r="L64" s="41">
        <f t="shared" si="31"/>
        <v>0</v>
      </c>
      <c r="M64" s="41">
        <f t="shared" si="31"/>
        <v>0</v>
      </c>
      <c r="N64" s="41">
        <f t="shared" si="31"/>
        <v>0</v>
      </c>
      <c r="O64" s="41">
        <f t="shared" si="31"/>
        <v>0</v>
      </c>
      <c r="P64" s="41"/>
      <c r="Q64" s="61"/>
      <c r="R64" s="61"/>
    </row>
    <row r="65" spans="1:18">
      <c r="D65" s="41">
        <f>D62/1000</f>
        <v>0</v>
      </c>
      <c r="E65" s="41">
        <f t="shared" ref="E65:O65" si="32">E62/1000</f>
        <v>0</v>
      </c>
      <c r="F65" s="41">
        <f t="shared" si="32"/>
        <v>0</v>
      </c>
      <c r="G65" s="41">
        <f t="shared" si="32"/>
        <v>0</v>
      </c>
      <c r="H65" s="41">
        <f t="shared" si="32"/>
        <v>0</v>
      </c>
      <c r="I65" s="41">
        <f t="shared" si="32"/>
        <v>0</v>
      </c>
      <c r="J65" s="41">
        <f t="shared" si="32"/>
        <v>0</v>
      </c>
      <c r="K65" s="41">
        <f t="shared" si="32"/>
        <v>0</v>
      </c>
      <c r="L65" s="41">
        <f t="shared" si="32"/>
        <v>0</v>
      </c>
      <c r="M65" s="41">
        <f t="shared" si="32"/>
        <v>0</v>
      </c>
      <c r="N65" s="41">
        <f t="shared" si="32"/>
        <v>0</v>
      </c>
      <c r="O65" s="41">
        <f t="shared" si="32"/>
        <v>26.751000000000001</v>
      </c>
      <c r="P65" s="41"/>
      <c r="Q65" s="61"/>
      <c r="R65" s="61"/>
    </row>
    <row r="66" spans="1:18">
      <c r="D66" s="41">
        <f t="shared" ref="D66:O66" si="33">D64+D65</f>
        <v>0</v>
      </c>
      <c r="E66" s="41">
        <f t="shared" si="33"/>
        <v>0</v>
      </c>
      <c r="F66" s="41">
        <f t="shared" si="33"/>
        <v>0</v>
      </c>
      <c r="G66" s="41">
        <f t="shared" si="33"/>
        <v>0</v>
      </c>
      <c r="H66" s="41">
        <f t="shared" si="33"/>
        <v>0</v>
      </c>
      <c r="I66" s="41">
        <f t="shared" si="33"/>
        <v>0</v>
      </c>
      <c r="J66" s="41">
        <f t="shared" si="33"/>
        <v>0</v>
      </c>
      <c r="K66" s="41">
        <f t="shared" si="33"/>
        <v>0</v>
      </c>
      <c r="L66" s="41">
        <f t="shared" si="33"/>
        <v>0</v>
      </c>
      <c r="M66" s="41">
        <f t="shared" si="33"/>
        <v>0</v>
      </c>
      <c r="N66" s="41">
        <f t="shared" si="33"/>
        <v>0</v>
      </c>
      <c r="O66" s="41">
        <f t="shared" si="33"/>
        <v>26.751000000000001</v>
      </c>
      <c r="P66" s="41"/>
      <c r="Q66" s="61"/>
      <c r="R66" s="61"/>
    </row>
    <row r="67" spans="1:18">
      <c r="D67" s="41">
        <f t="shared" ref="D67:O67" si="34">(D64+D66)/2</f>
        <v>0</v>
      </c>
      <c r="E67" s="41">
        <f t="shared" si="34"/>
        <v>0</v>
      </c>
      <c r="F67" s="41">
        <f t="shared" si="34"/>
        <v>0</v>
      </c>
      <c r="G67" s="41">
        <f t="shared" si="34"/>
        <v>0</v>
      </c>
      <c r="H67" s="41">
        <f t="shared" si="34"/>
        <v>0</v>
      </c>
      <c r="I67" s="41">
        <f t="shared" si="34"/>
        <v>0</v>
      </c>
      <c r="J67" s="41">
        <f t="shared" si="34"/>
        <v>0</v>
      </c>
      <c r="K67" s="41">
        <f t="shared" si="34"/>
        <v>0</v>
      </c>
      <c r="L67" s="41">
        <f t="shared" si="34"/>
        <v>0</v>
      </c>
      <c r="M67" s="41">
        <f t="shared" si="34"/>
        <v>0</v>
      </c>
      <c r="N67" s="41">
        <f t="shared" si="34"/>
        <v>0</v>
      </c>
      <c r="O67" s="41">
        <f t="shared" si="34"/>
        <v>13.375500000000001</v>
      </c>
      <c r="P67" s="41"/>
      <c r="Q67" s="61"/>
      <c r="R67" s="61"/>
    </row>
    <row r="68" spans="1:18">
      <c r="Q68" s="61"/>
      <c r="R68" s="61"/>
    </row>
    <row r="69" spans="1:18">
      <c r="Q69" s="61"/>
      <c r="R69" s="61"/>
    </row>
    <row r="70" spans="1:18">
      <c r="A70" s="40" t="s">
        <v>175</v>
      </c>
      <c r="C70" s="36">
        <f>$B$5</f>
        <v>1</v>
      </c>
      <c r="D70" s="51">
        <f>ROUND(,0)*$C$70</f>
        <v>0</v>
      </c>
      <c r="E70" s="51">
        <f t="shared" ref="E70:L70" si="35">ROUND(,0)*$C$70</f>
        <v>0</v>
      </c>
      <c r="F70" s="51">
        <f t="shared" si="35"/>
        <v>0</v>
      </c>
      <c r="G70" s="51">
        <f t="shared" si="35"/>
        <v>0</v>
      </c>
      <c r="H70" s="51">
        <f t="shared" si="35"/>
        <v>0</v>
      </c>
      <c r="I70" s="51">
        <f t="shared" si="35"/>
        <v>0</v>
      </c>
      <c r="J70" s="51">
        <f t="shared" si="35"/>
        <v>0</v>
      </c>
      <c r="K70" s="51">
        <f t="shared" si="35"/>
        <v>0</v>
      </c>
      <c r="L70" s="51">
        <f t="shared" si="35"/>
        <v>0</v>
      </c>
      <c r="M70" s="51">
        <f>ROUND('CAP14.3 ADDS'!J11,0)*$C$70</f>
        <v>0</v>
      </c>
      <c r="N70" s="51">
        <f>ROUND('CAP14.3 ADDS'!K11,0)*$C$70</f>
        <v>0</v>
      </c>
      <c r="O70" s="51">
        <f>ROUND('CAP14.3 ADDS'!L11,0)*$C$70</f>
        <v>621447</v>
      </c>
      <c r="P70" s="51"/>
      <c r="Q70" s="61">
        <f>SUM(D70:O70)/1000</f>
        <v>621.447</v>
      </c>
      <c r="R70" s="61">
        <f>SUM(D75:O75)/12</f>
        <v>25.893625</v>
      </c>
    </row>
    <row r="71" spans="1:18">
      <c r="A71" s="40" t="s">
        <v>81</v>
      </c>
      <c r="Q71" s="61"/>
      <c r="R71" s="61"/>
    </row>
    <row r="72" spans="1:18">
      <c r="D72" s="36">
        <v>0</v>
      </c>
      <c r="E72" s="41">
        <f t="shared" ref="E72:O72" si="36">D74</f>
        <v>0</v>
      </c>
      <c r="F72" s="41">
        <f t="shared" si="36"/>
        <v>0</v>
      </c>
      <c r="G72" s="41">
        <f t="shared" si="36"/>
        <v>0</v>
      </c>
      <c r="H72" s="41">
        <f t="shared" si="36"/>
        <v>0</v>
      </c>
      <c r="I72" s="41">
        <f t="shared" si="36"/>
        <v>0</v>
      </c>
      <c r="J72" s="41">
        <v>0</v>
      </c>
      <c r="K72" s="41">
        <f t="shared" si="36"/>
        <v>0</v>
      </c>
      <c r="L72" s="41">
        <f t="shared" si="36"/>
        <v>0</v>
      </c>
      <c r="M72" s="41">
        <f t="shared" si="36"/>
        <v>0</v>
      </c>
      <c r="N72" s="41">
        <f t="shared" si="36"/>
        <v>0</v>
      </c>
      <c r="O72" s="41">
        <f t="shared" si="36"/>
        <v>0</v>
      </c>
      <c r="P72" s="41"/>
      <c r="Q72" s="61"/>
      <c r="R72" s="61"/>
    </row>
    <row r="73" spans="1:18">
      <c r="D73" s="41">
        <f>D70/1000</f>
        <v>0</v>
      </c>
      <c r="E73" s="41">
        <f t="shared" ref="E73:O73" si="37">E70/1000</f>
        <v>0</v>
      </c>
      <c r="F73" s="41">
        <f t="shared" si="37"/>
        <v>0</v>
      </c>
      <c r="G73" s="41">
        <f t="shared" si="37"/>
        <v>0</v>
      </c>
      <c r="H73" s="41">
        <f t="shared" si="37"/>
        <v>0</v>
      </c>
      <c r="I73" s="41">
        <f t="shared" si="37"/>
        <v>0</v>
      </c>
      <c r="J73" s="41">
        <f t="shared" si="37"/>
        <v>0</v>
      </c>
      <c r="K73" s="41">
        <f t="shared" si="37"/>
        <v>0</v>
      </c>
      <c r="L73" s="41">
        <f t="shared" si="37"/>
        <v>0</v>
      </c>
      <c r="M73" s="41">
        <f t="shared" si="37"/>
        <v>0</v>
      </c>
      <c r="N73" s="41">
        <f t="shared" si="37"/>
        <v>0</v>
      </c>
      <c r="O73" s="41">
        <f t="shared" si="37"/>
        <v>621.447</v>
      </c>
      <c r="P73" s="41"/>
      <c r="Q73" s="61"/>
      <c r="R73" s="61"/>
    </row>
    <row r="74" spans="1:18">
      <c r="D74" s="41">
        <f t="shared" ref="D74:O74" si="38">D72+D73</f>
        <v>0</v>
      </c>
      <c r="E74" s="41">
        <f t="shared" si="38"/>
        <v>0</v>
      </c>
      <c r="F74" s="41">
        <f t="shared" si="38"/>
        <v>0</v>
      </c>
      <c r="G74" s="41">
        <f t="shared" si="38"/>
        <v>0</v>
      </c>
      <c r="H74" s="41">
        <f t="shared" si="38"/>
        <v>0</v>
      </c>
      <c r="I74" s="41">
        <f t="shared" si="38"/>
        <v>0</v>
      </c>
      <c r="J74" s="41">
        <f t="shared" si="38"/>
        <v>0</v>
      </c>
      <c r="K74" s="41">
        <f t="shared" si="38"/>
        <v>0</v>
      </c>
      <c r="L74" s="41">
        <f t="shared" si="38"/>
        <v>0</v>
      </c>
      <c r="M74" s="41">
        <f t="shared" si="38"/>
        <v>0</v>
      </c>
      <c r="N74" s="41">
        <f t="shared" si="38"/>
        <v>0</v>
      </c>
      <c r="O74" s="41">
        <f t="shared" si="38"/>
        <v>621.447</v>
      </c>
      <c r="P74" s="41"/>
      <c r="Q74" s="61"/>
      <c r="R74" s="61"/>
    </row>
    <row r="75" spans="1:18">
      <c r="D75" s="41">
        <f t="shared" ref="D75:O75" si="39">(D72+D74)/2</f>
        <v>0</v>
      </c>
      <c r="E75" s="41">
        <f t="shared" si="39"/>
        <v>0</v>
      </c>
      <c r="F75" s="41">
        <f t="shared" si="39"/>
        <v>0</v>
      </c>
      <c r="G75" s="41">
        <f t="shared" si="39"/>
        <v>0</v>
      </c>
      <c r="H75" s="41">
        <f t="shared" si="39"/>
        <v>0</v>
      </c>
      <c r="I75" s="41">
        <f t="shared" si="39"/>
        <v>0</v>
      </c>
      <c r="J75" s="41">
        <f t="shared" si="39"/>
        <v>0</v>
      </c>
      <c r="K75" s="41">
        <f t="shared" si="39"/>
        <v>0</v>
      </c>
      <c r="L75" s="41">
        <f t="shared" si="39"/>
        <v>0</v>
      </c>
      <c r="M75" s="41">
        <f t="shared" si="39"/>
        <v>0</v>
      </c>
      <c r="N75" s="41">
        <f t="shared" si="39"/>
        <v>0</v>
      </c>
      <c r="O75" s="41">
        <f t="shared" si="39"/>
        <v>310.7235</v>
      </c>
      <c r="P75" s="41"/>
      <c r="Q75" s="61"/>
      <c r="R75" s="61"/>
    </row>
    <row r="76" spans="1:18">
      <c r="Q76" s="61"/>
      <c r="R76" s="61"/>
    </row>
    <row r="77" spans="1:18">
      <c r="Q77" s="61"/>
      <c r="R77" s="61"/>
    </row>
    <row r="78" spans="1:18">
      <c r="A78" s="40" t="s">
        <v>177</v>
      </c>
      <c r="C78" s="36">
        <f>$B$5</f>
        <v>1</v>
      </c>
      <c r="D78" s="51">
        <f>ROUND(,0)*$C$78</f>
        <v>0</v>
      </c>
      <c r="E78" s="51">
        <f t="shared" ref="E78:L78" si="40">ROUND(,0)*$C$78</f>
        <v>0</v>
      </c>
      <c r="F78" s="51">
        <f t="shared" si="40"/>
        <v>0</v>
      </c>
      <c r="G78" s="51">
        <f t="shared" si="40"/>
        <v>0</v>
      </c>
      <c r="H78" s="51">
        <f t="shared" si="40"/>
        <v>0</v>
      </c>
      <c r="I78" s="51">
        <f t="shared" si="40"/>
        <v>0</v>
      </c>
      <c r="J78" s="51">
        <f t="shared" si="40"/>
        <v>0</v>
      </c>
      <c r="K78" s="51">
        <f t="shared" si="40"/>
        <v>0</v>
      </c>
      <c r="L78" s="51">
        <f t="shared" si="40"/>
        <v>0</v>
      </c>
      <c r="M78" s="51">
        <f>ROUND('CAP14.3 ADDS'!J12,0)*$C$78</f>
        <v>87</v>
      </c>
      <c r="N78" s="51">
        <f>ROUND('CAP14.3 ADDS'!K12,0)*$C$78</f>
        <v>0</v>
      </c>
      <c r="O78" s="51">
        <f>ROUND('CAP14.3 ADDS'!L12,0)*$C$78</f>
        <v>177892</v>
      </c>
      <c r="P78" s="51"/>
      <c r="Q78" s="61">
        <f>SUM(D78:O78)/1000</f>
        <v>177.97900000000001</v>
      </c>
      <c r="R78" s="61">
        <f>SUM(D83:O83)/12</f>
        <v>7.4302916666666654</v>
      </c>
    </row>
    <row r="79" spans="1:18">
      <c r="A79" s="40" t="s">
        <v>81</v>
      </c>
      <c r="Q79" s="61"/>
      <c r="R79" s="61"/>
    </row>
    <row r="80" spans="1:18">
      <c r="D80" s="36">
        <v>0</v>
      </c>
      <c r="E80" s="41">
        <f t="shared" ref="E80:O80" si="41">D82</f>
        <v>0</v>
      </c>
      <c r="F80" s="41">
        <f t="shared" si="41"/>
        <v>0</v>
      </c>
      <c r="G80" s="41">
        <f t="shared" si="41"/>
        <v>0</v>
      </c>
      <c r="H80" s="41">
        <f t="shared" si="41"/>
        <v>0</v>
      </c>
      <c r="I80" s="41">
        <f t="shared" si="41"/>
        <v>0</v>
      </c>
      <c r="J80" s="41">
        <v>0</v>
      </c>
      <c r="K80" s="41">
        <f t="shared" si="41"/>
        <v>0</v>
      </c>
      <c r="L80" s="41">
        <f t="shared" si="41"/>
        <v>0</v>
      </c>
      <c r="M80" s="41">
        <f t="shared" si="41"/>
        <v>0</v>
      </c>
      <c r="N80" s="41">
        <f t="shared" si="41"/>
        <v>8.6999999999999994E-2</v>
      </c>
      <c r="O80" s="41">
        <f t="shared" si="41"/>
        <v>8.6999999999999994E-2</v>
      </c>
      <c r="P80" s="41"/>
      <c r="Q80" s="61"/>
      <c r="R80" s="61"/>
    </row>
    <row r="81" spans="1:18">
      <c r="D81" s="41">
        <f>D78/1000</f>
        <v>0</v>
      </c>
      <c r="E81" s="41">
        <f t="shared" ref="E81:O81" si="42">E78/1000</f>
        <v>0</v>
      </c>
      <c r="F81" s="41">
        <f t="shared" si="42"/>
        <v>0</v>
      </c>
      <c r="G81" s="41">
        <f t="shared" si="42"/>
        <v>0</v>
      </c>
      <c r="H81" s="41">
        <f t="shared" si="42"/>
        <v>0</v>
      </c>
      <c r="I81" s="41">
        <f t="shared" si="42"/>
        <v>0</v>
      </c>
      <c r="J81" s="41">
        <f t="shared" si="42"/>
        <v>0</v>
      </c>
      <c r="K81" s="41">
        <f t="shared" si="42"/>
        <v>0</v>
      </c>
      <c r="L81" s="41">
        <f t="shared" si="42"/>
        <v>0</v>
      </c>
      <c r="M81" s="41">
        <f t="shared" si="42"/>
        <v>8.6999999999999994E-2</v>
      </c>
      <c r="N81" s="41">
        <f t="shared" si="42"/>
        <v>0</v>
      </c>
      <c r="O81" s="41">
        <f t="shared" si="42"/>
        <v>177.892</v>
      </c>
      <c r="P81" s="41"/>
      <c r="Q81" s="61"/>
      <c r="R81" s="61"/>
    </row>
    <row r="82" spans="1:18">
      <c r="D82" s="41">
        <f t="shared" ref="D82:O82" si="43">D80+D81</f>
        <v>0</v>
      </c>
      <c r="E82" s="41">
        <f t="shared" si="43"/>
        <v>0</v>
      </c>
      <c r="F82" s="41">
        <f t="shared" si="43"/>
        <v>0</v>
      </c>
      <c r="G82" s="41">
        <f t="shared" si="43"/>
        <v>0</v>
      </c>
      <c r="H82" s="41">
        <f t="shared" si="43"/>
        <v>0</v>
      </c>
      <c r="I82" s="41">
        <f t="shared" si="43"/>
        <v>0</v>
      </c>
      <c r="J82" s="41">
        <f t="shared" si="43"/>
        <v>0</v>
      </c>
      <c r="K82" s="41">
        <f t="shared" si="43"/>
        <v>0</v>
      </c>
      <c r="L82" s="41">
        <f t="shared" si="43"/>
        <v>0</v>
      </c>
      <c r="M82" s="41">
        <f t="shared" si="43"/>
        <v>8.6999999999999994E-2</v>
      </c>
      <c r="N82" s="41">
        <f t="shared" si="43"/>
        <v>8.6999999999999994E-2</v>
      </c>
      <c r="O82" s="41">
        <f t="shared" si="43"/>
        <v>177.97899999999998</v>
      </c>
      <c r="P82" s="41"/>
      <c r="Q82" s="61"/>
      <c r="R82" s="61"/>
    </row>
    <row r="83" spans="1:18">
      <c r="D83" s="41">
        <f t="shared" ref="D83:O83" si="44">(D80+D82)/2</f>
        <v>0</v>
      </c>
      <c r="E83" s="41">
        <f t="shared" si="44"/>
        <v>0</v>
      </c>
      <c r="F83" s="41">
        <f t="shared" si="44"/>
        <v>0</v>
      </c>
      <c r="G83" s="41">
        <f t="shared" si="44"/>
        <v>0</v>
      </c>
      <c r="H83" s="41">
        <f t="shared" si="44"/>
        <v>0</v>
      </c>
      <c r="I83" s="41">
        <f t="shared" si="44"/>
        <v>0</v>
      </c>
      <c r="J83" s="41">
        <f t="shared" si="44"/>
        <v>0</v>
      </c>
      <c r="K83" s="41">
        <f t="shared" si="44"/>
        <v>0</v>
      </c>
      <c r="L83" s="41">
        <f t="shared" si="44"/>
        <v>0</v>
      </c>
      <c r="M83" s="41">
        <f t="shared" si="44"/>
        <v>4.3499999999999997E-2</v>
      </c>
      <c r="N83" s="41">
        <f t="shared" si="44"/>
        <v>8.6999999999999994E-2</v>
      </c>
      <c r="O83" s="41">
        <f t="shared" si="44"/>
        <v>89.032999999999987</v>
      </c>
      <c r="P83" s="41"/>
      <c r="Q83" s="61"/>
      <c r="R83" s="61"/>
    </row>
    <row r="84" spans="1:18"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61"/>
      <c r="R84" s="61"/>
    </row>
    <row r="85" spans="1:18"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61"/>
      <c r="R85" s="61"/>
    </row>
    <row r="86" spans="1:18">
      <c r="A86" s="40" t="s">
        <v>179</v>
      </c>
      <c r="C86" s="36">
        <f>$B$5</f>
        <v>1</v>
      </c>
      <c r="D86" s="51">
        <f>ROUND(,0)*$C$86</f>
        <v>0</v>
      </c>
      <c r="E86" s="51">
        <f t="shared" ref="E86:L86" si="45">ROUND(,0)*$C$86</f>
        <v>0</v>
      </c>
      <c r="F86" s="51">
        <f t="shared" si="45"/>
        <v>0</v>
      </c>
      <c r="G86" s="51">
        <f t="shared" si="45"/>
        <v>0</v>
      </c>
      <c r="H86" s="51">
        <f t="shared" si="45"/>
        <v>0</v>
      </c>
      <c r="I86" s="51">
        <f t="shared" si="45"/>
        <v>0</v>
      </c>
      <c r="J86" s="51">
        <f t="shared" si="45"/>
        <v>0</v>
      </c>
      <c r="K86" s="51">
        <f t="shared" si="45"/>
        <v>0</v>
      </c>
      <c r="L86" s="51">
        <f t="shared" si="45"/>
        <v>0</v>
      </c>
      <c r="M86" s="51">
        <f>ROUND('CAP14.3 ADDS'!J13,0)*$C$86</f>
        <v>0</v>
      </c>
      <c r="N86" s="51">
        <f>ROUND('CAP14.3 ADDS'!K13,0)*$C$86</f>
        <v>0</v>
      </c>
      <c r="O86" s="51">
        <f>ROUND('CAP14.3 ADDS'!L13,0)*$C$86</f>
        <v>205153</v>
      </c>
      <c r="P86" s="51"/>
      <c r="Q86" s="61">
        <f>SUM(D86:O86)/1000</f>
        <v>205.15299999999999</v>
      </c>
      <c r="R86" s="61">
        <f>SUM(D91:O91)/12</f>
        <v>8.5480416666666663</v>
      </c>
    </row>
    <row r="87" spans="1:18">
      <c r="A87" s="40" t="s">
        <v>81</v>
      </c>
      <c r="Q87" s="61"/>
      <c r="R87" s="61"/>
    </row>
    <row r="88" spans="1:18">
      <c r="D88" s="36">
        <v>0</v>
      </c>
      <c r="E88" s="41">
        <f t="shared" ref="E88:O88" si="46">D90</f>
        <v>0</v>
      </c>
      <c r="F88" s="41">
        <f t="shared" si="46"/>
        <v>0</v>
      </c>
      <c r="G88" s="41">
        <f t="shared" si="46"/>
        <v>0</v>
      </c>
      <c r="H88" s="41">
        <f t="shared" si="46"/>
        <v>0</v>
      </c>
      <c r="I88" s="41">
        <f t="shared" si="46"/>
        <v>0</v>
      </c>
      <c r="J88" s="41">
        <v>0</v>
      </c>
      <c r="K88" s="41">
        <f t="shared" si="46"/>
        <v>0</v>
      </c>
      <c r="L88" s="41">
        <f t="shared" si="46"/>
        <v>0</v>
      </c>
      <c r="M88" s="41">
        <f t="shared" si="46"/>
        <v>0</v>
      </c>
      <c r="N88" s="41">
        <f t="shared" si="46"/>
        <v>0</v>
      </c>
      <c r="O88" s="41">
        <f t="shared" si="46"/>
        <v>0</v>
      </c>
      <c r="P88" s="41"/>
      <c r="Q88" s="61"/>
      <c r="R88" s="61"/>
    </row>
    <row r="89" spans="1:18">
      <c r="D89" s="41">
        <f>D86/1000</f>
        <v>0</v>
      </c>
      <c r="E89" s="41">
        <f t="shared" ref="E89:O89" si="47">E86/1000</f>
        <v>0</v>
      </c>
      <c r="F89" s="41">
        <f t="shared" si="47"/>
        <v>0</v>
      </c>
      <c r="G89" s="41">
        <f t="shared" si="47"/>
        <v>0</v>
      </c>
      <c r="H89" s="41">
        <f t="shared" si="47"/>
        <v>0</v>
      </c>
      <c r="I89" s="41">
        <f t="shared" si="47"/>
        <v>0</v>
      </c>
      <c r="J89" s="41">
        <f t="shared" si="47"/>
        <v>0</v>
      </c>
      <c r="K89" s="41">
        <f t="shared" si="47"/>
        <v>0</v>
      </c>
      <c r="L89" s="41">
        <f t="shared" si="47"/>
        <v>0</v>
      </c>
      <c r="M89" s="41">
        <f t="shared" si="47"/>
        <v>0</v>
      </c>
      <c r="N89" s="41">
        <f t="shared" si="47"/>
        <v>0</v>
      </c>
      <c r="O89" s="41">
        <f t="shared" si="47"/>
        <v>205.15299999999999</v>
      </c>
      <c r="P89" s="41"/>
      <c r="Q89" s="61"/>
      <c r="R89" s="61"/>
    </row>
    <row r="90" spans="1:18">
      <c r="D90" s="41">
        <f t="shared" ref="D90:O90" si="48">D88+D89</f>
        <v>0</v>
      </c>
      <c r="E90" s="41">
        <f t="shared" si="48"/>
        <v>0</v>
      </c>
      <c r="F90" s="41">
        <f t="shared" si="48"/>
        <v>0</v>
      </c>
      <c r="G90" s="41">
        <f t="shared" si="48"/>
        <v>0</v>
      </c>
      <c r="H90" s="41">
        <f t="shared" si="48"/>
        <v>0</v>
      </c>
      <c r="I90" s="41">
        <f t="shared" si="48"/>
        <v>0</v>
      </c>
      <c r="J90" s="41">
        <f t="shared" si="48"/>
        <v>0</v>
      </c>
      <c r="K90" s="41">
        <f t="shared" si="48"/>
        <v>0</v>
      </c>
      <c r="L90" s="41">
        <f t="shared" si="48"/>
        <v>0</v>
      </c>
      <c r="M90" s="41">
        <f t="shared" si="48"/>
        <v>0</v>
      </c>
      <c r="N90" s="41">
        <f t="shared" si="48"/>
        <v>0</v>
      </c>
      <c r="O90" s="41">
        <f t="shared" si="48"/>
        <v>205.15299999999999</v>
      </c>
      <c r="P90" s="41"/>
      <c r="Q90" s="61"/>
      <c r="R90" s="61"/>
    </row>
    <row r="91" spans="1:18">
      <c r="D91" s="41">
        <f t="shared" ref="D91:O91" si="49">(D88+D90)/2</f>
        <v>0</v>
      </c>
      <c r="E91" s="41">
        <f t="shared" si="49"/>
        <v>0</v>
      </c>
      <c r="F91" s="41">
        <f t="shared" si="49"/>
        <v>0</v>
      </c>
      <c r="G91" s="41">
        <f t="shared" si="49"/>
        <v>0</v>
      </c>
      <c r="H91" s="41">
        <f t="shared" si="49"/>
        <v>0</v>
      </c>
      <c r="I91" s="41">
        <f t="shared" si="49"/>
        <v>0</v>
      </c>
      <c r="J91" s="41">
        <f t="shared" si="49"/>
        <v>0</v>
      </c>
      <c r="K91" s="41">
        <f t="shared" si="49"/>
        <v>0</v>
      </c>
      <c r="L91" s="41">
        <f t="shared" si="49"/>
        <v>0</v>
      </c>
      <c r="M91" s="41">
        <f t="shared" si="49"/>
        <v>0</v>
      </c>
      <c r="N91" s="41">
        <f t="shared" si="49"/>
        <v>0</v>
      </c>
      <c r="O91" s="41">
        <f t="shared" si="49"/>
        <v>102.5765</v>
      </c>
      <c r="P91" s="41"/>
      <c r="Q91" s="61"/>
      <c r="R91" s="61"/>
    </row>
    <row r="92" spans="1:18"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61"/>
      <c r="R92" s="61"/>
    </row>
    <row r="93" spans="1:18"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61"/>
      <c r="R93" s="61"/>
    </row>
    <row r="94" spans="1:18">
      <c r="A94" s="40" t="s">
        <v>237</v>
      </c>
      <c r="C94" s="36">
        <f>$B$5</f>
        <v>1</v>
      </c>
      <c r="D94" s="51">
        <f>ROUND(,0)*$C$94</f>
        <v>0</v>
      </c>
      <c r="E94" s="51">
        <f t="shared" ref="E94:L94" si="50">ROUND(,0)*$C$94</f>
        <v>0</v>
      </c>
      <c r="F94" s="51">
        <f t="shared" si="50"/>
        <v>0</v>
      </c>
      <c r="G94" s="51">
        <f t="shared" si="50"/>
        <v>0</v>
      </c>
      <c r="H94" s="51">
        <f t="shared" si="50"/>
        <v>0</v>
      </c>
      <c r="I94" s="51">
        <f t="shared" si="50"/>
        <v>0</v>
      </c>
      <c r="J94" s="51">
        <f t="shared" si="50"/>
        <v>0</v>
      </c>
      <c r="K94" s="51">
        <f t="shared" si="50"/>
        <v>0</v>
      </c>
      <c r="L94" s="51">
        <f t="shared" si="50"/>
        <v>0</v>
      </c>
      <c r="M94" s="51">
        <f>ROUND('CAP14.3 ADDS'!J14+'CAP14.3 ADDS'!J7,0)*$C$94</f>
        <v>453676</v>
      </c>
      <c r="N94" s="51">
        <f>ROUND('CAP14.3 ADDS'!K14+'CAP14.3 ADDS'!K7,0)*$C$94</f>
        <v>167271</v>
      </c>
      <c r="O94" s="51">
        <f>ROUND('CAP14.3 ADDS'!L14+'CAP14.3 ADDS'!L7,0)*$C$94</f>
        <v>1146326</v>
      </c>
      <c r="P94" s="51"/>
      <c r="Q94" s="61">
        <f>SUM(D94:O94)/1000</f>
        <v>1767.2729999999999</v>
      </c>
      <c r="R94" s="61">
        <f>SUM(D99:O99)/12</f>
        <v>163.18829166666669</v>
      </c>
    </row>
    <row r="95" spans="1:18">
      <c r="A95" s="40" t="s">
        <v>81</v>
      </c>
      <c r="Q95" s="61"/>
      <c r="R95" s="61"/>
    </row>
    <row r="96" spans="1:18">
      <c r="D96" s="36">
        <v>0</v>
      </c>
      <c r="E96" s="41">
        <f t="shared" ref="E96:O96" si="51">D98</f>
        <v>0</v>
      </c>
      <c r="F96" s="41">
        <f t="shared" si="51"/>
        <v>0</v>
      </c>
      <c r="G96" s="41">
        <f t="shared" si="51"/>
        <v>0</v>
      </c>
      <c r="H96" s="41">
        <f t="shared" si="51"/>
        <v>0</v>
      </c>
      <c r="I96" s="41">
        <f t="shared" si="51"/>
        <v>0</v>
      </c>
      <c r="J96" s="41">
        <v>0</v>
      </c>
      <c r="K96" s="41">
        <f t="shared" si="51"/>
        <v>0</v>
      </c>
      <c r="L96" s="41">
        <f t="shared" si="51"/>
        <v>0</v>
      </c>
      <c r="M96" s="41">
        <f t="shared" si="51"/>
        <v>0</v>
      </c>
      <c r="N96" s="41">
        <f t="shared" si="51"/>
        <v>453.67599999999999</v>
      </c>
      <c r="O96" s="41">
        <f t="shared" si="51"/>
        <v>620.947</v>
      </c>
      <c r="P96" s="41"/>
      <c r="Q96" s="61"/>
      <c r="R96" s="61"/>
    </row>
    <row r="97" spans="1:18">
      <c r="D97" s="41">
        <f>D94/1000</f>
        <v>0</v>
      </c>
      <c r="E97" s="41">
        <f t="shared" ref="E97:O97" si="52">E94/1000</f>
        <v>0</v>
      </c>
      <c r="F97" s="41">
        <f t="shared" si="52"/>
        <v>0</v>
      </c>
      <c r="G97" s="41">
        <f t="shared" si="52"/>
        <v>0</v>
      </c>
      <c r="H97" s="41">
        <f t="shared" si="52"/>
        <v>0</v>
      </c>
      <c r="I97" s="41">
        <f t="shared" si="52"/>
        <v>0</v>
      </c>
      <c r="J97" s="41">
        <f t="shared" si="52"/>
        <v>0</v>
      </c>
      <c r="K97" s="41">
        <f t="shared" si="52"/>
        <v>0</v>
      </c>
      <c r="L97" s="41">
        <f t="shared" si="52"/>
        <v>0</v>
      </c>
      <c r="M97" s="41">
        <f t="shared" si="52"/>
        <v>453.67599999999999</v>
      </c>
      <c r="N97" s="41">
        <f t="shared" si="52"/>
        <v>167.27099999999999</v>
      </c>
      <c r="O97" s="41">
        <f t="shared" si="52"/>
        <v>1146.326</v>
      </c>
      <c r="P97" s="41"/>
      <c r="Q97" s="61"/>
      <c r="R97" s="61"/>
    </row>
    <row r="98" spans="1:18">
      <c r="D98" s="41">
        <f t="shared" ref="D98:O98" si="53">D96+D97</f>
        <v>0</v>
      </c>
      <c r="E98" s="41">
        <f t="shared" si="53"/>
        <v>0</v>
      </c>
      <c r="F98" s="41">
        <f t="shared" si="53"/>
        <v>0</v>
      </c>
      <c r="G98" s="41">
        <f t="shared" si="53"/>
        <v>0</v>
      </c>
      <c r="H98" s="41">
        <f t="shared" si="53"/>
        <v>0</v>
      </c>
      <c r="I98" s="41">
        <f t="shared" si="53"/>
        <v>0</v>
      </c>
      <c r="J98" s="41">
        <f t="shared" si="53"/>
        <v>0</v>
      </c>
      <c r="K98" s="41">
        <f t="shared" si="53"/>
        <v>0</v>
      </c>
      <c r="L98" s="41">
        <f t="shared" si="53"/>
        <v>0</v>
      </c>
      <c r="M98" s="41">
        <f t="shared" si="53"/>
        <v>453.67599999999999</v>
      </c>
      <c r="N98" s="41">
        <f t="shared" si="53"/>
        <v>620.947</v>
      </c>
      <c r="O98" s="41">
        <f t="shared" si="53"/>
        <v>1767.2730000000001</v>
      </c>
      <c r="P98" s="41"/>
      <c r="Q98" s="61"/>
      <c r="R98" s="61"/>
    </row>
    <row r="99" spans="1:18">
      <c r="D99" s="41">
        <f t="shared" ref="D99:O99" si="54">(D96+D98)/2</f>
        <v>0</v>
      </c>
      <c r="E99" s="41">
        <f t="shared" si="54"/>
        <v>0</v>
      </c>
      <c r="F99" s="41">
        <f t="shared" si="54"/>
        <v>0</v>
      </c>
      <c r="G99" s="41">
        <f t="shared" si="54"/>
        <v>0</v>
      </c>
      <c r="H99" s="41">
        <f t="shared" si="54"/>
        <v>0</v>
      </c>
      <c r="I99" s="41">
        <f t="shared" si="54"/>
        <v>0</v>
      </c>
      <c r="J99" s="41">
        <f t="shared" si="54"/>
        <v>0</v>
      </c>
      <c r="K99" s="41">
        <f t="shared" si="54"/>
        <v>0</v>
      </c>
      <c r="L99" s="41">
        <f t="shared" si="54"/>
        <v>0</v>
      </c>
      <c r="M99" s="41">
        <f t="shared" si="54"/>
        <v>226.83799999999999</v>
      </c>
      <c r="N99" s="41">
        <f t="shared" si="54"/>
        <v>537.31150000000002</v>
      </c>
      <c r="O99" s="41">
        <f t="shared" si="54"/>
        <v>1194.1100000000001</v>
      </c>
      <c r="P99" s="41"/>
      <c r="Q99" s="61"/>
      <c r="R99" s="61"/>
    </row>
    <row r="100" spans="1:18">
      <c r="Q100" s="61"/>
      <c r="R100" s="61"/>
    </row>
    <row r="101" spans="1:18">
      <c r="Q101" s="61"/>
      <c r="R101" s="61"/>
    </row>
    <row r="102" spans="1:18">
      <c r="A102" s="40" t="s">
        <v>181</v>
      </c>
      <c r="C102" s="36">
        <f>$B$5</f>
        <v>1</v>
      </c>
      <c r="D102" s="51">
        <f>ROUND(,0)*$C$102</f>
        <v>0</v>
      </c>
      <c r="E102" s="51">
        <f t="shared" ref="E102:L102" si="55">ROUND(,0)*$C$102</f>
        <v>0</v>
      </c>
      <c r="F102" s="51">
        <f t="shared" si="55"/>
        <v>0</v>
      </c>
      <c r="G102" s="51">
        <f t="shared" si="55"/>
        <v>0</v>
      </c>
      <c r="H102" s="51">
        <f t="shared" si="55"/>
        <v>0</v>
      </c>
      <c r="I102" s="51">
        <f t="shared" si="55"/>
        <v>0</v>
      </c>
      <c r="J102" s="51">
        <f t="shared" si="55"/>
        <v>0</v>
      </c>
      <c r="K102" s="51">
        <f t="shared" si="55"/>
        <v>0</v>
      </c>
      <c r="L102" s="51">
        <f t="shared" si="55"/>
        <v>0</v>
      </c>
      <c r="M102" s="51">
        <f>ROUND('CAP14.3 ADDS'!J15,0)*$C$102</f>
        <v>451</v>
      </c>
      <c r="N102" s="51">
        <f>ROUND('CAP14.3 ADDS'!K15,0)*$C$102</f>
        <v>0</v>
      </c>
      <c r="O102" s="51">
        <f>ROUND('CAP14.3 ADDS'!L15,0)*$C$102</f>
        <v>86256</v>
      </c>
      <c r="P102" s="51"/>
      <c r="Q102" s="61">
        <f>SUM(D102:O102)/1000</f>
        <v>86.706999999999994</v>
      </c>
      <c r="R102" s="61">
        <f>SUM(D107:O107)/12</f>
        <v>3.6879583333333326</v>
      </c>
    </row>
    <row r="103" spans="1:18">
      <c r="A103" s="40" t="s">
        <v>81</v>
      </c>
      <c r="Q103" s="61"/>
      <c r="R103" s="61"/>
    </row>
    <row r="104" spans="1:18">
      <c r="D104" s="36">
        <v>0</v>
      </c>
      <c r="E104" s="41">
        <f t="shared" ref="E104:O104" si="56">D106</f>
        <v>0</v>
      </c>
      <c r="F104" s="41">
        <f t="shared" si="56"/>
        <v>0</v>
      </c>
      <c r="G104" s="41">
        <f t="shared" si="56"/>
        <v>0</v>
      </c>
      <c r="H104" s="41">
        <f t="shared" si="56"/>
        <v>0</v>
      </c>
      <c r="I104" s="41">
        <f t="shared" si="56"/>
        <v>0</v>
      </c>
      <c r="J104" s="41">
        <v>0</v>
      </c>
      <c r="K104" s="41">
        <f t="shared" si="56"/>
        <v>0</v>
      </c>
      <c r="L104" s="41">
        <f t="shared" si="56"/>
        <v>0</v>
      </c>
      <c r="M104" s="41">
        <f t="shared" si="56"/>
        <v>0</v>
      </c>
      <c r="N104" s="41">
        <f t="shared" si="56"/>
        <v>0.45100000000000001</v>
      </c>
      <c r="O104" s="41">
        <f t="shared" si="56"/>
        <v>0.45100000000000001</v>
      </c>
      <c r="P104" s="41"/>
      <c r="Q104" s="61"/>
      <c r="R104" s="61"/>
    </row>
    <row r="105" spans="1:18">
      <c r="D105" s="41">
        <f>D102/1000</f>
        <v>0</v>
      </c>
      <c r="E105" s="41">
        <f t="shared" ref="E105:O105" si="57">E102/1000</f>
        <v>0</v>
      </c>
      <c r="F105" s="41">
        <f t="shared" si="57"/>
        <v>0</v>
      </c>
      <c r="G105" s="41">
        <f t="shared" si="57"/>
        <v>0</v>
      </c>
      <c r="H105" s="41">
        <f t="shared" si="57"/>
        <v>0</v>
      </c>
      <c r="I105" s="41">
        <f t="shared" si="57"/>
        <v>0</v>
      </c>
      <c r="J105" s="41">
        <f t="shared" si="57"/>
        <v>0</v>
      </c>
      <c r="K105" s="41">
        <f t="shared" si="57"/>
        <v>0</v>
      </c>
      <c r="L105" s="41">
        <f t="shared" si="57"/>
        <v>0</v>
      </c>
      <c r="M105" s="41">
        <f t="shared" si="57"/>
        <v>0.45100000000000001</v>
      </c>
      <c r="N105" s="41">
        <f t="shared" si="57"/>
        <v>0</v>
      </c>
      <c r="O105" s="41">
        <f t="shared" si="57"/>
        <v>86.256</v>
      </c>
      <c r="P105" s="41"/>
      <c r="Q105" s="61"/>
      <c r="R105" s="61"/>
    </row>
    <row r="106" spans="1:18">
      <c r="D106" s="41">
        <f t="shared" ref="D106:O106" si="58">D104+D105</f>
        <v>0</v>
      </c>
      <c r="E106" s="41">
        <f t="shared" si="58"/>
        <v>0</v>
      </c>
      <c r="F106" s="41">
        <f t="shared" si="58"/>
        <v>0</v>
      </c>
      <c r="G106" s="41">
        <f t="shared" si="58"/>
        <v>0</v>
      </c>
      <c r="H106" s="41">
        <f t="shared" si="58"/>
        <v>0</v>
      </c>
      <c r="I106" s="41">
        <f t="shared" si="58"/>
        <v>0</v>
      </c>
      <c r="J106" s="41">
        <f t="shared" si="58"/>
        <v>0</v>
      </c>
      <c r="K106" s="41">
        <f t="shared" si="58"/>
        <v>0</v>
      </c>
      <c r="L106" s="41">
        <f t="shared" si="58"/>
        <v>0</v>
      </c>
      <c r="M106" s="41">
        <f t="shared" si="58"/>
        <v>0.45100000000000001</v>
      </c>
      <c r="N106" s="41">
        <f t="shared" si="58"/>
        <v>0.45100000000000001</v>
      </c>
      <c r="O106" s="41">
        <f t="shared" si="58"/>
        <v>86.706999999999994</v>
      </c>
      <c r="P106" s="41"/>
      <c r="Q106" s="61"/>
      <c r="R106" s="61"/>
    </row>
    <row r="107" spans="1:18">
      <c r="D107" s="41">
        <f t="shared" ref="D107:O107" si="59">(D104+D106)/2</f>
        <v>0</v>
      </c>
      <c r="E107" s="41">
        <f t="shared" si="59"/>
        <v>0</v>
      </c>
      <c r="F107" s="41">
        <f t="shared" si="59"/>
        <v>0</v>
      </c>
      <c r="G107" s="41">
        <f t="shared" si="59"/>
        <v>0</v>
      </c>
      <c r="H107" s="41">
        <f t="shared" si="59"/>
        <v>0</v>
      </c>
      <c r="I107" s="41">
        <f t="shared" si="59"/>
        <v>0</v>
      </c>
      <c r="J107" s="41">
        <f t="shared" si="59"/>
        <v>0</v>
      </c>
      <c r="K107" s="41">
        <f t="shared" si="59"/>
        <v>0</v>
      </c>
      <c r="L107" s="41">
        <f t="shared" si="59"/>
        <v>0</v>
      </c>
      <c r="M107" s="41">
        <f t="shared" si="59"/>
        <v>0.22550000000000001</v>
      </c>
      <c r="N107" s="41">
        <f t="shared" si="59"/>
        <v>0.45100000000000001</v>
      </c>
      <c r="O107" s="41">
        <f t="shared" si="59"/>
        <v>43.578999999999994</v>
      </c>
      <c r="P107" s="41"/>
      <c r="Q107" s="61"/>
      <c r="R107" s="61"/>
    </row>
    <row r="108" spans="1:18"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61"/>
      <c r="R108" s="61"/>
    </row>
    <row r="109" spans="1:18"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61"/>
      <c r="R109" s="61"/>
    </row>
    <row r="110" spans="1:18">
      <c r="A110" s="137" t="s">
        <v>345</v>
      </c>
      <c r="C110" s="36">
        <f>$B$5</f>
        <v>1</v>
      </c>
      <c r="D110" s="51">
        <f>ROUND(,0)*$C$110</f>
        <v>0</v>
      </c>
      <c r="E110" s="51">
        <f t="shared" ref="E110:L110" si="60">ROUND(,0)*$C$110</f>
        <v>0</v>
      </c>
      <c r="F110" s="51">
        <f t="shared" si="60"/>
        <v>0</v>
      </c>
      <c r="G110" s="51">
        <f t="shared" si="60"/>
        <v>0</v>
      </c>
      <c r="H110" s="51">
        <f t="shared" si="60"/>
        <v>0</v>
      </c>
      <c r="I110" s="51">
        <f t="shared" si="60"/>
        <v>0</v>
      </c>
      <c r="J110" s="51">
        <f t="shared" si="60"/>
        <v>0</v>
      </c>
      <c r="K110" s="51">
        <f t="shared" si="60"/>
        <v>0</v>
      </c>
      <c r="L110" s="51">
        <f t="shared" si="60"/>
        <v>0</v>
      </c>
      <c r="M110" s="51">
        <f>ROUND('CAP14.3 ADDS'!J29+'CAP14.3 ADDS'!J33,0)*$C$110</f>
        <v>0</v>
      </c>
      <c r="N110" s="51">
        <f>ROUND('CAP14.3 ADDS'!K29+'CAP14.3 ADDS'!K33,0)*$C$110</f>
        <v>0</v>
      </c>
      <c r="O110" s="51">
        <f>ROUND('CAP14.3 ADDS'!L29+'CAP14.3 ADDS'!L33,0)*$C$110</f>
        <v>400251</v>
      </c>
      <c r="P110" s="51"/>
      <c r="Q110" s="61">
        <f>SUM(D110:O110)/1000</f>
        <v>400.25099999999998</v>
      </c>
      <c r="R110" s="61">
        <f>SUM(D115:O115)/12</f>
        <v>16.677125</v>
      </c>
    </row>
    <row r="111" spans="1:18">
      <c r="Q111" s="61"/>
      <c r="R111" s="61"/>
    </row>
    <row r="112" spans="1:18">
      <c r="D112" s="36">
        <v>0</v>
      </c>
      <c r="E112" s="41">
        <f t="shared" ref="E112" si="61">D114</f>
        <v>0</v>
      </c>
      <c r="F112" s="41">
        <f t="shared" ref="F112" si="62">E114</f>
        <v>0</v>
      </c>
      <c r="G112" s="41">
        <f t="shared" ref="G112" si="63">F114</f>
        <v>0</v>
      </c>
      <c r="H112" s="41">
        <f t="shared" ref="H112" si="64">G114</f>
        <v>0</v>
      </c>
      <c r="I112" s="41">
        <f t="shared" ref="I112" si="65">H114</f>
        <v>0</v>
      </c>
      <c r="J112" s="41">
        <v>0</v>
      </c>
      <c r="K112" s="41">
        <f t="shared" ref="K112" si="66">J114</f>
        <v>0</v>
      </c>
      <c r="L112" s="41">
        <f t="shared" ref="L112" si="67">K114</f>
        <v>0</v>
      </c>
      <c r="M112" s="41">
        <f t="shared" ref="M112" si="68">L114</f>
        <v>0</v>
      </c>
      <c r="N112" s="41">
        <f t="shared" ref="N112" si="69">M114</f>
        <v>0</v>
      </c>
      <c r="O112" s="41">
        <f t="shared" ref="O112" si="70">N114</f>
        <v>0</v>
      </c>
      <c r="P112" s="41"/>
      <c r="Q112" s="61"/>
      <c r="R112" s="61"/>
    </row>
    <row r="113" spans="1:18">
      <c r="D113" s="41">
        <f>D110/1000</f>
        <v>0</v>
      </c>
      <c r="E113" s="41">
        <f t="shared" ref="E113:O113" si="71">E110/1000</f>
        <v>0</v>
      </c>
      <c r="F113" s="41">
        <f t="shared" si="71"/>
        <v>0</v>
      </c>
      <c r="G113" s="41">
        <f t="shared" si="71"/>
        <v>0</v>
      </c>
      <c r="H113" s="41">
        <f t="shared" si="71"/>
        <v>0</v>
      </c>
      <c r="I113" s="41">
        <f t="shared" si="71"/>
        <v>0</v>
      </c>
      <c r="J113" s="41">
        <f t="shared" si="71"/>
        <v>0</v>
      </c>
      <c r="K113" s="41">
        <f t="shared" si="71"/>
        <v>0</v>
      </c>
      <c r="L113" s="41">
        <f t="shared" si="71"/>
        <v>0</v>
      </c>
      <c r="M113" s="41">
        <f t="shared" si="71"/>
        <v>0</v>
      </c>
      <c r="N113" s="41">
        <f t="shared" si="71"/>
        <v>0</v>
      </c>
      <c r="O113" s="41">
        <f t="shared" si="71"/>
        <v>400.25099999999998</v>
      </c>
      <c r="P113" s="41"/>
      <c r="Q113" s="61"/>
      <c r="R113" s="61"/>
    </row>
    <row r="114" spans="1:18">
      <c r="D114" s="41">
        <f t="shared" ref="D114:O114" si="72">D112+D113</f>
        <v>0</v>
      </c>
      <c r="E114" s="41">
        <f t="shared" si="72"/>
        <v>0</v>
      </c>
      <c r="F114" s="41">
        <f t="shared" si="72"/>
        <v>0</v>
      </c>
      <c r="G114" s="41">
        <f t="shared" si="72"/>
        <v>0</v>
      </c>
      <c r="H114" s="41">
        <f t="shared" si="72"/>
        <v>0</v>
      </c>
      <c r="I114" s="41">
        <f t="shared" si="72"/>
        <v>0</v>
      </c>
      <c r="J114" s="41">
        <f t="shared" si="72"/>
        <v>0</v>
      </c>
      <c r="K114" s="41">
        <f t="shared" si="72"/>
        <v>0</v>
      </c>
      <c r="L114" s="41">
        <f t="shared" si="72"/>
        <v>0</v>
      </c>
      <c r="M114" s="41">
        <f t="shared" si="72"/>
        <v>0</v>
      </c>
      <c r="N114" s="41">
        <f t="shared" si="72"/>
        <v>0</v>
      </c>
      <c r="O114" s="41">
        <f t="shared" si="72"/>
        <v>400.25099999999998</v>
      </c>
      <c r="P114" s="41"/>
      <c r="Q114" s="61"/>
      <c r="R114" s="61"/>
    </row>
    <row r="115" spans="1:18">
      <c r="D115" s="41">
        <f t="shared" ref="D115:O115" si="73">(D112+D114)/2</f>
        <v>0</v>
      </c>
      <c r="E115" s="41">
        <f t="shared" si="73"/>
        <v>0</v>
      </c>
      <c r="F115" s="41">
        <f t="shared" si="73"/>
        <v>0</v>
      </c>
      <c r="G115" s="41">
        <f t="shared" si="73"/>
        <v>0</v>
      </c>
      <c r="H115" s="41">
        <f t="shared" si="73"/>
        <v>0</v>
      </c>
      <c r="I115" s="41">
        <f t="shared" si="73"/>
        <v>0</v>
      </c>
      <c r="J115" s="41">
        <f t="shared" si="73"/>
        <v>0</v>
      </c>
      <c r="K115" s="41">
        <f t="shared" si="73"/>
        <v>0</v>
      </c>
      <c r="L115" s="41">
        <f t="shared" si="73"/>
        <v>0</v>
      </c>
      <c r="M115" s="41">
        <f t="shared" si="73"/>
        <v>0</v>
      </c>
      <c r="N115" s="41">
        <f t="shared" si="73"/>
        <v>0</v>
      </c>
      <c r="O115" s="41">
        <f t="shared" si="73"/>
        <v>200.12549999999999</v>
      </c>
      <c r="P115" s="41"/>
      <c r="Q115" s="61"/>
      <c r="R115" s="61"/>
    </row>
    <row r="116" spans="1:18"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61"/>
      <c r="R116" s="61"/>
    </row>
    <row r="117" spans="1:18"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61"/>
      <c r="R117" s="61"/>
    </row>
    <row r="118" spans="1:18">
      <c r="Q118" s="61"/>
      <c r="R118" s="61"/>
    </row>
    <row r="119" spans="1:18">
      <c r="A119" s="40" t="s">
        <v>98</v>
      </c>
      <c r="C119" s="36">
        <f>$B$5</f>
        <v>1</v>
      </c>
      <c r="D119" s="51">
        <f>ROUND(,0)*$C$119</f>
        <v>0</v>
      </c>
      <c r="E119" s="51">
        <f t="shared" ref="E119:L119" si="74">ROUND(,0)*$C$119</f>
        <v>0</v>
      </c>
      <c r="F119" s="51">
        <f t="shared" si="74"/>
        <v>0</v>
      </c>
      <c r="G119" s="51">
        <f t="shared" si="74"/>
        <v>0</v>
      </c>
      <c r="H119" s="51">
        <f t="shared" si="74"/>
        <v>0</v>
      </c>
      <c r="I119" s="51">
        <f t="shared" si="74"/>
        <v>0</v>
      </c>
      <c r="J119" s="51">
        <f t="shared" si="74"/>
        <v>0</v>
      </c>
      <c r="K119" s="51">
        <f t="shared" si="74"/>
        <v>0</v>
      </c>
      <c r="L119" s="51">
        <f t="shared" si="74"/>
        <v>0</v>
      </c>
      <c r="M119" s="51">
        <f>ROUND('CAP14.3 ADDS'!J34-M110-M102-M94-M86-M78-M70-M62-M127,0)*$C$119</f>
        <v>17319</v>
      </c>
      <c r="N119" s="51">
        <f>ROUND('CAP14.3 ADDS'!K34-N110-N102-N94-N86-N78-N70-N62-N127,0)*$C$119</f>
        <v>2880517</v>
      </c>
      <c r="O119" s="51">
        <f>ROUND('CAP14.3 ADDS'!L34-O110-O102-O94-O86-O78-O70-O62-O127,0)*$C$119</f>
        <v>7335657</v>
      </c>
      <c r="P119" s="51"/>
      <c r="Q119" s="61">
        <f>SUM(D119:O119)/1000</f>
        <v>10233.493</v>
      </c>
      <c r="R119" s="61">
        <f>SUM(D124:O124)/12</f>
        <v>669.32512499999996</v>
      </c>
    </row>
    <row r="120" spans="1:18">
      <c r="A120" s="40" t="s">
        <v>81</v>
      </c>
      <c r="Q120" s="61"/>
      <c r="R120" s="61"/>
    </row>
    <row r="121" spans="1:18">
      <c r="A121" s="36" t="s">
        <v>77</v>
      </c>
      <c r="D121" s="36">
        <v>0</v>
      </c>
      <c r="E121" s="41">
        <f t="shared" ref="E121:O121" si="75">D123</f>
        <v>0</v>
      </c>
      <c r="F121" s="41">
        <f t="shared" si="75"/>
        <v>0</v>
      </c>
      <c r="G121" s="41">
        <f t="shared" si="75"/>
        <v>0</v>
      </c>
      <c r="H121" s="41">
        <f t="shared" si="75"/>
        <v>0</v>
      </c>
      <c r="I121" s="41">
        <f t="shared" si="75"/>
        <v>0</v>
      </c>
      <c r="J121" s="41">
        <v>0</v>
      </c>
      <c r="K121" s="41">
        <f t="shared" si="75"/>
        <v>0</v>
      </c>
      <c r="L121" s="41">
        <f t="shared" si="75"/>
        <v>0</v>
      </c>
      <c r="M121" s="41">
        <f t="shared" si="75"/>
        <v>0</v>
      </c>
      <c r="N121" s="41">
        <f t="shared" si="75"/>
        <v>17.318999999999999</v>
      </c>
      <c r="O121" s="41">
        <f t="shared" si="75"/>
        <v>2897.8359999999998</v>
      </c>
      <c r="P121" s="41"/>
      <c r="Q121" s="61"/>
      <c r="R121" s="61"/>
    </row>
    <row r="122" spans="1:18">
      <c r="A122" s="36" t="s">
        <v>78</v>
      </c>
      <c r="D122" s="41">
        <f>D119/1000</f>
        <v>0</v>
      </c>
      <c r="E122" s="41">
        <f t="shared" ref="E122:O122" si="76">E119/1000</f>
        <v>0</v>
      </c>
      <c r="F122" s="41">
        <f t="shared" si="76"/>
        <v>0</v>
      </c>
      <c r="G122" s="41">
        <f t="shared" si="76"/>
        <v>0</v>
      </c>
      <c r="H122" s="41">
        <f t="shared" si="76"/>
        <v>0</v>
      </c>
      <c r="I122" s="41">
        <f t="shared" si="76"/>
        <v>0</v>
      </c>
      <c r="J122" s="41">
        <f t="shared" si="76"/>
        <v>0</v>
      </c>
      <c r="K122" s="41">
        <f t="shared" si="76"/>
        <v>0</v>
      </c>
      <c r="L122" s="41">
        <f t="shared" si="76"/>
        <v>0</v>
      </c>
      <c r="M122" s="41">
        <f t="shared" si="76"/>
        <v>17.318999999999999</v>
      </c>
      <c r="N122" s="41">
        <f t="shared" si="76"/>
        <v>2880.5169999999998</v>
      </c>
      <c r="O122" s="41">
        <f t="shared" si="76"/>
        <v>7335.6570000000002</v>
      </c>
      <c r="P122" s="41"/>
      <c r="Q122" s="61"/>
      <c r="R122" s="61"/>
    </row>
    <row r="123" spans="1:18">
      <c r="A123" s="36" t="s">
        <v>79</v>
      </c>
      <c r="D123" s="41">
        <f t="shared" ref="D123:O123" si="77">D121+D122</f>
        <v>0</v>
      </c>
      <c r="E123" s="41">
        <f t="shared" si="77"/>
        <v>0</v>
      </c>
      <c r="F123" s="41">
        <f t="shared" si="77"/>
        <v>0</v>
      </c>
      <c r="G123" s="41">
        <f t="shared" si="77"/>
        <v>0</v>
      </c>
      <c r="H123" s="41">
        <f t="shared" si="77"/>
        <v>0</v>
      </c>
      <c r="I123" s="41">
        <f t="shared" si="77"/>
        <v>0</v>
      </c>
      <c r="J123" s="41">
        <f t="shared" si="77"/>
        <v>0</v>
      </c>
      <c r="K123" s="41">
        <f t="shared" si="77"/>
        <v>0</v>
      </c>
      <c r="L123" s="41">
        <f t="shared" si="77"/>
        <v>0</v>
      </c>
      <c r="M123" s="41">
        <f t="shared" si="77"/>
        <v>17.318999999999999</v>
      </c>
      <c r="N123" s="41">
        <f t="shared" si="77"/>
        <v>2897.8359999999998</v>
      </c>
      <c r="O123" s="41">
        <f t="shared" si="77"/>
        <v>10233.493</v>
      </c>
      <c r="P123" s="41"/>
      <c r="Q123" s="61"/>
      <c r="R123" s="61"/>
    </row>
    <row r="124" spans="1:18">
      <c r="A124" s="36" t="s">
        <v>80</v>
      </c>
      <c r="D124" s="41">
        <f t="shared" ref="D124:O124" si="78">(D121+D123)/2</f>
        <v>0</v>
      </c>
      <c r="E124" s="41">
        <f t="shared" si="78"/>
        <v>0</v>
      </c>
      <c r="F124" s="41">
        <f t="shared" si="78"/>
        <v>0</v>
      </c>
      <c r="G124" s="41">
        <f t="shared" si="78"/>
        <v>0</v>
      </c>
      <c r="H124" s="41">
        <f t="shared" si="78"/>
        <v>0</v>
      </c>
      <c r="I124" s="41">
        <f t="shared" si="78"/>
        <v>0</v>
      </c>
      <c r="J124" s="41">
        <f t="shared" si="78"/>
        <v>0</v>
      </c>
      <c r="K124" s="41">
        <f t="shared" si="78"/>
        <v>0</v>
      </c>
      <c r="L124" s="41">
        <f t="shared" si="78"/>
        <v>0</v>
      </c>
      <c r="M124" s="41">
        <f t="shared" si="78"/>
        <v>8.6594999999999995</v>
      </c>
      <c r="N124" s="41">
        <f t="shared" si="78"/>
        <v>1457.5774999999999</v>
      </c>
      <c r="O124" s="41">
        <f t="shared" si="78"/>
        <v>6565.6644999999999</v>
      </c>
      <c r="P124" s="41"/>
      <c r="Q124" s="61"/>
      <c r="R124" s="61"/>
    </row>
    <row r="125" spans="1:18"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61"/>
      <c r="R125" s="61"/>
    </row>
    <row r="126" spans="1:18"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61"/>
      <c r="R126" s="61"/>
    </row>
    <row r="127" spans="1:18">
      <c r="A127" s="40" t="s">
        <v>169</v>
      </c>
      <c r="C127" s="36">
        <f>$B$5</f>
        <v>1</v>
      </c>
      <c r="D127" s="51">
        <f>ROUND(,0)*$C$127</f>
        <v>0</v>
      </c>
      <c r="E127" s="51">
        <f t="shared" ref="E127:L127" si="79">ROUND(,0)*$C$127</f>
        <v>0</v>
      </c>
      <c r="F127" s="51">
        <f t="shared" si="79"/>
        <v>0</v>
      </c>
      <c r="G127" s="51">
        <f t="shared" si="79"/>
        <v>0</v>
      </c>
      <c r="H127" s="51">
        <f t="shared" si="79"/>
        <v>0</v>
      </c>
      <c r="I127" s="51">
        <f t="shared" si="79"/>
        <v>0</v>
      </c>
      <c r="J127" s="51">
        <f t="shared" si="79"/>
        <v>0</v>
      </c>
      <c r="K127" s="51">
        <f t="shared" si="79"/>
        <v>0</v>
      </c>
      <c r="L127" s="51">
        <f t="shared" si="79"/>
        <v>0</v>
      </c>
      <c r="M127" s="51">
        <f>ROUND('CAP14.3 ADDS'!J9,0)*$C$127</f>
        <v>749</v>
      </c>
      <c r="N127" s="51">
        <f>ROUND('CAP14.3 ADDS'!K9,0)*$C$127</f>
        <v>5547</v>
      </c>
      <c r="O127" s="51">
        <f>ROUND('CAP14.3 ADDS'!L9,0)*$C$127</f>
        <v>0</v>
      </c>
      <c r="P127" s="51"/>
      <c r="Q127" s="61">
        <f>SUM(D127:O127)/1000</f>
        <v>6.2960000000000003</v>
      </c>
      <c r="R127" s="61">
        <f>SUM(D132:O132)/12</f>
        <v>0.84941666666666649</v>
      </c>
    </row>
    <row r="128" spans="1:18">
      <c r="A128" s="40" t="s">
        <v>81</v>
      </c>
      <c r="Q128" s="61"/>
      <c r="R128" s="61"/>
    </row>
    <row r="129" spans="1:18">
      <c r="A129" s="36" t="s">
        <v>77</v>
      </c>
      <c r="D129" s="36">
        <v>0</v>
      </c>
      <c r="E129" s="41">
        <f t="shared" ref="E129:O129" si="80">D131</f>
        <v>0</v>
      </c>
      <c r="F129" s="41">
        <f t="shared" si="80"/>
        <v>0</v>
      </c>
      <c r="G129" s="41">
        <f t="shared" si="80"/>
        <v>0</v>
      </c>
      <c r="H129" s="41">
        <f t="shared" si="80"/>
        <v>0</v>
      </c>
      <c r="I129" s="41">
        <f t="shared" si="80"/>
        <v>0</v>
      </c>
      <c r="J129" s="41">
        <v>0</v>
      </c>
      <c r="K129" s="41">
        <f t="shared" si="80"/>
        <v>0</v>
      </c>
      <c r="L129" s="41">
        <f t="shared" si="80"/>
        <v>0</v>
      </c>
      <c r="M129" s="41">
        <f t="shared" si="80"/>
        <v>0</v>
      </c>
      <c r="N129" s="41">
        <f t="shared" si="80"/>
        <v>0.749</v>
      </c>
      <c r="O129" s="41">
        <f t="shared" si="80"/>
        <v>6.2959999999999994</v>
      </c>
      <c r="P129" s="41"/>
      <c r="Q129" s="61"/>
      <c r="R129" s="61"/>
    </row>
    <row r="130" spans="1:18">
      <c r="A130" s="36" t="s">
        <v>78</v>
      </c>
      <c r="D130" s="41">
        <f>D127/1000</f>
        <v>0</v>
      </c>
      <c r="E130" s="41">
        <f t="shared" ref="E130:O130" si="81">E127/1000</f>
        <v>0</v>
      </c>
      <c r="F130" s="41">
        <f t="shared" si="81"/>
        <v>0</v>
      </c>
      <c r="G130" s="41">
        <f t="shared" si="81"/>
        <v>0</v>
      </c>
      <c r="H130" s="41">
        <f t="shared" si="81"/>
        <v>0</v>
      </c>
      <c r="I130" s="41">
        <f t="shared" si="81"/>
        <v>0</v>
      </c>
      <c r="J130" s="41">
        <f t="shared" si="81"/>
        <v>0</v>
      </c>
      <c r="K130" s="41">
        <f t="shared" si="81"/>
        <v>0</v>
      </c>
      <c r="L130" s="41">
        <f t="shared" si="81"/>
        <v>0</v>
      </c>
      <c r="M130" s="41">
        <f t="shared" si="81"/>
        <v>0.749</v>
      </c>
      <c r="N130" s="41">
        <f t="shared" si="81"/>
        <v>5.5469999999999997</v>
      </c>
      <c r="O130" s="41">
        <f t="shared" si="81"/>
        <v>0</v>
      </c>
      <c r="P130" s="41"/>
      <c r="Q130" s="61"/>
      <c r="R130" s="61"/>
    </row>
    <row r="131" spans="1:18">
      <c r="A131" s="36" t="s">
        <v>79</v>
      </c>
      <c r="D131" s="41">
        <f t="shared" ref="D131:O131" si="82">D129+D130</f>
        <v>0</v>
      </c>
      <c r="E131" s="41">
        <f t="shared" si="82"/>
        <v>0</v>
      </c>
      <c r="F131" s="41">
        <f t="shared" si="82"/>
        <v>0</v>
      </c>
      <c r="G131" s="41">
        <f t="shared" si="82"/>
        <v>0</v>
      </c>
      <c r="H131" s="41">
        <f t="shared" si="82"/>
        <v>0</v>
      </c>
      <c r="I131" s="41">
        <f t="shared" si="82"/>
        <v>0</v>
      </c>
      <c r="J131" s="41">
        <f t="shared" si="82"/>
        <v>0</v>
      </c>
      <c r="K131" s="41">
        <f t="shared" si="82"/>
        <v>0</v>
      </c>
      <c r="L131" s="41">
        <f t="shared" si="82"/>
        <v>0</v>
      </c>
      <c r="M131" s="41">
        <f t="shared" si="82"/>
        <v>0.749</v>
      </c>
      <c r="N131" s="41">
        <f t="shared" si="82"/>
        <v>6.2959999999999994</v>
      </c>
      <c r="O131" s="41">
        <f t="shared" si="82"/>
        <v>6.2959999999999994</v>
      </c>
      <c r="P131" s="41"/>
      <c r="Q131" s="61"/>
      <c r="R131" s="61"/>
    </row>
    <row r="132" spans="1:18">
      <c r="A132" s="36" t="s">
        <v>80</v>
      </c>
      <c r="D132" s="41">
        <f t="shared" ref="D132:O132" si="83">(D129+D131)/2</f>
        <v>0</v>
      </c>
      <c r="E132" s="41">
        <f t="shared" si="83"/>
        <v>0</v>
      </c>
      <c r="F132" s="41">
        <f t="shared" si="83"/>
        <v>0</v>
      </c>
      <c r="G132" s="41">
        <f t="shared" si="83"/>
        <v>0</v>
      </c>
      <c r="H132" s="41">
        <f t="shared" si="83"/>
        <v>0</v>
      </c>
      <c r="I132" s="41">
        <f t="shared" si="83"/>
        <v>0</v>
      </c>
      <c r="J132" s="41">
        <f t="shared" si="83"/>
        <v>0</v>
      </c>
      <c r="K132" s="41">
        <f t="shared" si="83"/>
        <v>0</v>
      </c>
      <c r="L132" s="41">
        <f t="shared" si="83"/>
        <v>0</v>
      </c>
      <c r="M132" s="41">
        <f t="shared" si="83"/>
        <v>0.3745</v>
      </c>
      <c r="N132" s="41">
        <f t="shared" si="83"/>
        <v>3.5224999999999995</v>
      </c>
      <c r="O132" s="41">
        <f t="shared" si="83"/>
        <v>6.2959999999999994</v>
      </c>
      <c r="P132" s="41"/>
      <c r="Q132" s="61"/>
      <c r="R132" s="61"/>
    </row>
    <row r="133" spans="1:18"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61"/>
      <c r="R133" s="61"/>
    </row>
    <row r="134" spans="1:18">
      <c r="Q134" s="61"/>
      <c r="R134" s="61"/>
    </row>
    <row r="135" spans="1:18">
      <c r="A135" s="46" t="s">
        <v>85</v>
      </c>
      <c r="C135" s="36">
        <f>$B$5</f>
        <v>1</v>
      </c>
      <c r="D135" s="51">
        <f>ROUND(,0)*$C$135</f>
        <v>0</v>
      </c>
      <c r="E135" s="51">
        <f t="shared" ref="E135:L135" si="84">ROUND(,0)*$C$135</f>
        <v>0</v>
      </c>
      <c r="F135" s="51">
        <f t="shared" si="84"/>
        <v>0</v>
      </c>
      <c r="G135" s="51">
        <f t="shared" si="84"/>
        <v>0</v>
      </c>
      <c r="H135" s="51">
        <f t="shared" si="84"/>
        <v>0</v>
      </c>
      <c r="I135" s="51">
        <f t="shared" si="84"/>
        <v>0</v>
      </c>
      <c r="J135" s="51">
        <f t="shared" si="84"/>
        <v>0</v>
      </c>
      <c r="K135" s="51">
        <f t="shared" si="84"/>
        <v>0</v>
      </c>
      <c r="L135" s="51">
        <f t="shared" si="84"/>
        <v>0</v>
      </c>
      <c r="M135" s="51">
        <f>ROUND('CAP14.3 ADDS'!J185,0)*$C$135</f>
        <v>182939</v>
      </c>
      <c r="N135" s="51">
        <f>ROUND('CAP14.3 ADDS'!K185,0)*$C$135</f>
        <v>157019</v>
      </c>
      <c r="O135" s="51">
        <f>ROUND('CAP14.3 ADDS'!L185,0)*$C$135</f>
        <v>4880300</v>
      </c>
      <c r="P135" s="51"/>
      <c r="Q135" s="61">
        <f>SUM(D135:O135)/1000</f>
        <v>5220.2579999999998</v>
      </c>
      <c r="R135" s="61">
        <f>SUM(D140:O140)/12</f>
        <v>261.08549999999997</v>
      </c>
    </row>
    <row r="136" spans="1:18">
      <c r="A136" s="40" t="s">
        <v>81</v>
      </c>
      <c r="Q136" s="61"/>
      <c r="R136" s="61"/>
    </row>
    <row r="137" spans="1:18">
      <c r="A137" s="36" t="s">
        <v>77</v>
      </c>
      <c r="D137" s="36">
        <v>0</v>
      </c>
      <c r="E137" s="41">
        <f t="shared" ref="E137:O137" si="85">D139</f>
        <v>0</v>
      </c>
      <c r="F137" s="41">
        <f t="shared" si="85"/>
        <v>0</v>
      </c>
      <c r="G137" s="41">
        <f t="shared" si="85"/>
        <v>0</v>
      </c>
      <c r="H137" s="41">
        <f t="shared" si="85"/>
        <v>0</v>
      </c>
      <c r="I137" s="41">
        <f t="shared" si="85"/>
        <v>0</v>
      </c>
      <c r="J137" s="41">
        <v>0</v>
      </c>
      <c r="K137" s="41">
        <f t="shared" si="85"/>
        <v>0</v>
      </c>
      <c r="L137" s="41">
        <f t="shared" si="85"/>
        <v>0</v>
      </c>
      <c r="M137" s="41">
        <f t="shared" si="85"/>
        <v>0</v>
      </c>
      <c r="N137" s="41">
        <f t="shared" si="85"/>
        <v>182.93899999999999</v>
      </c>
      <c r="O137" s="41">
        <f t="shared" si="85"/>
        <v>339.95799999999997</v>
      </c>
      <c r="P137" s="41"/>
      <c r="Q137" s="61"/>
      <c r="R137" s="61"/>
    </row>
    <row r="138" spans="1:18">
      <c r="A138" s="36" t="s">
        <v>78</v>
      </c>
      <c r="D138" s="41">
        <f>D135/1000</f>
        <v>0</v>
      </c>
      <c r="E138" s="41">
        <f t="shared" ref="E138:O138" si="86">E135/1000</f>
        <v>0</v>
      </c>
      <c r="F138" s="41">
        <f t="shared" si="86"/>
        <v>0</v>
      </c>
      <c r="G138" s="41">
        <f t="shared" si="86"/>
        <v>0</v>
      </c>
      <c r="H138" s="41">
        <f t="shared" si="86"/>
        <v>0</v>
      </c>
      <c r="I138" s="41">
        <f t="shared" si="86"/>
        <v>0</v>
      </c>
      <c r="J138" s="41">
        <f t="shared" si="86"/>
        <v>0</v>
      </c>
      <c r="K138" s="41">
        <f t="shared" si="86"/>
        <v>0</v>
      </c>
      <c r="L138" s="41">
        <f t="shared" si="86"/>
        <v>0</v>
      </c>
      <c r="M138" s="41">
        <f t="shared" si="86"/>
        <v>182.93899999999999</v>
      </c>
      <c r="N138" s="41">
        <f t="shared" si="86"/>
        <v>157.01900000000001</v>
      </c>
      <c r="O138" s="41">
        <f t="shared" si="86"/>
        <v>4880.3</v>
      </c>
      <c r="P138" s="41"/>
      <c r="Q138" s="61"/>
      <c r="R138" s="61"/>
    </row>
    <row r="139" spans="1:18">
      <c r="A139" s="44" t="s">
        <v>79</v>
      </c>
      <c r="D139" s="41">
        <f t="shared" ref="D139:O139" si="87">D137+D138</f>
        <v>0</v>
      </c>
      <c r="E139" s="41">
        <f t="shared" si="87"/>
        <v>0</v>
      </c>
      <c r="F139" s="41">
        <f t="shared" si="87"/>
        <v>0</v>
      </c>
      <c r="G139" s="41">
        <f t="shared" si="87"/>
        <v>0</v>
      </c>
      <c r="H139" s="41">
        <f t="shared" si="87"/>
        <v>0</v>
      </c>
      <c r="I139" s="41">
        <f t="shared" si="87"/>
        <v>0</v>
      </c>
      <c r="J139" s="41">
        <f t="shared" si="87"/>
        <v>0</v>
      </c>
      <c r="K139" s="41">
        <f t="shared" si="87"/>
        <v>0</v>
      </c>
      <c r="L139" s="41">
        <f t="shared" si="87"/>
        <v>0</v>
      </c>
      <c r="M139" s="41">
        <f t="shared" si="87"/>
        <v>182.93899999999999</v>
      </c>
      <c r="N139" s="41">
        <f t="shared" si="87"/>
        <v>339.95799999999997</v>
      </c>
      <c r="O139" s="41">
        <f t="shared" si="87"/>
        <v>5220.2579999999998</v>
      </c>
      <c r="P139" s="41"/>
      <c r="Q139" s="61"/>
      <c r="R139" s="61"/>
    </row>
    <row r="140" spans="1:18">
      <c r="A140" s="44" t="s">
        <v>80</v>
      </c>
      <c r="D140" s="41">
        <f t="shared" ref="D140:O140" si="88">(D137+D139)/2</f>
        <v>0</v>
      </c>
      <c r="E140" s="41">
        <f t="shared" si="88"/>
        <v>0</v>
      </c>
      <c r="F140" s="41">
        <f t="shared" si="88"/>
        <v>0</v>
      </c>
      <c r="G140" s="41">
        <f t="shared" si="88"/>
        <v>0</v>
      </c>
      <c r="H140" s="41">
        <f t="shared" si="88"/>
        <v>0</v>
      </c>
      <c r="I140" s="41">
        <f t="shared" si="88"/>
        <v>0</v>
      </c>
      <c r="J140" s="41">
        <f t="shared" si="88"/>
        <v>0</v>
      </c>
      <c r="K140" s="41">
        <f t="shared" si="88"/>
        <v>0</v>
      </c>
      <c r="L140" s="41">
        <f t="shared" si="88"/>
        <v>0</v>
      </c>
      <c r="M140" s="41">
        <f t="shared" si="88"/>
        <v>91.469499999999996</v>
      </c>
      <c r="N140" s="41">
        <f t="shared" si="88"/>
        <v>261.44849999999997</v>
      </c>
      <c r="O140" s="41">
        <f t="shared" si="88"/>
        <v>2780.1079999999997</v>
      </c>
      <c r="P140" s="41"/>
      <c r="Q140" s="61"/>
      <c r="R140" s="61"/>
    </row>
    <row r="141" spans="1:18">
      <c r="A141" s="44"/>
      <c r="Q141" s="61"/>
      <c r="R141" s="61"/>
    </row>
    <row r="142" spans="1:18">
      <c r="A142" s="46" t="s">
        <v>429</v>
      </c>
      <c r="C142" s="36">
        <f>$B$5</f>
        <v>1</v>
      </c>
      <c r="D142" s="51">
        <f>ROUND(,0)*$C$135</f>
        <v>0</v>
      </c>
      <c r="E142" s="51">
        <f t="shared" ref="E142:L142" si="89">ROUND(,0)*$C$135</f>
        <v>0</v>
      </c>
      <c r="F142" s="51">
        <f t="shared" si="89"/>
        <v>0</v>
      </c>
      <c r="G142" s="51">
        <f t="shared" si="89"/>
        <v>0</v>
      </c>
      <c r="H142" s="51">
        <f t="shared" si="89"/>
        <v>0</v>
      </c>
      <c r="I142" s="51">
        <f t="shared" si="89"/>
        <v>0</v>
      </c>
      <c r="J142" s="51">
        <f t="shared" si="89"/>
        <v>0</v>
      </c>
      <c r="K142" s="51">
        <f t="shared" si="89"/>
        <v>0</v>
      </c>
      <c r="L142" s="51">
        <f t="shared" si="89"/>
        <v>0</v>
      </c>
      <c r="M142" s="51">
        <f>ROUND('CAP14.3 ADDS'!J187+'CAP14.3 ADDS'!J186,0)*$C$135</f>
        <v>172544</v>
      </c>
      <c r="N142" s="51">
        <f>ROUND('CAP14.3 ADDS'!K187+'CAP14.3 ADDS'!K186,0)*$C$135</f>
        <v>15865</v>
      </c>
      <c r="O142" s="51">
        <f>ROUND('CAP14.3 ADDS'!L187+'CAP14.3 ADDS'!L186,0)*$C$135</f>
        <v>42876</v>
      </c>
      <c r="P142" s="51"/>
      <c r="Q142" s="61">
        <f>SUM(D142:O142)/1000</f>
        <v>231.285</v>
      </c>
      <c r="R142" s="61">
        <f>SUM(D147:O147)/12</f>
        <v>39.71629166666667</v>
      </c>
    </row>
    <row r="143" spans="1:18">
      <c r="A143" s="137" t="s">
        <v>81</v>
      </c>
      <c r="Q143" s="61"/>
      <c r="R143" s="61"/>
    </row>
    <row r="144" spans="1:18">
      <c r="A144" s="44" t="s">
        <v>77</v>
      </c>
      <c r="D144" s="36">
        <v>0</v>
      </c>
      <c r="E144" s="41">
        <f t="shared" ref="E144" si="90">D146</f>
        <v>0</v>
      </c>
      <c r="F144" s="41">
        <f t="shared" ref="F144" si="91">E146</f>
        <v>0</v>
      </c>
      <c r="G144" s="41">
        <f t="shared" ref="G144" si="92">F146</f>
        <v>0</v>
      </c>
      <c r="H144" s="41">
        <f t="shared" ref="H144" si="93">G146</f>
        <v>0</v>
      </c>
      <c r="I144" s="41">
        <f t="shared" ref="I144" si="94">H146</f>
        <v>0</v>
      </c>
      <c r="J144" s="41">
        <v>0</v>
      </c>
      <c r="K144" s="41">
        <f t="shared" ref="K144" si="95">J146</f>
        <v>0</v>
      </c>
      <c r="L144" s="41">
        <f t="shared" ref="L144" si="96">K146</f>
        <v>0</v>
      </c>
      <c r="M144" s="41">
        <f t="shared" ref="M144" si="97">L146</f>
        <v>0</v>
      </c>
      <c r="N144" s="41">
        <f t="shared" ref="N144" si="98">M146</f>
        <v>172.54400000000001</v>
      </c>
      <c r="O144" s="41">
        <f t="shared" ref="O144" si="99">N146</f>
        <v>188.40900000000002</v>
      </c>
      <c r="P144" s="41"/>
      <c r="Q144" s="61"/>
      <c r="R144" s="61"/>
    </row>
    <row r="145" spans="1:18">
      <c r="A145" s="44" t="s">
        <v>78</v>
      </c>
      <c r="D145" s="41">
        <f>D142/1000</f>
        <v>0</v>
      </c>
      <c r="E145" s="41">
        <f t="shared" ref="E145:O145" si="100">E142/1000</f>
        <v>0</v>
      </c>
      <c r="F145" s="41">
        <f t="shared" si="100"/>
        <v>0</v>
      </c>
      <c r="G145" s="41">
        <f t="shared" si="100"/>
        <v>0</v>
      </c>
      <c r="H145" s="41">
        <f t="shared" si="100"/>
        <v>0</v>
      </c>
      <c r="I145" s="41">
        <f t="shared" si="100"/>
        <v>0</v>
      </c>
      <c r="J145" s="41">
        <f t="shared" si="100"/>
        <v>0</v>
      </c>
      <c r="K145" s="41">
        <f t="shared" si="100"/>
        <v>0</v>
      </c>
      <c r="L145" s="41">
        <f t="shared" si="100"/>
        <v>0</v>
      </c>
      <c r="M145" s="41">
        <f t="shared" si="100"/>
        <v>172.54400000000001</v>
      </c>
      <c r="N145" s="41">
        <f t="shared" si="100"/>
        <v>15.865</v>
      </c>
      <c r="O145" s="41">
        <f t="shared" si="100"/>
        <v>42.875999999999998</v>
      </c>
      <c r="P145" s="41"/>
      <c r="Q145" s="61"/>
      <c r="R145" s="61"/>
    </row>
    <row r="146" spans="1:18">
      <c r="A146" s="44" t="s">
        <v>79</v>
      </c>
      <c r="D146" s="41">
        <f t="shared" ref="D146:O146" si="101">D144+D145</f>
        <v>0</v>
      </c>
      <c r="E146" s="41">
        <f t="shared" si="101"/>
        <v>0</v>
      </c>
      <c r="F146" s="41">
        <f t="shared" si="101"/>
        <v>0</v>
      </c>
      <c r="G146" s="41">
        <f t="shared" si="101"/>
        <v>0</v>
      </c>
      <c r="H146" s="41">
        <f t="shared" si="101"/>
        <v>0</v>
      </c>
      <c r="I146" s="41">
        <f t="shared" si="101"/>
        <v>0</v>
      </c>
      <c r="J146" s="41">
        <f t="shared" si="101"/>
        <v>0</v>
      </c>
      <c r="K146" s="41">
        <f t="shared" si="101"/>
        <v>0</v>
      </c>
      <c r="L146" s="41">
        <f t="shared" si="101"/>
        <v>0</v>
      </c>
      <c r="M146" s="41">
        <f t="shared" si="101"/>
        <v>172.54400000000001</v>
      </c>
      <c r="N146" s="41">
        <f t="shared" si="101"/>
        <v>188.40900000000002</v>
      </c>
      <c r="O146" s="41">
        <f t="shared" si="101"/>
        <v>231.28500000000003</v>
      </c>
      <c r="P146" s="41"/>
      <c r="Q146" s="61"/>
      <c r="R146" s="61"/>
    </row>
    <row r="147" spans="1:18">
      <c r="A147" s="44" t="s">
        <v>80</v>
      </c>
      <c r="D147" s="41">
        <f t="shared" ref="D147:O147" si="102">(D144+D146)/2</f>
        <v>0</v>
      </c>
      <c r="E147" s="41">
        <f t="shared" si="102"/>
        <v>0</v>
      </c>
      <c r="F147" s="41">
        <f t="shared" si="102"/>
        <v>0</v>
      </c>
      <c r="G147" s="41">
        <f t="shared" si="102"/>
        <v>0</v>
      </c>
      <c r="H147" s="41">
        <f t="shared" si="102"/>
        <v>0</v>
      </c>
      <c r="I147" s="41">
        <f t="shared" si="102"/>
        <v>0</v>
      </c>
      <c r="J147" s="41">
        <f t="shared" si="102"/>
        <v>0</v>
      </c>
      <c r="K147" s="41">
        <f t="shared" si="102"/>
        <v>0</v>
      </c>
      <c r="L147" s="41">
        <f t="shared" si="102"/>
        <v>0</v>
      </c>
      <c r="M147" s="41">
        <f t="shared" si="102"/>
        <v>86.272000000000006</v>
      </c>
      <c r="N147" s="41">
        <f t="shared" si="102"/>
        <v>180.47650000000002</v>
      </c>
      <c r="O147" s="41">
        <f t="shared" si="102"/>
        <v>209.84700000000004</v>
      </c>
      <c r="P147" s="41"/>
      <c r="Q147" s="61"/>
      <c r="R147" s="61"/>
    </row>
    <row r="148" spans="1:18">
      <c r="A148" s="44"/>
      <c r="Q148" s="61"/>
      <c r="R148" s="61"/>
    </row>
    <row r="149" spans="1:18">
      <c r="A149" s="46" t="s">
        <v>430</v>
      </c>
      <c r="C149" s="36">
        <f>$B$5</f>
        <v>1</v>
      </c>
      <c r="D149" s="51">
        <f>ROUND(,0)*$C$135</f>
        <v>0</v>
      </c>
      <c r="E149" s="51">
        <f t="shared" ref="E149:L149" si="103">ROUND(,0)*$C$135</f>
        <v>0</v>
      </c>
      <c r="F149" s="51">
        <f t="shared" si="103"/>
        <v>0</v>
      </c>
      <c r="G149" s="51">
        <f t="shared" si="103"/>
        <v>0</v>
      </c>
      <c r="H149" s="51">
        <f t="shared" si="103"/>
        <v>0</v>
      </c>
      <c r="I149" s="51">
        <f t="shared" si="103"/>
        <v>0</v>
      </c>
      <c r="J149" s="51">
        <f t="shared" si="103"/>
        <v>0</v>
      </c>
      <c r="K149" s="51">
        <f t="shared" si="103"/>
        <v>0</v>
      </c>
      <c r="L149" s="51">
        <f t="shared" si="103"/>
        <v>0</v>
      </c>
      <c r="M149" s="51">
        <f>ROUND('CAP14.3 ADDS'!J189,0)*$C$135</f>
        <v>112977</v>
      </c>
      <c r="N149" s="51">
        <f>ROUND('CAP14.3 ADDS'!K189,0)*$C$135</f>
        <v>0</v>
      </c>
      <c r="O149" s="51">
        <f>ROUND('CAP14.3 ADDS'!L189,0)*$C$135</f>
        <v>0</v>
      </c>
      <c r="P149" s="51"/>
      <c r="Q149" s="61">
        <f>SUM(D149:O149)/1000</f>
        <v>112.977</v>
      </c>
      <c r="R149" s="61">
        <f>SUM(D154:O154)/12</f>
        <v>23.536874999999998</v>
      </c>
    </row>
    <row r="150" spans="1:18">
      <c r="A150" s="137" t="s">
        <v>81</v>
      </c>
      <c r="Q150" s="61"/>
      <c r="R150" s="61"/>
    </row>
    <row r="151" spans="1:18">
      <c r="A151" s="44" t="s">
        <v>77</v>
      </c>
      <c r="D151" s="36">
        <v>0</v>
      </c>
      <c r="E151" s="41">
        <f t="shared" ref="E151" si="104">D153</f>
        <v>0</v>
      </c>
      <c r="F151" s="41">
        <f t="shared" ref="F151" si="105">E153</f>
        <v>0</v>
      </c>
      <c r="G151" s="41">
        <f t="shared" ref="G151" si="106">F153</f>
        <v>0</v>
      </c>
      <c r="H151" s="41">
        <f t="shared" ref="H151" si="107">G153</f>
        <v>0</v>
      </c>
      <c r="I151" s="41">
        <f t="shared" ref="I151" si="108">H153</f>
        <v>0</v>
      </c>
      <c r="J151" s="41">
        <v>0</v>
      </c>
      <c r="K151" s="41">
        <f t="shared" ref="K151" si="109">J153</f>
        <v>0</v>
      </c>
      <c r="L151" s="41">
        <f t="shared" ref="L151" si="110">K153</f>
        <v>0</v>
      </c>
      <c r="M151" s="41">
        <f t="shared" ref="M151" si="111">L153</f>
        <v>0</v>
      </c>
      <c r="N151" s="41">
        <f t="shared" ref="N151" si="112">M153</f>
        <v>112.977</v>
      </c>
      <c r="O151" s="41">
        <f t="shared" ref="O151" si="113">N153</f>
        <v>112.977</v>
      </c>
      <c r="P151" s="41"/>
      <c r="Q151" s="61"/>
      <c r="R151" s="61"/>
    </row>
    <row r="152" spans="1:18">
      <c r="A152" s="44" t="s">
        <v>78</v>
      </c>
      <c r="D152" s="41">
        <f>D149/1000</f>
        <v>0</v>
      </c>
      <c r="E152" s="41">
        <f t="shared" ref="E152:O152" si="114">E149/1000</f>
        <v>0</v>
      </c>
      <c r="F152" s="41">
        <f t="shared" si="114"/>
        <v>0</v>
      </c>
      <c r="G152" s="41">
        <f t="shared" si="114"/>
        <v>0</v>
      </c>
      <c r="H152" s="41">
        <f t="shared" si="114"/>
        <v>0</v>
      </c>
      <c r="I152" s="41">
        <f t="shared" si="114"/>
        <v>0</v>
      </c>
      <c r="J152" s="41">
        <f t="shared" si="114"/>
        <v>0</v>
      </c>
      <c r="K152" s="41">
        <f t="shared" si="114"/>
        <v>0</v>
      </c>
      <c r="L152" s="41">
        <f t="shared" si="114"/>
        <v>0</v>
      </c>
      <c r="M152" s="41">
        <f t="shared" si="114"/>
        <v>112.977</v>
      </c>
      <c r="N152" s="41">
        <f t="shared" si="114"/>
        <v>0</v>
      </c>
      <c r="O152" s="41">
        <f t="shared" si="114"/>
        <v>0</v>
      </c>
      <c r="P152" s="41"/>
      <c r="Q152" s="61"/>
      <c r="R152" s="61"/>
    </row>
    <row r="153" spans="1:18">
      <c r="A153" s="44" t="s">
        <v>79</v>
      </c>
      <c r="D153" s="41">
        <f t="shared" ref="D153:O153" si="115">D151+D152</f>
        <v>0</v>
      </c>
      <c r="E153" s="41">
        <f t="shared" si="115"/>
        <v>0</v>
      </c>
      <c r="F153" s="41">
        <f t="shared" si="115"/>
        <v>0</v>
      </c>
      <c r="G153" s="41">
        <f t="shared" si="115"/>
        <v>0</v>
      </c>
      <c r="H153" s="41">
        <f t="shared" si="115"/>
        <v>0</v>
      </c>
      <c r="I153" s="41">
        <f t="shared" si="115"/>
        <v>0</v>
      </c>
      <c r="J153" s="41">
        <f t="shared" si="115"/>
        <v>0</v>
      </c>
      <c r="K153" s="41">
        <f t="shared" si="115"/>
        <v>0</v>
      </c>
      <c r="L153" s="41">
        <f t="shared" si="115"/>
        <v>0</v>
      </c>
      <c r="M153" s="41">
        <f t="shared" si="115"/>
        <v>112.977</v>
      </c>
      <c r="N153" s="41">
        <f t="shared" si="115"/>
        <v>112.977</v>
      </c>
      <c r="O153" s="41">
        <f t="shared" si="115"/>
        <v>112.977</v>
      </c>
      <c r="P153" s="41"/>
      <c r="Q153" s="61"/>
      <c r="R153" s="61"/>
    </row>
    <row r="154" spans="1:18">
      <c r="A154" s="44" t="s">
        <v>80</v>
      </c>
      <c r="D154" s="41">
        <f t="shared" ref="D154:O154" si="116">(D151+D153)/2</f>
        <v>0</v>
      </c>
      <c r="E154" s="41">
        <f t="shared" si="116"/>
        <v>0</v>
      </c>
      <c r="F154" s="41">
        <f t="shared" si="116"/>
        <v>0</v>
      </c>
      <c r="G154" s="41">
        <f t="shared" si="116"/>
        <v>0</v>
      </c>
      <c r="H154" s="41">
        <f t="shared" si="116"/>
        <v>0</v>
      </c>
      <c r="I154" s="41">
        <f t="shared" si="116"/>
        <v>0</v>
      </c>
      <c r="J154" s="41">
        <f t="shared" si="116"/>
        <v>0</v>
      </c>
      <c r="K154" s="41">
        <f t="shared" si="116"/>
        <v>0</v>
      </c>
      <c r="L154" s="41">
        <f t="shared" si="116"/>
        <v>0</v>
      </c>
      <c r="M154" s="41">
        <f t="shared" si="116"/>
        <v>56.488500000000002</v>
      </c>
      <c r="N154" s="41">
        <f t="shared" si="116"/>
        <v>112.977</v>
      </c>
      <c r="O154" s="41">
        <f t="shared" si="116"/>
        <v>112.977</v>
      </c>
      <c r="P154" s="41"/>
      <c r="Q154" s="61"/>
      <c r="R154" s="61"/>
    </row>
    <row r="155" spans="1:18">
      <c r="A155" s="44"/>
      <c r="Q155" s="61"/>
      <c r="R155" s="61"/>
    </row>
    <row r="156" spans="1:18" ht="25.5">
      <c r="A156" s="46" t="s">
        <v>431</v>
      </c>
      <c r="C156" s="36">
        <f>$B$5</f>
        <v>1</v>
      </c>
      <c r="D156" s="51">
        <f>ROUND(,0)*$C$135</f>
        <v>0</v>
      </c>
      <c r="E156" s="51">
        <f t="shared" ref="E156:L156" si="117">ROUND(,0)*$C$135</f>
        <v>0</v>
      </c>
      <c r="F156" s="51">
        <f t="shared" si="117"/>
        <v>0</v>
      </c>
      <c r="G156" s="51">
        <f t="shared" si="117"/>
        <v>0</v>
      </c>
      <c r="H156" s="51">
        <f t="shared" si="117"/>
        <v>0</v>
      </c>
      <c r="I156" s="51">
        <f t="shared" si="117"/>
        <v>0</v>
      </c>
      <c r="J156" s="51">
        <f t="shared" si="117"/>
        <v>0</v>
      </c>
      <c r="K156" s="51">
        <f t="shared" si="117"/>
        <v>0</v>
      </c>
      <c r="L156" s="51">
        <f t="shared" si="117"/>
        <v>0</v>
      </c>
      <c r="M156" s="51">
        <f>ROUND('CAP14.3 ADDS'!J191+'CAP14.3 ADDS'!J192+'CAP14.3 ADDS'!J193+'CAP14.3 ADDS'!J194+'CAP14.3 ADDS'!J195+'CAP14.3 ADDS'!J196,0)*$C$135</f>
        <v>246254</v>
      </c>
      <c r="N156" s="51">
        <f>ROUND('CAP14.3 ADDS'!K191+'CAP14.3 ADDS'!K192+'CAP14.3 ADDS'!K193+'CAP14.3 ADDS'!K194+'CAP14.3 ADDS'!K195+'CAP14.3 ADDS'!K196,0)*$C$135</f>
        <v>17123</v>
      </c>
      <c r="O156" s="51">
        <f>ROUND('CAP14.3 ADDS'!L191+'CAP14.3 ADDS'!L192+'CAP14.3 ADDS'!L193+'CAP14.3 ADDS'!L194+'CAP14.3 ADDS'!L195+'CAP14.3 ADDS'!L196,0)*$C$135</f>
        <v>514410</v>
      </c>
      <c r="P156" s="51"/>
      <c r="Q156" s="61">
        <f>SUM(D156:O156)/1000</f>
        <v>777.78700000000003</v>
      </c>
      <c r="R156" s="61">
        <f>SUM(D161:O161)/12</f>
        <v>74.87704166666667</v>
      </c>
    </row>
    <row r="157" spans="1:18">
      <c r="A157" s="137" t="s">
        <v>81</v>
      </c>
      <c r="Q157" s="61"/>
      <c r="R157" s="61"/>
    </row>
    <row r="158" spans="1:18">
      <c r="A158" s="44" t="s">
        <v>77</v>
      </c>
      <c r="D158" s="36">
        <v>0</v>
      </c>
      <c r="E158" s="41">
        <f t="shared" ref="E158" si="118">D160</f>
        <v>0</v>
      </c>
      <c r="F158" s="41">
        <f t="shared" ref="F158" si="119">E160</f>
        <v>0</v>
      </c>
      <c r="G158" s="41">
        <f t="shared" ref="G158" si="120">F160</f>
        <v>0</v>
      </c>
      <c r="H158" s="41">
        <f t="shared" ref="H158" si="121">G160</f>
        <v>0</v>
      </c>
      <c r="I158" s="41">
        <f t="shared" ref="I158" si="122">H160</f>
        <v>0</v>
      </c>
      <c r="J158" s="41">
        <v>0</v>
      </c>
      <c r="K158" s="41">
        <f t="shared" ref="K158" si="123">J160</f>
        <v>0</v>
      </c>
      <c r="L158" s="41">
        <f t="shared" ref="L158" si="124">K160</f>
        <v>0</v>
      </c>
      <c r="M158" s="41">
        <f t="shared" ref="M158" si="125">L160</f>
        <v>0</v>
      </c>
      <c r="N158" s="41">
        <f t="shared" ref="N158" si="126">M160</f>
        <v>246.25399999999999</v>
      </c>
      <c r="O158" s="41">
        <f t="shared" ref="O158" si="127">N160</f>
        <v>263.37700000000001</v>
      </c>
      <c r="P158" s="41"/>
      <c r="Q158" s="61"/>
      <c r="R158" s="61"/>
    </row>
    <row r="159" spans="1:18">
      <c r="A159" s="44" t="s">
        <v>78</v>
      </c>
      <c r="D159" s="41">
        <f>D156/1000</f>
        <v>0</v>
      </c>
      <c r="E159" s="41">
        <f t="shared" ref="E159:O159" si="128">E156/1000</f>
        <v>0</v>
      </c>
      <c r="F159" s="41">
        <f t="shared" si="128"/>
        <v>0</v>
      </c>
      <c r="G159" s="41">
        <f t="shared" si="128"/>
        <v>0</v>
      </c>
      <c r="H159" s="41">
        <f t="shared" si="128"/>
        <v>0</v>
      </c>
      <c r="I159" s="41">
        <f t="shared" si="128"/>
        <v>0</v>
      </c>
      <c r="J159" s="41">
        <f t="shared" si="128"/>
        <v>0</v>
      </c>
      <c r="K159" s="41">
        <f t="shared" si="128"/>
        <v>0</v>
      </c>
      <c r="L159" s="41">
        <f t="shared" si="128"/>
        <v>0</v>
      </c>
      <c r="M159" s="41">
        <f t="shared" si="128"/>
        <v>246.25399999999999</v>
      </c>
      <c r="N159" s="41">
        <f t="shared" si="128"/>
        <v>17.123000000000001</v>
      </c>
      <c r="O159" s="41">
        <f t="shared" si="128"/>
        <v>514.41</v>
      </c>
      <c r="P159" s="41"/>
      <c r="Q159" s="61"/>
      <c r="R159" s="61"/>
    </row>
    <row r="160" spans="1:18">
      <c r="A160" s="44" t="s">
        <v>79</v>
      </c>
      <c r="D160" s="41">
        <f t="shared" ref="D160:O160" si="129">D158+D159</f>
        <v>0</v>
      </c>
      <c r="E160" s="41">
        <f t="shared" si="129"/>
        <v>0</v>
      </c>
      <c r="F160" s="41">
        <f t="shared" si="129"/>
        <v>0</v>
      </c>
      <c r="G160" s="41">
        <f t="shared" si="129"/>
        <v>0</v>
      </c>
      <c r="H160" s="41">
        <f t="shared" si="129"/>
        <v>0</v>
      </c>
      <c r="I160" s="41">
        <f t="shared" si="129"/>
        <v>0</v>
      </c>
      <c r="J160" s="41">
        <f t="shared" si="129"/>
        <v>0</v>
      </c>
      <c r="K160" s="41">
        <f t="shared" si="129"/>
        <v>0</v>
      </c>
      <c r="L160" s="41">
        <f t="shared" si="129"/>
        <v>0</v>
      </c>
      <c r="M160" s="41">
        <f t="shared" si="129"/>
        <v>246.25399999999999</v>
      </c>
      <c r="N160" s="41">
        <f t="shared" si="129"/>
        <v>263.37700000000001</v>
      </c>
      <c r="O160" s="41">
        <f t="shared" si="129"/>
        <v>777.78700000000003</v>
      </c>
      <c r="P160" s="41"/>
      <c r="Q160" s="61"/>
      <c r="R160" s="61"/>
    </row>
    <row r="161" spans="1:18">
      <c r="A161" s="44" t="s">
        <v>80</v>
      </c>
      <c r="D161" s="41">
        <f t="shared" ref="D161:O161" si="130">(D158+D160)/2</f>
        <v>0</v>
      </c>
      <c r="E161" s="41">
        <f t="shared" si="130"/>
        <v>0</v>
      </c>
      <c r="F161" s="41">
        <f t="shared" si="130"/>
        <v>0</v>
      </c>
      <c r="G161" s="41">
        <f t="shared" si="130"/>
        <v>0</v>
      </c>
      <c r="H161" s="41">
        <f t="shared" si="130"/>
        <v>0</v>
      </c>
      <c r="I161" s="41">
        <f t="shared" si="130"/>
        <v>0</v>
      </c>
      <c r="J161" s="41">
        <f t="shared" si="130"/>
        <v>0</v>
      </c>
      <c r="K161" s="41">
        <f t="shared" si="130"/>
        <v>0</v>
      </c>
      <c r="L161" s="41">
        <f t="shared" si="130"/>
        <v>0</v>
      </c>
      <c r="M161" s="41">
        <f t="shared" si="130"/>
        <v>123.127</v>
      </c>
      <c r="N161" s="41">
        <f t="shared" si="130"/>
        <v>254.81549999999999</v>
      </c>
      <c r="O161" s="41">
        <f t="shared" si="130"/>
        <v>520.58199999999999</v>
      </c>
      <c r="P161" s="41"/>
      <c r="Q161" s="61"/>
      <c r="R161" s="61"/>
    </row>
    <row r="162" spans="1:18">
      <c r="A162" s="44"/>
      <c r="Q162" s="61"/>
      <c r="R162" s="61"/>
    </row>
    <row r="163" spans="1:18" ht="25.5">
      <c r="A163" s="46" t="s">
        <v>432</v>
      </c>
      <c r="C163" s="36">
        <f>$B$5</f>
        <v>1</v>
      </c>
      <c r="D163" s="51">
        <f>ROUND(,0)*$C$135</f>
        <v>0</v>
      </c>
      <c r="E163" s="51">
        <f t="shared" ref="E163:L163" si="131">ROUND(,0)*$C$135</f>
        <v>0</v>
      </c>
      <c r="F163" s="51">
        <f t="shared" si="131"/>
        <v>0</v>
      </c>
      <c r="G163" s="51">
        <f t="shared" si="131"/>
        <v>0</v>
      </c>
      <c r="H163" s="51">
        <f t="shared" si="131"/>
        <v>0</v>
      </c>
      <c r="I163" s="51">
        <f t="shared" si="131"/>
        <v>0</v>
      </c>
      <c r="J163" s="51">
        <f t="shared" si="131"/>
        <v>0</v>
      </c>
      <c r="K163" s="51">
        <f t="shared" si="131"/>
        <v>0</v>
      </c>
      <c r="L163" s="51">
        <f t="shared" si="131"/>
        <v>0</v>
      </c>
      <c r="M163" s="51">
        <f>ROUND('CAP14.3 ADDS'!J198+'CAP14.3 ADDS'!J199,0)*$C$163</f>
        <v>4268</v>
      </c>
      <c r="N163" s="51">
        <f>ROUND('CAP14.3 ADDS'!K198+'CAP14.3 ADDS'!K199,0)*$C$163</f>
        <v>30113</v>
      </c>
      <c r="O163" s="51">
        <f>ROUND('CAP14.3 ADDS'!L198+'CAP14.3 ADDS'!L199,0)*$C$163</f>
        <v>478480</v>
      </c>
      <c r="P163" s="51"/>
      <c r="Q163" s="61">
        <f>SUM(D163:O163)/1000</f>
        <v>512.86099999999999</v>
      </c>
      <c r="R163" s="61">
        <f>SUM(D168:O168)/12</f>
        <v>24.589958333333332</v>
      </c>
    </row>
    <row r="164" spans="1:18">
      <c r="A164" s="137" t="s">
        <v>81</v>
      </c>
      <c r="Q164" s="61"/>
      <c r="R164" s="61"/>
    </row>
    <row r="165" spans="1:18">
      <c r="A165" s="44" t="s">
        <v>77</v>
      </c>
      <c r="D165" s="36">
        <v>0</v>
      </c>
      <c r="E165" s="41">
        <f t="shared" ref="E165" si="132">D167</f>
        <v>0</v>
      </c>
      <c r="F165" s="41">
        <f t="shared" ref="F165" si="133">E167</f>
        <v>0</v>
      </c>
      <c r="G165" s="41">
        <f t="shared" ref="G165" si="134">F167</f>
        <v>0</v>
      </c>
      <c r="H165" s="41">
        <f t="shared" ref="H165" si="135">G167</f>
        <v>0</v>
      </c>
      <c r="I165" s="41">
        <f t="shared" ref="I165" si="136">H167</f>
        <v>0</v>
      </c>
      <c r="J165" s="41">
        <v>0</v>
      </c>
      <c r="K165" s="41">
        <f t="shared" ref="K165" si="137">J167</f>
        <v>0</v>
      </c>
      <c r="L165" s="41">
        <f t="shared" ref="L165" si="138">K167</f>
        <v>0</v>
      </c>
      <c r="M165" s="41">
        <f t="shared" ref="M165" si="139">L167</f>
        <v>0</v>
      </c>
      <c r="N165" s="41">
        <f t="shared" ref="N165" si="140">M167</f>
        <v>4.2679999999999998</v>
      </c>
      <c r="O165" s="41">
        <f t="shared" ref="O165" si="141">N167</f>
        <v>34.381</v>
      </c>
      <c r="P165" s="41"/>
      <c r="Q165" s="61"/>
      <c r="R165" s="61"/>
    </row>
    <row r="166" spans="1:18">
      <c r="A166" s="44" t="s">
        <v>78</v>
      </c>
      <c r="D166" s="41">
        <f>D163/1000</f>
        <v>0</v>
      </c>
      <c r="E166" s="41">
        <f t="shared" ref="E166:O166" si="142">E163/1000</f>
        <v>0</v>
      </c>
      <c r="F166" s="41">
        <f t="shared" si="142"/>
        <v>0</v>
      </c>
      <c r="G166" s="41">
        <f t="shared" si="142"/>
        <v>0</v>
      </c>
      <c r="H166" s="41">
        <f t="shared" si="142"/>
        <v>0</v>
      </c>
      <c r="I166" s="41">
        <f t="shared" si="142"/>
        <v>0</v>
      </c>
      <c r="J166" s="41">
        <f t="shared" si="142"/>
        <v>0</v>
      </c>
      <c r="K166" s="41">
        <f t="shared" si="142"/>
        <v>0</v>
      </c>
      <c r="L166" s="41">
        <f t="shared" si="142"/>
        <v>0</v>
      </c>
      <c r="M166" s="41">
        <f t="shared" si="142"/>
        <v>4.2679999999999998</v>
      </c>
      <c r="N166" s="41">
        <f t="shared" si="142"/>
        <v>30.113</v>
      </c>
      <c r="O166" s="41">
        <f t="shared" si="142"/>
        <v>478.48</v>
      </c>
      <c r="P166" s="41"/>
      <c r="Q166" s="61"/>
      <c r="R166" s="61"/>
    </row>
    <row r="167" spans="1:18">
      <c r="A167" s="44" t="s">
        <v>79</v>
      </c>
      <c r="D167" s="41">
        <f t="shared" ref="D167:O167" si="143">D165+D166</f>
        <v>0</v>
      </c>
      <c r="E167" s="41">
        <f t="shared" si="143"/>
        <v>0</v>
      </c>
      <c r="F167" s="41">
        <f t="shared" si="143"/>
        <v>0</v>
      </c>
      <c r="G167" s="41">
        <f t="shared" si="143"/>
        <v>0</v>
      </c>
      <c r="H167" s="41">
        <f t="shared" si="143"/>
        <v>0</v>
      </c>
      <c r="I167" s="41">
        <f t="shared" si="143"/>
        <v>0</v>
      </c>
      <c r="J167" s="41">
        <f t="shared" si="143"/>
        <v>0</v>
      </c>
      <c r="K167" s="41">
        <f t="shared" si="143"/>
        <v>0</v>
      </c>
      <c r="L167" s="41">
        <f t="shared" si="143"/>
        <v>0</v>
      </c>
      <c r="M167" s="41">
        <f t="shared" si="143"/>
        <v>4.2679999999999998</v>
      </c>
      <c r="N167" s="41">
        <f t="shared" si="143"/>
        <v>34.381</v>
      </c>
      <c r="O167" s="41">
        <f t="shared" si="143"/>
        <v>512.86099999999999</v>
      </c>
      <c r="P167" s="41"/>
      <c r="Q167" s="61"/>
      <c r="R167" s="61"/>
    </row>
    <row r="168" spans="1:18">
      <c r="A168" s="44" t="s">
        <v>80</v>
      </c>
      <c r="D168" s="41">
        <f t="shared" ref="D168:O168" si="144">(D165+D167)/2</f>
        <v>0</v>
      </c>
      <c r="E168" s="41">
        <f t="shared" si="144"/>
        <v>0</v>
      </c>
      <c r="F168" s="41">
        <f t="shared" si="144"/>
        <v>0</v>
      </c>
      <c r="G168" s="41">
        <f t="shared" si="144"/>
        <v>0</v>
      </c>
      <c r="H168" s="41">
        <f t="shared" si="144"/>
        <v>0</v>
      </c>
      <c r="I168" s="41">
        <f t="shared" si="144"/>
        <v>0</v>
      </c>
      <c r="J168" s="41">
        <f t="shared" si="144"/>
        <v>0</v>
      </c>
      <c r="K168" s="41">
        <f t="shared" si="144"/>
        <v>0</v>
      </c>
      <c r="L168" s="41">
        <f t="shared" si="144"/>
        <v>0</v>
      </c>
      <c r="M168" s="41">
        <f t="shared" si="144"/>
        <v>2.1339999999999999</v>
      </c>
      <c r="N168" s="41">
        <f t="shared" si="144"/>
        <v>19.3245</v>
      </c>
      <c r="O168" s="41">
        <f t="shared" si="144"/>
        <v>273.62099999999998</v>
      </c>
      <c r="P168" s="41"/>
      <c r="Q168" s="61"/>
      <c r="R168" s="61"/>
    </row>
    <row r="169" spans="1:18">
      <c r="A169" s="44"/>
      <c r="Q169" s="61"/>
      <c r="R169" s="61"/>
    </row>
    <row r="170" spans="1:18" ht="25.5">
      <c r="A170" s="46" t="s">
        <v>433</v>
      </c>
      <c r="C170" s="36">
        <f>$B$5</f>
        <v>1</v>
      </c>
      <c r="D170" s="51">
        <f>ROUND(,0)*$C$135</f>
        <v>0</v>
      </c>
      <c r="E170" s="51">
        <f t="shared" ref="E170:L170" si="145">ROUND(,0)*$C$135</f>
        <v>0</v>
      </c>
      <c r="F170" s="51">
        <f t="shared" si="145"/>
        <v>0</v>
      </c>
      <c r="G170" s="51">
        <f t="shared" si="145"/>
        <v>0</v>
      </c>
      <c r="H170" s="51">
        <f t="shared" si="145"/>
        <v>0</v>
      </c>
      <c r="I170" s="51">
        <f t="shared" si="145"/>
        <v>0</v>
      </c>
      <c r="J170" s="51">
        <f t="shared" si="145"/>
        <v>0</v>
      </c>
      <c r="K170" s="51">
        <f t="shared" si="145"/>
        <v>0</v>
      </c>
      <c r="L170" s="51">
        <f t="shared" si="145"/>
        <v>0</v>
      </c>
      <c r="M170" s="51">
        <f>ROUND('CAP14.3 ADDS'!J201,0)*$C$170</f>
        <v>0</v>
      </c>
      <c r="N170" s="51">
        <f>ROUND('CAP14.3 ADDS'!K201,0)*$C$170</f>
        <v>40592</v>
      </c>
      <c r="O170" s="51">
        <f>ROUND('CAP14.3 ADDS'!L201,0)*$C$170</f>
        <v>0</v>
      </c>
      <c r="P170" s="51"/>
      <c r="Q170" s="61">
        <f>SUM(D170:O170)/1000</f>
        <v>40.591999999999999</v>
      </c>
      <c r="R170" s="61">
        <f>SUM(D175:O175)/12</f>
        <v>5.0739999999999998</v>
      </c>
    </row>
    <row r="171" spans="1:18">
      <c r="A171" s="137" t="s">
        <v>81</v>
      </c>
      <c r="Q171" s="61"/>
      <c r="R171" s="61"/>
    </row>
    <row r="172" spans="1:18">
      <c r="A172" s="44" t="s">
        <v>77</v>
      </c>
      <c r="D172" s="36">
        <v>0</v>
      </c>
      <c r="E172" s="41">
        <f t="shared" ref="E172" si="146">D174</f>
        <v>0</v>
      </c>
      <c r="F172" s="41">
        <f t="shared" ref="F172" si="147">E174</f>
        <v>0</v>
      </c>
      <c r="G172" s="41">
        <f t="shared" ref="G172" si="148">F174</f>
        <v>0</v>
      </c>
      <c r="H172" s="41">
        <f t="shared" ref="H172" si="149">G174</f>
        <v>0</v>
      </c>
      <c r="I172" s="41">
        <f t="shared" ref="I172" si="150">H174</f>
        <v>0</v>
      </c>
      <c r="J172" s="41">
        <v>0</v>
      </c>
      <c r="K172" s="41">
        <f t="shared" ref="K172" si="151">J174</f>
        <v>0</v>
      </c>
      <c r="L172" s="41">
        <f t="shared" ref="L172" si="152">K174</f>
        <v>0</v>
      </c>
      <c r="M172" s="41">
        <f t="shared" ref="M172" si="153">L174</f>
        <v>0</v>
      </c>
      <c r="N172" s="41">
        <f t="shared" ref="N172" si="154">M174</f>
        <v>0</v>
      </c>
      <c r="O172" s="41">
        <f t="shared" ref="O172" si="155">N174</f>
        <v>40.591999999999999</v>
      </c>
      <c r="P172" s="41"/>
      <c r="Q172" s="61"/>
      <c r="R172" s="61"/>
    </row>
    <row r="173" spans="1:18">
      <c r="A173" s="44" t="s">
        <v>78</v>
      </c>
      <c r="D173" s="41">
        <f>D170/1000</f>
        <v>0</v>
      </c>
      <c r="E173" s="41">
        <f t="shared" ref="E173:O173" si="156">E170/1000</f>
        <v>0</v>
      </c>
      <c r="F173" s="41">
        <f t="shared" si="156"/>
        <v>0</v>
      </c>
      <c r="G173" s="41">
        <f t="shared" si="156"/>
        <v>0</v>
      </c>
      <c r="H173" s="41">
        <f t="shared" si="156"/>
        <v>0</v>
      </c>
      <c r="I173" s="41">
        <f t="shared" si="156"/>
        <v>0</v>
      </c>
      <c r="J173" s="41">
        <f t="shared" si="156"/>
        <v>0</v>
      </c>
      <c r="K173" s="41">
        <f t="shared" si="156"/>
        <v>0</v>
      </c>
      <c r="L173" s="41">
        <f t="shared" si="156"/>
        <v>0</v>
      </c>
      <c r="M173" s="41">
        <f t="shared" si="156"/>
        <v>0</v>
      </c>
      <c r="N173" s="41">
        <f t="shared" si="156"/>
        <v>40.591999999999999</v>
      </c>
      <c r="O173" s="41">
        <f t="shared" si="156"/>
        <v>0</v>
      </c>
      <c r="P173" s="41"/>
      <c r="Q173" s="61"/>
      <c r="R173" s="61"/>
    </row>
    <row r="174" spans="1:18">
      <c r="A174" s="44" t="s">
        <v>79</v>
      </c>
      <c r="D174" s="41">
        <f t="shared" ref="D174:O174" si="157">D172+D173</f>
        <v>0</v>
      </c>
      <c r="E174" s="41">
        <f t="shared" si="157"/>
        <v>0</v>
      </c>
      <c r="F174" s="41">
        <f t="shared" si="157"/>
        <v>0</v>
      </c>
      <c r="G174" s="41">
        <f t="shared" si="157"/>
        <v>0</v>
      </c>
      <c r="H174" s="41">
        <f t="shared" si="157"/>
        <v>0</v>
      </c>
      <c r="I174" s="41">
        <f t="shared" si="157"/>
        <v>0</v>
      </c>
      <c r="J174" s="41">
        <f t="shared" si="157"/>
        <v>0</v>
      </c>
      <c r="K174" s="41">
        <f t="shared" si="157"/>
        <v>0</v>
      </c>
      <c r="L174" s="41">
        <f t="shared" si="157"/>
        <v>0</v>
      </c>
      <c r="M174" s="41">
        <f t="shared" si="157"/>
        <v>0</v>
      </c>
      <c r="N174" s="41">
        <f t="shared" si="157"/>
        <v>40.591999999999999</v>
      </c>
      <c r="O174" s="41">
        <f t="shared" si="157"/>
        <v>40.591999999999999</v>
      </c>
      <c r="P174" s="41"/>
      <c r="Q174" s="61"/>
      <c r="R174" s="61"/>
    </row>
    <row r="175" spans="1:18">
      <c r="A175" s="44" t="s">
        <v>80</v>
      </c>
      <c r="D175" s="41">
        <f t="shared" ref="D175:O175" si="158">(D172+D174)/2</f>
        <v>0</v>
      </c>
      <c r="E175" s="41">
        <f t="shared" si="158"/>
        <v>0</v>
      </c>
      <c r="F175" s="41">
        <f t="shared" si="158"/>
        <v>0</v>
      </c>
      <c r="G175" s="41">
        <f t="shared" si="158"/>
        <v>0</v>
      </c>
      <c r="H175" s="41">
        <f t="shared" si="158"/>
        <v>0</v>
      </c>
      <c r="I175" s="41">
        <f t="shared" si="158"/>
        <v>0</v>
      </c>
      <c r="J175" s="41">
        <f t="shared" si="158"/>
        <v>0</v>
      </c>
      <c r="K175" s="41">
        <f t="shared" si="158"/>
        <v>0</v>
      </c>
      <c r="L175" s="41">
        <f t="shared" si="158"/>
        <v>0</v>
      </c>
      <c r="M175" s="41">
        <f t="shared" si="158"/>
        <v>0</v>
      </c>
      <c r="N175" s="41">
        <f t="shared" si="158"/>
        <v>20.295999999999999</v>
      </c>
      <c r="O175" s="41">
        <f t="shared" si="158"/>
        <v>40.591999999999999</v>
      </c>
      <c r="P175" s="41"/>
      <c r="Q175" s="61"/>
      <c r="R175" s="61"/>
    </row>
    <row r="176" spans="1:18">
      <c r="A176" s="44"/>
      <c r="Q176" s="61"/>
      <c r="R176" s="61"/>
    </row>
    <row r="177" spans="1:18" ht="25.5">
      <c r="A177" s="46" t="s">
        <v>434</v>
      </c>
      <c r="C177" s="36">
        <f>$B$5</f>
        <v>1</v>
      </c>
      <c r="D177" s="51">
        <f>ROUND(,0)*$C$135</f>
        <v>0</v>
      </c>
      <c r="E177" s="51">
        <f t="shared" ref="E177:L177" si="159">ROUND(,0)*$C$135</f>
        <v>0</v>
      </c>
      <c r="F177" s="51">
        <f t="shared" si="159"/>
        <v>0</v>
      </c>
      <c r="G177" s="51">
        <f t="shared" si="159"/>
        <v>0</v>
      </c>
      <c r="H177" s="51">
        <f t="shared" si="159"/>
        <v>0</v>
      </c>
      <c r="I177" s="51">
        <f t="shared" si="159"/>
        <v>0</v>
      </c>
      <c r="J177" s="51">
        <f t="shared" si="159"/>
        <v>0</v>
      </c>
      <c r="K177" s="51">
        <f t="shared" si="159"/>
        <v>0</v>
      </c>
      <c r="L177" s="51">
        <f t="shared" si="159"/>
        <v>0</v>
      </c>
      <c r="M177" s="51">
        <f>ROUND('CAP14.3 ADDS'!J203,0)*$C$177</f>
        <v>0</v>
      </c>
      <c r="N177" s="51">
        <f>ROUND('CAP14.3 ADDS'!K203,0)*$C$177</f>
        <v>40679</v>
      </c>
      <c r="O177" s="51">
        <f>ROUND('CAP14.3 ADDS'!L203,0)*$C$177</f>
        <v>0</v>
      </c>
      <c r="P177" s="51"/>
      <c r="Q177" s="61">
        <f>SUM(D177:O177)/1000</f>
        <v>40.679000000000002</v>
      </c>
      <c r="R177" s="61">
        <f>SUM(D182:O182)/12</f>
        <v>5.0848750000000003</v>
      </c>
    </row>
    <row r="178" spans="1:18">
      <c r="A178" s="137" t="s">
        <v>81</v>
      </c>
      <c r="Q178" s="61"/>
      <c r="R178" s="61"/>
    </row>
    <row r="179" spans="1:18">
      <c r="A179" s="44" t="s">
        <v>77</v>
      </c>
      <c r="D179" s="36">
        <v>0</v>
      </c>
      <c r="E179" s="41">
        <f t="shared" ref="E179" si="160">D181</f>
        <v>0</v>
      </c>
      <c r="F179" s="41">
        <f t="shared" ref="F179" si="161">E181</f>
        <v>0</v>
      </c>
      <c r="G179" s="41">
        <f t="shared" ref="G179" si="162">F181</f>
        <v>0</v>
      </c>
      <c r="H179" s="41">
        <f t="shared" ref="H179" si="163">G181</f>
        <v>0</v>
      </c>
      <c r="I179" s="41">
        <f t="shared" ref="I179" si="164">H181</f>
        <v>0</v>
      </c>
      <c r="J179" s="41">
        <v>0</v>
      </c>
      <c r="K179" s="41">
        <f t="shared" ref="K179" si="165">J181</f>
        <v>0</v>
      </c>
      <c r="L179" s="41">
        <f t="shared" ref="L179" si="166">K181</f>
        <v>0</v>
      </c>
      <c r="M179" s="41">
        <f t="shared" ref="M179" si="167">L181</f>
        <v>0</v>
      </c>
      <c r="N179" s="41">
        <f t="shared" ref="N179" si="168">M181</f>
        <v>0</v>
      </c>
      <c r="O179" s="41">
        <f t="shared" ref="O179" si="169">N181</f>
        <v>40.679000000000002</v>
      </c>
      <c r="P179" s="41"/>
      <c r="Q179" s="61"/>
      <c r="R179" s="61"/>
    </row>
    <row r="180" spans="1:18">
      <c r="A180" s="44" t="s">
        <v>78</v>
      </c>
      <c r="D180" s="41">
        <f>D177/1000</f>
        <v>0</v>
      </c>
      <c r="E180" s="41">
        <f t="shared" ref="E180:O180" si="170">E177/1000</f>
        <v>0</v>
      </c>
      <c r="F180" s="41">
        <f t="shared" si="170"/>
        <v>0</v>
      </c>
      <c r="G180" s="41">
        <f t="shared" si="170"/>
        <v>0</v>
      </c>
      <c r="H180" s="41">
        <f t="shared" si="170"/>
        <v>0</v>
      </c>
      <c r="I180" s="41">
        <f t="shared" si="170"/>
        <v>0</v>
      </c>
      <c r="J180" s="41">
        <f t="shared" si="170"/>
        <v>0</v>
      </c>
      <c r="K180" s="41">
        <f t="shared" si="170"/>
        <v>0</v>
      </c>
      <c r="L180" s="41">
        <f t="shared" si="170"/>
        <v>0</v>
      </c>
      <c r="M180" s="41">
        <f t="shared" si="170"/>
        <v>0</v>
      </c>
      <c r="N180" s="41">
        <f t="shared" si="170"/>
        <v>40.679000000000002</v>
      </c>
      <c r="O180" s="41">
        <f t="shared" si="170"/>
        <v>0</v>
      </c>
      <c r="P180" s="41"/>
      <c r="Q180" s="61"/>
      <c r="R180" s="61"/>
    </row>
    <row r="181" spans="1:18">
      <c r="A181" s="44" t="s">
        <v>79</v>
      </c>
      <c r="D181" s="41">
        <f t="shared" ref="D181:O181" si="171">D179+D180</f>
        <v>0</v>
      </c>
      <c r="E181" s="41">
        <f t="shared" si="171"/>
        <v>0</v>
      </c>
      <c r="F181" s="41">
        <f t="shared" si="171"/>
        <v>0</v>
      </c>
      <c r="G181" s="41">
        <f t="shared" si="171"/>
        <v>0</v>
      </c>
      <c r="H181" s="41">
        <f t="shared" si="171"/>
        <v>0</v>
      </c>
      <c r="I181" s="41">
        <f t="shared" si="171"/>
        <v>0</v>
      </c>
      <c r="J181" s="41">
        <f t="shared" si="171"/>
        <v>0</v>
      </c>
      <c r="K181" s="41">
        <f t="shared" si="171"/>
        <v>0</v>
      </c>
      <c r="L181" s="41">
        <f t="shared" si="171"/>
        <v>0</v>
      </c>
      <c r="M181" s="41">
        <f t="shared" si="171"/>
        <v>0</v>
      </c>
      <c r="N181" s="41">
        <f t="shared" si="171"/>
        <v>40.679000000000002</v>
      </c>
      <c r="O181" s="41">
        <f t="shared" si="171"/>
        <v>40.679000000000002</v>
      </c>
      <c r="P181" s="41"/>
      <c r="Q181" s="61"/>
      <c r="R181" s="61"/>
    </row>
    <row r="182" spans="1:18">
      <c r="A182" s="44" t="s">
        <v>80</v>
      </c>
      <c r="D182" s="41">
        <f t="shared" ref="D182:O182" si="172">(D179+D181)/2</f>
        <v>0</v>
      </c>
      <c r="E182" s="41">
        <f t="shared" si="172"/>
        <v>0</v>
      </c>
      <c r="F182" s="41">
        <f t="shared" si="172"/>
        <v>0</v>
      </c>
      <c r="G182" s="41">
        <f t="shared" si="172"/>
        <v>0</v>
      </c>
      <c r="H182" s="41">
        <f t="shared" si="172"/>
        <v>0</v>
      </c>
      <c r="I182" s="41">
        <f t="shared" si="172"/>
        <v>0</v>
      </c>
      <c r="J182" s="41">
        <f t="shared" si="172"/>
        <v>0</v>
      </c>
      <c r="K182" s="41">
        <f t="shared" si="172"/>
        <v>0</v>
      </c>
      <c r="L182" s="41">
        <f t="shared" si="172"/>
        <v>0</v>
      </c>
      <c r="M182" s="41">
        <f t="shared" si="172"/>
        <v>0</v>
      </c>
      <c r="N182" s="41">
        <f t="shared" si="172"/>
        <v>20.339500000000001</v>
      </c>
      <c r="O182" s="41">
        <f t="shared" si="172"/>
        <v>40.679000000000002</v>
      </c>
      <c r="P182" s="41"/>
      <c r="Q182" s="61"/>
      <c r="R182" s="61"/>
    </row>
    <row r="183" spans="1:18">
      <c r="A183" s="44"/>
      <c r="Q183" s="61"/>
      <c r="R183" s="61"/>
    </row>
    <row r="184" spans="1:18">
      <c r="A184" s="44"/>
      <c r="Q184" s="61"/>
      <c r="R184" s="61"/>
    </row>
    <row r="185" spans="1:18">
      <c r="A185" s="45" t="s">
        <v>86</v>
      </c>
      <c r="C185" s="36">
        <f>$B$5</f>
        <v>1</v>
      </c>
      <c r="D185" s="51">
        <f>ROUND(,0)*$C$185</f>
        <v>0</v>
      </c>
      <c r="E185" s="51">
        <f t="shared" ref="E185:L185" si="173">ROUND(,0)*$C$185</f>
        <v>0</v>
      </c>
      <c r="F185" s="51">
        <f t="shared" si="173"/>
        <v>0</v>
      </c>
      <c r="G185" s="51">
        <f t="shared" si="173"/>
        <v>0</v>
      </c>
      <c r="H185" s="51">
        <f t="shared" si="173"/>
        <v>0</v>
      </c>
      <c r="I185" s="51">
        <f t="shared" si="173"/>
        <v>0</v>
      </c>
      <c r="J185" s="51">
        <f t="shared" si="173"/>
        <v>0</v>
      </c>
      <c r="K185" s="51">
        <f t="shared" si="173"/>
        <v>0</v>
      </c>
      <c r="L185" s="51">
        <f t="shared" si="173"/>
        <v>0</v>
      </c>
      <c r="M185" s="51">
        <f>ROUND('CAP14.3 ADDS'!J272,0)*$C$185</f>
        <v>36544</v>
      </c>
      <c r="N185" s="51">
        <f>ROUND('CAP14.3 ADDS'!K272,0)*$C$185</f>
        <v>1235243</v>
      </c>
      <c r="O185" s="51">
        <f>ROUND('CAP14.3 ADDS'!L272,0)*$C$185</f>
        <v>480734</v>
      </c>
      <c r="P185" s="51"/>
      <c r="Q185" s="61">
        <f>SUM(D185:O185)/1000</f>
        <v>1752.521</v>
      </c>
      <c r="R185" s="61">
        <f>SUM(D190:O190)/12</f>
        <v>182.04929166666668</v>
      </c>
    </row>
    <row r="186" spans="1:18">
      <c r="A186" s="137" t="s">
        <v>81</v>
      </c>
      <c r="Q186" s="61"/>
      <c r="R186" s="61"/>
    </row>
    <row r="187" spans="1:18">
      <c r="A187" s="44" t="s">
        <v>77</v>
      </c>
      <c r="D187" s="36">
        <v>0</v>
      </c>
      <c r="E187" s="41">
        <f t="shared" ref="E187:O187" si="174">D189</f>
        <v>0</v>
      </c>
      <c r="F187" s="41">
        <f t="shared" si="174"/>
        <v>0</v>
      </c>
      <c r="G187" s="41">
        <f t="shared" si="174"/>
        <v>0</v>
      </c>
      <c r="H187" s="41">
        <f t="shared" si="174"/>
        <v>0</v>
      </c>
      <c r="I187" s="41">
        <f t="shared" si="174"/>
        <v>0</v>
      </c>
      <c r="J187" s="41">
        <v>0</v>
      </c>
      <c r="K187" s="41">
        <f t="shared" si="174"/>
        <v>0</v>
      </c>
      <c r="L187" s="41">
        <f t="shared" si="174"/>
        <v>0</v>
      </c>
      <c r="M187" s="41">
        <f t="shared" si="174"/>
        <v>0</v>
      </c>
      <c r="N187" s="41">
        <f t="shared" si="174"/>
        <v>36.543999999999997</v>
      </c>
      <c r="O187" s="41">
        <f t="shared" si="174"/>
        <v>1271.787</v>
      </c>
      <c r="P187" s="41"/>
      <c r="Q187" s="61"/>
      <c r="R187" s="61"/>
    </row>
    <row r="188" spans="1:18">
      <c r="A188" s="44" t="s">
        <v>78</v>
      </c>
      <c r="D188" s="41">
        <f>D185/1000</f>
        <v>0</v>
      </c>
      <c r="E188" s="41">
        <f t="shared" ref="E188:O188" si="175">E185/1000</f>
        <v>0</v>
      </c>
      <c r="F188" s="41">
        <f t="shared" si="175"/>
        <v>0</v>
      </c>
      <c r="G188" s="41">
        <f t="shared" si="175"/>
        <v>0</v>
      </c>
      <c r="H188" s="41">
        <f t="shared" si="175"/>
        <v>0</v>
      </c>
      <c r="I188" s="41">
        <f t="shared" si="175"/>
        <v>0</v>
      </c>
      <c r="J188" s="41">
        <f t="shared" si="175"/>
        <v>0</v>
      </c>
      <c r="K188" s="41">
        <f t="shared" si="175"/>
        <v>0</v>
      </c>
      <c r="L188" s="41">
        <f t="shared" si="175"/>
        <v>0</v>
      </c>
      <c r="M188" s="41">
        <f t="shared" si="175"/>
        <v>36.543999999999997</v>
      </c>
      <c r="N188" s="41">
        <f t="shared" si="175"/>
        <v>1235.2429999999999</v>
      </c>
      <c r="O188" s="41">
        <f t="shared" si="175"/>
        <v>480.73399999999998</v>
      </c>
      <c r="P188" s="41"/>
      <c r="Q188" s="61"/>
      <c r="R188" s="61"/>
    </row>
    <row r="189" spans="1:18">
      <c r="A189" s="44" t="s">
        <v>79</v>
      </c>
      <c r="D189" s="41">
        <f t="shared" ref="D189:O189" si="176">D187+D188</f>
        <v>0</v>
      </c>
      <c r="E189" s="41">
        <f t="shared" si="176"/>
        <v>0</v>
      </c>
      <c r="F189" s="41">
        <f t="shared" si="176"/>
        <v>0</v>
      </c>
      <c r="G189" s="41">
        <f t="shared" si="176"/>
        <v>0</v>
      </c>
      <c r="H189" s="41">
        <f t="shared" si="176"/>
        <v>0</v>
      </c>
      <c r="I189" s="41">
        <f t="shared" si="176"/>
        <v>0</v>
      </c>
      <c r="J189" s="41">
        <f t="shared" si="176"/>
        <v>0</v>
      </c>
      <c r="K189" s="41">
        <f t="shared" si="176"/>
        <v>0</v>
      </c>
      <c r="L189" s="41">
        <f t="shared" si="176"/>
        <v>0</v>
      </c>
      <c r="M189" s="41">
        <f t="shared" si="176"/>
        <v>36.543999999999997</v>
      </c>
      <c r="N189" s="41">
        <f t="shared" si="176"/>
        <v>1271.787</v>
      </c>
      <c r="O189" s="41">
        <f t="shared" si="176"/>
        <v>1752.521</v>
      </c>
      <c r="P189" s="41"/>
      <c r="Q189" s="61"/>
      <c r="R189" s="61"/>
    </row>
    <row r="190" spans="1:18">
      <c r="A190" s="44" t="s">
        <v>80</v>
      </c>
      <c r="D190" s="41">
        <f t="shared" ref="D190:O190" si="177">(D187+D189)/2</f>
        <v>0</v>
      </c>
      <c r="E190" s="41">
        <f t="shared" si="177"/>
        <v>0</v>
      </c>
      <c r="F190" s="41">
        <f t="shared" si="177"/>
        <v>0</v>
      </c>
      <c r="G190" s="41">
        <f t="shared" si="177"/>
        <v>0</v>
      </c>
      <c r="H190" s="41">
        <f t="shared" si="177"/>
        <v>0</v>
      </c>
      <c r="I190" s="41">
        <f t="shared" si="177"/>
        <v>0</v>
      </c>
      <c r="J190" s="41">
        <f t="shared" si="177"/>
        <v>0</v>
      </c>
      <c r="K190" s="41">
        <f t="shared" si="177"/>
        <v>0</v>
      </c>
      <c r="L190" s="41">
        <f t="shared" si="177"/>
        <v>0</v>
      </c>
      <c r="M190" s="41">
        <f t="shared" si="177"/>
        <v>18.271999999999998</v>
      </c>
      <c r="N190" s="41">
        <f t="shared" si="177"/>
        <v>654.16550000000007</v>
      </c>
      <c r="O190" s="41">
        <f t="shared" si="177"/>
        <v>1512.154</v>
      </c>
      <c r="P190" s="41"/>
      <c r="Q190" s="61"/>
      <c r="R190" s="61"/>
    </row>
    <row r="191" spans="1:18">
      <c r="A191" s="44"/>
      <c r="Q191" s="61"/>
      <c r="R191" s="61"/>
    </row>
    <row r="192" spans="1:18">
      <c r="A192" s="44"/>
      <c r="Q192" s="61"/>
      <c r="R192" s="61"/>
    </row>
    <row r="193" spans="1:18" ht="25.5">
      <c r="A193" s="46" t="s">
        <v>347</v>
      </c>
      <c r="C193" s="36">
        <f>$B$5</f>
        <v>1</v>
      </c>
      <c r="D193" s="51">
        <f>ROUND(,0)*$C$193</f>
        <v>0</v>
      </c>
      <c r="E193" s="51">
        <f t="shared" ref="E193:L193" si="178">ROUND(,0)*$C$193</f>
        <v>0</v>
      </c>
      <c r="F193" s="51">
        <f t="shared" si="178"/>
        <v>0</v>
      </c>
      <c r="G193" s="51">
        <f t="shared" si="178"/>
        <v>0</v>
      </c>
      <c r="H193" s="51">
        <f t="shared" si="178"/>
        <v>0</v>
      </c>
      <c r="I193" s="51">
        <f t="shared" si="178"/>
        <v>0</v>
      </c>
      <c r="J193" s="51">
        <f t="shared" si="178"/>
        <v>0</v>
      </c>
      <c r="K193" s="51">
        <f t="shared" si="178"/>
        <v>0</v>
      </c>
      <c r="L193" s="51">
        <f t="shared" si="178"/>
        <v>0</v>
      </c>
      <c r="M193" s="51">
        <f>ROUND('CAP14.3 ADDS'!J228+'CAP14.3 ADDS'!J229+'CAP14.3 ADDS'!J230+'CAP14.3 ADDS'!J231+'CAP14.3 ADDS'!J232+'CAP14.3 ADDS'!J233+'CAP14.3 ADDS'!J234,0)*$C$193</f>
        <v>1121733</v>
      </c>
      <c r="N193" s="51">
        <f>ROUND('CAP14.3 ADDS'!K228+'CAP14.3 ADDS'!K229+'CAP14.3 ADDS'!K230+'CAP14.3 ADDS'!K231+'CAP14.3 ADDS'!K232+'CAP14.3 ADDS'!K233+'CAP14.3 ADDS'!K234,0)*$C$193</f>
        <v>718404</v>
      </c>
      <c r="O193" s="51">
        <f>ROUND('CAP14.3 ADDS'!L228+'CAP14.3 ADDS'!L229+'CAP14.3 ADDS'!L230+'CAP14.3 ADDS'!L231+'CAP14.3 ADDS'!L232+'CAP14.3 ADDS'!L233+'CAP14.3 ADDS'!L234,0)*$C$193</f>
        <v>6232011</v>
      </c>
      <c r="P193" s="51"/>
      <c r="Q193" s="61">
        <f>SUM(D193:O193)/1000</f>
        <v>8072.1480000000001</v>
      </c>
      <c r="R193" s="61">
        <f>SUM(D198:O198)/12</f>
        <v>583.16199999999992</v>
      </c>
    </row>
    <row r="194" spans="1:18">
      <c r="A194" s="137" t="s">
        <v>81</v>
      </c>
      <c r="Q194" s="61"/>
      <c r="R194" s="61"/>
    </row>
    <row r="195" spans="1:18">
      <c r="A195" s="44" t="s">
        <v>77</v>
      </c>
      <c r="D195" s="36">
        <v>0</v>
      </c>
      <c r="E195" s="41">
        <f t="shared" ref="E195:O195" si="179">D197</f>
        <v>0</v>
      </c>
      <c r="F195" s="41">
        <f t="shared" si="179"/>
        <v>0</v>
      </c>
      <c r="G195" s="41">
        <f t="shared" si="179"/>
        <v>0</v>
      </c>
      <c r="H195" s="41">
        <f t="shared" si="179"/>
        <v>0</v>
      </c>
      <c r="I195" s="41">
        <f t="shared" si="179"/>
        <v>0</v>
      </c>
      <c r="J195" s="41">
        <v>0</v>
      </c>
      <c r="K195" s="41">
        <f t="shared" si="179"/>
        <v>0</v>
      </c>
      <c r="L195" s="41">
        <f t="shared" si="179"/>
        <v>0</v>
      </c>
      <c r="M195" s="41">
        <f t="shared" si="179"/>
        <v>0</v>
      </c>
      <c r="N195" s="41">
        <f t="shared" si="179"/>
        <v>1121.7329999999999</v>
      </c>
      <c r="O195" s="41">
        <f t="shared" si="179"/>
        <v>1840.1369999999999</v>
      </c>
      <c r="P195" s="41"/>
      <c r="Q195" s="61"/>
      <c r="R195" s="61"/>
    </row>
    <row r="196" spans="1:18">
      <c r="A196" s="44" t="s">
        <v>78</v>
      </c>
      <c r="D196" s="41">
        <f>D193/1000</f>
        <v>0</v>
      </c>
      <c r="E196" s="41">
        <f t="shared" ref="E196:O196" si="180">E193/1000</f>
        <v>0</v>
      </c>
      <c r="F196" s="41">
        <f t="shared" si="180"/>
        <v>0</v>
      </c>
      <c r="G196" s="41">
        <f t="shared" si="180"/>
        <v>0</v>
      </c>
      <c r="H196" s="41">
        <f t="shared" si="180"/>
        <v>0</v>
      </c>
      <c r="I196" s="41">
        <f t="shared" si="180"/>
        <v>0</v>
      </c>
      <c r="J196" s="41">
        <f t="shared" si="180"/>
        <v>0</v>
      </c>
      <c r="K196" s="41">
        <f t="shared" si="180"/>
        <v>0</v>
      </c>
      <c r="L196" s="41">
        <f t="shared" si="180"/>
        <v>0</v>
      </c>
      <c r="M196" s="41">
        <f t="shared" si="180"/>
        <v>1121.7329999999999</v>
      </c>
      <c r="N196" s="41">
        <f t="shared" si="180"/>
        <v>718.404</v>
      </c>
      <c r="O196" s="41">
        <f t="shared" si="180"/>
        <v>6232.0110000000004</v>
      </c>
      <c r="P196" s="41"/>
      <c r="Q196" s="61"/>
      <c r="R196" s="61"/>
    </row>
    <row r="197" spans="1:18">
      <c r="A197" s="44" t="s">
        <v>79</v>
      </c>
      <c r="D197" s="41">
        <f t="shared" ref="D197:O197" si="181">D195+D196</f>
        <v>0</v>
      </c>
      <c r="E197" s="41">
        <f t="shared" si="181"/>
        <v>0</v>
      </c>
      <c r="F197" s="41">
        <f t="shared" si="181"/>
        <v>0</v>
      </c>
      <c r="G197" s="41">
        <f t="shared" si="181"/>
        <v>0</v>
      </c>
      <c r="H197" s="41">
        <f t="shared" si="181"/>
        <v>0</v>
      </c>
      <c r="I197" s="41">
        <f t="shared" si="181"/>
        <v>0</v>
      </c>
      <c r="J197" s="41">
        <f t="shared" si="181"/>
        <v>0</v>
      </c>
      <c r="K197" s="41">
        <f t="shared" si="181"/>
        <v>0</v>
      </c>
      <c r="L197" s="41">
        <f t="shared" si="181"/>
        <v>0</v>
      </c>
      <c r="M197" s="41">
        <f t="shared" si="181"/>
        <v>1121.7329999999999</v>
      </c>
      <c r="N197" s="41">
        <f t="shared" si="181"/>
        <v>1840.1369999999999</v>
      </c>
      <c r="O197" s="41">
        <f t="shared" si="181"/>
        <v>8072.1480000000001</v>
      </c>
      <c r="P197" s="41"/>
      <c r="Q197" s="61"/>
      <c r="R197" s="61"/>
    </row>
    <row r="198" spans="1:18">
      <c r="A198" s="44" t="s">
        <v>80</v>
      </c>
      <c r="D198" s="41">
        <f t="shared" ref="D198:O198" si="182">(D195+D197)/2</f>
        <v>0</v>
      </c>
      <c r="E198" s="41">
        <f t="shared" si="182"/>
        <v>0</v>
      </c>
      <c r="F198" s="41">
        <f t="shared" si="182"/>
        <v>0</v>
      </c>
      <c r="G198" s="41">
        <f t="shared" si="182"/>
        <v>0</v>
      </c>
      <c r="H198" s="41">
        <f t="shared" si="182"/>
        <v>0</v>
      </c>
      <c r="I198" s="41">
        <f t="shared" si="182"/>
        <v>0</v>
      </c>
      <c r="J198" s="41">
        <f t="shared" si="182"/>
        <v>0</v>
      </c>
      <c r="K198" s="41">
        <f t="shared" si="182"/>
        <v>0</v>
      </c>
      <c r="L198" s="41">
        <f t="shared" si="182"/>
        <v>0</v>
      </c>
      <c r="M198" s="41">
        <f t="shared" si="182"/>
        <v>560.86649999999997</v>
      </c>
      <c r="N198" s="41">
        <f t="shared" si="182"/>
        <v>1480.9349999999999</v>
      </c>
      <c r="O198" s="41">
        <f t="shared" si="182"/>
        <v>4956.1424999999999</v>
      </c>
      <c r="P198" s="41"/>
      <c r="Q198" s="61"/>
      <c r="R198" s="61"/>
    </row>
    <row r="199" spans="1:18">
      <c r="A199" s="44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61"/>
      <c r="R199" s="61"/>
    </row>
    <row r="200" spans="1:18">
      <c r="A200" s="46" t="s">
        <v>436</v>
      </c>
      <c r="C200" s="36">
        <f>$B$5</f>
        <v>1</v>
      </c>
      <c r="D200" s="51">
        <f>ROUND(,0)*$C$200</f>
        <v>0</v>
      </c>
      <c r="E200" s="51">
        <f t="shared" ref="E200:L200" si="183">ROUND(,0)*$C$200</f>
        <v>0</v>
      </c>
      <c r="F200" s="51">
        <f t="shared" si="183"/>
        <v>0</v>
      </c>
      <c r="G200" s="51">
        <f t="shared" si="183"/>
        <v>0</v>
      </c>
      <c r="H200" s="51">
        <f t="shared" si="183"/>
        <v>0</v>
      </c>
      <c r="I200" s="51">
        <f t="shared" si="183"/>
        <v>0</v>
      </c>
      <c r="J200" s="51">
        <f t="shared" si="183"/>
        <v>0</v>
      </c>
      <c r="K200" s="51">
        <f t="shared" si="183"/>
        <v>0</v>
      </c>
      <c r="L200" s="51">
        <f t="shared" si="183"/>
        <v>0</v>
      </c>
      <c r="M200" s="51">
        <f>ROUND('CAP14.3 ADDS'!J242,0)*$C$200</f>
        <v>12181</v>
      </c>
      <c r="N200" s="51">
        <f>ROUND('CAP14.3 ADDS'!K242,0)*$C$200</f>
        <v>4794</v>
      </c>
      <c r="O200" s="51">
        <f>ROUND('CAP14.3 ADDS'!L242,0)*$C$200</f>
        <v>172500</v>
      </c>
      <c r="P200" s="51"/>
      <c r="Q200" s="61">
        <f>SUM(D200:O200)/1000</f>
        <v>189.47499999999999</v>
      </c>
      <c r="R200" s="61">
        <f>SUM(D205:O205)/12</f>
        <v>10.324458333333332</v>
      </c>
    </row>
    <row r="201" spans="1:18">
      <c r="A201" s="137" t="s">
        <v>81</v>
      </c>
      <c r="Q201" s="61"/>
      <c r="R201" s="61"/>
    </row>
    <row r="202" spans="1:18">
      <c r="A202" s="44" t="s">
        <v>77</v>
      </c>
      <c r="D202" s="36">
        <v>0</v>
      </c>
      <c r="E202" s="41">
        <f t="shared" ref="E202" si="184">D204</f>
        <v>0</v>
      </c>
      <c r="F202" s="41">
        <f t="shared" ref="F202" si="185">E204</f>
        <v>0</v>
      </c>
      <c r="G202" s="41">
        <f t="shared" ref="G202" si="186">F204</f>
        <v>0</v>
      </c>
      <c r="H202" s="41">
        <f t="shared" ref="H202" si="187">G204</f>
        <v>0</v>
      </c>
      <c r="I202" s="41">
        <f t="shared" ref="I202" si="188">H204</f>
        <v>0</v>
      </c>
      <c r="J202" s="41">
        <v>0</v>
      </c>
      <c r="K202" s="41">
        <f t="shared" ref="K202" si="189">J204</f>
        <v>0</v>
      </c>
      <c r="L202" s="41">
        <f t="shared" ref="L202" si="190">K204</f>
        <v>0</v>
      </c>
      <c r="M202" s="41">
        <f t="shared" ref="M202" si="191">L204</f>
        <v>0</v>
      </c>
      <c r="N202" s="41">
        <f t="shared" ref="N202" si="192">M204</f>
        <v>12.180999999999999</v>
      </c>
      <c r="O202" s="41">
        <f t="shared" ref="O202" si="193">N204</f>
        <v>16.974999999999998</v>
      </c>
      <c r="P202" s="41"/>
      <c r="Q202" s="61"/>
      <c r="R202" s="61"/>
    </row>
    <row r="203" spans="1:18">
      <c r="A203" s="44" t="s">
        <v>78</v>
      </c>
      <c r="D203" s="41">
        <f>D200/1000</f>
        <v>0</v>
      </c>
      <c r="E203" s="41">
        <f t="shared" ref="E203:O203" si="194">E200/1000</f>
        <v>0</v>
      </c>
      <c r="F203" s="41">
        <f t="shared" si="194"/>
        <v>0</v>
      </c>
      <c r="G203" s="41">
        <f t="shared" si="194"/>
        <v>0</v>
      </c>
      <c r="H203" s="41">
        <f t="shared" si="194"/>
        <v>0</v>
      </c>
      <c r="I203" s="41">
        <f t="shared" si="194"/>
        <v>0</v>
      </c>
      <c r="J203" s="41">
        <f t="shared" si="194"/>
        <v>0</v>
      </c>
      <c r="K203" s="41">
        <f t="shared" si="194"/>
        <v>0</v>
      </c>
      <c r="L203" s="41">
        <f t="shared" si="194"/>
        <v>0</v>
      </c>
      <c r="M203" s="41">
        <f t="shared" si="194"/>
        <v>12.180999999999999</v>
      </c>
      <c r="N203" s="41">
        <f t="shared" si="194"/>
        <v>4.7939999999999996</v>
      </c>
      <c r="O203" s="41">
        <f t="shared" si="194"/>
        <v>172.5</v>
      </c>
      <c r="P203" s="41"/>
      <c r="Q203" s="61"/>
      <c r="R203" s="61"/>
    </row>
    <row r="204" spans="1:18">
      <c r="A204" s="44" t="s">
        <v>79</v>
      </c>
      <c r="D204" s="41">
        <f t="shared" ref="D204:O204" si="195">D202+D203</f>
        <v>0</v>
      </c>
      <c r="E204" s="41">
        <f t="shared" si="195"/>
        <v>0</v>
      </c>
      <c r="F204" s="41">
        <f t="shared" si="195"/>
        <v>0</v>
      </c>
      <c r="G204" s="41">
        <f t="shared" si="195"/>
        <v>0</v>
      </c>
      <c r="H204" s="41">
        <f t="shared" si="195"/>
        <v>0</v>
      </c>
      <c r="I204" s="41">
        <f t="shared" si="195"/>
        <v>0</v>
      </c>
      <c r="J204" s="41">
        <f t="shared" si="195"/>
        <v>0</v>
      </c>
      <c r="K204" s="41">
        <f t="shared" si="195"/>
        <v>0</v>
      </c>
      <c r="L204" s="41">
        <f t="shared" si="195"/>
        <v>0</v>
      </c>
      <c r="M204" s="41">
        <f t="shared" si="195"/>
        <v>12.180999999999999</v>
      </c>
      <c r="N204" s="41">
        <f t="shared" si="195"/>
        <v>16.974999999999998</v>
      </c>
      <c r="O204" s="41">
        <f t="shared" si="195"/>
        <v>189.47499999999999</v>
      </c>
      <c r="P204" s="41"/>
      <c r="Q204" s="61"/>
      <c r="R204" s="61"/>
    </row>
    <row r="205" spans="1:18">
      <c r="A205" s="44" t="s">
        <v>80</v>
      </c>
      <c r="D205" s="41">
        <f t="shared" ref="D205:O205" si="196">(D202+D204)/2</f>
        <v>0</v>
      </c>
      <c r="E205" s="41">
        <f t="shared" si="196"/>
        <v>0</v>
      </c>
      <c r="F205" s="41">
        <f t="shared" si="196"/>
        <v>0</v>
      </c>
      <c r="G205" s="41">
        <f t="shared" si="196"/>
        <v>0</v>
      </c>
      <c r="H205" s="41">
        <f t="shared" si="196"/>
        <v>0</v>
      </c>
      <c r="I205" s="41">
        <f t="shared" si="196"/>
        <v>0</v>
      </c>
      <c r="J205" s="41">
        <f t="shared" si="196"/>
        <v>0</v>
      </c>
      <c r="K205" s="41">
        <f t="shared" si="196"/>
        <v>0</v>
      </c>
      <c r="L205" s="41">
        <f t="shared" si="196"/>
        <v>0</v>
      </c>
      <c r="M205" s="41">
        <f t="shared" si="196"/>
        <v>6.0904999999999996</v>
      </c>
      <c r="N205" s="41">
        <f t="shared" si="196"/>
        <v>14.577999999999999</v>
      </c>
      <c r="O205" s="41">
        <f t="shared" si="196"/>
        <v>103.22499999999999</v>
      </c>
      <c r="P205" s="41"/>
      <c r="Q205" s="61"/>
      <c r="R205" s="61"/>
    </row>
    <row r="206" spans="1:18">
      <c r="A206" s="44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61"/>
      <c r="R206" s="61"/>
    </row>
    <row r="207" spans="1:18">
      <c r="A207" s="46" t="s">
        <v>435</v>
      </c>
      <c r="C207" s="36">
        <f>$B$5</f>
        <v>1</v>
      </c>
      <c r="D207" s="51">
        <f>ROUND(,0)*$C$193</f>
        <v>0</v>
      </c>
      <c r="E207" s="51">
        <f t="shared" ref="E207:L207" si="197">ROUND(,0)*$C$193</f>
        <v>0</v>
      </c>
      <c r="F207" s="51">
        <f t="shared" si="197"/>
        <v>0</v>
      </c>
      <c r="G207" s="51">
        <f t="shared" si="197"/>
        <v>0</v>
      </c>
      <c r="H207" s="51">
        <f t="shared" si="197"/>
        <v>0</v>
      </c>
      <c r="I207" s="51">
        <f t="shared" si="197"/>
        <v>0</v>
      </c>
      <c r="J207" s="51">
        <f t="shared" si="197"/>
        <v>0</v>
      </c>
      <c r="K207" s="51">
        <f t="shared" si="197"/>
        <v>0</v>
      </c>
      <c r="L207" s="51">
        <f t="shared" si="197"/>
        <v>0</v>
      </c>
      <c r="M207" s="51">
        <f>ROUND('CAP14.3 ADDS'!J236,0)*$C$193</f>
        <v>75565</v>
      </c>
      <c r="N207" s="51">
        <f>ROUND('CAP14.3 ADDS'!K236,0)*$C$193</f>
        <v>1681</v>
      </c>
      <c r="O207" s="51">
        <f>ROUND('CAP14.3 ADDS'!L236,0)*$C$193</f>
        <v>0</v>
      </c>
      <c r="P207" s="51"/>
      <c r="Q207" s="61">
        <f>SUM(D207:O207)/1000</f>
        <v>77.245999999999995</v>
      </c>
      <c r="R207" s="61">
        <f>SUM(D212:O212)/12</f>
        <v>15.952833333333331</v>
      </c>
    </row>
    <row r="208" spans="1:18">
      <c r="A208" s="137" t="s">
        <v>81</v>
      </c>
      <c r="Q208" s="61"/>
      <c r="R208" s="61"/>
    </row>
    <row r="209" spans="1:18">
      <c r="A209" s="44" t="s">
        <v>77</v>
      </c>
      <c r="D209" s="36">
        <v>0</v>
      </c>
      <c r="E209" s="41">
        <f t="shared" ref="E209" si="198">D211</f>
        <v>0</v>
      </c>
      <c r="F209" s="41">
        <f t="shared" ref="F209" si="199">E211</f>
        <v>0</v>
      </c>
      <c r="G209" s="41">
        <f t="shared" ref="G209" si="200">F211</f>
        <v>0</v>
      </c>
      <c r="H209" s="41">
        <f t="shared" ref="H209" si="201">G211</f>
        <v>0</v>
      </c>
      <c r="I209" s="41">
        <f t="shared" ref="I209" si="202">H211</f>
        <v>0</v>
      </c>
      <c r="J209" s="41">
        <v>0</v>
      </c>
      <c r="K209" s="41">
        <f t="shared" ref="K209" si="203">J211</f>
        <v>0</v>
      </c>
      <c r="L209" s="41">
        <f t="shared" ref="L209" si="204">K211</f>
        <v>0</v>
      </c>
      <c r="M209" s="41">
        <f t="shared" ref="M209" si="205">L211</f>
        <v>0</v>
      </c>
      <c r="N209" s="41">
        <f t="shared" ref="N209" si="206">M211</f>
        <v>75.564999999999998</v>
      </c>
      <c r="O209" s="41">
        <f t="shared" ref="O209" si="207">N211</f>
        <v>77.245999999999995</v>
      </c>
      <c r="P209" s="41"/>
      <c r="Q209" s="61"/>
      <c r="R209" s="61"/>
    </row>
    <row r="210" spans="1:18">
      <c r="A210" s="44" t="s">
        <v>78</v>
      </c>
      <c r="D210" s="41">
        <f>D207/1000</f>
        <v>0</v>
      </c>
      <c r="E210" s="41">
        <f t="shared" ref="E210:O210" si="208">E207/1000</f>
        <v>0</v>
      </c>
      <c r="F210" s="41">
        <f t="shared" si="208"/>
        <v>0</v>
      </c>
      <c r="G210" s="41">
        <f t="shared" si="208"/>
        <v>0</v>
      </c>
      <c r="H210" s="41">
        <f t="shared" si="208"/>
        <v>0</v>
      </c>
      <c r="I210" s="41">
        <f t="shared" si="208"/>
        <v>0</v>
      </c>
      <c r="J210" s="41">
        <f t="shared" si="208"/>
        <v>0</v>
      </c>
      <c r="K210" s="41">
        <f t="shared" si="208"/>
        <v>0</v>
      </c>
      <c r="L210" s="41">
        <f t="shared" si="208"/>
        <v>0</v>
      </c>
      <c r="M210" s="41">
        <f t="shared" si="208"/>
        <v>75.564999999999998</v>
      </c>
      <c r="N210" s="41">
        <f t="shared" si="208"/>
        <v>1.681</v>
      </c>
      <c r="O210" s="41">
        <f t="shared" si="208"/>
        <v>0</v>
      </c>
      <c r="P210" s="41"/>
      <c r="Q210" s="61"/>
      <c r="R210" s="61"/>
    </row>
    <row r="211" spans="1:18">
      <c r="A211" s="44" t="s">
        <v>79</v>
      </c>
      <c r="D211" s="41">
        <f t="shared" ref="D211:O211" si="209">D209+D210</f>
        <v>0</v>
      </c>
      <c r="E211" s="41">
        <f t="shared" si="209"/>
        <v>0</v>
      </c>
      <c r="F211" s="41">
        <f t="shared" si="209"/>
        <v>0</v>
      </c>
      <c r="G211" s="41">
        <f t="shared" si="209"/>
        <v>0</v>
      </c>
      <c r="H211" s="41">
        <f t="shared" si="209"/>
        <v>0</v>
      </c>
      <c r="I211" s="41">
        <f t="shared" si="209"/>
        <v>0</v>
      </c>
      <c r="J211" s="41">
        <f t="shared" si="209"/>
        <v>0</v>
      </c>
      <c r="K211" s="41">
        <f t="shared" si="209"/>
        <v>0</v>
      </c>
      <c r="L211" s="41">
        <f t="shared" si="209"/>
        <v>0</v>
      </c>
      <c r="M211" s="41">
        <f t="shared" si="209"/>
        <v>75.564999999999998</v>
      </c>
      <c r="N211" s="41">
        <f t="shared" si="209"/>
        <v>77.245999999999995</v>
      </c>
      <c r="O211" s="41">
        <f t="shared" si="209"/>
        <v>77.245999999999995</v>
      </c>
      <c r="P211" s="41"/>
      <c r="Q211" s="61"/>
      <c r="R211" s="61"/>
    </row>
    <row r="212" spans="1:18">
      <c r="A212" s="44" t="s">
        <v>80</v>
      </c>
      <c r="D212" s="41">
        <f t="shared" ref="D212:O212" si="210">(D209+D211)/2</f>
        <v>0</v>
      </c>
      <c r="E212" s="41">
        <f t="shared" si="210"/>
        <v>0</v>
      </c>
      <c r="F212" s="41">
        <f t="shared" si="210"/>
        <v>0</v>
      </c>
      <c r="G212" s="41">
        <f t="shared" si="210"/>
        <v>0</v>
      </c>
      <c r="H212" s="41">
        <f t="shared" si="210"/>
        <v>0</v>
      </c>
      <c r="I212" s="41">
        <f t="shared" si="210"/>
        <v>0</v>
      </c>
      <c r="J212" s="41">
        <f t="shared" si="210"/>
        <v>0</v>
      </c>
      <c r="K212" s="41">
        <f t="shared" si="210"/>
        <v>0</v>
      </c>
      <c r="L212" s="41">
        <f t="shared" si="210"/>
        <v>0</v>
      </c>
      <c r="M212" s="41">
        <f t="shared" si="210"/>
        <v>37.782499999999999</v>
      </c>
      <c r="N212" s="41">
        <f t="shared" si="210"/>
        <v>76.405499999999989</v>
      </c>
      <c r="O212" s="41">
        <f t="shared" si="210"/>
        <v>77.245999999999995</v>
      </c>
      <c r="P212" s="41"/>
      <c r="Q212" s="61"/>
      <c r="R212" s="61"/>
    </row>
    <row r="213" spans="1:18">
      <c r="A213" s="44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61"/>
      <c r="R213" s="61"/>
    </row>
    <row r="214" spans="1:18">
      <c r="A214" s="46" t="s">
        <v>234</v>
      </c>
      <c r="C214" s="36">
        <f>$B$5</f>
        <v>1</v>
      </c>
      <c r="D214" s="51">
        <f>ROUND(,0)*$C$193</f>
        <v>0</v>
      </c>
      <c r="E214" s="51">
        <f t="shared" ref="E214:L214" si="211">ROUND(,0)*$C$193</f>
        <v>0</v>
      </c>
      <c r="F214" s="51">
        <f t="shared" si="211"/>
        <v>0</v>
      </c>
      <c r="G214" s="51">
        <f t="shared" si="211"/>
        <v>0</v>
      </c>
      <c r="H214" s="51">
        <f t="shared" si="211"/>
        <v>0</v>
      </c>
      <c r="I214" s="51">
        <f t="shared" si="211"/>
        <v>0</v>
      </c>
      <c r="J214" s="51">
        <f t="shared" si="211"/>
        <v>0</v>
      </c>
      <c r="K214" s="51">
        <f t="shared" si="211"/>
        <v>0</v>
      </c>
      <c r="L214" s="51">
        <f t="shared" si="211"/>
        <v>0</v>
      </c>
      <c r="M214" s="51">
        <f>ROUND('CAP14.3 ADDS'!J239+'CAP14.3 ADDS'!J240,0)*$C$193</f>
        <v>162015</v>
      </c>
      <c r="N214" s="51">
        <f>ROUND('CAP14.3 ADDS'!K239+'CAP14.3 ADDS'!K240,0)*$C$193</f>
        <v>68671</v>
      </c>
      <c r="O214" s="51">
        <f>ROUND('CAP14.3 ADDS'!L239+'CAP14.3 ADDS'!L240,0)*$C$193</f>
        <v>0</v>
      </c>
      <c r="P214" s="51"/>
      <c r="Q214" s="61">
        <f>SUM(D214:O214)/1000</f>
        <v>230.68600000000001</v>
      </c>
      <c r="R214" s="61">
        <f>SUM(D219:O219)/12</f>
        <v>42.336999999999996</v>
      </c>
    </row>
    <row r="215" spans="1:18">
      <c r="A215" s="137" t="s">
        <v>81</v>
      </c>
      <c r="Q215" s="61"/>
      <c r="R215" s="61"/>
    </row>
    <row r="216" spans="1:18">
      <c r="A216" s="44" t="s">
        <v>77</v>
      </c>
      <c r="D216" s="36">
        <v>0</v>
      </c>
      <c r="E216" s="41">
        <f t="shared" ref="E216" si="212">D218</f>
        <v>0</v>
      </c>
      <c r="F216" s="41">
        <f t="shared" ref="F216" si="213">E218</f>
        <v>0</v>
      </c>
      <c r="G216" s="41">
        <f t="shared" ref="G216" si="214">F218</f>
        <v>0</v>
      </c>
      <c r="H216" s="41">
        <f t="shared" ref="H216" si="215">G218</f>
        <v>0</v>
      </c>
      <c r="I216" s="41">
        <f t="shared" ref="I216" si="216">H218</f>
        <v>0</v>
      </c>
      <c r="J216" s="41">
        <v>0</v>
      </c>
      <c r="K216" s="41">
        <f t="shared" ref="K216" si="217">J218</f>
        <v>0</v>
      </c>
      <c r="L216" s="41">
        <f t="shared" ref="L216" si="218">K218</f>
        <v>0</v>
      </c>
      <c r="M216" s="41">
        <f t="shared" ref="M216" si="219">L218</f>
        <v>0</v>
      </c>
      <c r="N216" s="41">
        <f t="shared" ref="N216" si="220">M218</f>
        <v>162.01499999999999</v>
      </c>
      <c r="O216" s="41">
        <f t="shared" ref="O216" si="221">N218</f>
        <v>230.68599999999998</v>
      </c>
      <c r="P216" s="41"/>
      <c r="Q216" s="61"/>
      <c r="R216" s="61"/>
    </row>
    <row r="217" spans="1:18">
      <c r="A217" s="44" t="s">
        <v>78</v>
      </c>
      <c r="D217" s="41">
        <f>D214/1000</f>
        <v>0</v>
      </c>
      <c r="E217" s="41">
        <f t="shared" ref="E217:O217" si="222">E214/1000</f>
        <v>0</v>
      </c>
      <c r="F217" s="41">
        <f t="shared" si="222"/>
        <v>0</v>
      </c>
      <c r="G217" s="41">
        <f t="shared" si="222"/>
        <v>0</v>
      </c>
      <c r="H217" s="41">
        <f t="shared" si="222"/>
        <v>0</v>
      </c>
      <c r="I217" s="41">
        <f t="shared" si="222"/>
        <v>0</v>
      </c>
      <c r="J217" s="41">
        <f t="shared" si="222"/>
        <v>0</v>
      </c>
      <c r="K217" s="41">
        <f t="shared" si="222"/>
        <v>0</v>
      </c>
      <c r="L217" s="41">
        <f t="shared" si="222"/>
        <v>0</v>
      </c>
      <c r="M217" s="41">
        <f t="shared" si="222"/>
        <v>162.01499999999999</v>
      </c>
      <c r="N217" s="41">
        <f t="shared" si="222"/>
        <v>68.671000000000006</v>
      </c>
      <c r="O217" s="41">
        <f t="shared" si="222"/>
        <v>0</v>
      </c>
      <c r="P217" s="41"/>
      <c r="Q217" s="61"/>
      <c r="R217" s="61"/>
    </row>
    <row r="218" spans="1:18">
      <c r="A218" s="44" t="s">
        <v>79</v>
      </c>
      <c r="D218" s="41">
        <f t="shared" ref="D218:O218" si="223">D216+D217</f>
        <v>0</v>
      </c>
      <c r="E218" s="41">
        <f t="shared" si="223"/>
        <v>0</v>
      </c>
      <c r="F218" s="41">
        <f t="shared" si="223"/>
        <v>0</v>
      </c>
      <c r="G218" s="41">
        <f t="shared" si="223"/>
        <v>0</v>
      </c>
      <c r="H218" s="41">
        <f t="shared" si="223"/>
        <v>0</v>
      </c>
      <c r="I218" s="41">
        <f t="shared" si="223"/>
        <v>0</v>
      </c>
      <c r="J218" s="41">
        <f t="shared" si="223"/>
        <v>0</v>
      </c>
      <c r="K218" s="41">
        <f t="shared" si="223"/>
        <v>0</v>
      </c>
      <c r="L218" s="41">
        <f t="shared" si="223"/>
        <v>0</v>
      </c>
      <c r="M218" s="41">
        <f t="shared" si="223"/>
        <v>162.01499999999999</v>
      </c>
      <c r="N218" s="41">
        <f t="shared" si="223"/>
        <v>230.68599999999998</v>
      </c>
      <c r="O218" s="41">
        <f t="shared" si="223"/>
        <v>230.68599999999998</v>
      </c>
      <c r="P218" s="41"/>
      <c r="Q218" s="61"/>
      <c r="R218" s="61"/>
    </row>
    <row r="219" spans="1:18">
      <c r="A219" s="44" t="s">
        <v>80</v>
      </c>
      <c r="D219" s="41">
        <f t="shared" ref="D219:O219" si="224">(D216+D218)/2</f>
        <v>0</v>
      </c>
      <c r="E219" s="41">
        <f t="shared" si="224"/>
        <v>0</v>
      </c>
      <c r="F219" s="41">
        <f t="shared" si="224"/>
        <v>0</v>
      </c>
      <c r="G219" s="41">
        <f t="shared" si="224"/>
        <v>0</v>
      </c>
      <c r="H219" s="41">
        <f t="shared" si="224"/>
        <v>0</v>
      </c>
      <c r="I219" s="41">
        <f t="shared" si="224"/>
        <v>0</v>
      </c>
      <c r="J219" s="41">
        <f t="shared" si="224"/>
        <v>0</v>
      </c>
      <c r="K219" s="41">
        <f t="shared" si="224"/>
        <v>0</v>
      </c>
      <c r="L219" s="41">
        <f t="shared" si="224"/>
        <v>0</v>
      </c>
      <c r="M219" s="41">
        <f t="shared" si="224"/>
        <v>81.007499999999993</v>
      </c>
      <c r="N219" s="41">
        <f t="shared" si="224"/>
        <v>196.35049999999998</v>
      </c>
      <c r="O219" s="41">
        <f t="shared" si="224"/>
        <v>230.68599999999998</v>
      </c>
      <c r="P219" s="41"/>
      <c r="Q219" s="61"/>
      <c r="R219" s="61"/>
    </row>
    <row r="220" spans="1:18">
      <c r="A220" s="44"/>
      <c r="Q220" s="61"/>
      <c r="R220" s="61"/>
    </row>
    <row r="221" spans="1:18">
      <c r="A221" s="44"/>
      <c r="L221" s="248" t="s">
        <v>88</v>
      </c>
      <c r="M221" s="248"/>
      <c r="N221" s="248"/>
      <c r="O221" s="248"/>
      <c r="P221" s="69"/>
      <c r="Q221" s="142">
        <f>SUM(Q14:Q220)</f>
        <v>89881.239000000001</v>
      </c>
      <c r="R221" s="142">
        <f>SUM(R14:R220)</f>
        <v>6999.5870416666658</v>
      </c>
    </row>
    <row r="222" spans="1:18">
      <c r="A222" s="44"/>
      <c r="M222" s="75"/>
      <c r="N222" s="75"/>
      <c r="O222" s="75"/>
      <c r="P222" s="75"/>
      <c r="Q222" s="143"/>
      <c r="R222" s="143"/>
    </row>
    <row r="223" spans="1:18">
      <c r="M223" s="75"/>
      <c r="Q223" s="61"/>
      <c r="R223" s="61"/>
    </row>
    <row r="224" spans="1:18" ht="13.5" customHeight="1">
      <c r="Q224" s="61"/>
      <c r="R224" s="61"/>
    </row>
    <row r="225" spans="1:18" ht="12" customHeight="1">
      <c r="A225" s="46" t="s">
        <v>87</v>
      </c>
      <c r="C225" s="36">
        <f>$B$5</f>
        <v>1</v>
      </c>
      <c r="D225" s="51">
        <f>ROUND(,0)*$C$225</f>
        <v>0</v>
      </c>
      <c r="E225" s="51">
        <f t="shared" ref="E225:L225" si="225">ROUND(,0)*$C$225</f>
        <v>0</v>
      </c>
      <c r="F225" s="51">
        <f t="shared" si="225"/>
        <v>0</v>
      </c>
      <c r="G225" s="51">
        <f t="shared" si="225"/>
        <v>0</v>
      </c>
      <c r="H225" s="51">
        <f t="shared" si="225"/>
        <v>0</v>
      </c>
      <c r="I225" s="51">
        <f t="shared" si="225"/>
        <v>0</v>
      </c>
      <c r="J225" s="51">
        <f t="shared" si="225"/>
        <v>0</v>
      </c>
      <c r="K225" s="51">
        <f t="shared" si="225"/>
        <v>0</v>
      </c>
      <c r="L225" s="51">
        <f t="shared" si="225"/>
        <v>0</v>
      </c>
      <c r="M225" s="51">
        <f>ROUND('CAP14.3 ADDS'!J173,0)*$C$225</f>
        <v>203594</v>
      </c>
      <c r="N225" s="51">
        <f>ROUND('CAP14.3 ADDS'!K173,0)*$C$225</f>
        <v>1818</v>
      </c>
      <c r="O225" s="51">
        <f>ROUND('CAP14.3 ADDS'!L173,0)*$C$225</f>
        <v>0</v>
      </c>
      <c r="P225" s="51"/>
      <c r="Q225" s="61">
        <f>SUM(D225:O225)/1000</f>
        <v>205.41200000000001</v>
      </c>
      <c r="R225" s="61">
        <f>SUM(D230:O230)/12</f>
        <v>42.642666666666663</v>
      </c>
    </row>
    <row r="226" spans="1:18">
      <c r="A226" s="40" t="s">
        <v>81</v>
      </c>
      <c r="Q226" s="61"/>
      <c r="R226" s="61"/>
    </row>
    <row r="227" spans="1:18">
      <c r="A227" s="36" t="s">
        <v>77</v>
      </c>
      <c r="D227" s="36">
        <v>0</v>
      </c>
      <c r="E227" s="41">
        <f t="shared" ref="E227:O227" si="226">D229</f>
        <v>0</v>
      </c>
      <c r="F227" s="41">
        <f t="shared" si="226"/>
        <v>0</v>
      </c>
      <c r="G227" s="41">
        <f t="shared" si="226"/>
        <v>0</v>
      </c>
      <c r="H227" s="41">
        <f t="shared" si="226"/>
        <v>0</v>
      </c>
      <c r="I227" s="41">
        <f t="shared" si="226"/>
        <v>0</v>
      </c>
      <c r="J227" s="41">
        <v>0</v>
      </c>
      <c r="K227" s="41">
        <f t="shared" si="226"/>
        <v>0</v>
      </c>
      <c r="L227" s="41">
        <f t="shared" si="226"/>
        <v>0</v>
      </c>
      <c r="M227" s="41">
        <f t="shared" si="226"/>
        <v>0</v>
      </c>
      <c r="N227" s="41">
        <f t="shared" si="226"/>
        <v>203.59399999999999</v>
      </c>
      <c r="O227" s="41">
        <f t="shared" si="226"/>
        <v>205.41200000000001</v>
      </c>
      <c r="P227" s="41"/>
      <c r="Q227" s="61"/>
      <c r="R227" s="61"/>
    </row>
    <row r="228" spans="1:18">
      <c r="A228" s="36" t="s">
        <v>78</v>
      </c>
      <c r="D228" s="41">
        <f>D225/1000</f>
        <v>0</v>
      </c>
      <c r="E228" s="41">
        <f t="shared" ref="E228:O228" si="227">E225/1000</f>
        <v>0</v>
      </c>
      <c r="F228" s="41">
        <f t="shared" si="227"/>
        <v>0</v>
      </c>
      <c r="G228" s="41">
        <f t="shared" si="227"/>
        <v>0</v>
      </c>
      <c r="H228" s="41">
        <f t="shared" si="227"/>
        <v>0</v>
      </c>
      <c r="I228" s="41">
        <f t="shared" si="227"/>
        <v>0</v>
      </c>
      <c r="J228" s="41">
        <f t="shared" si="227"/>
        <v>0</v>
      </c>
      <c r="K228" s="41">
        <f t="shared" si="227"/>
        <v>0</v>
      </c>
      <c r="L228" s="41">
        <f t="shared" si="227"/>
        <v>0</v>
      </c>
      <c r="M228" s="41">
        <f t="shared" si="227"/>
        <v>203.59399999999999</v>
      </c>
      <c r="N228" s="41">
        <f t="shared" si="227"/>
        <v>1.8180000000000001</v>
      </c>
      <c r="O228" s="41">
        <f t="shared" si="227"/>
        <v>0</v>
      </c>
      <c r="P228" s="41"/>
      <c r="Q228" s="61"/>
      <c r="R228" s="61"/>
    </row>
    <row r="229" spans="1:18">
      <c r="A229" s="36" t="s">
        <v>79</v>
      </c>
      <c r="D229" s="41">
        <f t="shared" ref="D229:O229" si="228">D227+D228</f>
        <v>0</v>
      </c>
      <c r="E229" s="41">
        <f t="shared" si="228"/>
        <v>0</v>
      </c>
      <c r="F229" s="41">
        <f t="shared" si="228"/>
        <v>0</v>
      </c>
      <c r="G229" s="41">
        <f t="shared" si="228"/>
        <v>0</v>
      </c>
      <c r="H229" s="41">
        <f t="shared" si="228"/>
        <v>0</v>
      </c>
      <c r="I229" s="41">
        <f t="shared" si="228"/>
        <v>0</v>
      </c>
      <c r="J229" s="41">
        <f t="shared" si="228"/>
        <v>0</v>
      </c>
      <c r="K229" s="41">
        <f t="shared" si="228"/>
        <v>0</v>
      </c>
      <c r="L229" s="41">
        <f t="shared" si="228"/>
        <v>0</v>
      </c>
      <c r="M229" s="41">
        <f t="shared" si="228"/>
        <v>203.59399999999999</v>
      </c>
      <c r="N229" s="41">
        <f t="shared" si="228"/>
        <v>205.41200000000001</v>
      </c>
      <c r="O229" s="41">
        <f t="shared" si="228"/>
        <v>205.41200000000001</v>
      </c>
      <c r="P229" s="41"/>
      <c r="Q229" s="61"/>
      <c r="R229" s="61"/>
    </row>
    <row r="230" spans="1:18">
      <c r="A230" s="36" t="s">
        <v>80</v>
      </c>
      <c r="D230" s="41">
        <f t="shared" ref="D230:O230" si="229">(D227+D229)/2</f>
        <v>0</v>
      </c>
      <c r="E230" s="41">
        <f t="shared" si="229"/>
        <v>0</v>
      </c>
      <c r="F230" s="41">
        <f t="shared" si="229"/>
        <v>0</v>
      </c>
      <c r="G230" s="41">
        <f t="shared" si="229"/>
        <v>0</v>
      </c>
      <c r="H230" s="41">
        <f t="shared" si="229"/>
        <v>0</v>
      </c>
      <c r="I230" s="41">
        <f t="shared" si="229"/>
        <v>0</v>
      </c>
      <c r="J230" s="41">
        <f t="shared" si="229"/>
        <v>0</v>
      </c>
      <c r="K230" s="41">
        <f t="shared" si="229"/>
        <v>0</v>
      </c>
      <c r="L230" s="41">
        <f t="shared" si="229"/>
        <v>0</v>
      </c>
      <c r="M230" s="41">
        <f t="shared" si="229"/>
        <v>101.797</v>
      </c>
      <c r="N230" s="41">
        <f t="shared" si="229"/>
        <v>204.50299999999999</v>
      </c>
      <c r="O230" s="41">
        <f t="shared" si="229"/>
        <v>205.41200000000001</v>
      </c>
      <c r="P230" s="41"/>
      <c r="Q230" s="61"/>
      <c r="R230" s="61"/>
    </row>
    <row r="231" spans="1:18">
      <c r="Q231" s="61"/>
      <c r="R231" s="61"/>
    </row>
    <row r="232" spans="1:18" ht="25.5">
      <c r="A232" s="48" t="s">
        <v>460</v>
      </c>
      <c r="C232" s="36">
        <f>$B$5</f>
        <v>1</v>
      </c>
      <c r="D232" s="51">
        <f>ROUND(,0)*$C$239</f>
        <v>0</v>
      </c>
      <c r="E232" s="51">
        <f t="shared" ref="E232:L232" si="230">ROUND(,0)*$C$239</f>
        <v>0</v>
      </c>
      <c r="F232" s="51">
        <f t="shared" si="230"/>
        <v>0</v>
      </c>
      <c r="G232" s="51">
        <f t="shared" si="230"/>
        <v>0</v>
      </c>
      <c r="H232" s="51">
        <f t="shared" si="230"/>
        <v>0</v>
      </c>
      <c r="I232" s="51">
        <f t="shared" si="230"/>
        <v>0</v>
      </c>
      <c r="J232" s="51">
        <f t="shared" si="230"/>
        <v>0</v>
      </c>
      <c r="K232" s="51">
        <f t="shared" si="230"/>
        <v>0</v>
      </c>
      <c r="L232" s="51">
        <f t="shared" si="230"/>
        <v>0</v>
      </c>
      <c r="M232" s="51">
        <f>ROUND('CAP14.3 ADDS'!J109+'CAP14.3 ADDS'!J110+'CAP14.3 ADDS'!J111+'CAP14.3 ADDS'!J121,0)*$C$232</f>
        <v>0</v>
      </c>
      <c r="N232" s="51">
        <f>ROUND('CAP14.3 ADDS'!K109+'CAP14.3 ADDS'!K110+'CAP14.3 ADDS'!K111+'CAP14.3 ADDS'!K121,0)*$C$232</f>
        <v>0</v>
      </c>
      <c r="O232" s="51">
        <f>ROUND('CAP14.3 ADDS'!L109+'CAP14.3 ADDS'!L110+'CAP14.3 ADDS'!L111+'CAP14.3 ADDS'!L121,0)*$C$232</f>
        <v>186492</v>
      </c>
      <c r="P232" s="51"/>
      <c r="Q232" s="61">
        <f>SUM(D232:O232)/1000</f>
        <v>186.49199999999999</v>
      </c>
      <c r="R232" s="61">
        <f>SUM(D237:O237)/12</f>
        <v>7.7704999999999993</v>
      </c>
    </row>
    <row r="233" spans="1:18">
      <c r="A233" s="40" t="s">
        <v>81</v>
      </c>
      <c r="Q233" s="61"/>
      <c r="R233" s="61"/>
    </row>
    <row r="234" spans="1:18">
      <c r="A234" s="36" t="s">
        <v>77</v>
      </c>
      <c r="D234" s="36">
        <v>0</v>
      </c>
      <c r="E234" s="41">
        <f t="shared" ref="E234" si="231">D236</f>
        <v>0</v>
      </c>
      <c r="F234" s="41">
        <f t="shared" ref="F234" si="232">E236</f>
        <v>0</v>
      </c>
      <c r="G234" s="41">
        <f t="shared" ref="G234" si="233">F236</f>
        <v>0</v>
      </c>
      <c r="H234" s="41">
        <f t="shared" ref="H234" si="234">G236</f>
        <v>0</v>
      </c>
      <c r="I234" s="41">
        <f t="shared" ref="I234" si="235">H236</f>
        <v>0</v>
      </c>
      <c r="J234" s="41">
        <v>0</v>
      </c>
      <c r="K234" s="41">
        <f t="shared" ref="K234" si="236">J236</f>
        <v>0</v>
      </c>
      <c r="L234" s="41">
        <f t="shared" ref="L234" si="237">K236</f>
        <v>0</v>
      </c>
      <c r="M234" s="41">
        <f t="shared" ref="M234" si="238">L236</f>
        <v>0</v>
      </c>
      <c r="N234" s="41">
        <f t="shared" ref="N234" si="239">M236</f>
        <v>0</v>
      </c>
      <c r="O234" s="41">
        <f t="shared" ref="O234" si="240">N236</f>
        <v>0</v>
      </c>
      <c r="P234" s="41"/>
      <c r="Q234" s="61"/>
      <c r="R234" s="61"/>
    </row>
    <row r="235" spans="1:18">
      <c r="A235" s="36" t="s">
        <v>78</v>
      </c>
      <c r="D235" s="41">
        <f>D232/1000</f>
        <v>0</v>
      </c>
      <c r="E235" s="41">
        <f t="shared" ref="E235:O235" si="241">E232/1000</f>
        <v>0</v>
      </c>
      <c r="F235" s="41">
        <f t="shared" si="241"/>
        <v>0</v>
      </c>
      <c r="G235" s="41">
        <f t="shared" si="241"/>
        <v>0</v>
      </c>
      <c r="H235" s="41">
        <f t="shared" si="241"/>
        <v>0</v>
      </c>
      <c r="I235" s="41">
        <f t="shared" si="241"/>
        <v>0</v>
      </c>
      <c r="J235" s="41">
        <f t="shared" si="241"/>
        <v>0</v>
      </c>
      <c r="K235" s="41">
        <f t="shared" si="241"/>
        <v>0</v>
      </c>
      <c r="L235" s="41">
        <f t="shared" si="241"/>
        <v>0</v>
      </c>
      <c r="M235" s="41">
        <f t="shared" si="241"/>
        <v>0</v>
      </c>
      <c r="N235" s="41">
        <f t="shared" si="241"/>
        <v>0</v>
      </c>
      <c r="O235" s="41">
        <f t="shared" si="241"/>
        <v>186.49199999999999</v>
      </c>
      <c r="P235" s="41"/>
      <c r="Q235" s="61"/>
      <c r="R235" s="61"/>
    </row>
    <row r="236" spans="1:18">
      <c r="A236" s="36" t="s">
        <v>79</v>
      </c>
      <c r="D236" s="41">
        <f t="shared" ref="D236:O236" si="242">D234+D235</f>
        <v>0</v>
      </c>
      <c r="E236" s="41">
        <f t="shared" si="242"/>
        <v>0</v>
      </c>
      <c r="F236" s="41">
        <f t="shared" si="242"/>
        <v>0</v>
      </c>
      <c r="G236" s="41">
        <f t="shared" si="242"/>
        <v>0</v>
      </c>
      <c r="H236" s="41">
        <f t="shared" si="242"/>
        <v>0</v>
      </c>
      <c r="I236" s="41">
        <f t="shared" si="242"/>
        <v>0</v>
      </c>
      <c r="J236" s="41">
        <f t="shared" si="242"/>
        <v>0</v>
      </c>
      <c r="K236" s="41">
        <f t="shared" si="242"/>
        <v>0</v>
      </c>
      <c r="L236" s="41">
        <f t="shared" si="242"/>
        <v>0</v>
      </c>
      <c r="M236" s="41">
        <f t="shared" si="242"/>
        <v>0</v>
      </c>
      <c r="N236" s="41">
        <f t="shared" si="242"/>
        <v>0</v>
      </c>
      <c r="O236" s="41">
        <f t="shared" si="242"/>
        <v>186.49199999999999</v>
      </c>
      <c r="P236" s="41"/>
      <c r="Q236" s="61"/>
      <c r="R236" s="61"/>
    </row>
    <row r="237" spans="1:18">
      <c r="A237" s="36" t="s">
        <v>80</v>
      </c>
      <c r="D237" s="41">
        <f t="shared" ref="D237:O237" si="243">(D234+D236)/2</f>
        <v>0</v>
      </c>
      <c r="E237" s="41">
        <f t="shared" si="243"/>
        <v>0</v>
      </c>
      <c r="F237" s="41">
        <f t="shared" si="243"/>
        <v>0</v>
      </c>
      <c r="G237" s="41">
        <f t="shared" si="243"/>
        <v>0</v>
      </c>
      <c r="H237" s="41">
        <f t="shared" si="243"/>
        <v>0</v>
      </c>
      <c r="I237" s="41">
        <f t="shared" si="243"/>
        <v>0</v>
      </c>
      <c r="J237" s="41">
        <f t="shared" si="243"/>
        <v>0</v>
      </c>
      <c r="K237" s="41">
        <f t="shared" si="243"/>
        <v>0</v>
      </c>
      <c r="L237" s="41">
        <f t="shared" si="243"/>
        <v>0</v>
      </c>
      <c r="M237" s="41">
        <f t="shared" si="243"/>
        <v>0</v>
      </c>
      <c r="N237" s="41">
        <f t="shared" si="243"/>
        <v>0</v>
      </c>
      <c r="O237" s="41">
        <f t="shared" si="243"/>
        <v>93.245999999999995</v>
      </c>
      <c r="P237" s="41"/>
      <c r="Q237" s="61"/>
      <c r="R237" s="61"/>
    </row>
    <row r="238" spans="1:18">
      <c r="Q238" s="61"/>
      <c r="R238" s="61"/>
    </row>
    <row r="239" spans="1:18" ht="25.5">
      <c r="A239" s="48" t="s">
        <v>92</v>
      </c>
      <c r="C239" s="36">
        <f>$B$5</f>
        <v>1</v>
      </c>
      <c r="D239" s="51">
        <f>ROUND(,0)*$C$239</f>
        <v>0</v>
      </c>
      <c r="E239" s="51">
        <f t="shared" ref="E239:L239" si="244">ROUND(,0)*$C$239</f>
        <v>0</v>
      </c>
      <c r="F239" s="51">
        <f t="shared" si="244"/>
        <v>0</v>
      </c>
      <c r="G239" s="51">
        <f t="shared" si="244"/>
        <v>0</v>
      </c>
      <c r="H239" s="51">
        <f t="shared" si="244"/>
        <v>0</v>
      </c>
      <c r="I239" s="51">
        <f t="shared" si="244"/>
        <v>0</v>
      </c>
      <c r="J239" s="51">
        <f t="shared" si="244"/>
        <v>0</v>
      </c>
      <c r="K239" s="51">
        <f t="shared" si="244"/>
        <v>0</v>
      </c>
      <c r="L239" s="51">
        <f t="shared" si="244"/>
        <v>0</v>
      </c>
      <c r="M239" s="51">
        <f>ROUND('CAP14.3 ADDS'!J171,0)*$C$239</f>
        <v>2012557</v>
      </c>
      <c r="N239" s="51">
        <f>ROUND('CAP14.3 ADDS'!K171,0)*$C$239</f>
        <v>1430301</v>
      </c>
      <c r="O239" s="51">
        <f>ROUND('CAP14.3 ADDS'!L171,0)*$C$239</f>
        <v>9014</v>
      </c>
      <c r="P239" s="51"/>
      <c r="Q239" s="61">
        <f>SUM(D239:O239)/1000</f>
        <v>3451.8719999999998</v>
      </c>
      <c r="R239" s="61">
        <f>SUM(D244:O244)/12</f>
        <v>598.44591666666668</v>
      </c>
    </row>
    <row r="240" spans="1:18">
      <c r="A240" s="40" t="s">
        <v>81</v>
      </c>
      <c r="Q240" s="61"/>
      <c r="R240" s="61"/>
    </row>
    <row r="241" spans="1:18">
      <c r="A241" s="36" t="s">
        <v>77</v>
      </c>
      <c r="D241" s="36">
        <v>0</v>
      </c>
      <c r="E241" s="41">
        <f t="shared" ref="E241:O241" si="245">D243</f>
        <v>0</v>
      </c>
      <c r="F241" s="41">
        <f t="shared" si="245"/>
        <v>0</v>
      </c>
      <c r="G241" s="41">
        <f t="shared" si="245"/>
        <v>0</v>
      </c>
      <c r="H241" s="41">
        <f t="shared" si="245"/>
        <v>0</v>
      </c>
      <c r="I241" s="41">
        <f t="shared" si="245"/>
        <v>0</v>
      </c>
      <c r="J241" s="41">
        <v>0</v>
      </c>
      <c r="K241" s="41">
        <f t="shared" si="245"/>
        <v>0</v>
      </c>
      <c r="L241" s="41">
        <f t="shared" si="245"/>
        <v>0</v>
      </c>
      <c r="M241" s="41">
        <f t="shared" si="245"/>
        <v>0</v>
      </c>
      <c r="N241" s="41">
        <f t="shared" si="245"/>
        <v>2012.557</v>
      </c>
      <c r="O241" s="41">
        <f t="shared" si="245"/>
        <v>3442.8580000000002</v>
      </c>
      <c r="P241" s="41"/>
      <c r="Q241" s="61"/>
      <c r="R241" s="61"/>
    </row>
    <row r="242" spans="1:18">
      <c r="A242" s="36" t="s">
        <v>78</v>
      </c>
      <c r="D242" s="41">
        <f>D239/1000</f>
        <v>0</v>
      </c>
      <c r="E242" s="41">
        <f t="shared" ref="E242:O242" si="246">E239/1000</f>
        <v>0</v>
      </c>
      <c r="F242" s="41">
        <f t="shared" si="246"/>
        <v>0</v>
      </c>
      <c r="G242" s="41">
        <f t="shared" si="246"/>
        <v>0</v>
      </c>
      <c r="H242" s="41">
        <f t="shared" si="246"/>
        <v>0</v>
      </c>
      <c r="I242" s="41">
        <f t="shared" si="246"/>
        <v>0</v>
      </c>
      <c r="J242" s="41">
        <f t="shared" si="246"/>
        <v>0</v>
      </c>
      <c r="K242" s="41">
        <f t="shared" si="246"/>
        <v>0</v>
      </c>
      <c r="L242" s="41">
        <f t="shared" si="246"/>
        <v>0</v>
      </c>
      <c r="M242" s="41">
        <f t="shared" si="246"/>
        <v>2012.557</v>
      </c>
      <c r="N242" s="41">
        <f t="shared" si="246"/>
        <v>1430.3009999999999</v>
      </c>
      <c r="O242" s="41">
        <f t="shared" si="246"/>
        <v>9.0139999999999993</v>
      </c>
      <c r="P242" s="41"/>
      <c r="Q242" s="61"/>
      <c r="R242" s="61"/>
    </row>
    <row r="243" spans="1:18">
      <c r="A243" s="36" t="s">
        <v>79</v>
      </c>
      <c r="D243" s="41">
        <f t="shared" ref="D243:O243" si="247">D241+D242</f>
        <v>0</v>
      </c>
      <c r="E243" s="41">
        <f t="shared" si="247"/>
        <v>0</v>
      </c>
      <c r="F243" s="41">
        <f t="shared" si="247"/>
        <v>0</v>
      </c>
      <c r="G243" s="41">
        <f t="shared" si="247"/>
        <v>0</v>
      </c>
      <c r="H243" s="41">
        <f t="shared" si="247"/>
        <v>0</v>
      </c>
      <c r="I243" s="41">
        <f t="shared" si="247"/>
        <v>0</v>
      </c>
      <c r="J243" s="41">
        <f t="shared" si="247"/>
        <v>0</v>
      </c>
      <c r="K243" s="41">
        <f t="shared" si="247"/>
        <v>0</v>
      </c>
      <c r="L243" s="41">
        <f t="shared" si="247"/>
        <v>0</v>
      </c>
      <c r="M243" s="41">
        <f t="shared" si="247"/>
        <v>2012.557</v>
      </c>
      <c r="N243" s="41">
        <f t="shared" si="247"/>
        <v>3442.8580000000002</v>
      </c>
      <c r="O243" s="41">
        <f t="shared" si="247"/>
        <v>3451.8720000000003</v>
      </c>
      <c r="P243" s="41"/>
      <c r="Q243" s="61"/>
      <c r="R243" s="61"/>
    </row>
    <row r="244" spans="1:18">
      <c r="A244" s="36" t="s">
        <v>80</v>
      </c>
      <c r="D244" s="41">
        <f t="shared" ref="D244:O244" si="248">(D241+D243)/2</f>
        <v>0</v>
      </c>
      <c r="E244" s="41">
        <f t="shared" si="248"/>
        <v>0</v>
      </c>
      <c r="F244" s="41">
        <f t="shared" si="248"/>
        <v>0</v>
      </c>
      <c r="G244" s="41">
        <f t="shared" si="248"/>
        <v>0</v>
      </c>
      <c r="H244" s="41">
        <f t="shared" si="248"/>
        <v>0</v>
      </c>
      <c r="I244" s="41">
        <f t="shared" si="248"/>
        <v>0</v>
      </c>
      <c r="J244" s="41">
        <f t="shared" si="248"/>
        <v>0</v>
      </c>
      <c r="K244" s="41">
        <f t="shared" si="248"/>
        <v>0</v>
      </c>
      <c r="L244" s="41">
        <f t="shared" si="248"/>
        <v>0</v>
      </c>
      <c r="M244" s="41">
        <f t="shared" si="248"/>
        <v>1006.2785</v>
      </c>
      <c r="N244" s="41">
        <f t="shared" si="248"/>
        <v>2727.7075</v>
      </c>
      <c r="O244" s="41">
        <f t="shared" si="248"/>
        <v>3447.3650000000002</v>
      </c>
      <c r="P244" s="41"/>
      <c r="Q244" s="61"/>
      <c r="R244" s="61"/>
    </row>
    <row r="245" spans="1:18"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61"/>
      <c r="R245" s="61"/>
    </row>
    <row r="246" spans="1:18"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61"/>
      <c r="R246" s="61"/>
    </row>
    <row r="247" spans="1:18" ht="25.5">
      <c r="A247" s="48" t="s">
        <v>93</v>
      </c>
      <c r="C247" s="36">
        <f>$B$5</f>
        <v>1</v>
      </c>
      <c r="D247" s="51">
        <f>ROUND(0,0)*$C$247</f>
        <v>0</v>
      </c>
      <c r="E247" s="51">
        <f t="shared" ref="E247:L247" si="249">ROUND(0,0)*$C$247</f>
        <v>0</v>
      </c>
      <c r="F247" s="51">
        <f t="shared" si="249"/>
        <v>0</v>
      </c>
      <c r="G247" s="51">
        <f t="shared" si="249"/>
        <v>0</v>
      </c>
      <c r="H247" s="51">
        <f t="shared" si="249"/>
        <v>0</v>
      </c>
      <c r="I247" s="51">
        <f t="shared" si="249"/>
        <v>0</v>
      </c>
      <c r="J247" s="51">
        <f t="shared" si="249"/>
        <v>0</v>
      </c>
      <c r="K247" s="51">
        <f t="shared" si="249"/>
        <v>0</v>
      </c>
      <c r="L247" s="51">
        <f t="shared" si="249"/>
        <v>0</v>
      </c>
      <c r="M247" s="51">
        <f>ROUND('CAP14.3 ADDS'!J154,0)*$C$247</f>
        <v>1592875</v>
      </c>
      <c r="N247" s="51">
        <f>ROUND('CAP14.3 ADDS'!K154,0)*$C$247</f>
        <v>1330163</v>
      </c>
      <c r="O247" s="51">
        <f>ROUND('CAP14.3 ADDS'!L154,0)*$C$247</f>
        <v>279990</v>
      </c>
      <c r="P247" s="51"/>
      <c r="Q247" s="61">
        <f>SUM(D247:O247)/1000</f>
        <v>3203.0279999999998</v>
      </c>
      <c r="R247" s="61">
        <f>SUM(D252:O252)/12</f>
        <v>509.78558333333336</v>
      </c>
    </row>
    <row r="248" spans="1:18">
      <c r="A248" s="40" t="s">
        <v>81</v>
      </c>
      <c r="Q248" s="61"/>
      <c r="R248" s="61"/>
    </row>
    <row r="249" spans="1:18">
      <c r="A249" s="36" t="s">
        <v>77</v>
      </c>
      <c r="D249" s="36">
        <v>0</v>
      </c>
      <c r="E249" s="41">
        <f t="shared" ref="E249:O249" si="250">D251</f>
        <v>0</v>
      </c>
      <c r="F249" s="41">
        <f t="shared" si="250"/>
        <v>0</v>
      </c>
      <c r="G249" s="41">
        <f t="shared" si="250"/>
        <v>0</v>
      </c>
      <c r="H249" s="41">
        <f t="shared" si="250"/>
        <v>0</v>
      </c>
      <c r="I249" s="41">
        <f t="shared" si="250"/>
        <v>0</v>
      </c>
      <c r="J249" s="41">
        <v>0</v>
      </c>
      <c r="K249" s="41">
        <f t="shared" si="250"/>
        <v>0</v>
      </c>
      <c r="L249" s="41">
        <f t="shared" si="250"/>
        <v>0</v>
      </c>
      <c r="M249" s="41">
        <f t="shared" si="250"/>
        <v>0</v>
      </c>
      <c r="N249" s="41">
        <f t="shared" si="250"/>
        <v>1592.875</v>
      </c>
      <c r="O249" s="41">
        <f t="shared" si="250"/>
        <v>2923.038</v>
      </c>
      <c r="P249" s="41"/>
      <c r="Q249" s="61"/>
      <c r="R249" s="61"/>
    </row>
    <row r="250" spans="1:18">
      <c r="A250" s="36" t="s">
        <v>78</v>
      </c>
      <c r="D250" s="41">
        <f>D247/1000</f>
        <v>0</v>
      </c>
      <c r="E250" s="41">
        <f t="shared" ref="E250:O250" si="251">E247/1000</f>
        <v>0</v>
      </c>
      <c r="F250" s="41">
        <f t="shared" si="251"/>
        <v>0</v>
      </c>
      <c r="G250" s="41">
        <f t="shared" si="251"/>
        <v>0</v>
      </c>
      <c r="H250" s="41">
        <f t="shared" si="251"/>
        <v>0</v>
      </c>
      <c r="I250" s="41">
        <f t="shared" si="251"/>
        <v>0</v>
      </c>
      <c r="J250" s="41">
        <f t="shared" si="251"/>
        <v>0</v>
      </c>
      <c r="K250" s="41">
        <f t="shared" si="251"/>
        <v>0</v>
      </c>
      <c r="L250" s="41">
        <f t="shared" si="251"/>
        <v>0</v>
      </c>
      <c r="M250" s="41">
        <f t="shared" si="251"/>
        <v>1592.875</v>
      </c>
      <c r="N250" s="41">
        <f t="shared" si="251"/>
        <v>1330.163</v>
      </c>
      <c r="O250" s="41">
        <f t="shared" si="251"/>
        <v>279.99</v>
      </c>
      <c r="P250" s="41"/>
      <c r="Q250" s="61"/>
      <c r="R250" s="61"/>
    </row>
    <row r="251" spans="1:18">
      <c r="A251" s="36" t="s">
        <v>79</v>
      </c>
      <c r="D251" s="41">
        <f t="shared" ref="D251:O251" si="252">D249+D250</f>
        <v>0</v>
      </c>
      <c r="E251" s="41">
        <f t="shared" si="252"/>
        <v>0</v>
      </c>
      <c r="F251" s="41">
        <f t="shared" si="252"/>
        <v>0</v>
      </c>
      <c r="G251" s="41">
        <f t="shared" si="252"/>
        <v>0</v>
      </c>
      <c r="H251" s="41">
        <f t="shared" si="252"/>
        <v>0</v>
      </c>
      <c r="I251" s="41">
        <f t="shared" si="252"/>
        <v>0</v>
      </c>
      <c r="J251" s="41">
        <f t="shared" si="252"/>
        <v>0</v>
      </c>
      <c r="K251" s="41">
        <f t="shared" si="252"/>
        <v>0</v>
      </c>
      <c r="L251" s="41">
        <f t="shared" si="252"/>
        <v>0</v>
      </c>
      <c r="M251" s="41">
        <f t="shared" si="252"/>
        <v>1592.875</v>
      </c>
      <c r="N251" s="41">
        <f t="shared" si="252"/>
        <v>2923.038</v>
      </c>
      <c r="O251" s="41">
        <f t="shared" si="252"/>
        <v>3203.0280000000002</v>
      </c>
      <c r="P251" s="41"/>
      <c r="Q251" s="61"/>
      <c r="R251" s="61"/>
    </row>
    <row r="252" spans="1:18">
      <c r="A252" s="36" t="s">
        <v>80</v>
      </c>
      <c r="D252" s="41">
        <f t="shared" ref="D252:O252" si="253">(D249+D251)/2</f>
        <v>0</v>
      </c>
      <c r="E252" s="41">
        <f t="shared" si="253"/>
        <v>0</v>
      </c>
      <c r="F252" s="41">
        <f t="shared" si="253"/>
        <v>0</v>
      </c>
      <c r="G252" s="41">
        <f t="shared" si="253"/>
        <v>0</v>
      </c>
      <c r="H252" s="41">
        <f t="shared" si="253"/>
        <v>0</v>
      </c>
      <c r="I252" s="41">
        <f t="shared" si="253"/>
        <v>0</v>
      </c>
      <c r="J252" s="41">
        <f t="shared" si="253"/>
        <v>0</v>
      </c>
      <c r="K252" s="41">
        <f t="shared" si="253"/>
        <v>0</v>
      </c>
      <c r="L252" s="41">
        <f>(L249+L251)/2</f>
        <v>0</v>
      </c>
      <c r="M252" s="41">
        <f t="shared" si="253"/>
        <v>796.4375</v>
      </c>
      <c r="N252" s="41">
        <f t="shared" si="253"/>
        <v>2257.9565000000002</v>
      </c>
      <c r="O252" s="41">
        <f t="shared" si="253"/>
        <v>3063.0330000000004</v>
      </c>
      <c r="P252" s="41"/>
      <c r="Q252" s="61"/>
      <c r="R252" s="61"/>
    </row>
    <row r="253" spans="1:18"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61"/>
      <c r="R253" s="61"/>
    </row>
    <row r="254" spans="1:18"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61"/>
      <c r="R254" s="61"/>
    </row>
    <row r="255" spans="1:18">
      <c r="A255" s="48" t="s">
        <v>94</v>
      </c>
      <c r="C255" s="36">
        <f>$B$5</f>
        <v>1</v>
      </c>
      <c r="D255" s="51">
        <f>ROUND(,0)*$C$255</f>
        <v>0</v>
      </c>
      <c r="E255" s="51">
        <f t="shared" ref="E255:L255" si="254">ROUND(,0)*$C$255</f>
        <v>0</v>
      </c>
      <c r="F255" s="51">
        <f t="shared" si="254"/>
        <v>0</v>
      </c>
      <c r="G255" s="51">
        <f t="shared" si="254"/>
        <v>0</v>
      </c>
      <c r="H255" s="51">
        <f t="shared" si="254"/>
        <v>0</v>
      </c>
      <c r="I255" s="51">
        <f t="shared" si="254"/>
        <v>0</v>
      </c>
      <c r="J255" s="51">
        <f t="shared" si="254"/>
        <v>0</v>
      </c>
      <c r="K255" s="51">
        <f t="shared" si="254"/>
        <v>0</v>
      </c>
      <c r="L255" s="51">
        <f t="shared" si="254"/>
        <v>0</v>
      </c>
      <c r="M255" s="51">
        <f>ROUND('CAP14.3 ADDS'!J137,0)*$C$255</f>
        <v>1262184</v>
      </c>
      <c r="N255" s="51">
        <f>ROUND('CAP14.3 ADDS'!K137,0)*$C$255</f>
        <v>710606</v>
      </c>
      <c r="O255" s="51">
        <f>ROUND('CAP14.3 ADDS'!L137,0)*$C$255</f>
        <v>5400066</v>
      </c>
      <c r="P255" s="51"/>
      <c r="Q255" s="61">
        <f>SUM(D255:O255)/1000</f>
        <v>7372.8559999999998</v>
      </c>
      <c r="R255" s="61">
        <f>SUM(D260:O260)/12</f>
        <v>576.7835</v>
      </c>
    </row>
    <row r="256" spans="1:18">
      <c r="A256" s="40" t="s">
        <v>81</v>
      </c>
      <c r="Q256" s="61"/>
      <c r="R256" s="61"/>
    </row>
    <row r="257" spans="1:18">
      <c r="A257" s="36" t="s">
        <v>77</v>
      </c>
      <c r="D257" s="36">
        <v>0</v>
      </c>
      <c r="E257" s="41">
        <f t="shared" ref="E257" si="255">D259</f>
        <v>0</v>
      </c>
      <c r="F257" s="41">
        <f t="shared" ref="F257" si="256">E259</f>
        <v>0</v>
      </c>
      <c r="G257" s="41">
        <f t="shared" ref="G257" si="257">F259</f>
        <v>0</v>
      </c>
      <c r="H257" s="41">
        <f t="shared" ref="H257" si="258">G259</f>
        <v>0</v>
      </c>
      <c r="I257" s="41">
        <f t="shared" ref="I257" si="259">H259</f>
        <v>0</v>
      </c>
      <c r="J257" s="41">
        <v>0</v>
      </c>
      <c r="K257" s="41">
        <f t="shared" ref="K257" si="260">J259</f>
        <v>0</v>
      </c>
      <c r="L257" s="41">
        <f t="shared" ref="L257" si="261">K259</f>
        <v>0</v>
      </c>
      <c r="M257" s="41">
        <f t="shared" ref="M257" si="262">L259</f>
        <v>0</v>
      </c>
      <c r="N257" s="41">
        <f t="shared" ref="N257" si="263">M259</f>
        <v>1262.184</v>
      </c>
      <c r="O257" s="41">
        <f t="shared" ref="O257" si="264">N259</f>
        <v>1972.79</v>
      </c>
      <c r="P257" s="51"/>
      <c r="Q257" s="61"/>
      <c r="R257" s="61"/>
    </row>
    <row r="258" spans="1:18">
      <c r="A258" s="36" t="s">
        <v>78</v>
      </c>
      <c r="D258" s="41">
        <f>D255/1000</f>
        <v>0</v>
      </c>
      <c r="E258" s="41">
        <f t="shared" ref="E258:O258" si="265">E255/1000</f>
        <v>0</v>
      </c>
      <c r="F258" s="41">
        <f t="shared" si="265"/>
        <v>0</v>
      </c>
      <c r="G258" s="41">
        <f t="shared" si="265"/>
        <v>0</v>
      </c>
      <c r="H258" s="41">
        <f t="shared" si="265"/>
        <v>0</v>
      </c>
      <c r="I258" s="41">
        <f t="shared" si="265"/>
        <v>0</v>
      </c>
      <c r="J258" s="41">
        <f t="shared" si="265"/>
        <v>0</v>
      </c>
      <c r="K258" s="41">
        <f t="shared" si="265"/>
        <v>0</v>
      </c>
      <c r="L258" s="41">
        <f t="shared" si="265"/>
        <v>0</v>
      </c>
      <c r="M258" s="41">
        <f t="shared" si="265"/>
        <v>1262.184</v>
      </c>
      <c r="N258" s="41">
        <f t="shared" si="265"/>
        <v>710.60599999999999</v>
      </c>
      <c r="O258" s="41">
        <f t="shared" si="265"/>
        <v>5400.0659999999998</v>
      </c>
      <c r="P258" s="51"/>
      <c r="Q258" s="61"/>
      <c r="R258" s="61"/>
    </row>
    <row r="259" spans="1:18">
      <c r="A259" s="36" t="s">
        <v>79</v>
      </c>
      <c r="D259" s="41">
        <f t="shared" ref="D259:O259" si="266">D257+D258</f>
        <v>0</v>
      </c>
      <c r="E259" s="41">
        <f t="shared" si="266"/>
        <v>0</v>
      </c>
      <c r="F259" s="41">
        <f t="shared" si="266"/>
        <v>0</v>
      </c>
      <c r="G259" s="41">
        <f t="shared" si="266"/>
        <v>0</v>
      </c>
      <c r="H259" s="41">
        <f t="shared" si="266"/>
        <v>0</v>
      </c>
      <c r="I259" s="41">
        <f t="shared" si="266"/>
        <v>0</v>
      </c>
      <c r="J259" s="41">
        <f t="shared" si="266"/>
        <v>0</v>
      </c>
      <c r="K259" s="41">
        <f t="shared" si="266"/>
        <v>0</v>
      </c>
      <c r="L259" s="41">
        <f t="shared" si="266"/>
        <v>0</v>
      </c>
      <c r="M259" s="41">
        <f t="shared" si="266"/>
        <v>1262.184</v>
      </c>
      <c r="N259" s="41">
        <f t="shared" si="266"/>
        <v>1972.79</v>
      </c>
      <c r="O259" s="41">
        <f t="shared" si="266"/>
        <v>7372.8559999999998</v>
      </c>
      <c r="P259" s="51"/>
      <c r="Q259" s="61"/>
      <c r="R259" s="61"/>
    </row>
    <row r="260" spans="1:18">
      <c r="A260" s="36" t="s">
        <v>80</v>
      </c>
      <c r="D260" s="41">
        <f t="shared" ref="D260:K260" si="267">(D257+D259)/2</f>
        <v>0</v>
      </c>
      <c r="E260" s="41">
        <f t="shared" si="267"/>
        <v>0</v>
      </c>
      <c r="F260" s="41">
        <f t="shared" si="267"/>
        <v>0</v>
      </c>
      <c r="G260" s="41">
        <f t="shared" si="267"/>
        <v>0</v>
      </c>
      <c r="H260" s="41">
        <f t="shared" si="267"/>
        <v>0</v>
      </c>
      <c r="I260" s="41">
        <f t="shared" si="267"/>
        <v>0</v>
      </c>
      <c r="J260" s="41">
        <f t="shared" si="267"/>
        <v>0</v>
      </c>
      <c r="K260" s="41">
        <f t="shared" si="267"/>
        <v>0</v>
      </c>
      <c r="L260" s="41">
        <f>(L257+L259)/2</f>
        <v>0</v>
      </c>
      <c r="M260" s="41">
        <f t="shared" ref="M260:O260" si="268">(M257+M259)/2</f>
        <v>631.09199999999998</v>
      </c>
      <c r="N260" s="41">
        <f t="shared" si="268"/>
        <v>1617.4870000000001</v>
      </c>
      <c r="O260" s="41">
        <f t="shared" si="268"/>
        <v>4672.8230000000003</v>
      </c>
      <c r="P260" s="51"/>
      <c r="Q260" s="61"/>
      <c r="R260" s="61"/>
    </row>
    <row r="261" spans="1:18"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61"/>
      <c r="R261" s="61"/>
    </row>
    <row r="262" spans="1:18"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61"/>
      <c r="R262" s="61"/>
    </row>
    <row r="263" spans="1:18" ht="25.5">
      <c r="A263" s="48" t="s">
        <v>95</v>
      </c>
      <c r="C263" s="36">
        <f>$B$5</f>
        <v>1</v>
      </c>
      <c r="D263" s="51">
        <f>ROUND(,0)*$C$263</f>
        <v>0</v>
      </c>
      <c r="E263" s="51">
        <f t="shared" ref="E263:L263" si="269">ROUND(,0)*$C$263</f>
        <v>0</v>
      </c>
      <c r="F263" s="51">
        <f t="shared" si="269"/>
        <v>0</v>
      </c>
      <c r="G263" s="51">
        <f t="shared" si="269"/>
        <v>0</v>
      </c>
      <c r="H263" s="51">
        <f t="shared" si="269"/>
        <v>0</v>
      </c>
      <c r="I263" s="51">
        <f t="shared" si="269"/>
        <v>0</v>
      </c>
      <c r="J263" s="51">
        <f t="shared" si="269"/>
        <v>0</v>
      </c>
      <c r="K263" s="51">
        <f t="shared" si="269"/>
        <v>0</v>
      </c>
      <c r="L263" s="51">
        <f t="shared" si="269"/>
        <v>0</v>
      </c>
      <c r="M263" s="51">
        <f>ROUND('CAP14.3 ADDS'!J124+'CAP14.3 ADDS'!J125,0)*$C$263</f>
        <v>6096</v>
      </c>
      <c r="N263" s="51">
        <f>ROUND('CAP14.3 ADDS'!K124+'CAP14.3 ADDS'!K125,0)*$C$263</f>
        <v>0</v>
      </c>
      <c r="O263" s="51">
        <f>ROUND('CAP14.3 ADDS'!L124+'CAP14.3 ADDS'!L125,0)*$C$263</f>
        <v>42369</v>
      </c>
      <c r="P263" s="71"/>
      <c r="Q263" s="61">
        <f>SUM(D263:O263)/1000</f>
        <v>48.465000000000003</v>
      </c>
      <c r="R263" s="61">
        <f>SUM(D268:O268)/12</f>
        <v>3.0353750000000002</v>
      </c>
    </row>
    <row r="264" spans="1:18">
      <c r="A264" s="40" t="s">
        <v>81</v>
      </c>
      <c r="Q264" s="61"/>
      <c r="R264" s="61"/>
    </row>
    <row r="265" spans="1:18">
      <c r="A265" s="36" t="s">
        <v>77</v>
      </c>
      <c r="D265" s="36">
        <v>0</v>
      </c>
      <c r="E265" s="41">
        <f t="shared" ref="E265" si="270">D267</f>
        <v>0</v>
      </c>
      <c r="F265" s="41">
        <f t="shared" ref="F265" si="271">E267</f>
        <v>0</v>
      </c>
      <c r="G265" s="41">
        <f t="shared" ref="G265" si="272">F267</f>
        <v>0</v>
      </c>
      <c r="H265" s="41">
        <f t="shared" ref="H265" si="273">G267</f>
        <v>0</v>
      </c>
      <c r="I265" s="41">
        <f t="shared" ref="I265" si="274">H267</f>
        <v>0</v>
      </c>
      <c r="J265" s="41">
        <v>0</v>
      </c>
      <c r="K265" s="41">
        <f t="shared" ref="K265" si="275">J267</f>
        <v>0</v>
      </c>
      <c r="L265" s="41">
        <f t="shared" ref="L265" si="276">K267</f>
        <v>0</v>
      </c>
      <c r="M265" s="41">
        <f t="shared" ref="M265" si="277">L267</f>
        <v>0</v>
      </c>
      <c r="N265" s="41">
        <f t="shared" ref="N265" si="278">M267</f>
        <v>6.0960000000000001</v>
      </c>
      <c r="O265" s="41">
        <f t="shared" ref="O265" si="279">N267</f>
        <v>6.0960000000000001</v>
      </c>
      <c r="P265" s="41"/>
      <c r="Q265" s="61"/>
      <c r="R265" s="61"/>
    </row>
    <row r="266" spans="1:18">
      <c r="A266" s="36" t="s">
        <v>78</v>
      </c>
      <c r="D266" s="41">
        <f>D263/1000</f>
        <v>0</v>
      </c>
      <c r="E266" s="41">
        <f t="shared" ref="E266:O266" si="280">E263/1000</f>
        <v>0</v>
      </c>
      <c r="F266" s="41">
        <f t="shared" si="280"/>
        <v>0</v>
      </c>
      <c r="G266" s="41">
        <f t="shared" si="280"/>
        <v>0</v>
      </c>
      <c r="H266" s="41">
        <f t="shared" si="280"/>
        <v>0</v>
      </c>
      <c r="I266" s="41">
        <f t="shared" si="280"/>
        <v>0</v>
      </c>
      <c r="J266" s="41">
        <f t="shared" si="280"/>
        <v>0</v>
      </c>
      <c r="K266" s="41">
        <f t="shared" si="280"/>
        <v>0</v>
      </c>
      <c r="L266" s="41">
        <f t="shared" si="280"/>
        <v>0</v>
      </c>
      <c r="M266" s="41">
        <f t="shared" si="280"/>
        <v>6.0960000000000001</v>
      </c>
      <c r="N266" s="41">
        <f t="shared" si="280"/>
        <v>0</v>
      </c>
      <c r="O266" s="41">
        <f t="shared" si="280"/>
        <v>42.369</v>
      </c>
      <c r="P266" s="41"/>
      <c r="Q266" s="61"/>
      <c r="R266" s="61"/>
    </row>
    <row r="267" spans="1:18">
      <c r="A267" s="36" t="s">
        <v>79</v>
      </c>
      <c r="D267" s="41">
        <f t="shared" ref="D267:O267" si="281">D265+D266</f>
        <v>0</v>
      </c>
      <c r="E267" s="41">
        <f t="shared" si="281"/>
        <v>0</v>
      </c>
      <c r="F267" s="41">
        <f t="shared" si="281"/>
        <v>0</v>
      </c>
      <c r="G267" s="41">
        <f t="shared" si="281"/>
        <v>0</v>
      </c>
      <c r="H267" s="41">
        <f t="shared" si="281"/>
        <v>0</v>
      </c>
      <c r="I267" s="41">
        <f t="shared" si="281"/>
        <v>0</v>
      </c>
      <c r="J267" s="41">
        <f t="shared" si="281"/>
        <v>0</v>
      </c>
      <c r="K267" s="41">
        <f t="shared" si="281"/>
        <v>0</v>
      </c>
      <c r="L267" s="41">
        <f t="shared" si="281"/>
        <v>0</v>
      </c>
      <c r="M267" s="41">
        <f t="shared" si="281"/>
        <v>6.0960000000000001</v>
      </c>
      <c r="N267" s="41">
        <f t="shared" si="281"/>
        <v>6.0960000000000001</v>
      </c>
      <c r="O267" s="41">
        <f t="shared" si="281"/>
        <v>48.465000000000003</v>
      </c>
      <c r="P267" s="41"/>
      <c r="Q267" s="61"/>
      <c r="R267" s="61"/>
    </row>
    <row r="268" spans="1:18">
      <c r="A268" s="36" t="s">
        <v>80</v>
      </c>
      <c r="D268" s="41">
        <f t="shared" ref="D268:K268" si="282">(D265+D267)/2</f>
        <v>0</v>
      </c>
      <c r="E268" s="41">
        <f t="shared" si="282"/>
        <v>0</v>
      </c>
      <c r="F268" s="41">
        <f t="shared" si="282"/>
        <v>0</v>
      </c>
      <c r="G268" s="41">
        <f t="shared" si="282"/>
        <v>0</v>
      </c>
      <c r="H268" s="41">
        <f t="shared" si="282"/>
        <v>0</v>
      </c>
      <c r="I268" s="41">
        <f t="shared" si="282"/>
        <v>0</v>
      </c>
      <c r="J268" s="41">
        <f t="shared" si="282"/>
        <v>0</v>
      </c>
      <c r="K268" s="41">
        <f t="shared" si="282"/>
        <v>0</v>
      </c>
      <c r="L268" s="41">
        <f>(L265+L267)/2</f>
        <v>0</v>
      </c>
      <c r="M268" s="41">
        <f t="shared" ref="M268:O268" si="283">(M265+M267)/2</f>
        <v>3.048</v>
      </c>
      <c r="N268" s="41">
        <f t="shared" si="283"/>
        <v>6.0960000000000001</v>
      </c>
      <c r="O268" s="41">
        <f t="shared" si="283"/>
        <v>27.280500000000004</v>
      </c>
      <c r="P268" s="41"/>
      <c r="Q268" s="61"/>
      <c r="R268" s="61"/>
    </row>
    <row r="269" spans="1:18"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61"/>
      <c r="R269" s="61"/>
    </row>
    <row r="270" spans="1:18"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61"/>
      <c r="R270" s="61"/>
    </row>
    <row r="271" spans="1:18" ht="25.5">
      <c r="A271" s="48" t="s">
        <v>161</v>
      </c>
      <c r="C271" s="36">
        <f>B5</f>
        <v>1</v>
      </c>
      <c r="D271" s="51">
        <f>ROUND(,0)*$C$271</f>
        <v>0</v>
      </c>
      <c r="E271" s="51">
        <f t="shared" ref="E271:L271" si="284">ROUND(,0)*$C$271</f>
        <v>0</v>
      </c>
      <c r="F271" s="51">
        <f t="shared" si="284"/>
        <v>0</v>
      </c>
      <c r="G271" s="51">
        <f t="shared" si="284"/>
        <v>0</v>
      </c>
      <c r="H271" s="51">
        <f t="shared" si="284"/>
        <v>0</v>
      </c>
      <c r="I271" s="51">
        <f t="shared" si="284"/>
        <v>0</v>
      </c>
      <c r="J271" s="51">
        <f t="shared" si="284"/>
        <v>0</v>
      </c>
      <c r="K271" s="51">
        <f t="shared" si="284"/>
        <v>0</v>
      </c>
      <c r="L271" s="51">
        <f t="shared" si="284"/>
        <v>0</v>
      </c>
      <c r="M271" s="51">
        <f>ROUND('CAP14.3 ADDS'!J112,0)*$C$271</f>
        <v>0</v>
      </c>
      <c r="N271" s="51">
        <f>ROUND('CAP14.3 ADDS'!K112,0)*$C$271</f>
        <v>0</v>
      </c>
      <c r="O271" s="51">
        <f>ROUND('CAP14.3 ADDS'!L112,0)*$C$271</f>
        <v>76954</v>
      </c>
      <c r="P271" s="71"/>
      <c r="Q271" s="61">
        <f>SUM(D271:O271)/1000</f>
        <v>76.953999999999994</v>
      </c>
      <c r="R271" s="61">
        <f>SUM(D276:O276)/12</f>
        <v>3.2064166666666662</v>
      </c>
    </row>
    <row r="272" spans="1:18">
      <c r="A272" s="40" t="s">
        <v>81</v>
      </c>
      <c r="Q272" s="61"/>
      <c r="R272" s="61"/>
    </row>
    <row r="273" spans="1:18">
      <c r="A273" s="36" t="s">
        <v>77</v>
      </c>
      <c r="D273" s="36">
        <v>0</v>
      </c>
      <c r="E273" s="41">
        <f t="shared" ref="E273" si="285">D275</f>
        <v>0</v>
      </c>
      <c r="F273" s="41">
        <f t="shared" ref="F273" si="286">E275</f>
        <v>0</v>
      </c>
      <c r="G273" s="41">
        <f t="shared" ref="G273" si="287">F275</f>
        <v>0</v>
      </c>
      <c r="H273" s="41">
        <f t="shared" ref="H273" si="288">G275</f>
        <v>0</v>
      </c>
      <c r="I273" s="41">
        <f t="shared" ref="I273" si="289">H275</f>
        <v>0</v>
      </c>
      <c r="J273" s="41">
        <v>0</v>
      </c>
      <c r="K273" s="41">
        <f t="shared" ref="K273" si="290">J275</f>
        <v>0</v>
      </c>
      <c r="L273" s="41">
        <f t="shared" ref="L273" si="291">K275</f>
        <v>0</v>
      </c>
      <c r="M273" s="41">
        <f t="shared" ref="M273" si="292">L275</f>
        <v>0</v>
      </c>
      <c r="N273" s="41">
        <f t="shared" ref="N273" si="293">M275</f>
        <v>0</v>
      </c>
      <c r="O273" s="41">
        <f t="shared" ref="O273" si="294">N275</f>
        <v>0</v>
      </c>
      <c r="P273" s="41"/>
      <c r="Q273" s="61"/>
      <c r="R273" s="61"/>
    </row>
    <row r="274" spans="1:18">
      <c r="A274" s="36" t="s">
        <v>78</v>
      </c>
      <c r="D274" s="41">
        <f>D271/1000</f>
        <v>0</v>
      </c>
      <c r="E274" s="41">
        <f t="shared" ref="E274:O274" si="295">E271/1000</f>
        <v>0</v>
      </c>
      <c r="F274" s="41">
        <f t="shared" si="295"/>
        <v>0</v>
      </c>
      <c r="G274" s="41">
        <f t="shared" si="295"/>
        <v>0</v>
      </c>
      <c r="H274" s="41">
        <f t="shared" si="295"/>
        <v>0</v>
      </c>
      <c r="I274" s="41">
        <f t="shared" si="295"/>
        <v>0</v>
      </c>
      <c r="J274" s="41">
        <f t="shared" si="295"/>
        <v>0</v>
      </c>
      <c r="K274" s="41">
        <f t="shared" si="295"/>
        <v>0</v>
      </c>
      <c r="L274" s="41">
        <f t="shared" si="295"/>
        <v>0</v>
      </c>
      <c r="M274" s="41">
        <f t="shared" si="295"/>
        <v>0</v>
      </c>
      <c r="N274" s="41">
        <f t="shared" si="295"/>
        <v>0</v>
      </c>
      <c r="O274" s="41">
        <f t="shared" si="295"/>
        <v>76.953999999999994</v>
      </c>
      <c r="P274" s="41"/>
      <c r="Q274" s="61"/>
      <c r="R274" s="61"/>
    </row>
    <row r="275" spans="1:18">
      <c r="A275" s="36" t="s">
        <v>79</v>
      </c>
      <c r="D275" s="41">
        <f t="shared" ref="D275:O275" si="296">D273+D274</f>
        <v>0</v>
      </c>
      <c r="E275" s="41">
        <f t="shared" si="296"/>
        <v>0</v>
      </c>
      <c r="F275" s="41">
        <f t="shared" si="296"/>
        <v>0</v>
      </c>
      <c r="G275" s="41">
        <f t="shared" si="296"/>
        <v>0</v>
      </c>
      <c r="H275" s="41">
        <f t="shared" si="296"/>
        <v>0</v>
      </c>
      <c r="I275" s="41">
        <f t="shared" si="296"/>
        <v>0</v>
      </c>
      <c r="J275" s="41">
        <f t="shared" si="296"/>
        <v>0</v>
      </c>
      <c r="K275" s="41">
        <f t="shared" si="296"/>
        <v>0</v>
      </c>
      <c r="L275" s="41">
        <f t="shared" si="296"/>
        <v>0</v>
      </c>
      <c r="M275" s="41">
        <f t="shared" si="296"/>
        <v>0</v>
      </c>
      <c r="N275" s="41">
        <f t="shared" si="296"/>
        <v>0</v>
      </c>
      <c r="O275" s="41">
        <f t="shared" si="296"/>
        <v>76.953999999999994</v>
      </c>
      <c r="P275" s="41"/>
      <c r="Q275" s="61"/>
      <c r="R275" s="61"/>
    </row>
    <row r="276" spans="1:18">
      <c r="A276" s="36" t="s">
        <v>80</v>
      </c>
      <c r="D276" s="41">
        <f t="shared" ref="D276:K276" si="297">(D273+D275)/2</f>
        <v>0</v>
      </c>
      <c r="E276" s="41">
        <f t="shared" si="297"/>
        <v>0</v>
      </c>
      <c r="F276" s="41">
        <f t="shared" si="297"/>
        <v>0</v>
      </c>
      <c r="G276" s="41">
        <f t="shared" si="297"/>
        <v>0</v>
      </c>
      <c r="H276" s="41">
        <f t="shared" si="297"/>
        <v>0</v>
      </c>
      <c r="I276" s="41">
        <f t="shared" si="297"/>
        <v>0</v>
      </c>
      <c r="J276" s="41">
        <f t="shared" si="297"/>
        <v>0</v>
      </c>
      <c r="K276" s="41">
        <f t="shared" si="297"/>
        <v>0</v>
      </c>
      <c r="L276" s="41">
        <f>(L273+L275)/2</f>
        <v>0</v>
      </c>
      <c r="M276" s="41">
        <f t="shared" ref="M276:O276" si="298">(M273+M275)/2</f>
        <v>0</v>
      </c>
      <c r="N276" s="41">
        <f t="shared" si="298"/>
        <v>0</v>
      </c>
      <c r="O276" s="41">
        <f t="shared" si="298"/>
        <v>38.476999999999997</v>
      </c>
      <c r="P276" s="41"/>
      <c r="Q276" s="61"/>
      <c r="R276" s="61"/>
    </row>
    <row r="277" spans="1:18"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61"/>
      <c r="R277" s="61"/>
    </row>
    <row r="278" spans="1:18"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61"/>
      <c r="R278" s="61"/>
    </row>
    <row r="279" spans="1:18" ht="25.5">
      <c r="A279" s="48" t="s">
        <v>162</v>
      </c>
      <c r="C279" s="36">
        <f>B5</f>
        <v>1</v>
      </c>
      <c r="D279" s="51">
        <f>ROUND(,0)*$C$279</f>
        <v>0</v>
      </c>
      <c r="E279" s="51">
        <f t="shared" ref="E279:L279" si="299">ROUND(,0)*$C$279</f>
        <v>0</v>
      </c>
      <c r="F279" s="51">
        <f t="shared" si="299"/>
        <v>0</v>
      </c>
      <c r="G279" s="51">
        <f t="shared" si="299"/>
        <v>0</v>
      </c>
      <c r="H279" s="51">
        <f t="shared" si="299"/>
        <v>0</v>
      </c>
      <c r="I279" s="51">
        <f t="shared" si="299"/>
        <v>0</v>
      </c>
      <c r="J279" s="51">
        <f t="shared" si="299"/>
        <v>0</v>
      </c>
      <c r="K279" s="51">
        <f t="shared" si="299"/>
        <v>0</v>
      </c>
      <c r="L279" s="51">
        <f t="shared" si="299"/>
        <v>0</v>
      </c>
      <c r="M279" s="51">
        <f>ROUND('CAP14.3 ADDS'!J113,0)*$C$279</f>
        <v>0</v>
      </c>
      <c r="N279" s="51">
        <f>ROUND('CAP14.3 ADDS'!K113,0)*$C$279</f>
        <v>0</v>
      </c>
      <c r="O279" s="51">
        <f>ROUND('CAP14.3 ADDS'!L113,0)*$C$279</f>
        <v>106563</v>
      </c>
      <c r="P279" s="71"/>
      <c r="Q279" s="61">
        <f>SUM(D279:O279)/1000</f>
        <v>106.563</v>
      </c>
      <c r="R279" s="61">
        <f>SUM(D284:O284)/12</f>
        <v>4.4401250000000001</v>
      </c>
    </row>
    <row r="280" spans="1:18">
      <c r="A280" s="40" t="s">
        <v>81</v>
      </c>
      <c r="Q280" s="61"/>
      <c r="R280" s="61"/>
    </row>
    <row r="281" spans="1:18">
      <c r="A281" s="36" t="s">
        <v>77</v>
      </c>
      <c r="D281" s="36">
        <v>0</v>
      </c>
      <c r="E281" s="41">
        <f t="shared" ref="E281" si="300">D283</f>
        <v>0</v>
      </c>
      <c r="F281" s="41">
        <f t="shared" ref="F281" si="301">E283</f>
        <v>0</v>
      </c>
      <c r="G281" s="41">
        <f t="shared" ref="G281" si="302">F283</f>
        <v>0</v>
      </c>
      <c r="H281" s="41">
        <f t="shared" ref="H281" si="303">G283</f>
        <v>0</v>
      </c>
      <c r="I281" s="41">
        <f t="shared" ref="I281" si="304">H283</f>
        <v>0</v>
      </c>
      <c r="J281" s="41">
        <v>0</v>
      </c>
      <c r="K281" s="41">
        <f t="shared" ref="K281" si="305">J283</f>
        <v>0</v>
      </c>
      <c r="L281" s="41">
        <f t="shared" ref="L281" si="306">K283</f>
        <v>0</v>
      </c>
      <c r="M281" s="41">
        <f t="shared" ref="M281" si="307">L283</f>
        <v>0</v>
      </c>
      <c r="N281" s="41">
        <f t="shared" ref="N281" si="308">M283</f>
        <v>0</v>
      </c>
      <c r="O281" s="41">
        <f t="shared" ref="O281" si="309">N283</f>
        <v>0</v>
      </c>
      <c r="P281" s="41"/>
      <c r="Q281" s="61"/>
      <c r="R281" s="61"/>
    </row>
    <row r="282" spans="1:18">
      <c r="A282" s="36" t="s">
        <v>78</v>
      </c>
      <c r="D282" s="41">
        <f>D279/1000</f>
        <v>0</v>
      </c>
      <c r="E282" s="41">
        <f t="shared" ref="E282:O282" si="310">E279/1000</f>
        <v>0</v>
      </c>
      <c r="F282" s="41">
        <f t="shared" si="310"/>
        <v>0</v>
      </c>
      <c r="G282" s="41">
        <f t="shared" si="310"/>
        <v>0</v>
      </c>
      <c r="H282" s="41">
        <f t="shared" si="310"/>
        <v>0</v>
      </c>
      <c r="I282" s="41">
        <f t="shared" si="310"/>
        <v>0</v>
      </c>
      <c r="J282" s="41">
        <f t="shared" si="310"/>
        <v>0</v>
      </c>
      <c r="K282" s="41">
        <f t="shared" si="310"/>
        <v>0</v>
      </c>
      <c r="L282" s="41">
        <f t="shared" si="310"/>
        <v>0</v>
      </c>
      <c r="M282" s="41">
        <f t="shared" si="310"/>
        <v>0</v>
      </c>
      <c r="N282" s="41">
        <f t="shared" si="310"/>
        <v>0</v>
      </c>
      <c r="O282" s="41">
        <f t="shared" si="310"/>
        <v>106.563</v>
      </c>
      <c r="P282" s="41"/>
      <c r="Q282" s="61"/>
      <c r="R282" s="61"/>
    </row>
    <row r="283" spans="1:18">
      <c r="A283" s="36" t="s">
        <v>79</v>
      </c>
      <c r="D283" s="41">
        <f t="shared" ref="D283:O283" si="311">D281+D282</f>
        <v>0</v>
      </c>
      <c r="E283" s="41">
        <f t="shared" si="311"/>
        <v>0</v>
      </c>
      <c r="F283" s="41">
        <f t="shared" si="311"/>
        <v>0</v>
      </c>
      <c r="G283" s="41">
        <f t="shared" si="311"/>
        <v>0</v>
      </c>
      <c r="H283" s="41">
        <f t="shared" si="311"/>
        <v>0</v>
      </c>
      <c r="I283" s="41">
        <f t="shared" si="311"/>
        <v>0</v>
      </c>
      <c r="J283" s="41">
        <f t="shared" si="311"/>
        <v>0</v>
      </c>
      <c r="K283" s="41">
        <f t="shared" si="311"/>
        <v>0</v>
      </c>
      <c r="L283" s="41">
        <f t="shared" si="311"/>
        <v>0</v>
      </c>
      <c r="M283" s="41">
        <f t="shared" si="311"/>
        <v>0</v>
      </c>
      <c r="N283" s="41">
        <f t="shared" si="311"/>
        <v>0</v>
      </c>
      <c r="O283" s="41">
        <f t="shared" si="311"/>
        <v>106.563</v>
      </c>
      <c r="P283" s="41"/>
      <c r="Q283" s="61"/>
      <c r="R283" s="61"/>
    </row>
    <row r="284" spans="1:18">
      <c r="A284" s="36" t="s">
        <v>80</v>
      </c>
      <c r="D284" s="41">
        <f t="shared" ref="D284:K284" si="312">(D281+D283)/2</f>
        <v>0</v>
      </c>
      <c r="E284" s="41">
        <f t="shared" si="312"/>
        <v>0</v>
      </c>
      <c r="F284" s="41">
        <f t="shared" si="312"/>
        <v>0</v>
      </c>
      <c r="G284" s="41">
        <f t="shared" si="312"/>
        <v>0</v>
      </c>
      <c r="H284" s="41">
        <f t="shared" si="312"/>
        <v>0</v>
      </c>
      <c r="I284" s="41">
        <f t="shared" si="312"/>
        <v>0</v>
      </c>
      <c r="J284" s="41">
        <f t="shared" si="312"/>
        <v>0</v>
      </c>
      <c r="K284" s="41">
        <f t="shared" si="312"/>
        <v>0</v>
      </c>
      <c r="L284" s="41">
        <f>(L281+L283)/2</f>
        <v>0</v>
      </c>
      <c r="M284" s="41">
        <f t="shared" ref="M284:O284" si="313">(M281+M283)/2</f>
        <v>0</v>
      </c>
      <c r="N284" s="41">
        <f t="shared" si="313"/>
        <v>0</v>
      </c>
      <c r="O284" s="41">
        <f t="shared" si="313"/>
        <v>53.281500000000001</v>
      </c>
      <c r="P284" s="41"/>
      <c r="Q284" s="61"/>
      <c r="R284" s="61"/>
    </row>
    <row r="285" spans="1:18"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61"/>
      <c r="R285" s="61"/>
    </row>
    <row r="286" spans="1:18"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61"/>
      <c r="R286" s="61"/>
    </row>
    <row r="287" spans="1:18" ht="25.5">
      <c r="A287" s="48" t="s">
        <v>163</v>
      </c>
      <c r="C287" s="36">
        <f>$B$5</f>
        <v>1</v>
      </c>
      <c r="D287" s="51">
        <f>ROUND(,0)*$C$287</f>
        <v>0</v>
      </c>
      <c r="E287" s="51">
        <f t="shared" ref="E287:L287" si="314">ROUND(,0)*$C$287</f>
        <v>0</v>
      </c>
      <c r="F287" s="51">
        <f t="shared" si="314"/>
        <v>0</v>
      </c>
      <c r="G287" s="51">
        <f t="shared" si="314"/>
        <v>0</v>
      </c>
      <c r="H287" s="51">
        <f t="shared" si="314"/>
        <v>0</v>
      </c>
      <c r="I287" s="51">
        <f t="shared" si="314"/>
        <v>0</v>
      </c>
      <c r="J287" s="51">
        <f t="shared" si="314"/>
        <v>0</v>
      </c>
      <c r="K287" s="51">
        <f t="shared" si="314"/>
        <v>0</v>
      </c>
      <c r="L287" s="51">
        <f t="shared" si="314"/>
        <v>0</v>
      </c>
      <c r="M287" s="51">
        <f>ROUND('CAP14.3 ADDS'!J114,0)*$C$287</f>
        <v>0</v>
      </c>
      <c r="N287" s="51">
        <f>ROUND('CAP14.3 ADDS'!K114,0)*$C$287</f>
        <v>0</v>
      </c>
      <c r="O287" s="51">
        <f>ROUND('CAP14.3 ADDS'!L114,0)*$C$287</f>
        <v>46635</v>
      </c>
      <c r="P287" s="71"/>
      <c r="Q287" s="61">
        <f>SUM(D287:O287)/1000</f>
        <v>46.634999999999998</v>
      </c>
      <c r="R287" s="61">
        <f>SUM(D292:O292)/12</f>
        <v>1.943125</v>
      </c>
    </row>
    <row r="288" spans="1:18">
      <c r="A288" s="40" t="s">
        <v>81</v>
      </c>
      <c r="Q288" s="61"/>
      <c r="R288" s="61"/>
    </row>
    <row r="289" spans="1:18">
      <c r="A289" s="36" t="s">
        <v>77</v>
      </c>
      <c r="D289" s="36">
        <v>0</v>
      </c>
      <c r="E289" s="41">
        <f t="shared" ref="E289" si="315">D291</f>
        <v>0</v>
      </c>
      <c r="F289" s="41">
        <f t="shared" ref="F289" si="316">E291</f>
        <v>0</v>
      </c>
      <c r="G289" s="41">
        <f t="shared" ref="G289" si="317">F291</f>
        <v>0</v>
      </c>
      <c r="H289" s="41">
        <f t="shared" ref="H289" si="318">G291</f>
        <v>0</v>
      </c>
      <c r="I289" s="41">
        <f t="shared" ref="I289" si="319">H291</f>
        <v>0</v>
      </c>
      <c r="J289" s="41">
        <v>0</v>
      </c>
      <c r="K289" s="41">
        <f t="shared" ref="K289" si="320">J291</f>
        <v>0</v>
      </c>
      <c r="L289" s="41">
        <f t="shared" ref="L289" si="321">K291</f>
        <v>0</v>
      </c>
      <c r="M289" s="41">
        <f t="shared" ref="M289" si="322">L291</f>
        <v>0</v>
      </c>
      <c r="N289" s="41">
        <f t="shared" ref="N289" si="323">M291</f>
        <v>0</v>
      </c>
      <c r="O289" s="41">
        <f t="shared" ref="O289" si="324">N291</f>
        <v>0</v>
      </c>
      <c r="P289" s="41"/>
      <c r="Q289" s="61"/>
      <c r="R289" s="61"/>
    </row>
    <row r="290" spans="1:18">
      <c r="A290" s="36" t="s">
        <v>78</v>
      </c>
      <c r="D290" s="41">
        <f>D287/1000</f>
        <v>0</v>
      </c>
      <c r="E290" s="41">
        <f t="shared" ref="E290:O290" si="325">E287/1000</f>
        <v>0</v>
      </c>
      <c r="F290" s="41">
        <f t="shared" si="325"/>
        <v>0</v>
      </c>
      <c r="G290" s="41">
        <f t="shared" si="325"/>
        <v>0</v>
      </c>
      <c r="H290" s="41">
        <f t="shared" si="325"/>
        <v>0</v>
      </c>
      <c r="I290" s="41">
        <f t="shared" si="325"/>
        <v>0</v>
      </c>
      <c r="J290" s="41">
        <f t="shared" si="325"/>
        <v>0</v>
      </c>
      <c r="K290" s="41">
        <f t="shared" si="325"/>
        <v>0</v>
      </c>
      <c r="L290" s="41">
        <f t="shared" si="325"/>
        <v>0</v>
      </c>
      <c r="M290" s="41">
        <f t="shared" si="325"/>
        <v>0</v>
      </c>
      <c r="N290" s="41">
        <f t="shared" si="325"/>
        <v>0</v>
      </c>
      <c r="O290" s="41">
        <f t="shared" si="325"/>
        <v>46.634999999999998</v>
      </c>
      <c r="P290" s="41"/>
      <c r="Q290" s="61"/>
      <c r="R290" s="61"/>
    </row>
    <row r="291" spans="1:18">
      <c r="A291" s="36" t="s">
        <v>79</v>
      </c>
      <c r="D291" s="41">
        <f t="shared" ref="D291:O291" si="326">D289+D290</f>
        <v>0</v>
      </c>
      <c r="E291" s="41">
        <f t="shared" si="326"/>
        <v>0</v>
      </c>
      <c r="F291" s="41">
        <f t="shared" si="326"/>
        <v>0</v>
      </c>
      <c r="G291" s="41">
        <f t="shared" si="326"/>
        <v>0</v>
      </c>
      <c r="H291" s="41">
        <f t="shared" si="326"/>
        <v>0</v>
      </c>
      <c r="I291" s="41">
        <f t="shared" si="326"/>
        <v>0</v>
      </c>
      <c r="J291" s="41">
        <f t="shared" si="326"/>
        <v>0</v>
      </c>
      <c r="K291" s="41">
        <f t="shared" si="326"/>
        <v>0</v>
      </c>
      <c r="L291" s="41">
        <f t="shared" si="326"/>
        <v>0</v>
      </c>
      <c r="M291" s="41">
        <f t="shared" si="326"/>
        <v>0</v>
      </c>
      <c r="N291" s="41">
        <f t="shared" si="326"/>
        <v>0</v>
      </c>
      <c r="O291" s="41">
        <f t="shared" si="326"/>
        <v>46.634999999999998</v>
      </c>
      <c r="P291" s="41"/>
      <c r="Q291" s="61"/>
      <c r="R291" s="61"/>
    </row>
    <row r="292" spans="1:18">
      <c r="A292" s="36" t="s">
        <v>80</v>
      </c>
      <c r="D292" s="41">
        <f t="shared" ref="D292:K292" si="327">(D289+D291)/2</f>
        <v>0</v>
      </c>
      <c r="E292" s="41">
        <f t="shared" si="327"/>
        <v>0</v>
      </c>
      <c r="F292" s="41">
        <f t="shared" si="327"/>
        <v>0</v>
      </c>
      <c r="G292" s="41">
        <f t="shared" si="327"/>
        <v>0</v>
      </c>
      <c r="H292" s="41">
        <f t="shared" si="327"/>
        <v>0</v>
      </c>
      <c r="I292" s="41">
        <f t="shared" si="327"/>
        <v>0</v>
      </c>
      <c r="J292" s="41">
        <f t="shared" si="327"/>
        <v>0</v>
      </c>
      <c r="K292" s="41">
        <f t="shared" si="327"/>
        <v>0</v>
      </c>
      <c r="L292" s="41">
        <f>(L289+L291)/2</f>
        <v>0</v>
      </c>
      <c r="M292" s="41">
        <f t="shared" ref="M292:O292" si="328">(M289+M291)/2</f>
        <v>0</v>
      </c>
      <c r="N292" s="41">
        <f t="shared" si="328"/>
        <v>0</v>
      </c>
      <c r="O292" s="41">
        <f t="shared" si="328"/>
        <v>23.317499999999999</v>
      </c>
      <c r="P292" s="41"/>
      <c r="Q292" s="61"/>
      <c r="R292" s="61"/>
    </row>
    <row r="293" spans="1:18"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61"/>
      <c r="R293" s="61"/>
    </row>
    <row r="294" spans="1:18"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61"/>
      <c r="R294" s="61"/>
    </row>
    <row r="295" spans="1:18" ht="25.5">
      <c r="A295" s="48" t="s">
        <v>164</v>
      </c>
      <c r="C295" s="36">
        <f>$B$5</f>
        <v>1</v>
      </c>
      <c r="D295" s="51">
        <f>ROUND(,0)*$C$295</f>
        <v>0</v>
      </c>
      <c r="E295" s="51">
        <f t="shared" ref="E295:L295" si="329">ROUND(,0)*$C$295</f>
        <v>0</v>
      </c>
      <c r="F295" s="51">
        <f t="shared" si="329"/>
        <v>0</v>
      </c>
      <c r="G295" s="51">
        <f t="shared" si="329"/>
        <v>0</v>
      </c>
      <c r="H295" s="51">
        <f t="shared" si="329"/>
        <v>0</v>
      </c>
      <c r="I295" s="51">
        <f t="shared" si="329"/>
        <v>0</v>
      </c>
      <c r="J295" s="51">
        <f t="shared" si="329"/>
        <v>0</v>
      </c>
      <c r="K295" s="51">
        <f t="shared" si="329"/>
        <v>0</v>
      </c>
      <c r="L295" s="51">
        <f t="shared" si="329"/>
        <v>0</v>
      </c>
      <c r="M295" s="51">
        <f>ROUND('CAP14.3 ADDS'!J115,0)*$C$295</f>
        <v>0</v>
      </c>
      <c r="N295" s="51">
        <f>ROUND('CAP14.3 ADDS'!K115,0)*$C$295</f>
        <v>0</v>
      </c>
      <c r="O295" s="51">
        <f>ROUND('CAP14.3 ADDS'!L115,0)*$C$295</f>
        <v>651176</v>
      </c>
      <c r="P295" s="71"/>
      <c r="Q295" s="61">
        <f>SUM(D295:O295)/1000</f>
        <v>651.17600000000004</v>
      </c>
      <c r="R295" s="61">
        <f>SUM(D300:O300)/12</f>
        <v>27.132333333333335</v>
      </c>
    </row>
    <row r="296" spans="1:18">
      <c r="A296" s="40" t="s">
        <v>81</v>
      </c>
      <c r="Q296" s="61"/>
      <c r="R296" s="61"/>
    </row>
    <row r="297" spans="1:18">
      <c r="A297" s="36" t="s">
        <v>77</v>
      </c>
      <c r="D297" s="36">
        <v>0</v>
      </c>
      <c r="E297" s="41">
        <f t="shared" ref="E297" si="330">D299</f>
        <v>0</v>
      </c>
      <c r="F297" s="41">
        <f t="shared" ref="F297" si="331">E299</f>
        <v>0</v>
      </c>
      <c r="G297" s="41">
        <f t="shared" ref="G297" si="332">F299</f>
        <v>0</v>
      </c>
      <c r="H297" s="41">
        <f t="shared" ref="H297" si="333">G299</f>
        <v>0</v>
      </c>
      <c r="I297" s="41">
        <f t="shared" ref="I297" si="334">H299</f>
        <v>0</v>
      </c>
      <c r="J297" s="41">
        <v>0</v>
      </c>
      <c r="K297" s="41">
        <f t="shared" ref="K297" si="335">J299</f>
        <v>0</v>
      </c>
      <c r="L297" s="41">
        <f t="shared" ref="L297" si="336">K299</f>
        <v>0</v>
      </c>
      <c r="M297" s="41">
        <f t="shared" ref="M297" si="337">L299</f>
        <v>0</v>
      </c>
      <c r="N297" s="41">
        <f t="shared" ref="N297" si="338">M299</f>
        <v>0</v>
      </c>
      <c r="O297" s="41">
        <f t="shared" ref="O297" si="339">N299</f>
        <v>0</v>
      </c>
      <c r="P297" s="41"/>
      <c r="Q297" s="61"/>
      <c r="R297" s="61"/>
    </row>
    <row r="298" spans="1:18">
      <c r="A298" s="36" t="s">
        <v>78</v>
      </c>
      <c r="D298" s="41">
        <f>D295/1000</f>
        <v>0</v>
      </c>
      <c r="E298" s="41">
        <f t="shared" ref="E298:O298" si="340">E295/1000</f>
        <v>0</v>
      </c>
      <c r="F298" s="41">
        <f t="shared" si="340"/>
        <v>0</v>
      </c>
      <c r="G298" s="41">
        <f t="shared" si="340"/>
        <v>0</v>
      </c>
      <c r="H298" s="41">
        <f t="shared" si="340"/>
        <v>0</v>
      </c>
      <c r="I298" s="41">
        <f t="shared" si="340"/>
        <v>0</v>
      </c>
      <c r="J298" s="41">
        <f t="shared" si="340"/>
        <v>0</v>
      </c>
      <c r="K298" s="41">
        <f t="shared" si="340"/>
        <v>0</v>
      </c>
      <c r="L298" s="41">
        <f t="shared" si="340"/>
        <v>0</v>
      </c>
      <c r="M298" s="41">
        <f t="shared" si="340"/>
        <v>0</v>
      </c>
      <c r="N298" s="41">
        <f t="shared" si="340"/>
        <v>0</v>
      </c>
      <c r="O298" s="41">
        <f t="shared" si="340"/>
        <v>651.17600000000004</v>
      </c>
      <c r="P298" s="41"/>
      <c r="Q298" s="61"/>
      <c r="R298" s="61"/>
    </row>
    <row r="299" spans="1:18">
      <c r="A299" s="36" t="s">
        <v>79</v>
      </c>
      <c r="D299" s="41">
        <f t="shared" ref="D299:O299" si="341">D297+D298</f>
        <v>0</v>
      </c>
      <c r="E299" s="41">
        <f t="shared" si="341"/>
        <v>0</v>
      </c>
      <c r="F299" s="41">
        <f t="shared" si="341"/>
        <v>0</v>
      </c>
      <c r="G299" s="41">
        <f t="shared" si="341"/>
        <v>0</v>
      </c>
      <c r="H299" s="41">
        <f t="shared" si="341"/>
        <v>0</v>
      </c>
      <c r="I299" s="41">
        <f t="shared" si="341"/>
        <v>0</v>
      </c>
      <c r="J299" s="41">
        <f t="shared" si="341"/>
        <v>0</v>
      </c>
      <c r="K299" s="41">
        <f t="shared" si="341"/>
        <v>0</v>
      </c>
      <c r="L299" s="41">
        <f t="shared" si="341"/>
        <v>0</v>
      </c>
      <c r="M299" s="41">
        <f t="shared" si="341"/>
        <v>0</v>
      </c>
      <c r="N299" s="41">
        <f t="shared" si="341"/>
        <v>0</v>
      </c>
      <c r="O299" s="41">
        <f t="shared" si="341"/>
        <v>651.17600000000004</v>
      </c>
      <c r="P299" s="41"/>
      <c r="Q299" s="61"/>
      <c r="R299" s="61"/>
    </row>
    <row r="300" spans="1:18">
      <c r="A300" s="36" t="s">
        <v>80</v>
      </c>
      <c r="D300" s="41">
        <f t="shared" ref="D300:K300" si="342">(D297+D299)/2</f>
        <v>0</v>
      </c>
      <c r="E300" s="41">
        <f t="shared" si="342"/>
        <v>0</v>
      </c>
      <c r="F300" s="41">
        <f t="shared" si="342"/>
        <v>0</v>
      </c>
      <c r="G300" s="41">
        <f t="shared" si="342"/>
        <v>0</v>
      </c>
      <c r="H300" s="41">
        <f t="shared" si="342"/>
        <v>0</v>
      </c>
      <c r="I300" s="41">
        <f t="shared" si="342"/>
        <v>0</v>
      </c>
      <c r="J300" s="41">
        <f t="shared" si="342"/>
        <v>0</v>
      </c>
      <c r="K300" s="41">
        <f t="shared" si="342"/>
        <v>0</v>
      </c>
      <c r="L300" s="41">
        <f>(L297+L299)/2</f>
        <v>0</v>
      </c>
      <c r="M300" s="41">
        <f t="shared" ref="M300:O300" si="343">(M297+M299)/2</f>
        <v>0</v>
      </c>
      <c r="N300" s="41">
        <f t="shared" si="343"/>
        <v>0</v>
      </c>
      <c r="O300" s="41">
        <f t="shared" si="343"/>
        <v>325.58800000000002</v>
      </c>
      <c r="P300" s="41"/>
      <c r="Q300" s="61"/>
      <c r="R300" s="61"/>
    </row>
    <row r="301" spans="1:18"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61"/>
      <c r="R301" s="61"/>
    </row>
    <row r="302" spans="1:18"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61"/>
      <c r="R302" s="61"/>
    </row>
    <row r="303" spans="1:18" ht="25.5">
      <c r="A303" s="48" t="s">
        <v>165</v>
      </c>
      <c r="C303" s="36">
        <f>$B$5</f>
        <v>1</v>
      </c>
      <c r="D303" s="51">
        <f>ROUND(,0)*$C$303</f>
        <v>0</v>
      </c>
      <c r="E303" s="51">
        <f t="shared" ref="E303:L303" si="344">ROUND(,0)*$C$303</f>
        <v>0</v>
      </c>
      <c r="F303" s="51">
        <f t="shared" si="344"/>
        <v>0</v>
      </c>
      <c r="G303" s="51">
        <f t="shared" si="344"/>
        <v>0</v>
      </c>
      <c r="H303" s="51">
        <f t="shared" si="344"/>
        <v>0</v>
      </c>
      <c r="I303" s="51">
        <f t="shared" si="344"/>
        <v>0</v>
      </c>
      <c r="J303" s="51">
        <f t="shared" si="344"/>
        <v>0</v>
      </c>
      <c r="K303" s="51">
        <f t="shared" si="344"/>
        <v>0</v>
      </c>
      <c r="L303" s="51">
        <f t="shared" si="344"/>
        <v>0</v>
      </c>
      <c r="M303" s="51">
        <f>ROUND('CAP14.3 ADDS'!J116,0)*$C$303</f>
        <v>0</v>
      </c>
      <c r="N303" s="51">
        <f>ROUND('CAP14.3 ADDS'!K116,0)*$C$303</f>
        <v>0</v>
      </c>
      <c r="O303" s="51">
        <f>ROUND('CAP14.3 ADDS'!L116,0)*$C$303</f>
        <v>75475</v>
      </c>
      <c r="P303" s="71"/>
      <c r="Q303" s="61">
        <f>SUM(D303:O303)/1000</f>
        <v>75.474999999999994</v>
      </c>
      <c r="R303" s="61">
        <f>SUM(D308:O308)/12</f>
        <v>3.1447916666666664</v>
      </c>
    </row>
    <row r="304" spans="1:18">
      <c r="A304" s="40" t="s">
        <v>81</v>
      </c>
      <c r="Q304" s="61"/>
      <c r="R304" s="61"/>
    </row>
    <row r="305" spans="1:18">
      <c r="A305" s="36" t="s">
        <v>77</v>
      </c>
      <c r="D305" s="36">
        <v>0</v>
      </c>
      <c r="E305" s="41">
        <f t="shared" ref="E305" si="345">D307</f>
        <v>0</v>
      </c>
      <c r="F305" s="41">
        <f t="shared" ref="F305" si="346">E307</f>
        <v>0</v>
      </c>
      <c r="G305" s="41">
        <f t="shared" ref="G305" si="347">F307</f>
        <v>0</v>
      </c>
      <c r="H305" s="41">
        <f t="shared" ref="H305" si="348">G307</f>
        <v>0</v>
      </c>
      <c r="I305" s="41">
        <f t="shared" ref="I305" si="349">H307</f>
        <v>0</v>
      </c>
      <c r="J305" s="41">
        <v>0</v>
      </c>
      <c r="K305" s="41">
        <f t="shared" ref="K305" si="350">J307</f>
        <v>0</v>
      </c>
      <c r="L305" s="41">
        <f t="shared" ref="L305" si="351">K307</f>
        <v>0</v>
      </c>
      <c r="M305" s="41">
        <f t="shared" ref="M305" si="352">L307</f>
        <v>0</v>
      </c>
      <c r="N305" s="41">
        <f t="shared" ref="N305" si="353">M307</f>
        <v>0</v>
      </c>
      <c r="O305" s="41">
        <f t="shared" ref="O305" si="354">N307</f>
        <v>0</v>
      </c>
      <c r="P305" s="41"/>
      <c r="Q305" s="61"/>
      <c r="R305" s="61"/>
    </row>
    <row r="306" spans="1:18">
      <c r="A306" s="36" t="s">
        <v>78</v>
      </c>
      <c r="D306" s="41">
        <f>D303/1000</f>
        <v>0</v>
      </c>
      <c r="E306" s="41">
        <f t="shared" ref="E306:O306" si="355">E303/1000</f>
        <v>0</v>
      </c>
      <c r="F306" s="41">
        <f t="shared" si="355"/>
        <v>0</v>
      </c>
      <c r="G306" s="41">
        <f t="shared" si="355"/>
        <v>0</v>
      </c>
      <c r="H306" s="41">
        <f t="shared" si="355"/>
        <v>0</v>
      </c>
      <c r="I306" s="41">
        <f t="shared" si="355"/>
        <v>0</v>
      </c>
      <c r="J306" s="41">
        <f t="shared" si="355"/>
        <v>0</v>
      </c>
      <c r="K306" s="41">
        <f t="shared" si="355"/>
        <v>0</v>
      </c>
      <c r="L306" s="41">
        <f t="shared" si="355"/>
        <v>0</v>
      </c>
      <c r="M306" s="41">
        <f t="shared" si="355"/>
        <v>0</v>
      </c>
      <c r="N306" s="41">
        <f t="shared" si="355"/>
        <v>0</v>
      </c>
      <c r="O306" s="41">
        <f t="shared" si="355"/>
        <v>75.474999999999994</v>
      </c>
      <c r="P306" s="41"/>
      <c r="Q306" s="61"/>
      <c r="R306" s="61"/>
    </row>
    <row r="307" spans="1:18">
      <c r="A307" s="36" t="s">
        <v>79</v>
      </c>
      <c r="D307" s="41">
        <f t="shared" ref="D307:O307" si="356">D305+D306</f>
        <v>0</v>
      </c>
      <c r="E307" s="41">
        <f t="shared" si="356"/>
        <v>0</v>
      </c>
      <c r="F307" s="41">
        <f t="shared" si="356"/>
        <v>0</v>
      </c>
      <c r="G307" s="41">
        <f t="shared" si="356"/>
        <v>0</v>
      </c>
      <c r="H307" s="41">
        <f t="shared" si="356"/>
        <v>0</v>
      </c>
      <c r="I307" s="41">
        <f t="shared" si="356"/>
        <v>0</v>
      </c>
      <c r="J307" s="41">
        <f t="shared" si="356"/>
        <v>0</v>
      </c>
      <c r="K307" s="41">
        <f t="shared" si="356"/>
        <v>0</v>
      </c>
      <c r="L307" s="41">
        <f t="shared" si="356"/>
        <v>0</v>
      </c>
      <c r="M307" s="41">
        <f t="shared" si="356"/>
        <v>0</v>
      </c>
      <c r="N307" s="41">
        <f t="shared" si="356"/>
        <v>0</v>
      </c>
      <c r="O307" s="41">
        <f t="shared" si="356"/>
        <v>75.474999999999994</v>
      </c>
      <c r="P307" s="41"/>
      <c r="Q307" s="61"/>
      <c r="R307" s="61"/>
    </row>
    <row r="308" spans="1:18">
      <c r="A308" s="36" t="s">
        <v>80</v>
      </c>
      <c r="D308" s="41">
        <f t="shared" ref="D308:K308" si="357">(D305+D307)/2</f>
        <v>0</v>
      </c>
      <c r="E308" s="41">
        <f t="shared" si="357"/>
        <v>0</v>
      </c>
      <c r="F308" s="41">
        <f t="shared" si="357"/>
        <v>0</v>
      </c>
      <c r="G308" s="41">
        <f t="shared" si="357"/>
        <v>0</v>
      </c>
      <c r="H308" s="41">
        <f t="shared" si="357"/>
        <v>0</v>
      </c>
      <c r="I308" s="41">
        <f t="shared" si="357"/>
        <v>0</v>
      </c>
      <c r="J308" s="41">
        <f t="shared" si="357"/>
        <v>0</v>
      </c>
      <c r="K308" s="41">
        <f t="shared" si="357"/>
        <v>0</v>
      </c>
      <c r="L308" s="41">
        <f>(L305+L307)/2</f>
        <v>0</v>
      </c>
      <c r="M308" s="41">
        <f t="shared" ref="M308:O308" si="358">(M305+M307)/2</f>
        <v>0</v>
      </c>
      <c r="N308" s="41">
        <f t="shared" si="358"/>
        <v>0</v>
      </c>
      <c r="O308" s="41">
        <f t="shared" si="358"/>
        <v>37.737499999999997</v>
      </c>
      <c r="P308" s="41"/>
      <c r="Q308" s="61"/>
      <c r="R308" s="61"/>
    </row>
    <row r="309" spans="1:18"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61"/>
      <c r="R309" s="61"/>
    </row>
    <row r="310" spans="1:18"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61"/>
      <c r="R310" s="61"/>
    </row>
    <row r="311" spans="1:18" ht="25.5">
      <c r="A311" s="48" t="s">
        <v>166</v>
      </c>
      <c r="C311" s="36">
        <f>$B$5</f>
        <v>1</v>
      </c>
      <c r="D311" s="51">
        <f>ROUND(,0)*$C$311</f>
        <v>0</v>
      </c>
      <c r="E311" s="51">
        <f t="shared" ref="E311:L311" si="359">ROUND(,0)*$C$311</f>
        <v>0</v>
      </c>
      <c r="F311" s="51">
        <f t="shared" si="359"/>
        <v>0</v>
      </c>
      <c r="G311" s="51">
        <f t="shared" si="359"/>
        <v>0</v>
      </c>
      <c r="H311" s="51">
        <f t="shared" si="359"/>
        <v>0</v>
      </c>
      <c r="I311" s="51">
        <f t="shared" si="359"/>
        <v>0</v>
      </c>
      <c r="J311" s="51">
        <f t="shared" si="359"/>
        <v>0</v>
      </c>
      <c r="K311" s="51">
        <f t="shared" si="359"/>
        <v>0</v>
      </c>
      <c r="L311" s="51">
        <f t="shared" si="359"/>
        <v>0</v>
      </c>
      <c r="M311" s="51">
        <f>ROUND('CAP14.3 ADDS'!J117,0)*$C$311</f>
        <v>0</v>
      </c>
      <c r="N311" s="51">
        <f>ROUND('CAP14.3 ADDS'!K117,0)*$C$311</f>
        <v>0</v>
      </c>
      <c r="O311" s="51">
        <f>ROUND('CAP14.3 ADDS'!L117,0)*$C$311</f>
        <v>568177</v>
      </c>
      <c r="P311" s="71"/>
      <c r="Q311" s="61">
        <f>SUM(D311:O311)/1000</f>
        <v>568.17700000000002</v>
      </c>
      <c r="R311" s="61">
        <f>SUM(D316:O316)/12</f>
        <v>23.674041666666668</v>
      </c>
    </row>
    <row r="312" spans="1:18">
      <c r="A312" s="40" t="s">
        <v>81</v>
      </c>
      <c r="Q312" s="61"/>
      <c r="R312" s="61"/>
    </row>
    <row r="313" spans="1:18">
      <c r="A313" s="36" t="s">
        <v>77</v>
      </c>
      <c r="D313" s="36">
        <v>0</v>
      </c>
      <c r="E313" s="41">
        <f t="shared" ref="E313" si="360">D315</f>
        <v>0</v>
      </c>
      <c r="F313" s="41">
        <f t="shared" ref="F313" si="361">E315</f>
        <v>0</v>
      </c>
      <c r="G313" s="41">
        <f t="shared" ref="G313" si="362">F315</f>
        <v>0</v>
      </c>
      <c r="H313" s="41">
        <f t="shared" ref="H313" si="363">G315</f>
        <v>0</v>
      </c>
      <c r="I313" s="41">
        <f t="shared" ref="I313" si="364">H315</f>
        <v>0</v>
      </c>
      <c r="J313" s="41">
        <v>0</v>
      </c>
      <c r="K313" s="41">
        <f t="shared" ref="K313" si="365">J315</f>
        <v>0</v>
      </c>
      <c r="L313" s="41">
        <f t="shared" ref="L313" si="366">K315</f>
        <v>0</v>
      </c>
      <c r="M313" s="41">
        <f t="shared" ref="M313" si="367">L315</f>
        <v>0</v>
      </c>
      <c r="N313" s="41">
        <f t="shared" ref="N313" si="368">M315</f>
        <v>0</v>
      </c>
      <c r="O313" s="41">
        <f t="shared" ref="O313" si="369">N315</f>
        <v>0</v>
      </c>
      <c r="P313" s="41"/>
      <c r="Q313" s="61"/>
      <c r="R313" s="61"/>
    </row>
    <row r="314" spans="1:18">
      <c r="A314" s="36" t="s">
        <v>78</v>
      </c>
      <c r="D314" s="41">
        <f>D311/1000</f>
        <v>0</v>
      </c>
      <c r="E314" s="41">
        <f t="shared" ref="E314:O314" si="370">E311/1000</f>
        <v>0</v>
      </c>
      <c r="F314" s="41">
        <f t="shared" si="370"/>
        <v>0</v>
      </c>
      <c r="G314" s="41">
        <f t="shared" si="370"/>
        <v>0</v>
      </c>
      <c r="H314" s="41">
        <f t="shared" si="370"/>
        <v>0</v>
      </c>
      <c r="I314" s="41">
        <f t="shared" si="370"/>
        <v>0</v>
      </c>
      <c r="J314" s="41">
        <f t="shared" si="370"/>
        <v>0</v>
      </c>
      <c r="K314" s="41">
        <f t="shared" si="370"/>
        <v>0</v>
      </c>
      <c r="L314" s="41">
        <f t="shared" si="370"/>
        <v>0</v>
      </c>
      <c r="M314" s="41">
        <f t="shared" si="370"/>
        <v>0</v>
      </c>
      <c r="N314" s="41">
        <f t="shared" si="370"/>
        <v>0</v>
      </c>
      <c r="O314" s="41">
        <f t="shared" si="370"/>
        <v>568.17700000000002</v>
      </c>
      <c r="P314" s="41"/>
      <c r="Q314" s="61"/>
      <c r="R314" s="61"/>
    </row>
    <row r="315" spans="1:18">
      <c r="A315" s="36" t="s">
        <v>79</v>
      </c>
      <c r="D315" s="41">
        <f t="shared" ref="D315:O315" si="371">D313+D314</f>
        <v>0</v>
      </c>
      <c r="E315" s="41">
        <f t="shared" si="371"/>
        <v>0</v>
      </c>
      <c r="F315" s="41">
        <f t="shared" si="371"/>
        <v>0</v>
      </c>
      <c r="G315" s="41">
        <f t="shared" si="371"/>
        <v>0</v>
      </c>
      <c r="H315" s="41">
        <f t="shared" si="371"/>
        <v>0</v>
      </c>
      <c r="I315" s="41">
        <f t="shared" si="371"/>
        <v>0</v>
      </c>
      <c r="J315" s="41">
        <f t="shared" si="371"/>
        <v>0</v>
      </c>
      <c r="K315" s="41">
        <f t="shared" si="371"/>
        <v>0</v>
      </c>
      <c r="L315" s="41">
        <f t="shared" si="371"/>
        <v>0</v>
      </c>
      <c r="M315" s="41">
        <f t="shared" si="371"/>
        <v>0</v>
      </c>
      <c r="N315" s="41">
        <f t="shared" si="371"/>
        <v>0</v>
      </c>
      <c r="O315" s="41">
        <f t="shared" si="371"/>
        <v>568.17700000000002</v>
      </c>
      <c r="P315" s="41"/>
      <c r="Q315" s="61"/>
      <c r="R315" s="61"/>
    </row>
    <row r="316" spans="1:18">
      <c r="A316" s="36" t="s">
        <v>80</v>
      </c>
      <c r="D316" s="41">
        <f t="shared" ref="D316:K316" si="372">(D313+D315)/2</f>
        <v>0</v>
      </c>
      <c r="E316" s="41">
        <f t="shared" si="372"/>
        <v>0</v>
      </c>
      <c r="F316" s="41">
        <f t="shared" si="372"/>
        <v>0</v>
      </c>
      <c r="G316" s="41">
        <f t="shared" si="372"/>
        <v>0</v>
      </c>
      <c r="H316" s="41">
        <f t="shared" si="372"/>
        <v>0</v>
      </c>
      <c r="I316" s="41">
        <f t="shared" si="372"/>
        <v>0</v>
      </c>
      <c r="J316" s="41">
        <f t="shared" si="372"/>
        <v>0</v>
      </c>
      <c r="K316" s="41">
        <f t="shared" si="372"/>
        <v>0</v>
      </c>
      <c r="L316" s="41">
        <f>(L313+L315)/2</f>
        <v>0</v>
      </c>
      <c r="M316" s="41">
        <f t="shared" ref="M316:O316" si="373">(M313+M315)/2</f>
        <v>0</v>
      </c>
      <c r="N316" s="41">
        <f t="shared" si="373"/>
        <v>0</v>
      </c>
      <c r="O316" s="41">
        <f t="shared" si="373"/>
        <v>284.08850000000001</v>
      </c>
      <c r="P316" s="41"/>
      <c r="Q316" s="61"/>
      <c r="R316" s="61"/>
    </row>
    <row r="317" spans="1:18"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61"/>
      <c r="R317" s="61"/>
    </row>
    <row r="318" spans="1:18"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61"/>
      <c r="R318" s="61"/>
    </row>
    <row r="319" spans="1:18" ht="25.5">
      <c r="A319" s="48" t="s">
        <v>167</v>
      </c>
      <c r="C319" s="36">
        <f>$B$5</f>
        <v>1</v>
      </c>
      <c r="D319" s="51">
        <f>ROUND(,0)*$C$319</f>
        <v>0</v>
      </c>
      <c r="E319" s="51">
        <f t="shared" ref="E319:L319" si="374">ROUND(,0)*$C$319</f>
        <v>0</v>
      </c>
      <c r="F319" s="51">
        <f t="shared" si="374"/>
        <v>0</v>
      </c>
      <c r="G319" s="51">
        <f t="shared" si="374"/>
        <v>0</v>
      </c>
      <c r="H319" s="51">
        <f t="shared" si="374"/>
        <v>0</v>
      </c>
      <c r="I319" s="51">
        <f t="shared" si="374"/>
        <v>0</v>
      </c>
      <c r="J319" s="51">
        <f t="shared" si="374"/>
        <v>0</v>
      </c>
      <c r="K319" s="51">
        <f t="shared" si="374"/>
        <v>0</v>
      </c>
      <c r="L319" s="51">
        <f t="shared" si="374"/>
        <v>0</v>
      </c>
      <c r="M319" s="51">
        <f>ROUND('CAP14.3 ADDS'!J118,0)*$C$319</f>
        <v>0</v>
      </c>
      <c r="N319" s="51">
        <f>ROUND('CAP14.3 ADDS'!K118,0)*$C$319</f>
        <v>0</v>
      </c>
      <c r="O319" s="51">
        <f>ROUND('CAP14.3 ADDS'!L118,0)*$C$319</f>
        <v>71530</v>
      </c>
      <c r="P319" s="71"/>
      <c r="Q319" s="61">
        <f>SUM(D319:O319)/1000</f>
        <v>71.53</v>
      </c>
      <c r="R319" s="61">
        <f>SUM(D324:O324)/12</f>
        <v>2.9804166666666667</v>
      </c>
    </row>
    <row r="320" spans="1:18">
      <c r="A320" s="40" t="s">
        <v>81</v>
      </c>
      <c r="Q320" s="61"/>
      <c r="R320" s="61"/>
    </row>
    <row r="321" spans="1:18">
      <c r="A321" s="36" t="s">
        <v>77</v>
      </c>
      <c r="D321" s="36">
        <v>0</v>
      </c>
      <c r="E321" s="41">
        <f t="shared" ref="E321" si="375">D323</f>
        <v>0</v>
      </c>
      <c r="F321" s="41">
        <f t="shared" ref="F321" si="376">E323</f>
        <v>0</v>
      </c>
      <c r="G321" s="41">
        <f t="shared" ref="G321" si="377">F323</f>
        <v>0</v>
      </c>
      <c r="H321" s="41">
        <f t="shared" ref="H321" si="378">G323</f>
        <v>0</v>
      </c>
      <c r="I321" s="41">
        <f t="shared" ref="I321" si="379">H323</f>
        <v>0</v>
      </c>
      <c r="J321" s="41">
        <v>0</v>
      </c>
      <c r="K321" s="41">
        <f t="shared" ref="K321" si="380">J323</f>
        <v>0</v>
      </c>
      <c r="L321" s="41">
        <f t="shared" ref="L321" si="381">K323</f>
        <v>0</v>
      </c>
      <c r="M321" s="41">
        <f t="shared" ref="M321" si="382">L323</f>
        <v>0</v>
      </c>
      <c r="N321" s="41">
        <f t="shared" ref="N321" si="383">M323</f>
        <v>0</v>
      </c>
      <c r="O321" s="41">
        <f t="shared" ref="O321" si="384">N323</f>
        <v>0</v>
      </c>
      <c r="P321" s="41"/>
      <c r="Q321" s="61"/>
      <c r="R321" s="61"/>
    </row>
    <row r="322" spans="1:18">
      <c r="A322" s="36" t="s">
        <v>78</v>
      </c>
      <c r="D322" s="41">
        <f>D319/1000</f>
        <v>0</v>
      </c>
      <c r="E322" s="41">
        <f t="shared" ref="E322:O322" si="385">E319/1000</f>
        <v>0</v>
      </c>
      <c r="F322" s="41">
        <f t="shared" si="385"/>
        <v>0</v>
      </c>
      <c r="G322" s="41">
        <f t="shared" si="385"/>
        <v>0</v>
      </c>
      <c r="H322" s="41">
        <f t="shared" si="385"/>
        <v>0</v>
      </c>
      <c r="I322" s="41">
        <f t="shared" si="385"/>
        <v>0</v>
      </c>
      <c r="J322" s="41">
        <f t="shared" si="385"/>
        <v>0</v>
      </c>
      <c r="K322" s="41">
        <f t="shared" si="385"/>
        <v>0</v>
      </c>
      <c r="L322" s="41">
        <f t="shared" si="385"/>
        <v>0</v>
      </c>
      <c r="M322" s="41">
        <f t="shared" si="385"/>
        <v>0</v>
      </c>
      <c r="N322" s="41">
        <f t="shared" si="385"/>
        <v>0</v>
      </c>
      <c r="O322" s="41">
        <f t="shared" si="385"/>
        <v>71.53</v>
      </c>
      <c r="P322" s="41"/>
      <c r="Q322" s="61"/>
      <c r="R322" s="61"/>
    </row>
    <row r="323" spans="1:18">
      <c r="A323" s="36" t="s">
        <v>79</v>
      </c>
      <c r="D323" s="41">
        <f t="shared" ref="D323:O323" si="386">D321+D322</f>
        <v>0</v>
      </c>
      <c r="E323" s="41">
        <f t="shared" si="386"/>
        <v>0</v>
      </c>
      <c r="F323" s="41">
        <f t="shared" si="386"/>
        <v>0</v>
      </c>
      <c r="G323" s="41">
        <f t="shared" si="386"/>
        <v>0</v>
      </c>
      <c r="H323" s="41">
        <f t="shared" si="386"/>
        <v>0</v>
      </c>
      <c r="I323" s="41">
        <f t="shared" si="386"/>
        <v>0</v>
      </c>
      <c r="J323" s="41">
        <f t="shared" si="386"/>
        <v>0</v>
      </c>
      <c r="K323" s="41">
        <f t="shared" si="386"/>
        <v>0</v>
      </c>
      <c r="L323" s="41">
        <f t="shared" si="386"/>
        <v>0</v>
      </c>
      <c r="M323" s="41">
        <f t="shared" si="386"/>
        <v>0</v>
      </c>
      <c r="N323" s="41">
        <f t="shared" si="386"/>
        <v>0</v>
      </c>
      <c r="O323" s="41">
        <f t="shared" si="386"/>
        <v>71.53</v>
      </c>
      <c r="P323" s="41"/>
      <c r="Q323" s="61"/>
      <c r="R323" s="61"/>
    </row>
    <row r="324" spans="1:18">
      <c r="A324" s="36" t="s">
        <v>80</v>
      </c>
      <c r="D324" s="41">
        <f t="shared" ref="D324:K324" si="387">(D321+D323)/2</f>
        <v>0</v>
      </c>
      <c r="E324" s="41">
        <f t="shared" si="387"/>
        <v>0</v>
      </c>
      <c r="F324" s="41">
        <f t="shared" si="387"/>
        <v>0</v>
      </c>
      <c r="G324" s="41">
        <f t="shared" si="387"/>
        <v>0</v>
      </c>
      <c r="H324" s="41">
        <f t="shared" si="387"/>
        <v>0</v>
      </c>
      <c r="I324" s="41">
        <f t="shared" si="387"/>
        <v>0</v>
      </c>
      <c r="J324" s="41">
        <f t="shared" si="387"/>
        <v>0</v>
      </c>
      <c r="K324" s="41">
        <f t="shared" si="387"/>
        <v>0</v>
      </c>
      <c r="L324" s="41">
        <f>(L321+L323)/2</f>
        <v>0</v>
      </c>
      <c r="M324" s="41">
        <f t="shared" ref="M324:O324" si="388">(M321+M323)/2</f>
        <v>0</v>
      </c>
      <c r="N324" s="41">
        <f t="shared" si="388"/>
        <v>0</v>
      </c>
      <c r="O324" s="41">
        <f t="shared" si="388"/>
        <v>35.765000000000001</v>
      </c>
      <c r="P324" s="41"/>
      <c r="Q324" s="61"/>
      <c r="R324" s="61"/>
    </row>
    <row r="325" spans="1:18"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61"/>
      <c r="R325" s="61"/>
    </row>
    <row r="326" spans="1:18"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61"/>
      <c r="R326" s="61"/>
    </row>
    <row r="327" spans="1:18" ht="25.5">
      <c r="A327" s="48" t="s">
        <v>232</v>
      </c>
      <c r="C327" s="36">
        <f>$B$5</f>
        <v>1</v>
      </c>
      <c r="D327" s="51">
        <f>ROUND(,0)*$C$319</f>
        <v>0</v>
      </c>
      <c r="E327" s="51">
        <f t="shared" ref="E327:L327" si="389">ROUND(,0)*$C$319</f>
        <v>0</v>
      </c>
      <c r="F327" s="51">
        <f t="shared" si="389"/>
        <v>0</v>
      </c>
      <c r="G327" s="51">
        <f t="shared" si="389"/>
        <v>0</v>
      </c>
      <c r="H327" s="51">
        <f t="shared" si="389"/>
        <v>0</v>
      </c>
      <c r="I327" s="51">
        <f t="shared" si="389"/>
        <v>0</v>
      </c>
      <c r="J327" s="51">
        <f t="shared" si="389"/>
        <v>0</v>
      </c>
      <c r="K327" s="51">
        <f t="shared" si="389"/>
        <v>0</v>
      </c>
      <c r="L327" s="51">
        <f t="shared" si="389"/>
        <v>0</v>
      </c>
      <c r="M327" s="51">
        <f>ROUND('CAP14.3 ADDS'!J119,0)*$C$319</f>
        <v>0</v>
      </c>
      <c r="N327" s="51">
        <f>ROUND('CAP14.3 ADDS'!K119,0)*$C$319</f>
        <v>0</v>
      </c>
      <c r="O327" s="51">
        <f>ROUND('CAP14.3 ADDS'!L119,0)*$C$319</f>
        <v>287145</v>
      </c>
      <c r="P327" s="71"/>
      <c r="Q327" s="61">
        <f>SUM(D327:O327)/1000</f>
        <v>287.14499999999998</v>
      </c>
      <c r="R327" s="61">
        <f>SUM(D332:O332)/12</f>
        <v>11.964374999999999</v>
      </c>
    </row>
    <row r="328" spans="1:18">
      <c r="A328" s="40" t="s">
        <v>81</v>
      </c>
      <c r="Q328" s="61"/>
      <c r="R328" s="61"/>
    </row>
    <row r="329" spans="1:18">
      <c r="A329" s="36" t="s">
        <v>77</v>
      </c>
      <c r="D329" s="36">
        <v>0</v>
      </c>
      <c r="E329" s="41">
        <f t="shared" ref="E329" si="390">D331</f>
        <v>0</v>
      </c>
      <c r="F329" s="41">
        <f t="shared" ref="F329" si="391">E331</f>
        <v>0</v>
      </c>
      <c r="G329" s="41">
        <f t="shared" ref="G329" si="392">F331</f>
        <v>0</v>
      </c>
      <c r="H329" s="41">
        <f t="shared" ref="H329" si="393">G331</f>
        <v>0</v>
      </c>
      <c r="I329" s="41">
        <f t="shared" ref="I329" si="394">H331</f>
        <v>0</v>
      </c>
      <c r="J329" s="41">
        <v>0</v>
      </c>
      <c r="K329" s="41">
        <f t="shared" ref="K329" si="395">J331</f>
        <v>0</v>
      </c>
      <c r="L329" s="41">
        <f t="shared" ref="L329" si="396">K331</f>
        <v>0</v>
      </c>
      <c r="M329" s="41">
        <f t="shared" ref="M329" si="397">L331</f>
        <v>0</v>
      </c>
      <c r="N329" s="41">
        <f t="shared" ref="N329" si="398">M331</f>
        <v>0</v>
      </c>
      <c r="O329" s="41">
        <f t="shared" ref="O329" si="399">N331</f>
        <v>0</v>
      </c>
      <c r="P329" s="41"/>
      <c r="Q329" s="61"/>
      <c r="R329" s="61"/>
    </row>
    <row r="330" spans="1:18">
      <c r="A330" s="36" t="s">
        <v>78</v>
      </c>
      <c r="D330" s="41">
        <f>D327/1000</f>
        <v>0</v>
      </c>
      <c r="E330" s="41">
        <f t="shared" ref="E330:O330" si="400">E327/1000</f>
        <v>0</v>
      </c>
      <c r="F330" s="41">
        <f t="shared" si="400"/>
        <v>0</v>
      </c>
      <c r="G330" s="41">
        <f t="shared" si="400"/>
        <v>0</v>
      </c>
      <c r="H330" s="41">
        <f t="shared" si="400"/>
        <v>0</v>
      </c>
      <c r="I330" s="41">
        <f t="shared" si="400"/>
        <v>0</v>
      </c>
      <c r="J330" s="41">
        <f t="shared" si="400"/>
        <v>0</v>
      </c>
      <c r="K330" s="41">
        <f t="shared" si="400"/>
        <v>0</v>
      </c>
      <c r="L330" s="41">
        <f t="shared" si="400"/>
        <v>0</v>
      </c>
      <c r="M330" s="41">
        <f t="shared" si="400"/>
        <v>0</v>
      </c>
      <c r="N330" s="41">
        <f t="shared" si="400"/>
        <v>0</v>
      </c>
      <c r="O330" s="41">
        <f t="shared" si="400"/>
        <v>287.14499999999998</v>
      </c>
      <c r="P330" s="41"/>
      <c r="Q330" s="61"/>
      <c r="R330" s="61"/>
    </row>
    <row r="331" spans="1:18">
      <c r="A331" s="36" t="s">
        <v>79</v>
      </c>
      <c r="D331" s="41">
        <f t="shared" ref="D331:O331" si="401">D329+D330</f>
        <v>0</v>
      </c>
      <c r="E331" s="41">
        <f t="shared" si="401"/>
        <v>0</v>
      </c>
      <c r="F331" s="41">
        <f t="shared" si="401"/>
        <v>0</v>
      </c>
      <c r="G331" s="41">
        <f t="shared" si="401"/>
        <v>0</v>
      </c>
      <c r="H331" s="41">
        <f t="shared" si="401"/>
        <v>0</v>
      </c>
      <c r="I331" s="41">
        <f t="shared" si="401"/>
        <v>0</v>
      </c>
      <c r="J331" s="41">
        <f t="shared" si="401"/>
        <v>0</v>
      </c>
      <c r="K331" s="41">
        <f t="shared" si="401"/>
        <v>0</v>
      </c>
      <c r="L331" s="41">
        <f t="shared" si="401"/>
        <v>0</v>
      </c>
      <c r="M331" s="41">
        <f t="shared" si="401"/>
        <v>0</v>
      </c>
      <c r="N331" s="41">
        <f t="shared" si="401"/>
        <v>0</v>
      </c>
      <c r="O331" s="41">
        <f t="shared" si="401"/>
        <v>287.14499999999998</v>
      </c>
      <c r="P331" s="41"/>
      <c r="Q331" s="61"/>
      <c r="R331" s="61"/>
    </row>
    <row r="332" spans="1:18">
      <c r="A332" s="36" t="s">
        <v>80</v>
      </c>
      <c r="D332" s="41">
        <f t="shared" ref="D332:K332" si="402">(D329+D331)/2</f>
        <v>0</v>
      </c>
      <c r="E332" s="41">
        <f t="shared" si="402"/>
        <v>0</v>
      </c>
      <c r="F332" s="41">
        <f t="shared" si="402"/>
        <v>0</v>
      </c>
      <c r="G332" s="41">
        <f t="shared" si="402"/>
        <v>0</v>
      </c>
      <c r="H332" s="41">
        <f t="shared" si="402"/>
        <v>0</v>
      </c>
      <c r="I332" s="41">
        <f t="shared" si="402"/>
        <v>0</v>
      </c>
      <c r="J332" s="41">
        <f t="shared" si="402"/>
        <v>0</v>
      </c>
      <c r="K332" s="41">
        <f t="shared" si="402"/>
        <v>0</v>
      </c>
      <c r="L332" s="41">
        <f>(L329+L331)/2</f>
        <v>0</v>
      </c>
      <c r="M332" s="41">
        <f t="shared" ref="M332:O332" si="403">(M329+M331)/2</f>
        <v>0</v>
      </c>
      <c r="N332" s="41">
        <f t="shared" si="403"/>
        <v>0</v>
      </c>
      <c r="O332" s="41">
        <f t="shared" si="403"/>
        <v>143.57249999999999</v>
      </c>
      <c r="P332" s="41"/>
      <c r="Q332" s="61"/>
      <c r="R332" s="61"/>
    </row>
    <row r="333" spans="1:18"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61"/>
      <c r="R333" s="61"/>
    </row>
    <row r="334" spans="1:18"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61"/>
      <c r="R334" s="61"/>
    </row>
    <row r="335" spans="1:18" ht="25.5">
      <c r="A335" s="48" t="s">
        <v>233</v>
      </c>
      <c r="C335" s="36">
        <f>$B$5</f>
        <v>1</v>
      </c>
      <c r="D335" s="51">
        <f>ROUND(,0)*$C$319</f>
        <v>0</v>
      </c>
      <c r="E335" s="51">
        <f t="shared" ref="E335:L335" si="404">ROUND(,0)*$C$319</f>
        <v>0</v>
      </c>
      <c r="F335" s="51">
        <f t="shared" si="404"/>
        <v>0</v>
      </c>
      <c r="G335" s="51">
        <f t="shared" si="404"/>
        <v>0</v>
      </c>
      <c r="H335" s="51">
        <f t="shared" si="404"/>
        <v>0</v>
      </c>
      <c r="I335" s="51">
        <f t="shared" si="404"/>
        <v>0</v>
      </c>
      <c r="J335" s="51">
        <f t="shared" si="404"/>
        <v>0</v>
      </c>
      <c r="K335" s="51">
        <f t="shared" si="404"/>
        <v>0</v>
      </c>
      <c r="L335" s="51">
        <f t="shared" si="404"/>
        <v>0</v>
      </c>
      <c r="M335" s="51">
        <f>ROUND('CAP14.3 ADDS'!J120,0)*$C$319</f>
        <v>0</v>
      </c>
      <c r="N335" s="51">
        <f>ROUND('CAP14.3 ADDS'!K120,0)*$C$319</f>
        <v>0</v>
      </c>
      <c r="O335" s="51">
        <f>ROUND('CAP14.3 ADDS'!L120,0)*$C$319</f>
        <v>2153187</v>
      </c>
      <c r="P335" s="71"/>
      <c r="Q335" s="61">
        <f>SUM(D335:O335)/1000</f>
        <v>2153.1869999999999</v>
      </c>
      <c r="R335" s="61">
        <f>SUM(D340:O340)/12</f>
        <v>89.716124999999991</v>
      </c>
    </row>
    <row r="336" spans="1:18">
      <c r="A336" s="40" t="s">
        <v>81</v>
      </c>
      <c r="Q336" s="61"/>
      <c r="R336" s="61"/>
    </row>
    <row r="337" spans="1:18">
      <c r="A337" s="36" t="s">
        <v>77</v>
      </c>
      <c r="D337" s="36">
        <v>0</v>
      </c>
      <c r="E337" s="41">
        <f t="shared" ref="E337" si="405">D339</f>
        <v>0</v>
      </c>
      <c r="F337" s="41">
        <f t="shared" ref="F337" si="406">E339</f>
        <v>0</v>
      </c>
      <c r="G337" s="41">
        <f t="shared" ref="G337" si="407">F339</f>
        <v>0</v>
      </c>
      <c r="H337" s="41">
        <f t="shared" ref="H337" si="408">G339</f>
        <v>0</v>
      </c>
      <c r="I337" s="41">
        <f t="shared" ref="I337" si="409">H339</f>
        <v>0</v>
      </c>
      <c r="J337" s="41">
        <v>0</v>
      </c>
      <c r="K337" s="41">
        <f t="shared" ref="K337" si="410">J339</f>
        <v>0</v>
      </c>
      <c r="L337" s="41">
        <f t="shared" ref="L337" si="411">K339</f>
        <v>0</v>
      </c>
      <c r="M337" s="41">
        <f t="shared" ref="M337" si="412">L339</f>
        <v>0</v>
      </c>
      <c r="N337" s="41">
        <f t="shared" ref="N337" si="413">M339</f>
        <v>0</v>
      </c>
      <c r="O337" s="41">
        <f t="shared" ref="O337" si="414">N339</f>
        <v>0</v>
      </c>
      <c r="P337" s="41"/>
      <c r="Q337" s="61"/>
      <c r="R337" s="61"/>
    </row>
    <row r="338" spans="1:18">
      <c r="A338" s="36" t="s">
        <v>78</v>
      </c>
      <c r="D338" s="41">
        <f>D335/1000</f>
        <v>0</v>
      </c>
      <c r="E338" s="41">
        <f t="shared" ref="E338:O338" si="415">E335/1000</f>
        <v>0</v>
      </c>
      <c r="F338" s="41">
        <f t="shared" si="415"/>
        <v>0</v>
      </c>
      <c r="G338" s="41">
        <f t="shared" si="415"/>
        <v>0</v>
      </c>
      <c r="H338" s="41">
        <f t="shared" si="415"/>
        <v>0</v>
      </c>
      <c r="I338" s="41">
        <f t="shared" si="415"/>
        <v>0</v>
      </c>
      <c r="J338" s="41">
        <f t="shared" si="415"/>
        <v>0</v>
      </c>
      <c r="K338" s="41">
        <f t="shared" si="415"/>
        <v>0</v>
      </c>
      <c r="L338" s="41">
        <f t="shared" si="415"/>
        <v>0</v>
      </c>
      <c r="M338" s="41">
        <f t="shared" si="415"/>
        <v>0</v>
      </c>
      <c r="N338" s="41">
        <f t="shared" si="415"/>
        <v>0</v>
      </c>
      <c r="O338" s="41">
        <f t="shared" si="415"/>
        <v>2153.1869999999999</v>
      </c>
      <c r="P338" s="41"/>
      <c r="Q338" s="61"/>
      <c r="R338" s="61"/>
    </row>
    <row r="339" spans="1:18">
      <c r="A339" s="36" t="s">
        <v>79</v>
      </c>
      <c r="D339" s="41">
        <f t="shared" ref="D339:O339" si="416">D337+D338</f>
        <v>0</v>
      </c>
      <c r="E339" s="41">
        <f t="shared" si="416"/>
        <v>0</v>
      </c>
      <c r="F339" s="41">
        <f t="shared" si="416"/>
        <v>0</v>
      </c>
      <c r="G339" s="41">
        <f t="shared" si="416"/>
        <v>0</v>
      </c>
      <c r="H339" s="41">
        <f t="shared" si="416"/>
        <v>0</v>
      </c>
      <c r="I339" s="41">
        <f t="shared" si="416"/>
        <v>0</v>
      </c>
      <c r="J339" s="41">
        <f t="shared" si="416"/>
        <v>0</v>
      </c>
      <c r="K339" s="41">
        <f t="shared" si="416"/>
        <v>0</v>
      </c>
      <c r="L339" s="41">
        <f t="shared" si="416"/>
        <v>0</v>
      </c>
      <c r="M339" s="41">
        <f t="shared" si="416"/>
        <v>0</v>
      </c>
      <c r="N339" s="41">
        <f t="shared" si="416"/>
        <v>0</v>
      </c>
      <c r="O339" s="41">
        <f t="shared" si="416"/>
        <v>2153.1869999999999</v>
      </c>
      <c r="P339" s="41"/>
      <c r="Q339" s="61"/>
      <c r="R339" s="61"/>
    </row>
    <row r="340" spans="1:18">
      <c r="A340" s="36" t="s">
        <v>80</v>
      </c>
      <c r="D340" s="41">
        <f t="shared" ref="D340:K340" si="417">(D337+D339)/2</f>
        <v>0</v>
      </c>
      <c r="E340" s="41">
        <f t="shared" si="417"/>
        <v>0</v>
      </c>
      <c r="F340" s="41">
        <f t="shared" si="417"/>
        <v>0</v>
      </c>
      <c r="G340" s="41">
        <f t="shared" si="417"/>
        <v>0</v>
      </c>
      <c r="H340" s="41">
        <f t="shared" si="417"/>
        <v>0</v>
      </c>
      <c r="I340" s="41">
        <f t="shared" si="417"/>
        <v>0</v>
      </c>
      <c r="J340" s="41">
        <f t="shared" si="417"/>
        <v>0</v>
      </c>
      <c r="K340" s="41">
        <f t="shared" si="417"/>
        <v>0</v>
      </c>
      <c r="L340" s="41">
        <f>(L337+L339)/2</f>
        <v>0</v>
      </c>
      <c r="M340" s="41">
        <f t="shared" ref="M340:O340" si="418">(M337+M339)/2</f>
        <v>0</v>
      </c>
      <c r="N340" s="41">
        <f t="shared" si="418"/>
        <v>0</v>
      </c>
      <c r="O340" s="41">
        <f t="shared" si="418"/>
        <v>1076.5934999999999</v>
      </c>
      <c r="P340" s="41"/>
      <c r="Q340" s="61"/>
      <c r="R340" s="61"/>
    </row>
    <row r="341" spans="1:18"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</row>
    <row r="342" spans="1:18"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</row>
    <row r="343" spans="1:18"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</row>
    <row r="344" spans="1:18">
      <c r="Q344" s="41"/>
      <c r="R344" s="41"/>
    </row>
    <row r="345" spans="1:18">
      <c r="Q345" s="41"/>
      <c r="R345" s="41"/>
    </row>
    <row r="346" spans="1:18">
      <c r="L346" s="248" t="s">
        <v>89</v>
      </c>
      <c r="M346" s="248"/>
      <c r="N346" s="248"/>
      <c r="O346" s="248"/>
      <c r="P346" s="69"/>
      <c r="Q346" s="72">
        <f>SUM(Q225:Q337)</f>
        <v>18504.967000000001</v>
      </c>
      <c r="R346" s="72">
        <f>SUM(R225:R337)</f>
        <v>1906.6652916666667</v>
      </c>
    </row>
    <row r="347" spans="1:18">
      <c r="M347" s="75"/>
      <c r="Q347" s="74"/>
      <c r="R347" s="74"/>
    </row>
    <row r="348" spans="1:18">
      <c r="Q348" s="47"/>
      <c r="R348" s="47"/>
    </row>
    <row r="349" spans="1:18" ht="13.5" thickBot="1">
      <c r="L349" s="220" t="s">
        <v>90</v>
      </c>
      <c r="M349" s="220"/>
      <c r="N349" s="220"/>
      <c r="O349" s="220"/>
      <c r="P349" s="219" t="s">
        <v>452</v>
      </c>
      <c r="Q349" s="73">
        <f>Q346+Q221</f>
        <v>108386.20600000001</v>
      </c>
      <c r="R349" s="73">
        <f>R346+R221</f>
        <v>8906.252333333332</v>
      </c>
    </row>
    <row r="350" spans="1:18" ht="13.5" thickTop="1">
      <c r="Q350" s="41">
        <f>Q349-108386</f>
        <v>0.20600000000558794</v>
      </c>
      <c r="R350" s="41"/>
    </row>
    <row r="351" spans="1:18">
      <c r="Q351" s="218" t="s">
        <v>451</v>
      </c>
      <c r="R351" s="41"/>
    </row>
    <row r="352" spans="1:18">
      <c r="Q352" s="41"/>
      <c r="R352" s="41"/>
    </row>
    <row r="353" spans="2:7">
      <c r="B353" s="37"/>
      <c r="C353" s="37"/>
      <c r="D353" s="37"/>
    </row>
    <row r="354" spans="2:7">
      <c r="B354" s="37"/>
      <c r="C354" s="37"/>
      <c r="D354" s="37"/>
    </row>
    <row r="355" spans="2:7">
      <c r="B355" s="37"/>
      <c r="C355" s="37"/>
      <c r="F355" s="42"/>
      <c r="G355" s="42"/>
    </row>
    <row r="356" spans="2:7">
      <c r="B356" s="37"/>
      <c r="C356" s="37"/>
      <c r="F356" s="70"/>
    </row>
    <row r="357" spans="2:7">
      <c r="F357" s="70"/>
      <c r="G357" s="70"/>
    </row>
    <row r="358" spans="2:7">
      <c r="F358" s="42"/>
      <c r="G358" s="42"/>
    </row>
    <row r="360" spans="2:7">
      <c r="F360" s="70"/>
      <c r="G360" s="70"/>
    </row>
    <row r="362" spans="2:7">
      <c r="F362" s="70"/>
    </row>
  </sheetData>
  <mergeCells count="2">
    <mergeCell ref="L221:O221"/>
    <mergeCell ref="L346:O346"/>
  </mergeCells>
  <phoneticPr fontId="3" type="noConversion"/>
  <pageMargins left="0.5" right="0.25" top="0.75" bottom="0.75" header="0.5" footer="0.5"/>
  <pageSetup scale="65" fitToHeight="5" orientation="landscape" r:id="rId1"/>
  <headerFooter alignWithMargins="0">
    <oddFooter>&amp;L&amp;F
&amp;A</oddFooter>
  </headerFooter>
  <rowBreaks count="4" manualBreakCount="4">
    <brk id="60" max="16" man="1"/>
    <brk id="224" max="16" man="1"/>
    <brk id="278" max="16" man="1"/>
    <brk id="310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585"/>
  <sheetViews>
    <sheetView tabSelected="1" zoomScale="80" zoomScaleNormal="80" workbookViewId="0">
      <pane ySplit="5" topLeftCell="A273" activePane="bottomLeft" state="frozen"/>
      <selection pane="bottomLeft" activeCell="M296" sqref="M296"/>
    </sheetView>
  </sheetViews>
  <sheetFormatPr defaultRowHeight="15" outlineLevelRow="2"/>
  <cols>
    <col min="1" max="1" width="50.28515625" style="147" customWidth="1"/>
    <col min="2" max="2" width="10.5703125" style="147" customWidth="1"/>
    <col min="3" max="3" width="11.42578125" style="147" customWidth="1"/>
    <col min="4" max="4" width="59.5703125" style="147" customWidth="1"/>
    <col min="5" max="5" width="6.5703125" style="147" customWidth="1"/>
    <col min="6" max="6" width="54" style="148" hidden="1" customWidth="1"/>
    <col min="7" max="7" width="21.42578125" style="147" hidden="1" customWidth="1"/>
    <col min="8" max="8" width="25.28515625" style="147" hidden="1" customWidth="1"/>
    <col min="9" max="9" width="0.7109375" style="185" customWidth="1"/>
    <col min="10" max="11" width="14.42578125" style="150" hidden="1" customWidth="1"/>
    <col min="12" max="12" width="15.7109375" style="150" hidden="1" customWidth="1"/>
    <col min="13" max="13" width="15.7109375" style="150" customWidth="1"/>
    <col min="14" max="14" width="15.140625" style="151" customWidth="1"/>
    <col min="15" max="15" width="13.85546875" style="147" bestFit="1" customWidth="1"/>
    <col min="16" max="17" width="13.140625" style="147" bestFit="1" customWidth="1"/>
    <col min="18" max="19" width="14.42578125" style="147" bestFit="1" customWidth="1"/>
    <col min="20" max="20" width="16.42578125" style="147" bestFit="1" customWidth="1"/>
    <col min="21" max="21" width="14.42578125" style="147" bestFit="1" customWidth="1"/>
    <col min="22" max="22" width="13.140625" style="147" bestFit="1" customWidth="1"/>
    <col min="23" max="27" width="14.42578125" style="147" bestFit="1" customWidth="1"/>
    <col min="28" max="28" width="16.42578125" style="147" bestFit="1" customWidth="1"/>
    <col min="29" max="16384" width="9.140625" style="147"/>
  </cols>
  <sheetData>
    <row r="1" spans="1:23" ht="15.75">
      <c r="A1" s="146" t="s">
        <v>349</v>
      </c>
      <c r="B1" s="147" t="str">
        <f>'[1]2014 Adjustment All'!A1</f>
        <v xml:space="preserve">Pro Forma Adjustment Calculation- WA </v>
      </c>
      <c r="I1" s="149"/>
      <c r="L1" s="150">
        <v>82312314</v>
      </c>
    </row>
    <row r="2" spans="1:23">
      <c r="B2" s="147" t="str">
        <f>'CAP14'!A2</f>
        <v>Test Year Ended Septebmer 30, 2014 Ratebase Adjusted to 12/31/16 AMA</v>
      </c>
      <c r="I2" s="149"/>
    </row>
    <row r="3" spans="1:23">
      <c r="F3" s="147"/>
      <c r="I3" s="149"/>
    </row>
    <row r="4" spans="1:23" ht="15.75">
      <c r="A4" s="152"/>
      <c r="F4" s="153"/>
      <c r="G4" s="152"/>
      <c r="I4" s="149"/>
      <c r="J4" s="249" t="s">
        <v>390</v>
      </c>
      <c r="K4" s="249"/>
      <c r="L4" s="187" t="s">
        <v>391</v>
      </c>
    </row>
    <row r="5" spans="1:23" ht="30">
      <c r="A5" s="154" t="s">
        <v>350</v>
      </c>
      <c r="B5" s="155" t="s">
        <v>351</v>
      </c>
      <c r="C5" s="155" t="s">
        <v>352</v>
      </c>
      <c r="D5" s="155" t="s">
        <v>286</v>
      </c>
      <c r="E5" s="155" t="s">
        <v>21</v>
      </c>
      <c r="F5" s="155" t="s">
        <v>37</v>
      </c>
      <c r="G5" s="154" t="s">
        <v>353</v>
      </c>
      <c r="H5" s="155" t="s">
        <v>354</v>
      </c>
      <c r="I5" s="149"/>
      <c r="J5" s="186" t="s">
        <v>16</v>
      </c>
      <c r="K5" s="186" t="s">
        <v>17</v>
      </c>
      <c r="L5" s="186" t="s">
        <v>18</v>
      </c>
      <c r="M5" s="156" t="s">
        <v>138</v>
      </c>
    </row>
    <row r="6" spans="1:23" s="161" customFormat="1">
      <c r="A6" s="157"/>
      <c r="B6" s="158"/>
      <c r="C6" s="158"/>
      <c r="D6" s="158"/>
      <c r="E6" s="158"/>
      <c r="F6" s="158"/>
      <c r="G6" s="157"/>
      <c r="H6" s="158"/>
      <c r="I6" s="149"/>
      <c r="J6" s="159"/>
      <c r="K6" s="159"/>
      <c r="L6" s="159"/>
      <c r="M6" s="159"/>
      <c r="N6" s="160"/>
    </row>
    <row r="7" spans="1:23" s="163" customFormat="1" outlineLevel="2">
      <c r="A7" s="160" t="s">
        <v>240</v>
      </c>
      <c r="B7" s="162" t="s">
        <v>208</v>
      </c>
      <c r="C7" s="162" t="s">
        <v>39</v>
      </c>
      <c r="D7" s="163" t="s">
        <v>309</v>
      </c>
      <c r="E7" s="164">
        <v>1003</v>
      </c>
      <c r="F7" s="162" t="s">
        <v>24</v>
      </c>
      <c r="G7" s="162" t="s">
        <v>144</v>
      </c>
      <c r="H7" s="162" t="s">
        <v>355</v>
      </c>
      <c r="I7" s="165"/>
      <c r="J7" s="166">
        <f>J302*$N$302</f>
        <v>453675.64678999997</v>
      </c>
      <c r="K7" s="166">
        <f>K302*$N$302</f>
        <v>167271.47500000001</v>
      </c>
      <c r="L7" s="166">
        <f>L302*$N$302</f>
        <v>398368.489</v>
      </c>
      <c r="M7" s="166">
        <f t="shared" ref="M7:M73" si="0">SUM(J7:L7)</f>
        <v>1019315.6107900001</v>
      </c>
      <c r="N7" s="167"/>
    </row>
    <row r="8" spans="1:23" s="163" customFormat="1" outlineLevel="2">
      <c r="A8" s="160" t="s">
        <v>240</v>
      </c>
      <c r="B8" s="162" t="s">
        <v>208</v>
      </c>
      <c r="C8" s="162" t="s">
        <v>39</v>
      </c>
      <c r="D8" s="168" t="s">
        <v>309</v>
      </c>
      <c r="E8" s="164">
        <v>1002</v>
      </c>
      <c r="F8" s="162" t="s">
        <v>41</v>
      </c>
      <c r="G8" s="162" t="s">
        <v>144</v>
      </c>
      <c r="H8" s="162" t="s">
        <v>355</v>
      </c>
      <c r="I8" s="165"/>
      <c r="J8" s="166">
        <f>J301*$N$301</f>
        <v>17171.014169999999</v>
      </c>
      <c r="K8" s="166">
        <f>K301*$N$301</f>
        <v>5742.48</v>
      </c>
      <c r="L8" s="166">
        <f>L301*$N$301</f>
        <v>6043.0230000000001</v>
      </c>
      <c r="M8" s="166">
        <f t="shared" si="0"/>
        <v>28956.517169999999</v>
      </c>
      <c r="N8" s="167"/>
    </row>
    <row r="9" spans="1:23" s="161" customFormat="1" outlineLevel="2">
      <c r="A9" s="162" t="s">
        <v>240</v>
      </c>
      <c r="B9" s="162" t="s">
        <v>208</v>
      </c>
      <c r="C9" s="162" t="s">
        <v>39</v>
      </c>
      <c r="D9" s="168" t="s">
        <v>295</v>
      </c>
      <c r="E9" s="164">
        <v>1006</v>
      </c>
      <c r="F9" s="162" t="s">
        <v>26</v>
      </c>
      <c r="G9" s="162" t="s">
        <v>148</v>
      </c>
      <c r="H9" s="162" t="s">
        <v>356</v>
      </c>
      <c r="I9" s="165"/>
      <c r="J9" s="166">
        <v>748.51</v>
      </c>
      <c r="K9" s="166">
        <v>5547.16</v>
      </c>
      <c r="L9" s="166">
        <v>0</v>
      </c>
      <c r="M9" s="166">
        <f t="shared" si="0"/>
        <v>6295.67</v>
      </c>
      <c r="N9" s="167"/>
      <c r="O9" s="163"/>
      <c r="P9" s="163"/>
      <c r="Q9" s="163"/>
      <c r="R9" s="163"/>
      <c r="S9" s="163"/>
      <c r="T9" s="163"/>
      <c r="U9" s="163"/>
      <c r="V9" s="163"/>
      <c r="W9" s="163"/>
    </row>
    <row r="10" spans="1:23" s="161" customFormat="1" outlineLevel="2">
      <c r="A10" s="162" t="s">
        <v>240</v>
      </c>
      <c r="B10" s="162" t="s">
        <v>208</v>
      </c>
      <c r="C10" s="162" t="s">
        <v>39</v>
      </c>
      <c r="D10" s="168" t="s">
        <v>310</v>
      </c>
      <c r="E10" s="164">
        <v>2054</v>
      </c>
      <c r="F10" s="162" t="s">
        <v>32</v>
      </c>
      <c r="G10" s="162" t="s">
        <v>148</v>
      </c>
      <c r="H10" s="162" t="s">
        <v>357</v>
      </c>
      <c r="I10" s="165"/>
      <c r="J10" s="166">
        <v>0</v>
      </c>
      <c r="K10" s="166">
        <v>0</v>
      </c>
      <c r="L10" s="166">
        <v>26751</v>
      </c>
      <c r="M10" s="166">
        <f t="shared" si="0"/>
        <v>26751</v>
      </c>
      <c r="N10" s="167"/>
      <c r="O10" s="163"/>
      <c r="P10" s="163"/>
      <c r="Q10" s="163"/>
      <c r="R10" s="163"/>
      <c r="S10" s="163"/>
      <c r="T10" s="163"/>
      <c r="U10" s="163"/>
      <c r="V10" s="163"/>
      <c r="W10" s="163"/>
    </row>
    <row r="11" spans="1:23" s="161" customFormat="1" outlineLevel="2">
      <c r="A11" s="162" t="s">
        <v>240</v>
      </c>
      <c r="B11" s="162" t="s">
        <v>208</v>
      </c>
      <c r="C11" s="162" t="s">
        <v>39</v>
      </c>
      <c r="D11" s="168" t="s">
        <v>311</v>
      </c>
      <c r="E11" s="164">
        <v>2055</v>
      </c>
      <c r="F11" s="162" t="s">
        <v>33</v>
      </c>
      <c r="G11" s="162" t="s">
        <v>148</v>
      </c>
      <c r="H11" s="162" t="s">
        <v>356</v>
      </c>
      <c r="I11" s="165"/>
      <c r="J11" s="166">
        <v>0</v>
      </c>
      <c r="K11" s="166">
        <v>0</v>
      </c>
      <c r="L11" s="166">
        <v>621447</v>
      </c>
      <c r="M11" s="166">
        <f t="shared" si="0"/>
        <v>621447</v>
      </c>
      <c r="N11" s="167"/>
      <c r="O11" s="163"/>
      <c r="P11" s="163"/>
      <c r="Q11" s="163"/>
      <c r="R11" s="163"/>
      <c r="S11" s="163"/>
      <c r="T11" s="163"/>
      <c r="U11" s="163"/>
      <c r="V11" s="163"/>
      <c r="W11" s="163"/>
    </row>
    <row r="12" spans="1:23" s="168" customFormat="1" outlineLevel="2">
      <c r="A12" s="162" t="s">
        <v>240</v>
      </c>
      <c r="B12" s="162" t="s">
        <v>208</v>
      </c>
      <c r="C12" s="162" t="s">
        <v>39</v>
      </c>
      <c r="D12" s="168" t="s">
        <v>312</v>
      </c>
      <c r="E12" s="164">
        <v>2056</v>
      </c>
      <c r="F12" s="162" t="s">
        <v>149</v>
      </c>
      <c r="G12" s="162" t="s">
        <v>148</v>
      </c>
      <c r="H12" s="162" t="s">
        <v>355</v>
      </c>
      <c r="I12" s="165"/>
      <c r="J12" s="166">
        <v>86.94</v>
      </c>
      <c r="K12" s="166">
        <v>0</v>
      </c>
      <c r="L12" s="166">
        <v>177892</v>
      </c>
      <c r="M12" s="166">
        <f t="shared" si="0"/>
        <v>177978.94</v>
      </c>
      <c r="N12" s="167"/>
      <c r="O12" s="163"/>
      <c r="P12" s="163"/>
      <c r="Q12" s="163"/>
      <c r="R12" s="163"/>
      <c r="S12" s="163"/>
      <c r="T12" s="163"/>
      <c r="U12" s="163"/>
      <c r="V12" s="163"/>
      <c r="W12" s="163"/>
    </row>
    <row r="13" spans="1:23" s="168" customFormat="1" outlineLevel="2">
      <c r="A13" s="162" t="s">
        <v>240</v>
      </c>
      <c r="B13" s="162" t="s">
        <v>208</v>
      </c>
      <c r="C13" s="162" t="s">
        <v>39</v>
      </c>
      <c r="D13" s="168" t="s">
        <v>300</v>
      </c>
      <c r="E13" s="164">
        <v>2059</v>
      </c>
      <c r="F13" s="162" t="s">
        <v>223</v>
      </c>
      <c r="G13" s="162" t="s">
        <v>148</v>
      </c>
      <c r="H13" s="162" t="s">
        <v>356</v>
      </c>
      <c r="I13" s="165"/>
      <c r="J13" s="166">
        <v>0</v>
      </c>
      <c r="K13" s="166">
        <v>0</v>
      </c>
      <c r="L13" s="166">
        <v>205153</v>
      </c>
      <c r="M13" s="166">
        <f t="shared" si="0"/>
        <v>205153</v>
      </c>
      <c r="N13" s="169"/>
      <c r="U13" s="163"/>
      <c r="V13" s="163"/>
      <c r="W13" s="163"/>
    </row>
    <row r="14" spans="1:23" s="168" customFormat="1" outlineLevel="2">
      <c r="A14" s="162" t="s">
        <v>240</v>
      </c>
      <c r="B14" s="162" t="s">
        <v>208</v>
      </c>
      <c r="C14" s="162" t="s">
        <v>39</v>
      </c>
      <c r="D14" s="168" t="s">
        <v>313</v>
      </c>
      <c r="E14" s="164">
        <v>2060</v>
      </c>
      <c r="F14" s="162" t="s">
        <v>36</v>
      </c>
      <c r="G14" s="162" t="s">
        <v>148</v>
      </c>
      <c r="H14" s="162" t="s">
        <v>356</v>
      </c>
      <c r="I14" s="165"/>
      <c r="J14" s="166">
        <v>0</v>
      </c>
      <c r="K14" s="166">
        <v>0</v>
      </c>
      <c r="L14" s="166">
        <v>747958</v>
      </c>
      <c r="M14" s="166">
        <f t="shared" si="0"/>
        <v>747958</v>
      </c>
      <c r="N14" s="169"/>
      <c r="V14" s="163"/>
      <c r="W14" s="163"/>
    </row>
    <row r="15" spans="1:23" s="168" customFormat="1" outlineLevel="2">
      <c r="A15" s="162" t="s">
        <v>240</v>
      </c>
      <c r="B15" s="162" t="s">
        <v>208</v>
      </c>
      <c r="C15" s="162" t="s">
        <v>39</v>
      </c>
      <c r="D15" s="168" t="s">
        <v>297</v>
      </c>
      <c r="E15" s="164">
        <v>2204</v>
      </c>
      <c r="F15" s="162" t="s">
        <v>43</v>
      </c>
      <c r="G15" s="162" t="s">
        <v>148</v>
      </c>
      <c r="H15" s="162" t="s">
        <v>356</v>
      </c>
      <c r="I15" s="165"/>
      <c r="J15" s="166">
        <v>451.4</v>
      </c>
      <c r="K15" s="166">
        <v>0</v>
      </c>
      <c r="L15" s="166">
        <v>86256</v>
      </c>
      <c r="M15" s="166">
        <f t="shared" si="0"/>
        <v>86707.4</v>
      </c>
      <c r="N15" s="169"/>
      <c r="V15" s="163"/>
      <c r="W15" s="163"/>
    </row>
    <row r="16" spans="1:23" s="168" customFormat="1" outlineLevel="2">
      <c r="A16" s="162" t="s">
        <v>240</v>
      </c>
      <c r="B16" s="162" t="s">
        <v>208</v>
      </c>
      <c r="C16" s="162" t="s">
        <v>39</v>
      </c>
      <c r="D16" s="168" t="s">
        <v>299</v>
      </c>
      <c r="E16" s="164">
        <v>2253</v>
      </c>
      <c r="F16" s="162" t="s">
        <v>256</v>
      </c>
      <c r="G16" s="162" t="s">
        <v>148</v>
      </c>
      <c r="H16" s="162" t="s">
        <v>356</v>
      </c>
      <c r="I16" s="165"/>
      <c r="J16" s="166">
        <v>0</v>
      </c>
      <c r="K16" s="166">
        <v>3871.75</v>
      </c>
      <c r="L16" s="166">
        <v>0</v>
      </c>
      <c r="M16" s="166">
        <f t="shared" si="0"/>
        <v>3871.75</v>
      </c>
      <c r="N16" s="169"/>
      <c r="V16" s="163"/>
      <c r="W16" s="163"/>
    </row>
    <row r="17" spans="1:14" s="168" customFormat="1" outlineLevel="2">
      <c r="A17" s="162" t="s">
        <v>240</v>
      </c>
      <c r="B17" s="162" t="s">
        <v>208</v>
      </c>
      <c r="C17" s="162" t="s">
        <v>39</v>
      </c>
      <c r="D17" s="168" t="s">
        <v>299</v>
      </c>
      <c r="E17" s="164">
        <v>2275</v>
      </c>
      <c r="F17" s="162" t="s">
        <v>150</v>
      </c>
      <c r="G17" s="162" t="s">
        <v>148</v>
      </c>
      <c r="H17" s="162" t="s">
        <v>356</v>
      </c>
      <c r="I17" s="165"/>
      <c r="J17" s="166">
        <v>0</v>
      </c>
      <c r="K17" s="166">
        <v>0</v>
      </c>
      <c r="L17" s="166">
        <v>0</v>
      </c>
      <c r="M17" s="166">
        <f t="shared" si="0"/>
        <v>0</v>
      </c>
      <c r="N17" s="169"/>
    </row>
    <row r="18" spans="1:14" s="168" customFormat="1" outlineLevel="2">
      <c r="A18" s="162" t="s">
        <v>240</v>
      </c>
      <c r="B18" s="162" t="s">
        <v>208</v>
      </c>
      <c r="C18" s="162" t="s">
        <v>39</v>
      </c>
      <c r="D18" s="168" t="s">
        <v>257</v>
      </c>
      <c r="E18" s="164">
        <v>2276</v>
      </c>
      <c r="F18" s="162" t="s">
        <v>257</v>
      </c>
      <c r="G18" s="162" t="s">
        <v>148</v>
      </c>
      <c r="H18" s="162" t="s">
        <v>356</v>
      </c>
      <c r="I18" s="165"/>
      <c r="J18" s="166"/>
      <c r="K18" s="166">
        <v>0</v>
      </c>
      <c r="L18" s="166">
        <v>20837</v>
      </c>
      <c r="M18" s="166">
        <f t="shared" si="0"/>
        <v>20837</v>
      </c>
      <c r="N18" s="169"/>
    </row>
    <row r="19" spans="1:14" s="168" customFormat="1" outlineLevel="2">
      <c r="A19" s="162" t="s">
        <v>240</v>
      </c>
      <c r="B19" s="162" t="s">
        <v>208</v>
      </c>
      <c r="C19" s="162" t="s">
        <v>39</v>
      </c>
      <c r="D19" s="168" t="s">
        <v>299</v>
      </c>
      <c r="E19" s="164">
        <v>2278</v>
      </c>
      <c r="F19" s="162" t="s">
        <v>47</v>
      </c>
      <c r="G19" s="162" t="s">
        <v>148</v>
      </c>
      <c r="H19" s="162" t="s">
        <v>356</v>
      </c>
      <c r="I19" s="165"/>
      <c r="J19" s="166">
        <v>0</v>
      </c>
      <c r="K19" s="166">
        <v>0</v>
      </c>
      <c r="L19" s="166">
        <v>0</v>
      </c>
      <c r="M19" s="166">
        <f t="shared" si="0"/>
        <v>0</v>
      </c>
      <c r="N19" s="169"/>
    </row>
    <row r="20" spans="1:14" s="168" customFormat="1" outlineLevel="2">
      <c r="A20" s="162" t="s">
        <v>240</v>
      </c>
      <c r="B20" s="162" t="s">
        <v>208</v>
      </c>
      <c r="C20" s="162" t="s">
        <v>39</v>
      </c>
      <c r="D20" s="168" t="s">
        <v>299</v>
      </c>
      <c r="E20" s="164">
        <v>2283</v>
      </c>
      <c r="F20" s="162" t="s">
        <v>407</v>
      </c>
      <c r="G20" s="162"/>
      <c r="H20" s="162"/>
      <c r="I20" s="165"/>
      <c r="J20" s="166"/>
      <c r="K20" s="166">
        <v>135</v>
      </c>
      <c r="L20" s="166"/>
      <c r="M20" s="166">
        <f t="shared" si="0"/>
        <v>135</v>
      </c>
      <c r="N20" s="169"/>
    </row>
    <row r="21" spans="1:14" s="168" customFormat="1" outlineLevel="2">
      <c r="A21" s="162" t="s">
        <v>240</v>
      </c>
      <c r="B21" s="162" t="s">
        <v>208</v>
      </c>
      <c r="C21" s="162" t="s">
        <v>39</v>
      </c>
      <c r="D21" s="168" t="s">
        <v>299</v>
      </c>
      <c r="E21" s="164">
        <v>2293</v>
      </c>
      <c r="F21" s="162" t="s">
        <v>152</v>
      </c>
      <c r="G21" s="162" t="s">
        <v>148</v>
      </c>
      <c r="H21" s="162" t="s">
        <v>356</v>
      </c>
      <c r="I21" s="165"/>
      <c r="J21" s="166">
        <v>148.08000000000001</v>
      </c>
      <c r="K21" s="166">
        <v>42713</v>
      </c>
      <c r="L21" s="166">
        <v>0</v>
      </c>
      <c r="M21" s="166">
        <f t="shared" si="0"/>
        <v>42861.08</v>
      </c>
      <c r="N21" s="169"/>
    </row>
    <row r="22" spans="1:14" s="168" customFormat="1" outlineLevel="2">
      <c r="A22" s="162" t="s">
        <v>240</v>
      </c>
      <c r="B22" s="162" t="s">
        <v>208</v>
      </c>
      <c r="C22" s="162" t="s">
        <v>39</v>
      </c>
      <c r="D22" s="168" t="s">
        <v>299</v>
      </c>
      <c r="E22" s="164">
        <v>2336</v>
      </c>
      <c r="F22" s="162" t="s">
        <v>225</v>
      </c>
      <c r="G22" s="162" t="s">
        <v>148</v>
      </c>
      <c r="H22" s="162" t="s">
        <v>356</v>
      </c>
      <c r="I22" s="165"/>
      <c r="J22" s="166">
        <v>0</v>
      </c>
      <c r="K22" s="166">
        <v>0</v>
      </c>
      <c r="L22" s="166">
        <v>0</v>
      </c>
      <c r="M22" s="166">
        <f t="shared" si="0"/>
        <v>0</v>
      </c>
      <c r="N22" s="169"/>
    </row>
    <row r="23" spans="1:14" s="168" customFormat="1" outlineLevel="2">
      <c r="A23" s="162" t="s">
        <v>240</v>
      </c>
      <c r="B23" s="162" t="s">
        <v>208</v>
      </c>
      <c r="C23" s="162" t="s">
        <v>39</v>
      </c>
      <c r="D23" s="168" t="s">
        <v>314</v>
      </c>
      <c r="E23" s="164">
        <v>2414</v>
      </c>
      <c r="F23" s="162" t="s">
        <v>49</v>
      </c>
      <c r="G23" s="162" t="s">
        <v>148</v>
      </c>
      <c r="H23" s="162" t="s">
        <v>356</v>
      </c>
      <c r="I23" s="165"/>
      <c r="J23" s="166">
        <v>0</v>
      </c>
      <c r="K23" s="166">
        <v>0</v>
      </c>
      <c r="L23" s="166">
        <v>1350422</v>
      </c>
      <c r="M23" s="166">
        <f t="shared" si="0"/>
        <v>1350422</v>
      </c>
      <c r="N23" s="169"/>
    </row>
    <row r="24" spans="1:14" s="168" customFormat="1" outlineLevel="2">
      <c r="A24" s="162" t="s">
        <v>240</v>
      </c>
      <c r="B24" s="162" t="s">
        <v>208</v>
      </c>
      <c r="C24" s="162" t="s">
        <v>39</v>
      </c>
      <c r="D24" s="168" t="s">
        <v>305</v>
      </c>
      <c r="E24" s="164">
        <v>2423</v>
      </c>
      <c r="F24" s="162" t="s">
        <v>206</v>
      </c>
      <c r="G24" s="162" t="s">
        <v>148</v>
      </c>
      <c r="H24" s="162" t="s">
        <v>356</v>
      </c>
      <c r="I24" s="165"/>
      <c r="J24" s="166">
        <v>0</v>
      </c>
      <c r="K24" s="166">
        <v>0</v>
      </c>
      <c r="L24" s="166">
        <v>0</v>
      </c>
      <c r="M24" s="166">
        <f t="shared" si="0"/>
        <v>0</v>
      </c>
      <c r="N24" s="169"/>
    </row>
    <row r="25" spans="1:14" s="168" customFormat="1" outlineLevel="2">
      <c r="A25" s="162" t="s">
        <v>240</v>
      </c>
      <c r="B25" s="162" t="s">
        <v>208</v>
      </c>
      <c r="C25" s="162" t="s">
        <v>39</v>
      </c>
      <c r="D25" s="168" t="s">
        <v>299</v>
      </c>
      <c r="E25" s="164">
        <v>2425</v>
      </c>
      <c r="F25" s="162" t="s">
        <v>154</v>
      </c>
      <c r="G25" s="162" t="s">
        <v>148</v>
      </c>
      <c r="H25" s="162" t="s">
        <v>356</v>
      </c>
      <c r="I25" s="165"/>
      <c r="J25" s="166">
        <v>0</v>
      </c>
      <c r="K25" s="166">
        <v>0</v>
      </c>
      <c r="L25" s="166">
        <v>0</v>
      </c>
      <c r="M25" s="166">
        <f t="shared" si="0"/>
        <v>0</v>
      </c>
      <c r="N25" s="169"/>
    </row>
    <row r="26" spans="1:14" s="168" customFormat="1" outlineLevel="2">
      <c r="A26" s="162" t="s">
        <v>240</v>
      </c>
      <c r="B26" s="162" t="s">
        <v>208</v>
      </c>
      <c r="C26" s="162" t="s">
        <v>39</v>
      </c>
      <c r="D26" s="168" t="s">
        <v>316</v>
      </c>
      <c r="E26" s="164">
        <v>2470</v>
      </c>
      <c r="F26" s="162" t="s">
        <v>226</v>
      </c>
      <c r="G26" s="162" t="s">
        <v>148</v>
      </c>
      <c r="H26" s="162" t="s">
        <v>356</v>
      </c>
      <c r="I26" s="165"/>
      <c r="J26" s="166">
        <v>0</v>
      </c>
      <c r="K26" s="166">
        <v>0</v>
      </c>
      <c r="L26" s="166">
        <v>2500000</v>
      </c>
      <c r="M26" s="166">
        <f t="shared" si="0"/>
        <v>2500000</v>
      </c>
      <c r="N26" s="169"/>
    </row>
    <row r="27" spans="1:14" s="168" customFormat="1" outlineLevel="2">
      <c r="A27" s="162" t="s">
        <v>240</v>
      </c>
      <c r="B27" s="162" t="s">
        <v>208</v>
      </c>
      <c r="C27" s="162" t="s">
        <v>39</v>
      </c>
      <c r="D27" s="168" t="s">
        <v>299</v>
      </c>
      <c r="E27" s="164">
        <v>2493</v>
      </c>
      <c r="F27" s="162" t="s">
        <v>2</v>
      </c>
      <c r="G27" s="162" t="s">
        <v>148</v>
      </c>
      <c r="H27" s="162" t="s">
        <v>356</v>
      </c>
      <c r="I27" s="165"/>
      <c r="J27" s="166">
        <v>0</v>
      </c>
      <c r="K27" s="166">
        <v>0</v>
      </c>
      <c r="L27" s="166">
        <v>0</v>
      </c>
      <c r="M27" s="166">
        <f t="shared" si="0"/>
        <v>0</v>
      </c>
      <c r="N27" s="169"/>
    </row>
    <row r="28" spans="1:14" s="168" customFormat="1" outlineLevel="2">
      <c r="A28" s="162" t="s">
        <v>240</v>
      </c>
      <c r="B28" s="162" t="s">
        <v>208</v>
      </c>
      <c r="C28" s="162" t="s">
        <v>39</v>
      </c>
      <c r="D28" s="168" t="s">
        <v>317</v>
      </c>
      <c r="E28" s="164">
        <v>2516</v>
      </c>
      <c r="F28" s="162" t="s">
        <v>159</v>
      </c>
      <c r="G28" s="162" t="s">
        <v>148</v>
      </c>
      <c r="H28" s="162" t="s">
        <v>356</v>
      </c>
      <c r="I28" s="165"/>
      <c r="J28" s="166">
        <v>0</v>
      </c>
      <c r="K28" s="166">
        <v>0</v>
      </c>
      <c r="L28" s="166">
        <v>523454</v>
      </c>
      <c r="M28" s="166">
        <f t="shared" si="0"/>
        <v>523454</v>
      </c>
      <c r="N28" s="169"/>
    </row>
    <row r="29" spans="1:14" s="168" customFormat="1" outlineLevel="2">
      <c r="A29" s="162" t="s">
        <v>240</v>
      </c>
      <c r="B29" s="162" t="s">
        <v>208</v>
      </c>
      <c r="C29" s="162" t="s">
        <v>39</v>
      </c>
      <c r="D29" s="168" t="s">
        <v>315</v>
      </c>
      <c r="E29" s="164">
        <v>2535</v>
      </c>
      <c r="F29" s="162" t="s">
        <v>358</v>
      </c>
      <c r="G29" s="162" t="s">
        <v>148</v>
      </c>
      <c r="H29" s="162" t="s">
        <v>356</v>
      </c>
      <c r="I29" s="165"/>
      <c r="J29" s="166">
        <v>0</v>
      </c>
      <c r="K29" s="166">
        <v>0</v>
      </c>
      <c r="L29" s="166">
        <v>362751</v>
      </c>
      <c r="M29" s="166">
        <f t="shared" si="0"/>
        <v>362751</v>
      </c>
      <c r="N29" s="169"/>
    </row>
    <row r="30" spans="1:14" s="168" customFormat="1" outlineLevel="2">
      <c r="A30" s="162" t="s">
        <v>240</v>
      </c>
      <c r="B30" s="162" t="s">
        <v>208</v>
      </c>
      <c r="C30" s="162" t="s">
        <v>39</v>
      </c>
      <c r="D30" s="168" t="s">
        <v>297</v>
      </c>
      <c r="E30" s="164">
        <v>2563</v>
      </c>
      <c r="F30" s="162" t="s">
        <v>260</v>
      </c>
      <c r="G30" s="162" t="s">
        <v>148</v>
      </c>
      <c r="H30" s="162" t="s">
        <v>356</v>
      </c>
      <c r="I30" s="165"/>
      <c r="J30" s="166">
        <v>0</v>
      </c>
      <c r="K30" s="166">
        <v>2828054.37</v>
      </c>
      <c r="L30" s="166">
        <v>0</v>
      </c>
      <c r="M30" s="166">
        <f t="shared" si="0"/>
        <v>2828054.37</v>
      </c>
      <c r="N30" s="169"/>
    </row>
    <row r="31" spans="1:14" s="168" customFormat="1" outlineLevel="2">
      <c r="A31" s="162" t="s">
        <v>240</v>
      </c>
      <c r="B31" s="162" t="s">
        <v>208</v>
      </c>
      <c r="C31" s="162" t="s">
        <v>39</v>
      </c>
      <c r="D31" s="168" t="s">
        <v>297</v>
      </c>
      <c r="E31" s="164">
        <v>2572</v>
      </c>
      <c r="F31" s="162" t="s">
        <v>359</v>
      </c>
      <c r="G31" s="162" t="s">
        <v>148</v>
      </c>
      <c r="H31" s="162" t="s">
        <v>356</v>
      </c>
      <c r="I31" s="165"/>
      <c r="J31" s="166">
        <v>0</v>
      </c>
      <c r="K31" s="166">
        <v>0</v>
      </c>
      <c r="L31" s="166">
        <v>944113</v>
      </c>
      <c r="M31" s="166">
        <f t="shared" si="0"/>
        <v>944113</v>
      </c>
      <c r="N31" s="169"/>
    </row>
    <row r="32" spans="1:14" s="168" customFormat="1" outlineLevel="2">
      <c r="A32" s="162" t="s">
        <v>240</v>
      </c>
      <c r="B32" s="162" t="s">
        <v>208</v>
      </c>
      <c r="C32" s="162" t="s">
        <v>39</v>
      </c>
      <c r="D32" s="168" t="s">
        <v>297</v>
      </c>
      <c r="E32" s="164">
        <v>2589</v>
      </c>
      <c r="F32" s="162" t="s">
        <v>471</v>
      </c>
      <c r="G32" s="162" t="s">
        <v>148</v>
      </c>
      <c r="H32" s="162" t="s">
        <v>356</v>
      </c>
      <c r="I32" s="165"/>
      <c r="J32" s="166"/>
      <c r="K32" s="166"/>
      <c r="L32" s="166">
        <v>1990787</v>
      </c>
      <c r="M32" s="166">
        <f t="shared" si="0"/>
        <v>1990787</v>
      </c>
      <c r="N32" s="169"/>
    </row>
    <row r="33" spans="1:21" s="168" customFormat="1" outlineLevel="2">
      <c r="A33" s="162" t="s">
        <v>240</v>
      </c>
      <c r="B33" s="162" t="s">
        <v>208</v>
      </c>
      <c r="C33" s="162" t="s">
        <v>39</v>
      </c>
      <c r="D33" s="168" t="s">
        <v>308</v>
      </c>
      <c r="E33" s="164">
        <v>6000</v>
      </c>
      <c r="F33" s="162" t="s">
        <v>63</v>
      </c>
      <c r="G33" s="162" t="s">
        <v>139</v>
      </c>
      <c r="H33" s="162" t="s">
        <v>356</v>
      </c>
      <c r="I33" s="165"/>
      <c r="J33" s="166">
        <v>0</v>
      </c>
      <c r="K33" s="166">
        <v>0</v>
      </c>
      <c r="L33" s="166">
        <v>37500</v>
      </c>
      <c r="M33" s="166">
        <f t="shared" si="0"/>
        <v>37500</v>
      </c>
      <c r="N33" s="167"/>
      <c r="O33" s="163"/>
      <c r="P33" s="163"/>
      <c r="Q33" s="163"/>
      <c r="R33" s="163"/>
      <c r="S33" s="163"/>
      <c r="T33" s="163"/>
    </row>
    <row r="34" spans="1:21" s="168" customFormat="1" ht="15.75" outlineLevel="1">
      <c r="A34" s="198" t="s">
        <v>415</v>
      </c>
      <c r="B34" s="162"/>
      <c r="C34" s="162"/>
      <c r="E34" s="164"/>
      <c r="F34" s="162"/>
      <c r="G34" s="162"/>
      <c r="H34" s="162"/>
      <c r="I34" s="165"/>
      <c r="J34" s="171">
        <f>SUBTOTAL(9,J7:J33)</f>
        <v>472281.59096</v>
      </c>
      <c r="K34" s="171">
        <f>SUBTOTAL(9,K7:K33)</f>
        <v>3053335.2350000003</v>
      </c>
      <c r="L34" s="171">
        <f>SUBTOTAL(9,L7:L33)</f>
        <v>9999732.5120000001</v>
      </c>
      <c r="M34" s="228">
        <f>SUBTOTAL(9,M7:M33)</f>
        <v>13525349.337960001</v>
      </c>
      <c r="N34" s="167"/>
      <c r="O34" s="163"/>
      <c r="P34" s="163"/>
      <c r="Q34" s="163"/>
      <c r="R34" s="163"/>
      <c r="S34" s="163"/>
      <c r="T34" s="163"/>
    </row>
    <row r="35" spans="1:21" outlineLevel="1">
      <c r="A35" s="161"/>
      <c r="B35" s="161"/>
      <c r="C35" s="161"/>
      <c r="D35" s="161"/>
      <c r="E35" s="161"/>
      <c r="F35" s="194"/>
      <c r="G35" s="161"/>
      <c r="H35" s="161"/>
      <c r="J35" s="149"/>
      <c r="K35" s="166"/>
      <c r="L35" s="149"/>
      <c r="M35" s="166">
        <f t="shared" si="0"/>
        <v>0</v>
      </c>
    </row>
    <row r="36" spans="1:21" s="168" customFormat="1" outlineLevel="2">
      <c r="A36" s="162" t="s">
        <v>240</v>
      </c>
      <c r="B36" s="162" t="s">
        <v>208</v>
      </c>
      <c r="C36" s="162" t="s">
        <v>45</v>
      </c>
      <c r="D36" s="168" t="s">
        <v>360</v>
      </c>
      <c r="E36" s="164">
        <v>1107</v>
      </c>
      <c r="F36" s="162" t="s">
        <v>361</v>
      </c>
      <c r="G36" s="162" t="s">
        <v>148</v>
      </c>
      <c r="H36" s="162" t="s">
        <v>357</v>
      </c>
      <c r="I36" s="165"/>
      <c r="J36" s="166">
        <v>0</v>
      </c>
      <c r="K36" s="166">
        <v>0</v>
      </c>
      <c r="L36" s="166">
        <v>1950000</v>
      </c>
      <c r="M36" s="166">
        <f t="shared" si="0"/>
        <v>1950000</v>
      </c>
      <c r="N36" s="167"/>
      <c r="O36" s="163"/>
      <c r="P36" s="163"/>
      <c r="Q36" s="163"/>
      <c r="R36" s="163"/>
      <c r="S36" s="163"/>
      <c r="T36" s="163"/>
      <c r="U36" s="163"/>
    </row>
    <row r="37" spans="1:21" s="168" customFormat="1" outlineLevel="2">
      <c r="A37" s="162" t="s">
        <v>240</v>
      </c>
      <c r="B37" s="162" t="s">
        <v>208</v>
      </c>
      <c r="C37" s="162" t="s">
        <v>45</v>
      </c>
      <c r="D37" s="168" t="s">
        <v>297</v>
      </c>
      <c r="E37" s="164">
        <v>2204</v>
      </c>
      <c r="F37" s="162" t="s">
        <v>43</v>
      </c>
      <c r="G37" s="162" t="s">
        <v>148</v>
      </c>
      <c r="H37" s="162" t="s">
        <v>356</v>
      </c>
      <c r="I37" s="165"/>
      <c r="J37" s="166">
        <v>557.55999999999995</v>
      </c>
      <c r="K37" s="166">
        <v>0</v>
      </c>
      <c r="L37" s="166">
        <v>0</v>
      </c>
      <c r="M37" s="166">
        <f t="shared" si="0"/>
        <v>557.55999999999995</v>
      </c>
      <c r="N37" s="169"/>
    </row>
    <row r="38" spans="1:21" s="168" customFormat="1" outlineLevel="2">
      <c r="A38" s="162" t="s">
        <v>240</v>
      </c>
      <c r="B38" s="162" t="s">
        <v>208</v>
      </c>
      <c r="C38" s="162" t="s">
        <v>45</v>
      </c>
      <c r="D38" s="168" t="s">
        <v>317</v>
      </c>
      <c r="E38" s="164">
        <v>2515</v>
      </c>
      <c r="F38" s="162" t="s">
        <v>158</v>
      </c>
      <c r="G38" s="162" t="s">
        <v>148</v>
      </c>
      <c r="H38" s="162" t="s">
        <v>356</v>
      </c>
      <c r="I38" s="165"/>
      <c r="J38" s="166">
        <v>260101.85999999993</v>
      </c>
      <c r="K38" s="166">
        <v>857.09999999999991</v>
      </c>
      <c r="L38" s="166">
        <v>509143</v>
      </c>
      <c r="M38" s="166">
        <f t="shared" si="0"/>
        <v>770101.96</v>
      </c>
      <c r="N38" s="169"/>
    </row>
    <row r="39" spans="1:21" s="168" customFormat="1" outlineLevel="2">
      <c r="A39" s="162" t="s">
        <v>240</v>
      </c>
      <c r="B39" s="162" t="s">
        <v>208</v>
      </c>
      <c r="C39" s="162" t="s">
        <v>45</v>
      </c>
      <c r="D39" s="168" t="s">
        <v>297</v>
      </c>
      <c r="E39" s="164">
        <v>2522</v>
      </c>
      <c r="F39" s="162" t="s">
        <v>227</v>
      </c>
      <c r="G39" s="162" t="s">
        <v>148</v>
      </c>
      <c r="H39" s="162" t="s">
        <v>357</v>
      </c>
      <c r="I39" s="165"/>
      <c r="J39" s="166">
        <v>0</v>
      </c>
      <c r="K39" s="166">
        <v>0</v>
      </c>
      <c r="L39" s="166">
        <v>0</v>
      </c>
      <c r="M39" s="166">
        <f t="shared" si="0"/>
        <v>0</v>
      </c>
      <c r="N39" s="169"/>
    </row>
    <row r="40" spans="1:21" s="168" customFormat="1" outlineLevel="2">
      <c r="A40" s="162" t="s">
        <v>240</v>
      </c>
      <c r="B40" s="162" t="s">
        <v>208</v>
      </c>
      <c r="C40" s="162" t="s">
        <v>45</v>
      </c>
      <c r="D40" s="168" t="s">
        <v>297</v>
      </c>
      <c r="E40" s="164">
        <v>2546</v>
      </c>
      <c r="F40" s="162" t="s">
        <v>228</v>
      </c>
      <c r="G40" s="162" t="s">
        <v>148</v>
      </c>
      <c r="H40" s="162" t="s">
        <v>356</v>
      </c>
      <c r="I40" s="165"/>
      <c r="J40" s="166">
        <v>83214.94</v>
      </c>
      <c r="K40" s="166">
        <v>44046</v>
      </c>
      <c r="L40" s="166">
        <v>149989</v>
      </c>
      <c r="M40" s="166">
        <f t="shared" si="0"/>
        <v>277249.94</v>
      </c>
      <c r="N40" s="169"/>
    </row>
    <row r="41" spans="1:21" s="168" customFormat="1" outlineLevel="2">
      <c r="A41" s="162" t="s">
        <v>240</v>
      </c>
      <c r="B41" s="162" t="s">
        <v>208</v>
      </c>
      <c r="C41" s="162" t="s">
        <v>45</v>
      </c>
      <c r="D41" s="168" t="s">
        <v>316</v>
      </c>
      <c r="E41" s="164">
        <v>2570</v>
      </c>
      <c r="F41" s="162" t="s">
        <v>362</v>
      </c>
      <c r="G41" s="162" t="s">
        <v>148</v>
      </c>
      <c r="H41" s="162" t="s">
        <v>357</v>
      </c>
      <c r="I41" s="165"/>
      <c r="J41" s="166">
        <v>0</v>
      </c>
      <c r="K41" s="166">
        <v>0</v>
      </c>
      <c r="L41" s="166">
        <v>250000</v>
      </c>
      <c r="M41" s="166">
        <f t="shared" si="0"/>
        <v>250000</v>
      </c>
      <c r="N41" s="169"/>
    </row>
    <row r="42" spans="1:21" s="168" customFormat="1" outlineLevel="2">
      <c r="A42" s="162" t="s">
        <v>240</v>
      </c>
      <c r="B42" s="162" t="s">
        <v>208</v>
      </c>
      <c r="C42" s="162" t="s">
        <v>45</v>
      </c>
      <c r="D42" s="168" t="s">
        <v>296</v>
      </c>
      <c r="E42" s="164">
        <v>2583</v>
      </c>
      <c r="F42" s="162" t="s">
        <v>363</v>
      </c>
      <c r="G42" s="162" t="s">
        <v>148</v>
      </c>
      <c r="H42" s="162" t="s">
        <v>357</v>
      </c>
      <c r="I42" s="165"/>
      <c r="J42" s="166">
        <v>0</v>
      </c>
      <c r="K42" s="166">
        <v>0</v>
      </c>
      <c r="L42" s="166">
        <v>0</v>
      </c>
      <c r="M42" s="166">
        <f t="shared" si="0"/>
        <v>0</v>
      </c>
      <c r="N42" s="169"/>
    </row>
    <row r="43" spans="1:21" s="168" customFormat="1" outlineLevel="2">
      <c r="A43" s="162" t="s">
        <v>240</v>
      </c>
      <c r="B43" s="162" t="s">
        <v>208</v>
      </c>
      <c r="C43" s="162" t="s">
        <v>45</v>
      </c>
      <c r="D43" s="168" t="s">
        <v>310</v>
      </c>
      <c r="E43" s="164">
        <v>2054</v>
      </c>
      <c r="F43" s="162" t="s">
        <v>32</v>
      </c>
      <c r="G43" s="162" t="s">
        <v>148</v>
      </c>
      <c r="H43" s="162"/>
      <c r="I43" s="165"/>
      <c r="J43" s="166">
        <v>21391.3</v>
      </c>
      <c r="K43" s="166">
        <v>28407</v>
      </c>
      <c r="L43" s="166"/>
      <c r="M43" s="166">
        <f t="shared" si="0"/>
        <v>49798.3</v>
      </c>
      <c r="N43" s="169"/>
    </row>
    <row r="44" spans="1:21" s="168" customFormat="1" outlineLevel="2">
      <c r="A44" s="162" t="s">
        <v>240</v>
      </c>
      <c r="B44" s="162" t="s">
        <v>208</v>
      </c>
      <c r="C44" s="162" t="s">
        <v>45</v>
      </c>
      <c r="D44" s="168" t="s">
        <v>33</v>
      </c>
      <c r="E44" s="164">
        <v>2055</v>
      </c>
      <c r="F44" s="162" t="s">
        <v>32</v>
      </c>
      <c r="G44" s="162" t="s">
        <v>148</v>
      </c>
      <c r="H44" s="162"/>
      <c r="I44" s="165"/>
      <c r="J44" s="166">
        <v>224462.98</v>
      </c>
      <c r="K44" s="166">
        <v>151695</v>
      </c>
      <c r="L44" s="166"/>
      <c r="M44" s="166">
        <f t="shared" si="0"/>
        <v>376157.98</v>
      </c>
      <c r="N44" s="169"/>
    </row>
    <row r="45" spans="1:21" s="168" customFormat="1" outlineLevel="2">
      <c r="A45" s="162" t="s">
        <v>240</v>
      </c>
      <c r="B45" s="162" t="s">
        <v>208</v>
      </c>
      <c r="C45" s="162" t="s">
        <v>45</v>
      </c>
      <c r="D45" s="168" t="s">
        <v>312</v>
      </c>
      <c r="E45" s="164">
        <v>2056</v>
      </c>
      <c r="F45" s="168" t="s">
        <v>312</v>
      </c>
      <c r="G45" s="162" t="s">
        <v>148</v>
      </c>
      <c r="H45" s="162"/>
      <c r="I45" s="165"/>
      <c r="J45" s="166">
        <v>23938.65</v>
      </c>
      <c r="K45" s="166">
        <v>29444</v>
      </c>
      <c r="L45" s="166"/>
      <c r="M45" s="166">
        <f t="shared" si="0"/>
        <v>53382.65</v>
      </c>
      <c r="N45" s="169"/>
    </row>
    <row r="46" spans="1:21" s="168" customFormat="1" outlineLevel="2">
      <c r="A46" s="162" t="s">
        <v>240</v>
      </c>
      <c r="B46" s="162" t="s">
        <v>208</v>
      </c>
      <c r="C46" s="162" t="s">
        <v>45</v>
      </c>
      <c r="D46" s="168" t="s">
        <v>300</v>
      </c>
      <c r="E46" s="164">
        <v>2059</v>
      </c>
      <c r="F46" s="162" t="s">
        <v>223</v>
      </c>
      <c r="G46" s="162" t="s">
        <v>148</v>
      </c>
      <c r="H46" s="162"/>
      <c r="I46" s="165"/>
      <c r="J46" s="166">
        <v>52555.19</v>
      </c>
      <c r="K46" s="166">
        <v>52651</v>
      </c>
      <c r="L46" s="166"/>
      <c r="M46" s="166">
        <f t="shared" si="0"/>
        <v>105206.19</v>
      </c>
      <c r="N46" s="169"/>
    </row>
    <row r="47" spans="1:21" s="168" customFormat="1" outlineLevel="2">
      <c r="A47" s="162" t="s">
        <v>240</v>
      </c>
      <c r="B47" s="162" t="s">
        <v>208</v>
      </c>
      <c r="C47" s="162" t="s">
        <v>45</v>
      </c>
      <c r="D47" s="168" t="s">
        <v>313</v>
      </c>
      <c r="E47" s="164">
        <v>2060</v>
      </c>
      <c r="F47" s="162" t="s">
        <v>36</v>
      </c>
      <c r="G47" s="162" t="s">
        <v>148</v>
      </c>
      <c r="H47" s="162"/>
      <c r="I47" s="165"/>
      <c r="J47" s="166">
        <v>222210.05</v>
      </c>
      <c r="K47" s="166">
        <v>136901</v>
      </c>
      <c r="L47" s="166"/>
      <c r="M47" s="166">
        <f t="shared" si="0"/>
        <v>359111.05</v>
      </c>
      <c r="N47" s="169"/>
    </row>
    <row r="48" spans="1:21" s="168" customFormat="1" outlineLevel="2">
      <c r="A48" s="162" t="s">
        <v>240</v>
      </c>
      <c r="B48" s="162" t="s">
        <v>208</v>
      </c>
      <c r="C48" s="162" t="s">
        <v>45</v>
      </c>
      <c r="D48" s="168" t="s">
        <v>410</v>
      </c>
      <c r="E48" s="164">
        <v>2073</v>
      </c>
      <c r="F48" s="168" t="s">
        <v>399</v>
      </c>
      <c r="G48" s="162" t="s">
        <v>148</v>
      </c>
      <c r="H48" s="162"/>
      <c r="I48" s="165"/>
      <c r="J48" s="166">
        <v>5944.9</v>
      </c>
      <c r="K48" s="166">
        <v>8362</v>
      </c>
      <c r="L48" s="166"/>
      <c r="M48" s="166">
        <f t="shared" si="0"/>
        <v>14306.9</v>
      </c>
      <c r="N48" s="169"/>
    </row>
    <row r="49" spans="1:21" s="168" customFormat="1" outlineLevel="2">
      <c r="A49" s="162" t="s">
        <v>240</v>
      </c>
      <c r="B49" s="162" t="s">
        <v>208</v>
      </c>
      <c r="C49" s="162" t="s">
        <v>45</v>
      </c>
      <c r="D49" s="168" t="s">
        <v>299</v>
      </c>
      <c r="E49" s="164">
        <v>2293</v>
      </c>
      <c r="F49" s="162" t="s">
        <v>152</v>
      </c>
      <c r="G49" s="162" t="s">
        <v>148</v>
      </c>
      <c r="H49" s="162"/>
      <c r="I49" s="165"/>
      <c r="J49" s="166">
        <v>977.9</v>
      </c>
      <c r="K49" s="166">
        <v>7062</v>
      </c>
      <c r="L49" s="166"/>
      <c r="M49" s="166">
        <f t="shared" si="0"/>
        <v>8039.9</v>
      </c>
      <c r="N49" s="169"/>
    </row>
    <row r="50" spans="1:21" s="168" customFormat="1" outlineLevel="2">
      <c r="A50" s="162" t="s">
        <v>240</v>
      </c>
      <c r="B50" s="162" t="s">
        <v>208</v>
      </c>
      <c r="C50" s="162" t="s">
        <v>45</v>
      </c>
      <c r="D50" s="168" t="s">
        <v>314</v>
      </c>
      <c r="E50" s="164">
        <v>2414</v>
      </c>
      <c r="F50" s="168" t="s">
        <v>49</v>
      </c>
      <c r="G50" s="162" t="s">
        <v>148</v>
      </c>
      <c r="H50" s="162"/>
      <c r="I50" s="165"/>
      <c r="J50" s="166">
        <v>5918.38</v>
      </c>
      <c r="K50" s="166">
        <v>0</v>
      </c>
      <c r="L50" s="166"/>
      <c r="M50" s="166">
        <f t="shared" si="0"/>
        <v>5918.38</v>
      </c>
      <c r="N50" s="169"/>
    </row>
    <row r="51" spans="1:21" s="168" customFormat="1" outlineLevel="2">
      <c r="A51" s="162" t="s">
        <v>240</v>
      </c>
      <c r="B51" s="162" t="s">
        <v>208</v>
      </c>
      <c r="C51" s="162" t="s">
        <v>45</v>
      </c>
      <c r="D51" s="190"/>
      <c r="E51" s="164">
        <v>2484</v>
      </c>
      <c r="F51" s="168" t="s">
        <v>400</v>
      </c>
      <c r="G51" s="162" t="s">
        <v>148</v>
      </c>
      <c r="H51" s="162"/>
      <c r="I51" s="165"/>
      <c r="J51" s="166">
        <v>657.85</v>
      </c>
      <c r="K51" s="166">
        <v>46174</v>
      </c>
      <c r="L51" s="166"/>
      <c r="M51" s="166">
        <f t="shared" si="0"/>
        <v>46831.85</v>
      </c>
      <c r="N51" s="169"/>
    </row>
    <row r="52" spans="1:21" s="168" customFormat="1" outlineLevel="2">
      <c r="A52" s="162" t="s">
        <v>240</v>
      </c>
      <c r="B52" s="162" t="s">
        <v>208</v>
      </c>
      <c r="C52" s="162" t="s">
        <v>45</v>
      </c>
      <c r="D52" s="168" t="s">
        <v>315</v>
      </c>
      <c r="E52" s="164">
        <v>2535</v>
      </c>
      <c r="F52" s="168" t="s">
        <v>358</v>
      </c>
      <c r="G52" s="162" t="s">
        <v>148</v>
      </c>
      <c r="H52" s="162"/>
      <c r="I52" s="165"/>
      <c r="J52" s="166">
        <v>68642.78</v>
      </c>
      <c r="K52" s="166">
        <v>23883</v>
      </c>
      <c r="L52" s="166"/>
      <c r="M52" s="166">
        <f t="shared" si="0"/>
        <v>92525.78</v>
      </c>
      <c r="N52" s="169"/>
    </row>
    <row r="53" spans="1:21" s="168" customFormat="1" outlineLevel="2">
      <c r="A53" s="162" t="s">
        <v>240</v>
      </c>
      <c r="B53" s="162" t="s">
        <v>208</v>
      </c>
      <c r="C53" s="162" t="s">
        <v>45</v>
      </c>
      <c r="D53" s="168" t="s">
        <v>411</v>
      </c>
      <c r="E53" s="164">
        <v>2470</v>
      </c>
      <c r="F53" s="168" t="s">
        <v>316</v>
      </c>
      <c r="G53" s="162" t="s">
        <v>148</v>
      </c>
      <c r="H53" s="162"/>
      <c r="I53" s="165"/>
      <c r="J53" s="166">
        <v>6669.05</v>
      </c>
      <c r="K53" s="166">
        <v>1378</v>
      </c>
      <c r="L53" s="166"/>
      <c r="M53" s="166">
        <f t="shared" si="0"/>
        <v>8047.05</v>
      </c>
      <c r="N53" s="169"/>
    </row>
    <row r="54" spans="1:21" s="199" customFormat="1" ht="15.75" outlineLevel="1">
      <c r="A54" s="170" t="s">
        <v>415</v>
      </c>
      <c r="B54" s="170"/>
      <c r="C54" s="170"/>
      <c r="E54" s="198"/>
      <c r="G54" s="170"/>
      <c r="H54" s="170"/>
      <c r="I54" s="200"/>
      <c r="J54" s="171">
        <f>SUBTOTAL(9,J36:J53)</f>
        <v>977243.39000000013</v>
      </c>
      <c r="K54" s="171">
        <f>SUBTOTAL(9,K36:K53)</f>
        <v>530860.1</v>
      </c>
      <c r="L54" s="171">
        <f>SUBTOTAL(9,L36:L53)</f>
        <v>2859132</v>
      </c>
      <c r="M54" s="228">
        <f>SUBTOTAL(9,M36:M53)</f>
        <v>4367235.4899999993</v>
      </c>
      <c r="N54" s="201"/>
    </row>
    <row r="55" spans="1:21" s="168" customFormat="1" outlineLevel="1">
      <c r="A55" s="162"/>
      <c r="B55" s="162"/>
      <c r="C55" s="162"/>
      <c r="E55" s="164"/>
      <c r="F55" s="162"/>
      <c r="G55" s="162"/>
      <c r="H55" s="162"/>
      <c r="I55" s="165"/>
      <c r="J55" s="166"/>
      <c r="K55" s="166"/>
      <c r="L55" s="166"/>
      <c r="M55" s="166"/>
      <c r="N55" s="169"/>
    </row>
    <row r="56" spans="1:21" s="168" customFormat="1" outlineLevel="2">
      <c r="A56" s="162" t="s">
        <v>240</v>
      </c>
      <c r="B56" s="162" t="s">
        <v>208</v>
      </c>
      <c r="C56" s="162" t="s">
        <v>38</v>
      </c>
      <c r="D56" s="168" t="s">
        <v>318</v>
      </c>
      <c r="E56" s="164">
        <v>2058</v>
      </c>
      <c r="F56" s="162" t="s">
        <v>35</v>
      </c>
      <c r="G56" s="162" t="s">
        <v>148</v>
      </c>
      <c r="H56" s="162" t="s">
        <v>356</v>
      </c>
      <c r="I56" s="165"/>
      <c r="J56" s="166">
        <v>183003.14</v>
      </c>
      <c r="K56" s="166">
        <v>66428.97</v>
      </c>
      <c r="L56" s="166">
        <v>150173</v>
      </c>
      <c r="M56" s="166">
        <f t="shared" si="0"/>
        <v>399605.11</v>
      </c>
      <c r="N56" s="167"/>
      <c r="O56" s="163"/>
      <c r="P56" s="163"/>
      <c r="Q56" s="163"/>
      <c r="R56" s="163"/>
      <c r="S56" s="163"/>
      <c r="T56" s="163"/>
      <c r="U56" s="163"/>
    </row>
    <row r="57" spans="1:21" s="168" customFormat="1" outlineLevel="2">
      <c r="A57" s="162" t="s">
        <v>240</v>
      </c>
      <c r="B57" s="162" t="s">
        <v>208</v>
      </c>
      <c r="C57" s="162" t="s">
        <v>38</v>
      </c>
      <c r="D57" s="168" t="s">
        <v>318</v>
      </c>
      <c r="E57" s="164">
        <v>2237</v>
      </c>
      <c r="F57" s="162" t="s">
        <v>224</v>
      </c>
      <c r="G57" s="162" t="s">
        <v>148</v>
      </c>
      <c r="H57" s="162" t="s">
        <v>357</v>
      </c>
      <c r="I57" s="165"/>
      <c r="J57" s="166">
        <v>0</v>
      </c>
      <c r="K57" s="166">
        <v>0</v>
      </c>
      <c r="L57" s="166">
        <v>41470</v>
      </c>
      <c r="M57" s="166">
        <f t="shared" si="0"/>
        <v>41470</v>
      </c>
      <c r="N57" s="169"/>
    </row>
    <row r="58" spans="1:21" s="168" customFormat="1" outlineLevel="2">
      <c r="A58" s="162" t="s">
        <v>240</v>
      </c>
      <c r="B58" s="162" t="s">
        <v>208</v>
      </c>
      <c r="C58" s="162" t="s">
        <v>38</v>
      </c>
      <c r="D58" s="168" t="s">
        <v>364</v>
      </c>
      <c r="E58" s="164">
        <v>2289</v>
      </c>
      <c r="F58" s="162" t="s">
        <v>365</v>
      </c>
      <c r="G58" s="162" t="s">
        <v>148</v>
      </c>
      <c r="H58" s="162" t="s">
        <v>357</v>
      </c>
      <c r="I58" s="165"/>
      <c r="J58" s="166">
        <v>0</v>
      </c>
      <c r="K58" s="166">
        <v>0</v>
      </c>
      <c r="L58" s="166">
        <v>0</v>
      </c>
      <c r="M58" s="166">
        <f t="shared" si="0"/>
        <v>0</v>
      </c>
      <c r="N58" s="169"/>
    </row>
    <row r="59" spans="1:21" s="168" customFormat="1" outlineLevel="2">
      <c r="A59" s="162" t="s">
        <v>240</v>
      </c>
      <c r="B59" s="162" t="s">
        <v>208</v>
      </c>
      <c r="C59" s="162" t="s">
        <v>38</v>
      </c>
      <c r="D59" s="168" t="s">
        <v>296</v>
      </c>
      <c r="E59" s="164">
        <v>2443</v>
      </c>
      <c r="F59" s="162" t="s">
        <v>207</v>
      </c>
      <c r="G59" s="162" t="s">
        <v>148</v>
      </c>
      <c r="H59" s="162" t="s">
        <v>356</v>
      </c>
      <c r="I59" s="165"/>
      <c r="J59" s="166">
        <v>1273.42</v>
      </c>
      <c r="K59" s="166">
        <v>31992.860000000004</v>
      </c>
      <c r="L59" s="166">
        <v>378926</v>
      </c>
      <c r="M59" s="166">
        <f t="shared" si="0"/>
        <v>412192.28</v>
      </c>
      <c r="N59" s="169"/>
    </row>
    <row r="60" spans="1:21" s="168" customFormat="1" outlineLevel="2">
      <c r="A60" s="162" t="s">
        <v>240</v>
      </c>
      <c r="B60" s="162" t="s">
        <v>208</v>
      </c>
      <c r="C60" s="162" t="s">
        <v>38</v>
      </c>
      <c r="D60" s="168" t="s">
        <v>317</v>
      </c>
      <c r="E60" s="164">
        <v>2514</v>
      </c>
      <c r="F60" s="162" t="s">
        <v>157</v>
      </c>
      <c r="G60" s="162" t="s">
        <v>148</v>
      </c>
      <c r="H60" s="162" t="s">
        <v>356</v>
      </c>
      <c r="I60" s="165"/>
      <c r="J60" s="166">
        <v>16308.12</v>
      </c>
      <c r="K60" s="166">
        <v>153404.93000000002</v>
      </c>
      <c r="L60" s="166">
        <v>1996280</v>
      </c>
      <c r="M60" s="166">
        <f t="shared" si="0"/>
        <v>2165993.0499999998</v>
      </c>
      <c r="N60" s="169"/>
    </row>
    <row r="61" spans="1:21" s="168" customFormat="1" outlineLevel="2">
      <c r="A61" s="162" t="s">
        <v>240</v>
      </c>
      <c r="B61" s="162" t="s">
        <v>208</v>
      </c>
      <c r="C61" s="162" t="s">
        <v>38</v>
      </c>
      <c r="D61" s="168" t="s">
        <v>401</v>
      </c>
      <c r="E61" s="164">
        <v>2529</v>
      </c>
      <c r="F61" s="168" t="s">
        <v>401</v>
      </c>
      <c r="G61" s="162" t="s">
        <v>148</v>
      </c>
      <c r="H61" s="162"/>
      <c r="I61" s="165"/>
      <c r="J61" s="166">
        <v>191636.35</v>
      </c>
      <c r="K61" s="166">
        <v>0</v>
      </c>
      <c r="L61" s="166"/>
      <c r="M61" s="166">
        <f t="shared" si="0"/>
        <v>191636.35</v>
      </c>
      <c r="N61" s="169"/>
    </row>
    <row r="62" spans="1:21" s="168" customFormat="1" outlineLevel="2">
      <c r="A62" s="162" t="s">
        <v>240</v>
      </c>
      <c r="B62" s="162" t="s">
        <v>208</v>
      </c>
      <c r="C62" s="162" t="s">
        <v>38</v>
      </c>
      <c r="D62" s="168" t="s">
        <v>319</v>
      </c>
      <c r="E62" s="164">
        <v>2530</v>
      </c>
      <c r="F62" s="162" t="s">
        <v>160</v>
      </c>
      <c r="G62" s="162" t="s">
        <v>148</v>
      </c>
      <c r="H62" s="162" t="s">
        <v>357</v>
      </c>
      <c r="I62" s="165"/>
      <c r="J62" s="166">
        <v>367074.27999999985</v>
      </c>
      <c r="K62" s="166">
        <v>93006.37000000001</v>
      </c>
      <c r="L62" s="166">
        <f>93737+3</f>
        <v>93740</v>
      </c>
      <c r="M62" s="166">
        <f t="shared" si="0"/>
        <v>553820.64999999991</v>
      </c>
      <c r="N62" s="169"/>
    </row>
    <row r="63" spans="1:21" s="168" customFormat="1" ht="16.5" customHeight="1" outlineLevel="2">
      <c r="A63" s="162" t="s">
        <v>240</v>
      </c>
      <c r="B63" s="162" t="s">
        <v>208</v>
      </c>
      <c r="C63" s="162" t="s">
        <v>38</v>
      </c>
      <c r="D63" s="168" t="s">
        <v>324</v>
      </c>
      <c r="E63" s="164">
        <v>7108</v>
      </c>
      <c r="F63" s="162" t="s">
        <v>73</v>
      </c>
      <c r="G63" s="162" t="s">
        <v>147</v>
      </c>
      <c r="H63" s="162" t="s">
        <v>356</v>
      </c>
      <c r="I63" s="165"/>
      <c r="J63" s="166">
        <v>0</v>
      </c>
      <c r="K63" s="166">
        <v>0</v>
      </c>
      <c r="L63" s="166">
        <v>759129</v>
      </c>
      <c r="M63" s="166">
        <f t="shared" si="0"/>
        <v>759129</v>
      </c>
      <c r="N63" s="167"/>
      <c r="O63" s="163"/>
      <c r="P63" s="163"/>
      <c r="Q63" s="163"/>
      <c r="R63" s="163"/>
      <c r="S63" s="163"/>
      <c r="T63" s="163"/>
      <c r="U63" s="163"/>
    </row>
    <row r="64" spans="1:21" s="168" customFormat="1" ht="16.5" customHeight="1" outlineLevel="2">
      <c r="A64" s="162" t="s">
        <v>240</v>
      </c>
      <c r="B64" s="162" t="s">
        <v>208</v>
      </c>
      <c r="C64" s="162" t="s">
        <v>38</v>
      </c>
      <c r="D64" s="168" t="s">
        <v>310</v>
      </c>
      <c r="E64" s="164">
        <v>2054</v>
      </c>
      <c r="F64" s="162" t="s">
        <v>32</v>
      </c>
      <c r="G64" s="162" t="s">
        <v>148</v>
      </c>
      <c r="H64" s="162"/>
      <c r="I64" s="165"/>
      <c r="J64" s="166">
        <v>23516.44</v>
      </c>
      <c r="K64" s="166">
        <v>23588</v>
      </c>
      <c r="L64" s="166"/>
      <c r="M64" s="166">
        <f t="shared" si="0"/>
        <v>47104.44</v>
      </c>
      <c r="N64" s="167"/>
      <c r="O64" s="163"/>
      <c r="P64" s="163"/>
      <c r="Q64" s="163"/>
      <c r="R64" s="163"/>
      <c r="S64" s="163"/>
      <c r="T64" s="163"/>
      <c r="U64" s="163"/>
    </row>
    <row r="65" spans="1:21" s="168" customFormat="1" ht="16.5" customHeight="1" outlineLevel="2">
      <c r="A65" s="162" t="s">
        <v>240</v>
      </c>
      <c r="B65" s="162" t="s">
        <v>208</v>
      </c>
      <c r="C65" s="162" t="s">
        <v>38</v>
      </c>
      <c r="D65" s="168" t="s">
        <v>33</v>
      </c>
      <c r="E65" s="164">
        <v>2055</v>
      </c>
      <c r="F65" s="162" t="s">
        <v>32</v>
      </c>
      <c r="G65" s="162" t="s">
        <v>148</v>
      </c>
      <c r="H65" s="162"/>
      <c r="I65" s="165"/>
      <c r="J65" s="166">
        <v>577460.36</v>
      </c>
      <c r="K65" s="166">
        <v>346249</v>
      </c>
      <c r="L65" s="166"/>
      <c r="M65" s="166">
        <f t="shared" si="0"/>
        <v>923709.36</v>
      </c>
      <c r="N65" s="167"/>
      <c r="O65" s="163"/>
      <c r="P65" s="163"/>
      <c r="Q65" s="163"/>
      <c r="R65" s="163"/>
      <c r="S65" s="163"/>
      <c r="T65" s="163"/>
      <c r="U65" s="163"/>
    </row>
    <row r="66" spans="1:21" s="168" customFormat="1" ht="16.5" customHeight="1" outlineLevel="2">
      <c r="A66" s="162" t="s">
        <v>240</v>
      </c>
      <c r="B66" s="162" t="s">
        <v>208</v>
      </c>
      <c r="C66" s="162" t="s">
        <v>38</v>
      </c>
      <c r="D66" s="168" t="s">
        <v>312</v>
      </c>
      <c r="E66" s="164">
        <v>2056</v>
      </c>
      <c r="F66" s="168" t="s">
        <v>312</v>
      </c>
      <c r="G66" s="162" t="s">
        <v>148</v>
      </c>
      <c r="H66" s="162"/>
      <c r="I66" s="165"/>
      <c r="J66" s="166">
        <v>83769.570000000007</v>
      </c>
      <c r="K66" s="166">
        <v>173914</v>
      </c>
      <c r="L66" s="166"/>
      <c r="M66" s="166">
        <f t="shared" si="0"/>
        <v>257683.57</v>
      </c>
      <c r="N66" s="167"/>
      <c r="O66" s="163"/>
      <c r="P66" s="163"/>
      <c r="Q66" s="163"/>
      <c r="R66" s="163"/>
      <c r="S66" s="163"/>
      <c r="T66" s="163"/>
      <c r="U66" s="163"/>
    </row>
    <row r="67" spans="1:21" s="168" customFormat="1" ht="16.5" customHeight="1" outlineLevel="2">
      <c r="A67" s="162" t="s">
        <v>240</v>
      </c>
      <c r="B67" s="162" t="s">
        <v>208</v>
      </c>
      <c r="C67" s="162" t="s">
        <v>38</v>
      </c>
      <c r="D67" s="168" t="s">
        <v>300</v>
      </c>
      <c r="E67" s="164">
        <v>2059</v>
      </c>
      <c r="F67" s="162" t="s">
        <v>223</v>
      </c>
      <c r="G67" s="162" t="s">
        <v>148</v>
      </c>
      <c r="H67" s="162"/>
      <c r="I67" s="165"/>
      <c r="J67" s="166">
        <v>262543.84999999998</v>
      </c>
      <c r="K67" s="166">
        <v>61946</v>
      </c>
      <c r="L67" s="166"/>
      <c r="M67" s="166">
        <f t="shared" si="0"/>
        <v>324489.84999999998</v>
      </c>
      <c r="N67" s="167"/>
      <c r="O67" s="163"/>
      <c r="P67" s="163"/>
      <c r="Q67" s="163"/>
      <c r="R67" s="163"/>
      <c r="S67" s="163"/>
      <c r="T67" s="163"/>
      <c r="U67" s="163"/>
    </row>
    <row r="68" spans="1:21" s="168" customFormat="1" ht="16.5" customHeight="1" outlineLevel="2">
      <c r="A68" s="162" t="s">
        <v>240</v>
      </c>
      <c r="B68" s="162" t="s">
        <v>208</v>
      </c>
      <c r="C68" s="162" t="s">
        <v>38</v>
      </c>
      <c r="D68" s="168" t="s">
        <v>313</v>
      </c>
      <c r="E68" s="164">
        <v>2060</v>
      </c>
      <c r="F68" s="162" t="s">
        <v>36</v>
      </c>
      <c r="G68" s="162" t="s">
        <v>148</v>
      </c>
      <c r="H68" s="162"/>
      <c r="I68" s="165"/>
      <c r="J68" s="166">
        <v>308100.02</v>
      </c>
      <c r="K68" s="166">
        <v>141743</v>
      </c>
      <c r="L68" s="166"/>
      <c r="M68" s="166">
        <f t="shared" si="0"/>
        <v>449843.02</v>
      </c>
      <c r="N68" s="169"/>
    </row>
    <row r="69" spans="1:21" s="168" customFormat="1" ht="16.5" customHeight="1" outlineLevel="2">
      <c r="A69" s="162" t="s">
        <v>240</v>
      </c>
      <c r="B69" s="162" t="s">
        <v>208</v>
      </c>
      <c r="C69" s="162" t="s">
        <v>38</v>
      </c>
      <c r="D69" s="168" t="s">
        <v>312</v>
      </c>
      <c r="E69" s="164">
        <v>2061</v>
      </c>
      <c r="F69" s="168" t="s">
        <v>398</v>
      </c>
      <c r="G69" s="162" t="s">
        <v>147</v>
      </c>
      <c r="H69" s="162"/>
      <c r="I69" s="165"/>
      <c r="J69" s="166">
        <v>611.03</v>
      </c>
      <c r="K69" s="166">
        <v>812.5</v>
      </c>
      <c r="L69" s="166"/>
      <c r="M69" s="166">
        <f t="shared" si="0"/>
        <v>1423.53</v>
      </c>
      <c r="N69" s="169"/>
    </row>
    <row r="70" spans="1:21" s="168" customFormat="1" ht="16.5" customHeight="1" outlineLevel="2">
      <c r="A70" s="162" t="s">
        <v>240</v>
      </c>
      <c r="B70" s="162" t="s">
        <v>208</v>
      </c>
      <c r="C70" s="162" t="s">
        <v>38</v>
      </c>
      <c r="D70" s="197" t="s">
        <v>410</v>
      </c>
      <c r="E70" s="164">
        <v>2073</v>
      </c>
      <c r="F70" s="168" t="s">
        <v>399</v>
      </c>
      <c r="G70" s="162" t="s">
        <v>148</v>
      </c>
      <c r="H70" s="162"/>
      <c r="I70" s="165"/>
      <c r="J70" s="166">
        <v>-6289.03</v>
      </c>
      <c r="K70" s="166">
        <v>-3196</v>
      </c>
      <c r="L70" s="166"/>
      <c r="M70" s="166">
        <f t="shared" si="0"/>
        <v>-9485.0299999999988</v>
      </c>
      <c r="N70" s="169"/>
    </row>
    <row r="71" spans="1:21" s="168" customFormat="1" ht="16.5" customHeight="1" outlineLevel="2">
      <c r="A71" s="162" t="s">
        <v>240</v>
      </c>
      <c r="B71" s="162" t="s">
        <v>208</v>
      </c>
      <c r="C71" s="162" t="s">
        <v>38</v>
      </c>
      <c r="D71" s="168" t="s">
        <v>257</v>
      </c>
      <c r="E71" s="164">
        <v>2276</v>
      </c>
      <c r="F71" s="168" t="s">
        <v>257</v>
      </c>
      <c r="G71" s="162" t="s">
        <v>148</v>
      </c>
      <c r="H71" s="162"/>
      <c r="I71" s="165"/>
      <c r="J71" s="166">
        <v>12141.88</v>
      </c>
      <c r="K71" s="166">
        <v>114205.81999999999</v>
      </c>
      <c r="L71" s="166"/>
      <c r="M71" s="166">
        <f t="shared" si="0"/>
        <v>126347.7</v>
      </c>
      <c r="N71" s="167"/>
      <c r="O71" s="163"/>
      <c r="P71" s="163"/>
      <c r="Q71" s="163"/>
      <c r="R71" s="163"/>
      <c r="S71" s="163"/>
      <c r="T71" s="163"/>
      <c r="U71" s="163"/>
    </row>
    <row r="72" spans="1:21" s="168" customFormat="1" ht="16.5" customHeight="1" outlineLevel="2">
      <c r="A72" s="162" t="s">
        <v>240</v>
      </c>
      <c r="B72" s="162" t="s">
        <v>208</v>
      </c>
      <c r="C72" s="162" t="s">
        <v>38</v>
      </c>
      <c r="D72" s="168" t="s">
        <v>314</v>
      </c>
      <c r="E72" s="164">
        <v>2414</v>
      </c>
      <c r="F72" s="168" t="s">
        <v>49</v>
      </c>
      <c r="G72" s="162" t="s">
        <v>148</v>
      </c>
      <c r="H72" s="162"/>
      <c r="I72" s="165"/>
      <c r="J72" s="166">
        <v>112.36</v>
      </c>
      <c r="K72" s="166">
        <v>161.92000000000002</v>
      </c>
      <c r="L72" s="166"/>
      <c r="M72" s="166">
        <f t="shared" si="0"/>
        <v>274.28000000000003</v>
      </c>
      <c r="N72" s="167"/>
      <c r="O72" s="163"/>
      <c r="P72" s="163"/>
      <c r="Q72" s="163"/>
      <c r="R72" s="163"/>
      <c r="S72" s="163"/>
      <c r="T72" s="163"/>
      <c r="U72" s="163"/>
    </row>
    <row r="73" spans="1:21" s="168" customFormat="1" ht="16.5" customHeight="1" outlineLevel="2">
      <c r="A73" s="162" t="s">
        <v>240</v>
      </c>
      <c r="B73" s="162" t="s">
        <v>208</v>
      </c>
      <c r="C73" s="162" t="s">
        <v>38</v>
      </c>
      <c r="D73" s="168" t="s">
        <v>411</v>
      </c>
      <c r="E73" s="164">
        <v>2470</v>
      </c>
      <c r="F73" s="168" t="s">
        <v>316</v>
      </c>
      <c r="G73" s="162" t="s">
        <v>148</v>
      </c>
      <c r="H73" s="162"/>
      <c r="I73" s="165"/>
      <c r="J73" s="166">
        <v>1082093.06</v>
      </c>
      <c r="K73" s="166">
        <v>670303</v>
      </c>
      <c r="L73" s="166"/>
      <c r="M73" s="166">
        <f t="shared" si="0"/>
        <v>1752396.06</v>
      </c>
      <c r="N73" s="167"/>
      <c r="O73" s="163"/>
      <c r="P73" s="163"/>
      <c r="Q73" s="163"/>
      <c r="R73" s="163"/>
      <c r="S73" s="163"/>
      <c r="T73" s="163"/>
      <c r="U73" s="163"/>
    </row>
    <row r="74" spans="1:21" s="168" customFormat="1" ht="16.5" customHeight="1" outlineLevel="2">
      <c r="A74" s="162" t="s">
        <v>240</v>
      </c>
      <c r="B74" s="162" t="s">
        <v>208</v>
      </c>
      <c r="C74" s="162" t="s">
        <v>38</v>
      </c>
      <c r="D74" s="168" t="s">
        <v>299</v>
      </c>
      <c r="E74" s="164">
        <v>2481</v>
      </c>
      <c r="F74" s="168" t="s">
        <v>0</v>
      </c>
      <c r="G74" s="162" t="s">
        <v>148</v>
      </c>
      <c r="H74" s="162"/>
      <c r="I74" s="165"/>
      <c r="J74" s="166">
        <v>108326.9</v>
      </c>
      <c r="K74" s="166">
        <v>0</v>
      </c>
      <c r="L74" s="166"/>
      <c r="M74" s="166">
        <f t="shared" ref="M74:M140" si="1">SUM(J74:L74)</f>
        <v>108326.9</v>
      </c>
      <c r="N74" s="167"/>
      <c r="O74" s="163"/>
      <c r="P74" s="163"/>
      <c r="Q74" s="163"/>
      <c r="R74" s="163"/>
      <c r="S74" s="163"/>
      <c r="T74" s="163"/>
      <c r="U74" s="163"/>
    </row>
    <row r="75" spans="1:21" s="168" customFormat="1" ht="16.5" customHeight="1" outlineLevel="2">
      <c r="A75" s="162" t="s">
        <v>240</v>
      </c>
      <c r="B75" s="162" t="s">
        <v>208</v>
      </c>
      <c r="C75" s="162" t="s">
        <v>38</v>
      </c>
      <c r="D75" s="168" t="s">
        <v>315</v>
      </c>
      <c r="E75" s="164">
        <v>2535</v>
      </c>
      <c r="F75" s="168" t="s">
        <v>315</v>
      </c>
      <c r="G75" s="162" t="s">
        <v>148</v>
      </c>
      <c r="H75" s="162"/>
      <c r="I75" s="165"/>
      <c r="J75" s="166">
        <v>157867.74</v>
      </c>
      <c r="K75" s="166">
        <v>76449</v>
      </c>
      <c r="L75" s="166"/>
      <c r="M75" s="166">
        <f t="shared" si="1"/>
        <v>234316.74</v>
      </c>
      <c r="N75" s="167"/>
      <c r="O75" s="163"/>
      <c r="P75" s="163"/>
      <c r="Q75" s="163"/>
      <c r="R75" s="163"/>
      <c r="S75" s="163"/>
      <c r="T75" s="163"/>
      <c r="U75" s="163"/>
    </row>
    <row r="76" spans="1:21" s="199" customFormat="1" ht="16.5" customHeight="1" outlineLevel="1">
      <c r="A76" s="170" t="s">
        <v>415</v>
      </c>
      <c r="B76" s="170"/>
      <c r="C76" s="170"/>
      <c r="E76" s="198"/>
      <c r="G76" s="170"/>
      <c r="H76" s="170"/>
      <c r="I76" s="200"/>
      <c r="J76" s="171">
        <f>SUBTOTAL(9,J56:J75)</f>
        <v>3369549.4899999993</v>
      </c>
      <c r="K76" s="171">
        <f>SUBTOTAL(9,K56:K75)</f>
        <v>1951009.3699999999</v>
      </c>
      <c r="L76" s="171">
        <f>SUBTOTAL(9,L56:L75)</f>
        <v>3419718</v>
      </c>
      <c r="M76" s="228">
        <f>SUBTOTAL(9,M56:M75)</f>
        <v>8740276.8600000013</v>
      </c>
      <c r="N76" s="204"/>
      <c r="O76" s="192"/>
      <c r="P76" s="192"/>
      <c r="Q76" s="192"/>
      <c r="R76" s="192"/>
      <c r="S76" s="192"/>
      <c r="T76" s="192"/>
      <c r="U76" s="192"/>
    </row>
    <row r="77" spans="1:21" s="168" customFormat="1" ht="16.5" customHeight="1" outlineLevel="1">
      <c r="A77" s="162"/>
      <c r="B77" s="162"/>
      <c r="C77" s="162"/>
      <c r="E77" s="164"/>
      <c r="F77" s="162"/>
      <c r="G77" s="162"/>
      <c r="H77" s="162"/>
      <c r="I77" s="165"/>
      <c r="J77" s="166"/>
      <c r="K77" s="166"/>
      <c r="L77" s="166"/>
      <c r="M77" s="166"/>
      <c r="N77" s="167"/>
      <c r="O77" s="163"/>
      <c r="P77" s="163"/>
      <c r="Q77" s="163"/>
      <c r="R77" s="163"/>
      <c r="S77" s="163"/>
      <c r="T77" s="163"/>
      <c r="U77" s="163"/>
    </row>
    <row r="78" spans="1:21" s="168" customFormat="1" ht="16.5" customHeight="1" outlineLevel="2">
      <c r="A78" s="162" t="s">
        <v>243</v>
      </c>
      <c r="B78" s="162" t="s">
        <v>208</v>
      </c>
      <c r="C78" s="162" t="s">
        <v>39</v>
      </c>
      <c r="D78" s="168" t="s">
        <v>295</v>
      </c>
      <c r="E78" s="164">
        <v>2000</v>
      </c>
      <c r="F78" s="168" t="s">
        <v>402</v>
      </c>
      <c r="G78" s="162" t="s">
        <v>148</v>
      </c>
      <c r="H78" s="162" t="s">
        <v>356</v>
      </c>
      <c r="I78" s="165"/>
      <c r="J78" s="166">
        <v>5057.34</v>
      </c>
      <c r="K78" s="166">
        <v>240241.76</v>
      </c>
      <c r="L78" s="166"/>
      <c r="M78" s="166">
        <f t="shared" si="1"/>
        <v>245299.1</v>
      </c>
      <c r="N78" s="167"/>
      <c r="O78" s="163"/>
      <c r="P78" s="163"/>
      <c r="Q78" s="163"/>
      <c r="R78" s="163"/>
      <c r="S78" s="163"/>
      <c r="T78" s="163"/>
      <c r="U78" s="163"/>
    </row>
    <row r="79" spans="1:21" s="168" customFormat="1" outlineLevel="2">
      <c r="A79" s="162" t="s">
        <v>243</v>
      </c>
      <c r="B79" s="162" t="s">
        <v>208</v>
      </c>
      <c r="C79" s="162" t="s">
        <v>39</v>
      </c>
      <c r="D79" s="168" t="s">
        <v>295</v>
      </c>
      <c r="E79" s="164">
        <v>2001</v>
      </c>
      <c r="F79" s="162" t="s">
        <v>31</v>
      </c>
      <c r="G79" s="162" t="s">
        <v>148</v>
      </c>
      <c r="H79" s="162" t="s">
        <v>356</v>
      </c>
      <c r="I79" s="165"/>
      <c r="J79" s="166">
        <v>0</v>
      </c>
      <c r="K79" s="166">
        <v>0</v>
      </c>
      <c r="L79" s="166">
        <v>0</v>
      </c>
      <c r="M79" s="166">
        <f t="shared" si="1"/>
        <v>0</v>
      </c>
      <c r="N79" s="169"/>
    </row>
    <row r="80" spans="1:21" s="168" customFormat="1" outlineLevel="2">
      <c r="A80" s="162" t="s">
        <v>243</v>
      </c>
      <c r="B80" s="162" t="s">
        <v>208</v>
      </c>
      <c r="C80" s="162" t="s">
        <v>39</v>
      </c>
      <c r="D80" s="168" t="s">
        <v>300</v>
      </c>
      <c r="E80" s="164">
        <v>2051</v>
      </c>
      <c r="F80" s="162" t="s">
        <v>222</v>
      </c>
      <c r="G80" s="162" t="s">
        <v>148</v>
      </c>
      <c r="H80" s="162" t="s">
        <v>356</v>
      </c>
      <c r="I80" s="165"/>
      <c r="J80" s="166">
        <v>141492.46</v>
      </c>
      <c r="K80" s="166">
        <v>163783.62</v>
      </c>
      <c r="L80" s="166">
        <v>122170</v>
      </c>
      <c r="M80" s="166">
        <f t="shared" si="1"/>
        <v>427446.07999999996</v>
      </c>
      <c r="N80" s="169"/>
    </row>
    <row r="81" spans="1:14" s="168" customFormat="1" outlineLevel="2">
      <c r="A81" s="162" t="s">
        <v>243</v>
      </c>
      <c r="B81" s="162" t="s">
        <v>208</v>
      </c>
      <c r="C81" s="162" t="s">
        <v>39</v>
      </c>
      <c r="D81" s="168" t="s">
        <v>301</v>
      </c>
      <c r="E81" s="164">
        <v>2057</v>
      </c>
      <c r="F81" s="162" t="s">
        <v>34</v>
      </c>
      <c r="G81" s="162" t="s">
        <v>148</v>
      </c>
      <c r="H81" s="162" t="s">
        <v>356</v>
      </c>
      <c r="I81" s="165"/>
      <c r="J81" s="166">
        <v>72254.52</v>
      </c>
      <c r="K81" s="166">
        <v>6766.74</v>
      </c>
      <c r="L81" s="166">
        <v>1100000</v>
      </c>
      <c r="M81" s="166">
        <f t="shared" si="1"/>
        <v>1179021.26</v>
      </c>
      <c r="N81" s="169"/>
    </row>
    <row r="82" spans="1:14" s="168" customFormat="1" outlineLevel="2">
      <c r="A82" s="162" t="s">
        <v>243</v>
      </c>
      <c r="B82" s="162" t="s">
        <v>208</v>
      </c>
      <c r="C82" s="162" t="s">
        <v>39</v>
      </c>
      <c r="D82" s="168" t="s">
        <v>302</v>
      </c>
      <c r="E82" s="164">
        <v>2214</v>
      </c>
      <c r="F82" s="162" t="s">
        <v>366</v>
      </c>
      <c r="G82" s="162" t="s">
        <v>148</v>
      </c>
      <c r="H82" s="162" t="s">
        <v>356</v>
      </c>
      <c r="I82" s="165"/>
      <c r="J82" s="166">
        <v>7946.3099999999995</v>
      </c>
      <c r="K82" s="166">
        <v>23643.059999999998</v>
      </c>
      <c r="L82" s="166">
        <v>43524</v>
      </c>
      <c r="M82" s="166">
        <f t="shared" si="1"/>
        <v>75113.37</v>
      </c>
      <c r="N82" s="169"/>
    </row>
    <row r="83" spans="1:14" s="168" customFormat="1" outlineLevel="2">
      <c r="A83" s="162" t="s">
        <v>243</v>
      </c>
      <c r="B83" s="162" t="s">
        <v>208</v>
      </c>
      <c r="C83" s="162" t="s">
        <v>39</v>
      </c>
      <c r="D83" s="168" t="s">
        <v>299</v>
      </c>
      <c r="E83" s="164">
        <v>2215</v>
      </c>
      <c r="F83" s="162" t="s">
        <v>255</v>
      </c>
      <c r="G83" s="162" t="s">
        <v>148</v>
      </c>
      <c r="H83" s="162" t="s">
        <v>356</v>
      </c>
      <c r="I83" s="165"/>
      <c r="J83" s="166">
        <v>0</v>
      </c>
      <c r="K83" s="166">
        <v>0</v>
      </c>
      <c r="L83" s="166">
        <v>0</v>
      </c>
      <c r="M83" s="166">
        <f t="shared" si="1"/>
        <v>0</v>
      </c>
      <c r="N83" s="169"/>
    </row>
    <row r="84" spans="1:14" s="168" customFormat="1" outlineLevel="2">
      <c r="A84" s="162" t="s">
        <v>243</v>
      </c>
      <c r="B84" s="162" t="s">
        <v>208</v>
      </c>
      <c r="C84" s="162" t="s">
        <v>39</v>
      </c>
      <c r="D84" s="168" t="s">
        <v>303</v>
      </c>
      <c r="E84" s="164">
        <v>2217</v>
      </c>
      <c r="F84" s="162" t="s">
        <v>44</v>
      </c>
      <c r="G84" s="162" t="s">
        <v>148</v>
      </c>
      <c r="H84" s="162" t="s">
        <v>357</v>
      </c>
      <c r="I84" s="165"/>
      <c r="J84" s="166">
        <v>0</v>
      </c>
      <c r="K84" s="166">
        <v>12471.89</v>
      </c>
      <c r="L84" s="166">
        <v>250000</v>
      </c>
      <c r="M84" s="166">
        <f t="shared" si="1"/>
        <v>262471.89</v>
      </c>
      <c r="N84" s="169"/>
    </row>
    <row r="85" spans="1:14" s="168" customFormat="1" outlineLevel="2">
      <c r="A85" s="162" t="s">
        <v>243</v>
      </c>
      <c r="B85" s="162" t="s">
        <v>208</v>
      </c>
      <c r="C85" s="162" t="s">
        <v>39</v>
      </c>
      <c r="D85" s="168" t="s">
        <v>299</v>
      </c>
      <c r="E85" s="164">
        <v>2252</v>
      </c>
      <c r="F85" s="162" t="s">
        <v>205</v>
      </c>
      <c r="G85" s="162" t="s">
        <v>148</v>
      </c>
      <c r="H85" s="162" t="s">
        <v>356</v>
      </c>
      <c r="I85" s="165"/>
      <c r="J85" s="166">
        <v>-73178.59</v>
      </c>
      <c r="K85" s="166">
        <v>10552.44</v>
      </c>
      <c r="L85" s="166">
        <v>75000</v>
      </c>
      <c r="M85" s="166">
        <f t="shared" si="1"/>
        <v>12373.850000000006</v>
      </c>
      <c r="N85" s="169"/>
    </row>
    <row r="86" spans="1:14" s="168" customFormat="1" outlineLevel="2">
      <c r="A86" s="162" t="s">
        <v>243</v>
      </c>
      <c r="B86" s="162" t="s">
        <v>208</v>
      </c>
      <c r="C86" s="162" t="s">
        <v>39</v>
      </c>
      <c r="D86" s="168" t="s">
        <v>301</v>
      </c>
      <c r="E86" s="164">
        <v>2254</v>
      </c>
      <c r="F86" s="162" t="s">
        <v>46</v>
      </c>
      <c r="G86" s="162" t="s">
        <v>148</v>
      </c>
      <c r="H86" s="162" t="s">
        <v>356</v>
      </c>
      <c r="I86" s="165"/>
      <c r="J86" s="166">
        <v>0</v>
      </c>
      <c r="K86" s="166">
        <v>0</v>
      </c>
      <c r="L86" s="166">
        <v>100000</v>
      </c>
      <c r="M86" s="166">
        <f t="shared" si="1"/>
        <v>100000</v>
      </c>
      <c r="N86" s="169"/>
    </row>
    <row r="87" spans="1:14" s="168" customFormat="1" outlineLevel="2">
      <c r="A87" s="162" t="s">
        <v>243</v>
      </c>
      <c r="B87" s="162" t="s">
        <v>208</v>
      </c>
      <c r="C87" s="162" t="s">
        <v>39</v>
      </c>
      <c r="D87" s="168" t="s">
        <v>299</v>
      </c>
      <c r="E87" s="164">
        <v>2280</v>
      </c>
      <c r="F87" s="162" t="s">
        <v>151</v>
      </c>
      <c r="G87" s="162" t="s">
        <v>148</v>
      </c>
      <c r="H87" s="162" t="s">
        <v>356</v>
      </c>
      <c r="I87" s="165"/>
      <c r="J87" s="166">
        <v>0</v>
      </c>
      <c r="K87" s="166">
        <v>0</v>
      </c>
      <c r="L87" s="166">
        <v>0</v>
      </c>
      <c r="M87" s="166">
        <f t="shared" si="1"/>
        <v>0</v>
      </c>
      <c r="N87" s="169"/>
    </row>
    <row r="88" spans="1:14" s="168" customFormat="1" outlineLevel="2">
      <c r="A88" s="162" t="s">
        <v>243</v>
      </c>
      <c r="B88" s="162" t="s">
        <v>208</v>
      </c>
      <c r="C88" s="162" t="s">
        <v>39</v>
      </c>
      <c r="D88" s="168" t="s">
        <v>299</v>
      </c>
      <c r="E88" s="164">
        <v>2294</v>
      </c>
      <c r="F88" s="162" t="s">
        <v>153</v>
      </c>
      <c r="G88" s="162" t="s">
        <v>148</v>
      </c>
      <c r="H88" s="162" t="s">
        <v>356</v>
      </c>
      <c r="I88" s="165"/>
      <c r="J88" s="166">
        <v>0</v>
      </c>
      <c r="K88" s="166">
        <v>27990.420000000002</v>
      </c>
      <c r="L88" s="166">
        <v>12500</v>
      </c>
      <c r="M88" s="166">
        <f t="shared" si="1"/>
        <v>40490.42</v>
      </c>
      <c r="N88" s="169"/>
    </row>
    <row r="89" spans="1:14" s="168" customFormat="1" outlineLevel="2">
      <c r="A89" s="162" t="s">
        <v>243</v>
      </c>
      <c r="B89" s="162" t="s">
        <v>208</v>
      </c>
      <c r="C89" s="162" t="s">
        <v>39</v>
      </c>
      <c r="D89" s="168" t="s">
        <v>48</v>
      </c>
      <c r="E89" s="164">
        <v>2301</v>
      </c>
      <c r="F89" s="162" t="s">
        <v>48</v>
      </c>
      <c r="G89" s="162" t="s">
        <v>148</v>
      </c>
      <c r="H89" s="162" t="s">
        <v>355</v>
      </c>
      <c r="I89" s="165"/>
      <c r="J89" s="166">
        <v>0</v>
      </c>
      <c r="K89" s="166">
        <v>0</v>
      </c>
      <c r="L89" s="166">
        <v>110024</v>
      </c>
      <c r="M89" s="166">
        <f t="shared" si="1"/>
        <v>110024</v>
      </c>
      <c r="N89" s="169"/>
    </row>
    <row r="90" spans="1:14" s="168" customFormat="1" outlineLevel="2">
      <c r="A90" s="162" t="s">
        <v>243</v>
      </c>
      <c r="B90" s="162" t="s">
        <v>208</v>
      </c>
      <c r="C90" s="162" t="s">
        <v>39</v>
      </c>
      <c r="D90" s="168" t="s">
        <v>299</v>
      </c>
      <c r="E90" s="164">
        <v>2449</v>
      </c>
      <c r="F90" s="162" t="s">
        <v>50</v>
      </c>
      <c r="G90" s="162" t="s">
        <v>148</v>
      </c>
      <c r="H90" s="162" t="s">
        <v>356</v>
      </c>
      <c r="I90" s="165"/>
      <c r="J90" s="166">
        <v>13417.92</v>
      </c>
      <c r="K90" s="166">
        <f>1038+6463</f>
        <v>7501</v>
      </c>
      <c r="L90" s="166">
        <v>0</v>
      </c>
      <c r="M90" s="166">
        <f t="shared" si="1"/>
        <v>20918.919999999998</v>
      </c>
      <c r="N90" s="169"/>
    </row>
    <row r="91" spans="1:14" s="168" customFormat="1" outlineLevel="2">
      <c r="A91" s="162" t="s">
        <v>243</v>
      </c>
      <c r="B91" s="162" t="s">
        <v>208</v>
      </c>
      <c r="C91" s="162" t="s">
        <v>39</v>
      </c>
      <c r="D91" s="168" t="s">
        <v>299</v>
      </c>
      <c r="E91" s="164">
        <v>2481</v>
      </c>
      <c r="F91" s="162" t="s">
        <v>0</v>
      </c>
      <c r="G91" s="162" t="s">
        <v>148</v>
      </c>
      <c r="H91" s="162" t="s">
        <v>356</v>
      </c>
      <c r="I91" s="165"/>
      <c r="J91" s="166">
        <v>422.44</v>
      </c>
      <c r="K91" s="166">
        <v>64.97</v>
      </c>
      <c r="L91" s="166">
        <v>0</v>
      </c>
      <c r="M91" s="166">
        <f t="shared" si="1"/>
        <v>487.40999999999997</v>
      </c>
      <c r="N91" s="169"/>
    </row>
    <row r="92" spans="1:14" s="168" customFormat="1" outlineLevel="2">
      <c r="A92" s="162" t="s">
        <v>243</v>
      </c>
      <c r="B92" s="162" t="s">
        <v>208</v>
      </c>
      <c r="C92" s="162" t="s">
        <v>39</v>
      </c>
      <c r="D92" s="168" t="s">
        <v>298</v>
      </c>
      <c r="E92" s="164">
        <v>2484</v>
      </c>
      <c r="F92" s="162" t="s">
        <v>156</v>
      </c>
      <c r="G92" s="162" t="s">
        <v>148</v>
      </c>
      <c r="H92" s="162" t="s">
        <v>357</v>
      </c>
      <c r="I92" s="165"/>
      <c r="J92" s="166">
        <v>2986.57</v>
      </c>
      <c r="K92" s="166">
        <v>6206662</v>
      </c>
      <c r="L92" s="166">
        <f>253232-100000</f>
        <v>153232</v>
      </c>
      <c r="M92" s="166">
        <f t="shared" si="1"/>
        <v>6362880.5700000003</v>
      </c>
      <c r="N92" s="169"/>
    </row>
    <row r="93" spans="1:14" s="168" customFormat="1" outlineLevel="2">
      <c r="A93" s="162" t="s">
        <v>243</v>
      </c>
      <c r="B93" s="162" t="s">
        <v>208</v>
      </c>
      <c r="C93" s="162" t="s">
        <v>39</v>
      </c>
      <c r="D93" s="168" t="s">
        <v>299</v>
      </c>
      <c r="E93" s="164">
        <v>2492</v>
      </c>
      <c r="F93" s="162" t="s">
        <v>1</v>
      </c>
      <c r="G93" s="162" t="s">
        <v>148</v>
      </c>
      <c r="H93" s="162" t="s">
        <v>356</v>
      </c>
      <c r="I93" s="165"/>
      <c r="J93" s="166">
        <v>0</v>
      </c>
      <c r="K93" s="166">
        <v>0</v>
      </c>
      <c r="L93" s="166">
        <v>0</v>
      </c>
      <c r="M93" s="166">
        <f t="shared" si="1"/>
        <v>0</v>
      </c>
      <c r="N93" s="169"/>
    </row>
    <row r="94" spans="1:14" s="168" customFormat="1" ht="15" customHeight="1" outlineLevel="2">
      <c r="A94" s="162" t="s">
        <v>243</v>
      </c>
      <c r="B94" s="162" t="s">
        <v>208</v>
      </c>
      <c r="C94" s="162" t="s">
        <v>39</v>
      </c>
      <c r="D94" s="168" t="s">
        <v>305</v>
      </c>
      <c r="E94" s="164">
        <v>2550</v>
      </c>
      <c r="F94" s="162" t="s">
        <v>229</v>
      </c>
      <c r="G94" s="162" t="s">
        <v>148</v>
      </c>
      <c r="H94" s="162" t="s">
        <v>356</v>
      </c>
      <c r="I94" s="165"/>
      <c r="J94" s="166">
        <v>562332.73</v>
      </c>
      <c r="K94" s="166">
        <v>1140164.1200000001</v>
      </c>
      <c r="L94" s="166">
        <f>3700000+400000</f>
        <v>4100000</v>
      </c>
      <c r="M94" s="166">
        <f t="shared" si="1"/>
        <v>5802496.8499999996</v>
      </c>
      <c r="N94" s="169"/>
    </row>
    <row r="95" spans="1:14" s="168" customFormat="1" outlineLevel="2">
      <c r="A95" s="162" t="s">
        <v>243</v>
      </c>
      <c r="B95" s="162" t="s">
        <v>208</v>
      </c>
      <c r="C95" s="162" t="s">
        <v>39</v>
      </c>
      <c r="D95" s="168" t="s">
        <v>307</v>
      </c>
      <c r="E95" s="164">
        <v>2560</v>
      </c>
      <c r="F95" s="162" t="s">
        <v>259</v>
      </c>
      <c r="G95" s="162" t="s">
        <v>148</v>
      </c>
      <c r="H95" s="162" t="s">
        <v>356</v>
      </c>
      <c r="I95" s="165"/>
      <c r="J95" s="166">
        <v>0</v>
      </c>
      <c r="K95" s="166">
        <v>0</v>
      </c>
      <c r="L95" s="166">
        <v>1900000</v>
      </c>
      <c r="M95" s="166">
        <f t="shared" si="1"/>
        <v>1900000</v>
      </c>
      <c r="N95" s="169"/>
    </row>
    <row r="96" spans="1:14" s="168" customFormat="1" outlineLevel="2">
      <c r="A96" s="162" t="s">
        <v>243</v>
      </c>
      <c r="B96" s="162" t="s">
        <v>208</v>
      </c>
      <c r="C96" s="162" t="s">
        <v>39</v>
      </c>
      <c r="D96" s="168" t="s">
        <v>305</v>
      </c>
      <c r="E96" s="164">
        <v>2564</v>
      </c>
      <c r="F96" s="162" t="s">
        <v>261</v>
      </c>
      <c r="G96" s="162" t="s">
        <v>148</v>
      </c>
      <c r="H96" s="162" t="s">
        <v>357</v>
      </c>
      <c r="I96" s="165"/>
      <c r="J96" s="166">
        <v>29961.850000000002</v>
      </c>
      <c r="K96" s="166">
        <v>6378.4000000000005</v>
      </c>
      <c r="L96" s="166">
        <v>2346742</v>
      </c>
      <c r="M96" s="166">
        <f t="shared" si="1"/>
        <v>2383082.25</v>
      </c>
      <c r="N96" s="169"/>
    </row>
    <row r="97" spans="1:28" s="168" customFormat="1" outlineLevel="2">
      <c r="A97" s="162" t="s">
        <v>243</v>
      </c>
      <c r="B97" s="162" t="s">
        <v>208</v>
      </c>
      <c r="C97" s="162" t="s">
        <v>39</v>
      </c>
      <c r="D97" s="168" t="s">
        <v>367</v>
      </c>
      <c r="E97" s="164">
        <v>2571</v>
      </c>
      <c r="F97" s="162" t="s">
        <v>368</v>
      </c>
      <c r="G97" s="162" t="s">
        <v>148</v>
      </c>
      <c r="H97" s="162" t="s">
        <v>357</v>
      </c>
      <c r="I97" s="165"/>
      <c r="J97" s="166">
        <v>0</v>
      </c>
      <c r="K97" s="166">
        <v>5932.1200000000008</v>
      </c>
      <c r="L97" s="166">
        <v>499999</v>
      </c>
      <c r="M97" s="166">
        <f t="shared" si="1"/>
        <v>505931.12</v>
      </c>
      <c r="N97" s="169"/>
    </row>
    <row r="98" spans="1:28" s="168" customFormat="1" outlineLevel="2">
      <c r="A98" s="162" t="s">
        <v>243</v>
      </c>
      <c r="B98" s="162" t="s">
        <v>208</v>
      </c>
      <c r="C98" s="162" t="s">
        <v>39</v>
      </c>
      <c r="D98" s="168" t="s">
        <v>297</v>
      </c>
      <c r="E98" s="164">
        <v>2573</v>
      </c>
      <c r="F98" s="162" t="s">
        <v>369</v>
      </c>
      <c r="G98" s="162" t="s">
        <v>148</v>
      </c>
      <c r="H98" s="162" t="s">
        <v>356</v>
      </c>
      <c r="I98" s="165"/>
      <c r="J98" s="166">
        <v>0</v>
      </c>
      <c r="K98" s="166">
        <v>0</v>
      </c>
      <c r="L98" s="166">
        <v>0</v>
      </c>
      <c r="M98" s="166">
        <f t="shared" si="1"/>
        <v>0</v>
      </c>
      <c r="N98" s="169"/>
    </row>
    <row r="99" spans="1:28" s="168" customFormat="1" outlineLevel="2">
      <c r="A99" s="162" t="str">
        <f>VLOOKUP(E99,'[2]Year 1 - 3'!$A$7:$G$1044,7,FALSE)</f>
        <v>Elec Transmission 350-359</v>
      </c>
      <c r="B99" s="162" t="s">
        <v>208</v>
      </c>
      <c r="C99" s="162" t="s">
        <v>39</v>
      </c>
      <c r="D99" s="168" t="s">
        <v>305</v>
      </c>
      <c r="E99" s="164">
        <v>2574</v>
      </c>
      <c r="F99" s="162" t="s">
        <v>370</v>
      </c>
      <c r="G99" s="162" t="s">
        <v>148</v>
      </c>
      <c r="H99" s="162" t="s">
        <v>356</v>
      </c>
      <c r="I99" s="165"/>
      <c r="J99" s="166">
        <v>0</v>
      </c>
      <c r="K99" s="166">
        <v>0</v>
      </c>
      <c r="L99" s="166">
        <v>0</v>
      </c>
      <c r="M99" s="166">
        <f t="shared" si="1"/>
        <v>0</v>
      </c>
      <c r="N99" s="169"/>
    </row>
    <row r="100" spans="1:28" s="168" customFormat="1" outlineLevel="2">
      <c r="A100" s="162" t="str">
        <f>VLOOKUP(E100,'[2]Year 1 - 3'!$A$7:$G$1044,7,FALSE)</f>
        <v>Elec Transmission 350-359</v>
      </c>
      <c r="B100" s="162" t="s">
        <v>208</v>
      </c>
      <c r="C100" s="162" t="s">
        <v>39</v>
      </c>
      <c r="D100" s="168" t="s">
        <v>371</v>
      </c>
      <c r="E100" s="164">
        <v>2579</v>
      </c>
      <c r="F100" s="162" t="s">
        <v>372</v>
      </c>
      <c r="G100" s="162" t="s">
        <v>148</v>
      </c>
      <c r="H100" s="162" t="s">
        <v>356</v>
      </c>
      <c r="I100" s="165"/>
      <c r="J100" s="166">
        <v>0</v>
      </c>
      <c r="K100" s="166">
        <v>0</v>
      </c>
      <c r="L100" s="166">
        <v>250000</v>
      </c>
      <c r="M100" s="166">
        <f t="shared" si="1"/>
        <v>250000</v>
      </c>
      <c r="N100" s="169"/>
    </row>
    <row r="101" spans="1:28" s="168" customFormat="1" outlineLevel="2">
      <c r="A101" s="162" t="str">
        <f>VLOOKUP(E101,'[2]Year 1 - 3'!$A$7:$G$1044,7,FALSE)</f>
        <v>Elec Transmission 350-359</v>
      </c>
      <c r="B101" s="162" t="s">
        <v>208</v>
      </c>
      <c r="C101" s="162" t="s">
        <v>39</v>
      </c>
      <c r="D101" s="168" t="s">
        <v>373</v>
      </c>
      <c r="E101" s="164">
        <v>2581</v>
      </c>
      <c r="F101" s="162" t="s">
        <v>374</v>
      </c>
      <c r="G101" s="162" t="s">
        <v>148</v>
      </c>
      <c r="H101" s="162" t="s">
        <v>356</v>
      </c>
      <c r="I101" s="165"/>
      <c r="J101" s="166">
        <v>21923.88</v>
      </c>
      <c r="K101" s="166">
        <v>2274.77</v>
      </c>
      <c r="L101" s="166">
        <v>1693000</v>
      </c>
      <c r="M101" s="166">
        <f t="shared" si="1"/>
        <v>1717198.65</v>
      </c>
      <c r="N101" s="169"/>
    </row>
    <row r="102" spans="1:28" s="168" customFormat="1" outlineLevel="2">
      <c r="A102" s="162" t="s">
        <v>243</v>
      </c>
      <c r="B102" s="162" t="s">
        <v>208</v>
      </c>
      <c r="C102" s="162" t="s">
        <v>39</v>
      </c>
      <c r="D102" s="168" t="s">
        <v>308</v>
      </c>
      <c r="E102" s="164">
        <v>6101</v>
      </c>
      <c r="F102" s="162" t="s">
        <v>65</v>
      </c>
      <c r="G102" s="162" t="s">
        <v>139</v>
      </c>
      <c r="H102" s="162" t="s">
        <v>355</v>
      </c>
      <c r="I102" s="165"/>
      <c r="J102" s="166">
        <v>0</v>
      </c>
      <c r="K102" s="166">
        <v>0</v>
      </c>
      <c r="L102" s="166">
        <v>8000</v>
      </c>
      <c r="M102" s="166">
        <f t="shared" si="1"/>
        <v>8000</v>
      </c>
      <c r="N102" s="169"/>
    </row>
    <row r="103" spans="1:28" s="168" customFormat="1" outlineLevel="2">
      <c r="A103" s="162" t="s">
        <v>243</v>
      </c>
      <c r="B103" s="162" t="s">
        <v>208</v>
      </c>
      <c r="C103" s="162" t="s">
        <v>39</v>
      </c>
      <c r="D103" s="168" t="s">
        <v>306</v>
      </c>
      <c r="E103" s="164">
        <v>2446</v>
      </c>
      <c r="F103" s="162" t="s">
        <v>155</v>
      </c>
      <c r="G103" s="162" t="s">
        <v>148</v>
      </c>
      <c r="H103" s="162" t="s">
        <v>357</v>
      </c>
      <c r="I103" s="165"/>
      <c r="J103" s="166">
        <v>0</v>
      </c>
      <c r="K103" s="166">
        <v>0</v>
      </c>
      <c r="L103" s="166">
        <v>200000</v>
      </c>
      <c r="M103" s="166">
        <f t="shared" si="1"/>
        <v>200000</v>
      </c>
      <c r="N103" s="169"/>
    </row>
    <row r="104" spans="1:28" s="168" customFormat="1" outlineLevel="2">
      <c r="A104" s="162" t="s">
        <v>243</v>
      </c>
      <c r="B104" s="162" t="s">
        <v>208</v>
      </c>
      <c r="C104" s="162" t="s">
        <v>39</v>
      </c>
      <c r="D104" s="168" t="s">
        <v>305</v>
      </c>
      <c r="E104" s="164">
        <v>2457</v>
      </c>
      <c r="F104" s="162" t="s">
        <v>375</v>
      </c>
      <c r="G104" s="162" t="s">
        <v>148</v>
      </c>
      <c r="H104" s="162" t="s">
        <v>357</v>
      </c>
      <c r="I104" s="165"/>
      <c r="J104" s="166">
        <v>0</v>
      </c>
      <c r="K104" s="166">
        <v>0</v>
      </c>
      <c r="L104" s="166">
        <v>2500000</v>
      </c>
      <c r="M104" s="166">
        <f t="shared" si="1"/>
        <v>2500000</v>
      </c>
      <c r="N104" s="169"/>
    </row>
    <row r="105" spans="1:28" s="168" customFormat="1" outlineLevel="2">
      <c r="A105" s="162" t="s">
        <v>243</v>
      </c>
      <c r="B105" s="162" t="s">
        <v>208</v>
      </c>
      <c r="C105" s="162" t="s">
        <v>39</v>
      </c>
      <c r="D105" s="190"/>
      <c r="E105" s="164">
        <v>2546</v>
      </c>
      <c r="F105" s="168" t="s">
        <v>228</v>
      </c>
      <c r="G105" s="162" t="s">
        <v>148</v>
      </c>
      <c r="H105" s="162" t="s">
        <v>357</v>
      </c>
      <c r="I105" s="165"/>
      <c r="J105" s="166">
        <v>10680.13</v>
      </c>
      <c r="K105" s="166">
        <f>11432+406</f>
        <v>11838</v>
      </c>
      <c r="L105" s="166"/>
      <c r="M105" s="166">
        <f t="shared" si="1"/>
        <v>22518.129999999997</v>
      </c>
      <c r="N105" s="169"/>
    </row>
    <row r="106" spans="1:28" s="168" customFormat="1" outlineLevel="2">
      <c r="A106" s="162" t="s">
        <v>243</v>
      </c>
      <c r="B106" s="162" t="s">
        <v>208</v>
      </c>
      <c r="C106" s="162" t="s">
        <v>39</v>
      </c>
      <c r="D106" s="168" t="s">
        <v>306</v>
      </c>
      <c r="E106" s="164">
        <v>2552</v>
      </c>
      <c r="F106" s="162" t="s">
        <v>230</v>
      </c>
      <c r="G106" s="162" t="s">
        <v>148</v>
      </c>
      <c r="H106" s="162" t="s">
        <v>357</v>
      </c>
      <c r="I106" s="165"/>
      <c r="J106" s="166">
        <v>0</v>
      </c>
      <c r="K106" s="166">
        <v>0</v>
      </c>
      <c r="L106" s="166">
        <v>1700000</v>
      </c>
      <c r="M106" s="166">
        <f t="shared" si="1"/>
        <v>1700000</v>
      </c>
      <c r="N106" s="169"/>
    </row>
    <row r="107" spans="1:28" s="199" customFormat="1" ht="15.75" outlineLevel="1">
      <c r="A107" s="170" t="s">
        <v>416</v>
      </c>
      <c r="B107" s="170"/>
      <c r="C107" s="170"/>
      <c r="E107" s="198"/>
      <c r="F107" s="170"/>
      <c r="G107" s="170"/>
      <c r="H107" s="170"/>
      <c r="I107" s="200"/>
      <c r="J107" s="171">
        <f>SUBTOTAL(9,J78:J106)</f>
        <v>795297.55999999994</v>
      </c>
      <c r="K107" s="171">
        <f>SUBTOTAL(9,K78:K106)</f>
        <v>7866265.3100000005</v>
      </c>
      <c r="L107" s="171">
        <f>SUBTOTAL(9,L78:L106)</f>
        <v>17164191</v>
      </c>
      <c r="M107" s="228">
        <f>SUBTOTAL(9,M78:M106)</f>
        <v>25825753.869999997</v>
      </c>
      <c r="N107" s="201"/>
    </row>
    <row r="108" spans="1:28" outlineLevel="1">
      <c r="A108" s="161"/>
      <c r="B108" s="161"/>
      <c r="C108" s="161"/>
      <c r="D108" s="161"/>
      <c r="E108" s="161"/>
      <c r="F108" s="194"/>
      <c r="G108" s="161"/>
      <c r="H108" s="161"/>
      <c r="J108" s="149"/>
      <c r="K108" s="166"/>
      <c r="L108" s="149"/>
      <c r="M108" s="166"/>
    </row>
    <row r="109" spans="1:28" s="168" customFormat="1" outlineLevel="2">
      <c r="A109" s="160" t="s">
        <v>244</v>
      </c>
      <c r="B109" s="162" t="s">
        <v>209</v>
      </c>
      <c r="C109" s="162" t="s">
        <v>40</v>
      </c>
      <c r="D109" s="168" t="s">
        <v>309</v>
      </c>
      <c r="E109" s="164">
        <v>1050</v>
      </c>
      <c r="F109" s="162" t="s">
        <v>27</v>
      </c>
      <c r="G109" s="162" t="s">
        <v>144</v>
      </c>
      <c r="H109" s="162" t="s">
        <v>355</v>
      </c>
      <c r="I109" s="165"/>
      <c r="K109" s="166">
        <v>0</v>
      </c>
      <c r="L109" s="166">
        <f t="shared" ref="L109" si="2">L303*$N$303</f>
        <v>56396.735999999997</v>
      </c>
      <c r="M109" s="166">
        <f t="shared" si="1"/>
        <v>56396.735999999997</v>
      </c>
      <c r="N109" s="167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</row>
    <row r="110" spans="1:28" s="168" customFormat="1" outlineLevel="2">
      <c r="A110" s="160" t="s">
        <v>244</v>
      </c>
      <c r="B110" s="162" t="s">
        <v>209</v>
      </c>
      <c r="C110" s="162" t="s">
        <v>40</v>
      </c>
      <c r="D110" s="168" t="s">
        <v>309</v>
      </c>
      <c r="E110" s="164">
        <v>1051</v>
      </c>
      <c r="F110" s="162" t="s">
        <v>28</v>
      </c>
      <c r="G110" s="162" t="s">
        <v>144</v>
      </c>
      <c r="H110" s="162" t="s">
        <v>355</v>
      </c>
      <c r="I110" s="165"/>
      <c r="K110" s="166">
        <v>0</v>
      </c>
      <c r="L110" s="166">
        <f t="shared" ref="L110" si="3">L304*$N$304</f>
        <v>14680.511999999999</v>
      </c>
      <c r="M110" s="166">
        <f t="shared" si="1"/>
        <v>14680.511999999999</v>
      </c>
      <c r="N110" s="167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</row>
    <row r="111" spans="1:28" s="168" customFormat="1" outlineLevel="2">
      <c r="A111" s="160" t="s">
        <v>244</v>
      </c>
      <c r="B111" s="162" t="s">
        <v>209</v>
      </c>
      <c r="C111" s="162" t="s">
        <v>40</v>
      </c>
      <c r="D111" s="168" t="s">
        <v>309</v>
      </c>
      <c r="E111" s="164">
        <v>1053</v>
      </c>
      <c r="F111" s="162" t="s">
        <v>29</v>
      </c>
      <c r="G111" s="162" t="s">
        <v>144</v>
      </c>
      <c r="H111" s="162" t="s">
        <v>355</v>
      </c>
      <c r="I111" s="165"/>
      <c r="K111" s="166">
        <v>0</v>
      </c>
      <c r="L111" s="166">
        <f t="shared" ref="L111" si="4">L305*$N$305</f>
        <v>30109.823999999997</v>
      </c>
      <c r="M111" s="166">
        <f t="shared" si="1"/>
        <v>30109.823999999997</v>
      </c>
      <c r="N111" s="167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</row>
    <row r="112" spans="1:28" s="168" customFormat="1" outlineLevel="2">
      <c r="A112" s="162" t="s">
        <v>244</v>
      </c>
      <c r="B112" s="162" t="s">
        <v>209</v>
      </c>
      <c r="C112" s="162" t="s">
        <v>40</v>
      </c>
      <c r="D112" s="168" t="s">
        <v>335</v>
      </c>
      <c r="E112" s="164">
        <v>3000</v>
      </c>
      <c r="F112" s="162" t="s">
        <v>51</v>
      </c>
      <c r="G112" s="162" t="s">
        <v>141</v>
      </c>
      <c r="H112" s="162" t="s">
        <v>356</v>
      </c>
      <c r="I112" s="165"/>
      <c r="J112" s="166">
        <v>0</v>
      </c>
      <c r="K112" s="166">
        <v>0</v>
      </c>
      <c r="L112" s="166">
        <v>76954</v>
      </c>
      <c r="M112" s="229">
        <f t="shared" si="1"/>
        <v>76954</v>
      </c>
      <c r="N112" s="169"/>
    </row>
    <row r="113" spans="1:28" s="168" customFormat="1" outlineLevel="2">
      <c r="A113" s="162" t="s">
        <v>244</v>
      </c>
      <c r="B113" s="162" t="s">
        <v>209</v>
      </c>
      <c r="C113" s="162" t="s">
        <v>40</v>
      </c>
      <c r="D113" s="168" t="s">
        <v>336</v>
      </c>
      <c r="E113" s="164">
        <v>3001</v>
      </c>
      <c r="F113" s="162" t="s">
        <v>52</v>
      </c>
      <c r="G113" s="162" t="s">
        <v>141</v>
      </c>
      <c r="H113" s="162" t="s">
        <v>356</v>
      </c>
      <c r="I113" s="165"/>
      <c r="J113" s="166">
        <v>0</v>
      </c>
      <c r="K113" s="166">
        <v>0</v>
      </c>
      <c r="L113" s="166">
        <v>106563</v>
      </c>
      <c r="M113" s="229">
        <f t="shared" si="1"/>
        <v>106563</v>
      </c>
      <c r="N113" s="169"/>
    </row>
    <row r="114" spans="1:28" s="168" customFormat="1" outlineLevel="2">
      <c r="A114" s="162" t="s">
        <v>244</v>
      </c>
      <c r="B114" s="162" t="s">
        <v>209</v>
      </c>
      <c r="C114" s="162" t="s">
        <v>40</v>
      </c>
      <c r="D114" s="168" t="s">
        <v>337</v>
      </c>
      <c r="E114" s="164">
        <v>3002</v>
      </c>
      <c r="F114" s="162" t="s">
        <v>53</v>
      </c>
      <c r="G114" s="162" t="s">
        <v>141</v>
      </c>
      <c r="H114" s="162" t="s">
        <v>356</v>
      </c>
      <c r="I114" s="165"/>
      <c r="J114" s="166">
        <v>0</v>
      </c>
      <c r="K114" s="166">
        <v>0</v>
      </c>
      <c r="L114" s="166">
        <v>46635</v>
      </c>
      <c r="M114" s="229">
        <f t="shared" si="1"/>
        <v>46635</v>
      </c>
    </row>
    <row r="115" spans="1:28" s="168" customFormat="1" outlineLevel="2">
      <c r="A115" s="162" t="s">
        <v>244</v>
      </c>
      <c r="B115" s="162" t="s">
        <v>209</v>
      </c>
      <c r="C115" s="162" t="s">
        <v>40</v>
      </c>
      <c r="D115" s="168" t="s">
        <v>338</v>
      </c>
      <c r="E115" s="164">
        <v>3003</v>
      </c>
      <c r="F115" s="162" t="s">
        <v>54</v>
      </c>
      <c r="G115" s="162" t="s">
        <v>141</v>
      </c>
      <c r="H115" s="162" t="s">
        <v>355</v>
      </c>
      <c r="I115" s="165"/>
      <c r="J115" s="166">
        <v>0</v>
      </c>
      <c r="K115" s="166">
        <v>0</v>
      </c>
      <c r="L115" s="166">
        <v>651176</v>
      </c>
      <c r="M115" s="229">
        <f t="shared" si="1"/>
        <v>651176</v>
      </c>
      <c r="N115" s="169"/>
    </row>
    <row r="116" spans="1:28" s="168" customFormat="1" outlineLevel="2">
      <c r="A116" s="162" t="s">
        <v>244</v>
      </c>
      <c r="B116" s="162" t="s">
        <v>209</v>
      </c>
      <c r="C116" s="162" t="s">
        <v>40</v>
      </c>
      <c r="D116" s="168" t="s">
        <v>339</v>
      </c>
      <c r="E116" s="164">
        <v>3004</v>
      </c>
      <c r="F116" s="162" t="s">
        <v>55</v>
      </c>
      <c r="G116" s="162" t="s">
        <v>141</v>
      </c>
      <c r="H116" s="162" t="s">
        <v>355</v>
      </c>
      <c r="I116" s="165"/>
      <c r="J116" s="166">
        <v>0</v>
      </c>
      <c r="K116" s="166">
        <v>0</v>
      </c>
      <c r="L116" s="166">
        <v>75475</v>
      </c>
      <c r="M116" s="229">
        <f t="shared" si="1"/>
        <v>75475</v>
      </c>
      <c r="N116" s="169"/>
    </row>
    <row r="117" spans="1:28" s="168" customFormat="1" outlineLevel="2">
      <c r="A117" s="162" t="s">
        <v>244</v>
      </c>
      <c r="B117" s="162" t="s">
        <v>209</v>
      </c>
      <c r="C117" s="162" t="s">
        <v>40</v>
      </c>
      <c r="D117" s="168" t="s">
        <v>340</v>
      </c>
      <c r="E117" s="164">
        <v>3005</v>
      </c>
      <c r="F117" s="162" t="s">
        <v>56</v>
      </c>
      <c r="G117" s="162" t="s">
        <v>141</v>
      </c>
      <c r="H117" s="162" t="s">
        <v>356</v>
      </c>
      <c r="I117" s="165"/>
      <c r="J117" s="166">
        <v>0</v>
      </c>
      <c r="K117" s="166">
        <v>0</v>
      </c>
      <c r="L117" s="166">
        <v>568177</v>
      </c>
      <c r="M117" s="229">
        <f t="shared" si="1"/>
        <v>568177</v>
      </c>
      <c r="N117" s="169"/>
    </row>
    <row r="118" spans="1:28" s="168" customFormat="1" outlineLevel="2">
      <c r="A118" s="162" t="s">
        <v>244</v>
      </c>
      <c r="B118" s="162" t="s">
        <v>209</v>
      </c>
      <c r="C118" s="162" t="s">
        <v>40</v>
      </c>
      <c r="D118" s="168" t="s">
        <v>342</v>
      </c>
      <c r="E118" s="164">
        <v>3006</v>
      </c>
      <c r="F118" s="162" t="s">
        <v>5</v>
      </c>
      <c r="G118" s="162" t="s">
        <v>141</v>
      </c>
      <c r="H118" s="162" t="s">
        <v>355</v>
      </c>
      <c r="I118" s="165"/>
      <c r="J118" s="166">
        <v>0</v>
      </c>
      <c r="K118" s="166">
        <v>0</v>
      </c>
      <c r="L118" s="166">
        <v>71530</v>
      </c>
      <c r="M118" s="229">
        <f t="shared" si="1"/>
        <v>71530</v>
      </c>
      <c r="N118" s="169"/>
    </row>
    <row r="119" spans="1:28" s="163" customFormat="1" outlineLevel="2">
      <c r="A119" s="162" t="s">
        <v>244</v>
      </c>
      <c r="B119" s="162" t="s">
        <v>209</v>
      </c>
      <c r="C119" s="162" t="s">
        <v>40</v>
      </c>
      <c r="D119" s="168" t="s">
        <v>211</v>
      </c>
      <c r="E119" s="164">
        <v>3007</v>
      </c>
      <c r="F119" s="162" t="s">
        <v>211</v>
      </c>
      <c r="G119" s="162" t="s">
        <v>141</v>
      </c>
      <c r="H119" s="162" t="s">
        <v>355</v>
      </c>
      <c r="I119" s="165"/>
      <c r="J119" s="166">
        <v>0</v>
      </c>
      <c r="K119" s="166">
        <v>0</v>
      </c>
      <c r="L119" s="166">
        <v>287145</v>
      </c>
      <c r="M119" s="229">
        <f t="shared" si="1"/>
        <v>287145</v>
      </c>
      <c r="N119" s="169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</row>
    <row r="120" spans="1:28" s="163" customFormat="1" outlineLevel="2">
      <c r="A120" s="162" t="s">
        <v>244</v>
      </c>
      <c r="B120" s="162" t="s">
        <v>209</v>
      </c>
      <c r="C120" s="162" t="s">
        <v>40</v>
      </c>
      <c r="D120" s="168" t="s">
        <v>341</v>
      </c>
      <c r="E120" s="164">
        <v>3008</v>
      </c>
      <c r="F120" s="162" t="s">
        <v>212</v>
      </c>
      <c r="G120" s="162" t="s">
        <v>141</v>
      </c>
      <c r="H120" s="162" t="s">
        <v>356</v>
      </c>
      <c r="I120" s="165"/>
      <c r="J120" s="166">
        <v>0</v>
      </c>
      <c r="K120" s="166">
        <v>0</v>
      </c>
      <c r="L120" s="166">
        <v>2153187</v>
      </c>
      <c r="M120" s="229">
        <f t="shared" si="1"/>
        <v>2153187</v>
      </c>
      <c r="N120" s="169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</row>
    <row r="121" spans="1:28" s="163" customFormat="1" outlineLevel="2">
      <c r="A121" s="162" t="s">
        <v>244</v>
      </c>
      <c r="B121" s="162" t="s">
        <v>209</v>
      </c>
      <c r="C121" s="162" t="s">
        <v>40</v>
      </c>
      <c r="D121" s="168" t="s">
        <v>376</v>
      </c>
      <c r="E121" s="164">
        <v>3055</v>
      </c>
      <c r="F121" s="162" t="s">
        <v>377</v>
      </c>
      <c r="G121" s="162" t="s">
        <v>141</v>
      </c>
      <c r="H121" s="162" t="s">
        <v>356</v>
      </c>
      <c r="I121" s="165"/>
      <c r="J121" s="166">
        <v>0</v>
      </c>
      <c r="K121" s="166">
        <v>0</v>
      </c>
      <c r="L121" s="166">
        <v>85305</v>
      </c>
      <c r="M121" s="166">
        <f t="shared" si="1"/>
        <v>85305</v>
      </c>
      <c r="N121" s="169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</row>
    <row r="122" spans="1:28" s="192" customFormat="1" ht="15.75" outlineLevel="1">
      <c r="A122" s="170" t="s">
        <v>417</v>
      </c>
      <c r="B122" s="170"/>
      <c r="C122" s="170"/>
      <c r="D122" s="199"/>
      <c r="E122" s="198"/>
      <c r="F122" s="170"/>
      <c r="G122" s="170"/>
      <c r="H122" s="170"/>
      <c r="I122" s="200"/>
      <c r="J122" s="171">
        <f>SUBTOTAL(9,J109:J121)</f>
        <v>0</v>
      </c>
      <c r="K122" s="171">
        <f>SUBTOTAL(9,K109:K121)</f>
        <v>0</v>
      </c>
      <c r="L122" s="171">
        <f>SUBTOTAL(9,L109:L121)</f>
        <v>4223334.0719999997</v>
      </c>
      <c r="M122" s="171">
        <f>SUBTOTAL(9,M109:M121)</f>
        <v>4223334.0719999997</v>
      </c>
      <c r="N122" s="201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  <c r="Z122" s="199"/>
      <c r="AA122" s="199"/>
      <c r="AB122" s="199"/>
    </row>
    <row r="123" spans="1:28" s="163" customFormat="1" outlineLevel="1">
      <c r="A123" s="162"/>
      <c r="B123" s="162"/>
      <c r="C123" s="162"/>
      <c r="D123" s="168"/>
      <c r="E123" s="164"/>
      <c r="F123" s="162"/>
      <c r="G123" s="162"/>
      <c r="H123" s="162"/>
      <c r="I123" s="165"/>
      <c r="J123" s="166"/>
      <c r="K123" s="166"/>
      <c r="L123" s="166"/>
      <c r="M123" s="166"/>
      <c r="N123" s="169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</row>
    <row r="124" spans="1:28" s="168" customFormat="1" outlineLevel="2">
      <c r="A124" s="162" t="s">
        <v>244</v>
      </c>
      <c r="B124" s="162" t="s">
        <v>209</v>
      </c>
      <c r="C124" s="162" t="s">
        <v>39</v>
      </c>
      <c r="D124" s="168" t="s">
        <v>57</v>
      </c>
      <c r="E124" s="164">
        <v>3117</v>
      </c>
      <c r="F124" s="162" t="s">
        <v>57</v>
      </c>
      <c r="G124" s="162" t="s">
        <v>141</v>
      </c>
      <c r="H124" s="162" t="s">
        <v>355</v>
      </c>
      <c r="I124" s="165"/>
      <c r="J124" s="166">
        <v>0</v>
      </c>
      <c r="K124" s="166">
        <v>0</v>
      </c>
      <c r="L124" s="166">
        <v>42369</v>
      </c>
      <c r="M124" s="166">
        <f t="shared" si="1"/>
        <v>42369</v>
      </c>
      <c r="N124" s="169"/>
    </row>
    <row r="125" spans="1:28" s="168" customFormat="1" outlineLevel="2">
      <c r="A125" s="162" t="s">
        <v>244</v>
      </c>
      <c r="B125" s="162" t="s">
        <v>209</v>
      </c>
      <c r="C125" s="162" t="s">
        <v>39</v>
      </c>
      <c r="D125" s="168" t="s">
        <v>337</v>
      </c>
      <c r="E125" s="164">
        <v>3002</v>
      </c>
      <c r="F125" s="162" t="s">
        <v>53</v>
      </c>
      <c r="G125" s="162" t="s">
        <v>141</v>
      </c>
      <c r="H125" s="162" t="s">
        <v>355</v>
      </c>
      <c r="I125" s="165"/>
      <c r="J125" s="166">
        <v>6095.94</v>
      </c>
      <c r="K125" s="166">
        <v>0</v>
      </c>
      <c r="L125" s="166"/>
      <c r="M125" s="166">
        <f t="shared" si="1"/>
        <v>6095.94</v>
      </c>
      <c r="N125" s="169"/>
    </row>
    <row r="126" spans="1:28" s="199" customFormat="1" ht="15.75" outlineLevel="1">
      <c r="A126" s="170" t="s">
        <v>417</v>
      </c>
      <c r="B126" s="170"/>
      <c r="C126" s="170"/>
      <c r="E126" s="198"/>
      <c r="F126" s="170"/>
      <c r="G126" s="170"/>
      <c r="H126" s="170"/>
      <c r="I126" s="200"/>
      <c r="J126" s="171">
        <f>SUBTOTAL(9,J124:J125)</f>
        <v>6095.94</v>
      </c>
      <c r="K126" s="171">
        <f>SUBTOTAL(9,K124:K125)</f>
        <v>0</v>
      </c>
      <c r="L126" s="171">
        <f>SUBTOTAL(9,L124:L125)</f>
        <v>42369</v>
      </c>
      <c r="M126" s="228">
        <f>SUBTOTAL(9,M124:M125)</f>
        <v>48464.94</v>
      </c>
      <c r="N126" s="201"/>
    </row>
    <row r="127" spans="1:28" s="168" customFormat="1" outlineLevel="1">
      <c r="A127" s="162"/>
      <c r="B127" s="162"/>
      <c r="C127" s="162"/>
      <c r="E127" s="164"/>
      <c r="F127" s="162"/>
      <c r="G127" s="162"/>
      <c r="H127" s="162"/>
      <c r="I127" s="165"/>
      <c r="J127" s="166"/>
      <c r="K127" s="166"/>
      <c r="L127" s="166"/>
      <c r="M127" s="166"/>
      <c r="N127" s="169"/>
    </row>
    <row r="128" spans="1:28" s="168" customFormat="1" outlineLevel="2">
      <c r="A128" s="162" t="s">
        <v>244</v>
      </c>
      <c r="B128" s="162" t="s">
        <v>209</v>
      </c>
      <c r="C128" s="162" t="s">
        <v>45</v>
      </c>
      <c r="D128" s="168" t="s">
        <v>343</v>
      </c>
      <c r="E128" s="164">
        <v>3246</v>
      </c>
      <c r="F128" s="162" t="s">
        <v>245</v>
      </c>
      <c r="G128" s="162" t="s">
        <v>141</v>
      </c>
      <c r="H128" s="162" t="s">
        <v>357</v>
      </c>
      <c r="I128" s="165"/>
      <c r="J128" s="166">
        <v>0</v>
      </c>
      <c r="K128" s="166">
        <v>0</v>
      </c>
      <c r="L128" s="166">
        <v>5400066</v>
      </c>
      <c r="M128" s="166">
        <f t="shared" si="1"/>
        <v>5400066</v>
      </c>
      <c r="N128" s="169"/>
    </row>
    <row r="129" spans="1:14" s="168" customFormat="1" outlineLevel="2">
      <c r="A129" s="162" t="s">
        <v>244</v>
      </c>
      <c r="B129" s="162" t="s">
        <v>209</v>
      </c>
      <c r="C129" s="162" t="s">
        <v>45</v>
      </c>
      <c r="D129" s="168" t="s">
        <v>335</v>
      </c>
      <c r="E129" s="164">
        <v>3000</v>
      </c>
      <c r="F129" s="162" t="s">
        <v>51</v>
      </c>
      <c r="G129" s="162" t="s">
        <v>141</v>
      </c>
      <c r="H129" s="162" t="s">
        <v>356</v>
      </c>
      <c r="I129" s="165"/>
      <c r="J129" s="166">
        <v>13312.57</v>
      </c>
      <c r="K129" s="166">
        <v>16545</v>
      </c>
      <c r="L129" s="166"/>
      <c r="M129" s="166">
        <f t="shared" si="1"/>
        <v>29857.57</v>
      </c>
      <c r="N129" s="169"/>
    </row>
    <row r="130" spans="1:14" s="168" customFormat="1" outlineLevel="2">
      <c r="A130" s="162" t="s">
        <v>244</v>
      </c>
      <c r="B130" s="162" t="s">
        <v>209</v>
      </c>
      <c r="C130" s="162" t="s">
        <v>45</v>
      </c>
      <c r="D130" s="168" t="s">
        <v>338</v>
      </c>
      <c r="E130" s="164">
        <v>3003</v>
      </c>
      <c r="F130" s="162" t="s">
        <v>54</v>
      </c>
      <c r="G130" s="162" t="s">
        <v>141</v>
      </c>
      <c r="H130" s="162" t="s">
        <v>355</v>
      </c>
      <c r="I130" s="165"/>
      <c r="J130" s="166">
        <v>21376.93</v>
      </c>
      <c r="K130" s="166">
        <v>4562</v>
      </c>
      <c r="L130" s="166"/>
      <c r="M130" s="166">
        <f t="shared" si="1"/>
        <v>25938.93</v>
      </c>
      <c r="N130" s="169"/>
    </row>
    <row r="131" spans="1:14" s="168" customFormat="1" outlineLevel="2">
      <c r="A131" s="162" t="s">
        <v>244</v>
      </c>
      <c r="B131" s="162" t="s">
        <v>209</v>
      </c>
      <c r="C131" s="162" t="s">
        <v>45</v>
      </c>
      <c r="D131" s="168" t="s">
        <v>339</v>
      </c>
      <c r="E131" s="164">
        <v>3004</v>
      </c>
      <c r="F131" s="162" t="s">
        <v>55</v>
      </c>
      <c r="G131" s="162" t="s">
        <v>141</v>
      </c>
      <c r="H131" s="162" t="s">
        <v>355</v>
      </c>
      <c r="I131" s="165"/>
      <c r="J131" s="166">
        <v>4124.2299999999996</v>
      </c>
      <c r="K131" s="166">
        <v>2186</v>
      </c>
      <c r="L131" s="166"/>
      <c r="M131" s="166">
        <f t="shared" si="1"/>
        <v>6310.23</v>
      </c>
      <c r="N131" s="169"/>
    </row>
    <row r="132" spans="1:14" s="168" customFormat="1" outlineLevel="2">
      <c r="A132" s="162" t="s">
        <v>244</v>
      </c>
      <c r="B132" s="162" t="s">
        <v>209</v>
      </c>
      <c r="C132" s="162" t="s">
        <v>45</v>
      </c>
      <c r="D132" s="168" t="s">
        <v>340</v>
      </c>
      <c r="E132" s="164">
        <v>3005</v>
      </c>
      <c r="F132" s="162" t="s">
        <v>56</v>
      </c>
      <c r="G132" s="162" t="s">
        <v>141</v>
      </c>
      <c r="H132" s="162" t="s">
        <v>356</v>
      </c>
      <c r="I132" s="165"/>
      <c r="J132" s="166">
        <v>71150.509999999995</v>
      </c>
      <c r="K132" s="166">
        <v>37438</v>
      </c>
      <c r="L132" s="166"/>
      <c r="M132" s="166">
        <f t="shared" si="1"/>
        <v>108588.51</v>
      </c>
      <c r="N132" s="169"/>
    </row>
    <row r="133" spans="1:14" s="168" customFormat="1" outlineLevel="2">
      <c r="A133" s="162" t="s">
        <v>244</v>
      </c>
      <c r="B133" s="162" t="s">
        <v>209</v>
      </c>
      <c r="C133" s="162" t="s">
        <v>45</v>
      </c>
      <c r="D133" s="168" t="s">
        <v>211</v>
      </c>
      <c r="E133" s="164">
        <v>3007</v>
      </c>
      <c r="F133" s="162" t="s">
        <v>211</v>
      </c>
      <c r="G133" s="162" t="s">
        <v>141</v>
      </c>
      <c r="H133" s="162" t="s">
        <v>355</v>
      </c>
      <c r="I133" s="165"/>
      <c r="J133" s="166">
        <v>4969.45</v>
      </c>
      <c r="K133" s="166">
        <v>159</v>
      </c>
      <c r="L133" s="166"/>
      <c r="M133" s="166">
        <f t="shared" si="1"/>
        <v>5128.45</v>
      </c>
      <c r="N133" s="169"/>
    </row>
    <row r="134" spans="1:14" s="168" customFormat="1" outlineLevel="2">
      <c r="A134" s="162" t="s">
        <v>244</v>
      </c>
      <c r="B134" s="162" t="s">
        <v>209</v>
      </c>
      <c r="C134" s="162" t="s">
        <v>45</v>
      </c>
      <c r="D134" s="168" t="s">
        <v>341</v>
      </c>
      <c r="E134" s="164">
        <v>3008</v>
      </c>
      <c r="F134" s="162" t="s">
        <v>212</v>
      </c>
      <c r="G134" s="162" t="s">
        <v>141</v>
      </c>
      <c r="H134" s="162" t="s">
        <v>356</v>
      </c>
      <c r="I134" s="165"/>
      <c r="J134" s="166">
        <v>1109816.6299999999</v>
      </c>
      <c r="K134" s="166">
        <v>633062</v>
      </c>
      <c r="L134" s="166"/>
      <c r="M134" s="166">
        <f t="shared" si="1"/>
        <v>1742878.63</v>
      </c>
      <c r="N134" s="169"/>
    </row>
    <row r="135" spans="1:14" outlineLevel="2">
      <c r="A135" s="162" t="s">
        <v>244</v>
      </c>
      <c r="B135" s="162" t="s">
        <v>209</v>
      </c>
      <c r="C135" s="162" t="s">
        <v>45</v>
      </c>
      <c r="D135" s="168" t="s">
        <v>376</v>
      </c>
      <c r="E135" s="164">
        <v>3055</v>
      </c>
      <c r="F135" s="162" t="s">
        <v>377</v>
      </c>
      <c r="G135" s="162" t="s">
        <v>141</v>
      </c>
      <c r="H135" s="162" t="s">
        <v>356</v>
      </c>
      <c r="J135" s="149">
        <v>36972.49</v>
      </c>
      <c r="K135" s="166">
        <v>16654</v>
      </c>
      <c r="L135" s="149"/>
      <c r="M135" s="166">
        <f t="shared" si="1"/>
        <v>53626.49</v>
      </c>
    </row>
    <row r="136" spans="1:14" outlineLevel="2">
      <c r="A136" s="162" t="s">
        <v>244</v>
      </c>
      <c r="B136" s="162" t="s">
        <v>209</v>
      </c>
      <c r="C136" s="162" t="s">
        <v>45</v>
      </c>
      <c r="D136" s="168" t="s">
        <v>57</v>
      </c>
      <c r="E136" s="164">
        <v>3117</v>
      </c>
      <c r="F136" s="162" t="s">
        <v>57</v>
      </c>
      <c r="G136" s="162" t="s">
        <v>141</v>
      </c>
      <c r="H136" s="162" t="s">
        <v>355</v>
      </c>
      <c r="J136" s="149">
        <v>460.91</v>
      </c>
      <c r="K136" s="166">
        <v>0</v>
      </c>
      <c r="L136" s="149"/>
      <c r="M136" s="166">
        <f t="shared" si="1"/>
        <v>460.91</v>
      </c>
    </row>
    <row r="137" spans="1:14" s="207" customFormat="1" ht="15.75" outlineLevel="1">
      <c r="A137" s="170" t="s">
        <v>417</v>
      </c>
      <c r="B137" s="170"/>
      <c r="C137" s="170"/>
      <c r="D137" s="199"/>
      <c r="E137" s="198"/>
      <c r="F137" s="170"/>
      <c r="G137" s="170"/>
      <c r="H137" s="170"/>
      <c r="I137" s="205"/>
      <c r="J137" s="206">
        <f>SUBTOTAL(9,J128:J136)</f>
        <v>1262183.7199999997</v>
      </c>
      <c r="K137" s="171">
        <f>SUBTOTAL(9,K128:K136)</f>
        <v>710606</v>
      </c>
      <c r="L137" s="206">
        <f>SUBTOTAL(9,L128:L136)</f>
        <v>5400066</v>
      </c>
      <c r="M137" s="228">
        <f>SUBTOTAL(9,M128:M136)</f>
        <v>7372855.7200000007</v>
      </c>
      <c r="N137" s="196"/>
    </row>
    <row r="138" spans="1:14" outlineLevel="1">
      <c r="A138" s="162"/>
      <c r="B138" s="162"/>
      <c r="C138" s="162"/>
      <c r="D138" s="168"/>
      <c r="E138" s="164"/>
      <c r="F138" s="162"/>
      <c r="G138" s="162"/>
      <c r="H138" s="162"/>
      <c r="J138" s="149"/>
      <c r="K138" s="166"/>
      <c r="L138" s="149"/>
      <c r="M138" s="166">
        <f t="shared" si="1"/>
        <v>0</v>
      </c>
    </row>
    <row r="139" spans="1:14" outlineLevel="2">
      <c r="A139" s="160" t="s">
        <v>244</v>
      </c>
      <c r="B139" s="162" t="s">
        <v>209</v>
      </c>
      <c r="C139" s="162" t="s">
        <v>58</v>
      </c>
      <c r="D139" s="168" t="s">
        <v>309</v>
      </c>
      <c r="E139" s="164">
        <v>1050</v>
      </c>
      <c r="F139" s="162" t="s">
        <v>27</v>
      </c>
      <c r="G139" s="162" t="s">
        <v>144</v>
      </c>
      <c r="H139" s="162" t="s">
        <v>355</v>
      </c>
      <c r="J139" s="166">
        <f>12140.02*$N$303</f>
        <v>6992.6515199999994</v>
      </c>
      <c r="K139" s="166">
        <v>0</v>
      </c>
      <c r="L139" s="149"/>
      <c r="M139" s="166">
        <f t="shared" si="1"/>
        <v>6992.6515199999994</v>
      </c>
    </row>
    <row r="140" spans="1:14" outlineLevel="2">
      <c r="A140" s="160" t="s">
        <v>244</v>
      </c>
      <c r="B140" s="162" t="s">
        <v>209</v>
      </c>
      <c r="C140" s="162" t="s">
        <v>58</v>
      </c>
      <c r="D140" s="168" t="s">
        <v>309</v>
      </c>
      <c r="E140" s="164">
        <v>1053</v>
      </c>
      <c r="F140" s="162" t="s">
        <v>29</v>
      </c>
      <c r="G140" s="162" t="s">
        <v>144</v>
      </c>
      <c r="H140" s="162" t="s">
        <v>355</v>
      </c>
      <c r="J140" s="166">
        <f>10321*$N$305</f>
        <v>5944.8959999999997</v>
      </c>
      <c r="K140" s="166">
        <v>0</v>
      </c>
      <c r="L140" s="149"/>
      <c r="M140" s="166">
        <f t="shared" si="1"/>
        <v>5944.8959999999997</v>
      </c>
    </row>
    <row r="141" spans="1:14" outlineLevel="2">
      <c r="A141" s="162" t="s">
        <v>244</v>
      </c>
      <c r="B141" s="162" t="s">
        <v>209</v>
      </c>
      <c r="C141" s="162" t="s">
        <v>58</v>
      </c>
      <c r="D141" s="168" t="s">
        <v>335</v>
      </c>
      <c r="E141" s="164">
        <v>3000</v>
      </c>
      <c r="F141" s="162" t="s">
        <v>51</v>
      </c>
      <c r="G141" s="162" t="s">
        <v>141</v>
      </c>
      <c r="H141" s="162" t="s">
        <v>356</v>
      </c>
      <c r="J141" s="149">
        <v>83475.259999999995</v>
      </c>
      <c r="K141" s="166">
        <v>3823</v>
      </c>
      <c r="L141" s="149"/>
      <c r="M141" s="166">
        <f t="shared" ref="M141:M216" si="5">SUM(J141:L141)</f>
        <v>87298.26</v>
      </c>
    </row>
    <row r="142" spans="1:14" s="168" customFormat="1" outlineLevel="2">
      <c r="A142" s="162" t="s">
        <v>244</v>
      </c>
      <c r="B142" s="162" t="s">
        <v>209</v>
      </c>
      <c r="C142" s="162" t="s">
        <v>58</v>
      </c>
      <c r="D142" s="168" t="s">
        <v>336</v>
      </c>
      <c r="E142" s="164">
        <v>3001</v>
      </c>
      <c r="F142" s="162" t="s">
        <v>52</v>
      </c>
      <c r="G142" s="162" t="s">
        <v>141</v>
      </c>
      <c r="H142" s="162" t="s">
        <v>356</v>
      </c>
      <c r="I142" s="165"/>
      <c r="J142" s="166">
        <v>179527.36</v>
      </c>
      <c r="K142" s="166">
        <v>57342</v>
      </c>
      <c r="L142" s="166"/>
      <c r="M142" s="166">
        <f t="shared" si="5"/>
        <v>236869.36</v>
      </c>
      <c r="N142" s="169"/>
    </row>
    <row r="143" spans="1:14" s="168" customFormat="1" outlineLevel="2">
      <c r="A143" s="162" t="s">
        <v>244</v>
      </c>
      <c r="B143" s="162" t="s">
        <v>209</v>
      </c>
      <c r="C143" s="162" t="s">
        <v>58</v>
      </c>
      <c r="D143" s="168" t="s">
        <v>337</v>
      </c>
      <c r="E143" s="164">
        <v>3002</v>
      </c>
      <c r="F143" s="162" t="s">
        <v>53</v>
      </c>
      <c r="G143" s="162" t="s">
        <v>141</v>
      </c>
      <c r="H143" s="162" t="s">
        <v>356</v>
      </c>
      <c r="I143" s="165"/>
      <c r="J143" s="166">
        <v>269628.81</v>
      </c>
      <c r="K143" s="166">
        <v>17621</v>
      </c>
      <c r="L143" s="166"/>
      <c r="M143" s="166">
        <f t="shared" si="5"/>
        <v>287249.81</v>
      </c>
      <c r="N143" s="169"/>
    </row>
    <row r="144" spans="1:14" s="168" customFormat="1" outlineLevel="2">
      <c r="A144" s="162" t="s">
        <v>244</v>
      </c>
      <c r="B144" s="162" t="s">
        <v>209</v>
      </c>
      <c r="C144" s="162" t="s">
        <v>58</v>
      </c>
      <c r="D144" s="168" t="s">
        <v>338</v>
      </c>
      <c r="E144" s="164">
        <v>3003</v>
      </c>
      <c r="F144" s="162" t="s">
        <v>54</v>
      </c>
      <c r="G144" s="162" t="s">
        <v>141</v>
      </c>
      <c r="H144" s="162" t="s">
        <v>355</v>
      </c>
      <c r="I144" s="165"/>
      <c r="J144" s="166">
        <v>135070.95000000001</v>
      </c>
      <c r="K144" s="166">
        <v>90703</v>
      </c>
      <c r="L144" s="166"/>
      <c r="M144" s="166">
        <f t="shared" si="5"/>
        <v>225773.95</v>
      </c>
      <c r="N144" s="169"/>
    </row>
    <row r="145" spans="1:14" s="168" customFormat="1" outlineLevel="2">
      <c r="A145" s="162" t="s">
        <v>244</v>
      </c>
      <c r="B145" s="162" t="s">
        <v>209</v>
      </c>
      <c r="C145" s="162" t="s">
        <v>58</v>
      </c>
      <c r="D145" s="168" t="s">
        <v>339</v>
      </c>
      <c r="E145" s="164">
        <v>3004</v>
      </c>
      <c r="F145" s="162" t="s">
        <v>55</v>
      </c>
      <c r="G145" s="162" t="s">
        <v>141</v>
      </c>
      <c r="H145" s="162" t="s">
        <v>355</v>
      </c>
      <c r="I145" s="165"/>
      <c r="J145" s="166"/>
      <c r="K145" s="166">
        <v>2147</v>
      </c>
      <c r="L145" s="166"/>
      <c r="M145" s="166">
        <f t="shared" si="5"/>
        <v>2147</v>
      </c>
      <c r="N145" s="169"/>
    </row>
    <row r="146" spans="1:14" s="168" customFormat="1" outlineLevel="2">
      <c r="A146" s="162" t="s">
        <v>244</v>
      </c>
      <c r="B146" s="162" t="s">
        <v>209</v>
      </c>
      <c r="C146" s="162" t="s">
        <v>58</v>
      </c>
      <c r="D146" s="168" t="s">
        <v>340</v>
      </c>
      <c r="E146" s="164">
        <v>3005</v>
      </c>
      <c r="F146" s="162" t="s">
        <v>56</v>
      </c>
      <c r="G146" s="162" t="s">
        <v>141</v>
      </c>
      <c r="H146" s="162" t="s">
        <v>356</v>
      </c>
      <c r="I146" s="165"/>
      <c r="J146" s="166">
        <v>412448.43</v>
      </c>
      <c r="K146" s="166">
        <v>407048</v>
      </c>
      <c r="L146" s="166"/>
      <c r="M146" s="166">
        <f t="shared" si="5"/>
        <v>819496.42999999993</v>
      </c>
      <c r="N146" s="169"/>
    </row>
    <row r="147" spans="1:14" s="168" customFormat="1" outlineLevel="2">
      <c r="A147" s="162" t="s">
        <v>244</v>
      </c>
      <c r="B147" s="162" t="s">
        <v>209</v>
      </c>
      <c r="C147" s="162" t="s">
        <v>58</v>
      </c>
      <c r="D147" s="168" t="s">
        <v>342</v>
      </c>
      <c r="E147" s="164">
        <v>3006</v>
      </c>
      <c r="F147" s="162" t="s">
        <v>5</v>
      </c>
      <c r="G147" s="162" t="s">
        <v>141</v>
      </c>
      <c r="H147" s="162" t="s">
        <v>355</v>
      </c>
      <c r="I147" s="165"/>
      <c r="J147" s="166">
        <v>77580.11</v>
      </c>
      <c r="K147" s="166">
        <v>65629</v>
      </c>
      <c r="L147" s="166"/>
      <c r="M147" s="166">
        <f t="shared" si="5"/>
        <v>143209.10999999999</v>
      </c>
      <c r="N147" s="169"/>
    </row>
    <row r="148" spans="1:14" s="168" customFormat="1" outlineLevel="2">
      <c r="A148" s="162" t="s">
        <v>244</v>
      </c>
      <c r="B148" s="162" t="s">
        <v>209</v>
      </c>
      <c r="C148" s="162" t="s">
        <v>58</v>
      </c>
      <c r="D148" s="168" t="s">
        <v>211</v>
      </c>
      <c r="E148" s="164">
        <v>3007</v>
      </c>
      <c r="F148" s="162" t="s">
        <v>211</v>
      </c>
      <c r="G148" s="162" t="s">
        <v>141</v>
      </c>
      <c r="H148" s="162" t="s">
        <v>355</v>
      </c>
      <c r="I148" s="165"/>
      <c r="J148" s="166">
        <v>60818.87</v>
      </c>
      <c r="K148" s="166">
        <v>3209</v>
      </c>
      <c r="L148" s="166"/>
      <c r="M148" s="166">
        <f t="shared" si="5"/>
        <v>64027.87</v>
      </c>
      <c r="N148" s="169"/>
    </row>
    <row r="149" spans="1:14" s="168" customFormat="1" outlineLevel="2">
      <c r="A149" s="162" t="s">
        <v>244</v>
      </c>
      <c r="B149" s="162" t="s">
        <v>209</v>
      </c>
      <c r="C149" s="162" t="s">
        <v>58</v>
      </c>
      <c r="D149" s="168" t="s">
        <v>341</v>
      </c>
      <c r="E149" s="164">
        <v>3008</v>
      </c>
      <c r="F149" s="162" t="s">
        <v>212</v>
      </c>
      <c r="G149" s="162" t="s">
        <v>141</v>
      </c>
      <c r="H149" s="162" t="s">
        <v>356</v>
      </c>
      <c r="I149" s="165"/>
      <c r="J149" s="166">
        <v>317951.87</v>
      </c>
      <c r="K149" s="166">
        <v>649024</v>
      </c>
      <c r="L149" s="166"/>
      <c r="M149" s="166">
        <f t="shared" si="5"/>
        <v>966975.87</v>
      </c>
      <c r="N149" s="169"/>
    </row>
    <row r="150" spans="1:14" s="168" customFormat="1" outlineLevel="2">
      <c r="A150" s="162" t="s">
        <v>244</v>
      </c>
      <c r="B150" s="162" t="s">
        <v>209</v>
      </c>
      <c r="C150" s="162" t="s">
        <v>58</v>
      </c>
      <c r="D150" s="168" t="s">
        <v>376</v>
      </c>
      <c r="E150" s="164">
        <v>3055</v>
      </c>
      <c r="F150" s="162" t="s">
        <v>377</v>
      </c>
      <c r="G150" s="162" t="s">
        <v>141</v>
      </c>
      <c r="H150" s="162" t="s">
        <v>356</v>
      </c>
      <c r="I150" s="165"/>
      <c r="J150" s="166">
        <v>19623.97</v>
      </c>
      <c r="K150" s="166">
        <v>31539</v>
      </c>
      <c r="L150" s="166"/>
      <c r="M150" s="166">
        <f t="shared" si="5"/>
        <v>51162.97</v>
      </c>
      <c r="N150" s="169"/>
    </row>
    <row r="151" spans="1:14" s="168" customFormat="1" outlineLevel="2">
      <c r="A151" s="162" t="s">
        <v>244</v>
      </c>
      <c r="B151" s="162" t="s">
        <v>209</v>
      </c>
      <c r="C151" s="162" t="s">
        <v>58</v>
      </c>
      <c r="D151" s="168" t="s">
        <v>57</v>
      </c>
      <c r="E151" s="164">
        <v>3117</v>
      </c>
      <c r="F151" s="162" t="s">
        <v>57</v>
      </c>
      <c r="G151" s="162" t="s">
        <v>141</v>
      </c>
      <c r="H151" s="162" t="s">
        <v>355</v>
      </c>
      <c r="I151" s="165"/>
      <c r="J151" s="166">
        <v>17951.240000000002</v>
      </c>
      <c r="K151" s="166">
        <v>0</v>
      </c>
      <c r="L151" s="166"/>
      <c r="M151" s="166">
        <f t="shared" si="5"/>
        <v>17951.240000000002</v>
      </c>
      <c r="N151" s="169"/>
    </row>
    <row r="152" spans="1:14" s="168" customFormat="1" outlineLevel="2">
      <c r="A152" s="162" t="s">
        <v>244</v>
      </c>
      <c r="B152" s="162" t="s">
        <v>209</v>
      </c>
      <c r="C152" s="162" t="s">
        <v>58</v>
      </c>
      <c r="D152" s="168" t="s">
        <v>344</v>
      </c>
      <c r="E152" s="164">
        <v>3257</v>
      </c>
      <c r="F152" s="162" t="s">
        <v>130</v>
      </c>
      <c r="G152" s="162" t="s">
        <v>141</v>
      </c>
      <c r="H152" s="162" t="s">
        <v>378</v>
      </c>
      <c r="I152" s="165"/>
      <c r="J152" s="166">
        <v>5635.9</v>
      </c>
      <c r="K152" s="166">
        <v>2077.9100000000003</v>
      </c>
      <c r="L152" s="166">
        <v>279990</v>
      </c>
      <c r="M152" s="166">
        <f t="shared" si="5"/>
        <v>287703.81</v>
      </c>
      <c r="N152" s="169"/>
    </row>
    <row r="153" spans="1:14" s="168" customFormat="1" outlineLevel="2">
      <c r="A153" s="162" t="s">
        <v>244</v>
      </c>
      <c r="B153" s="162" t="s">
        <v>209</v>
      </c>
      <c r="C153" s="162" t="s">
        <v>58</v>
      </c>
      <c r="D153" s="162" t="s">
        <v>405</v>
      </c>
      <c r="E153" s="164">
        <v>3302</v>
      </c>
      <c r="F153" s="162" t="s">
        <v>405</v>
      </c>
      <c r="G153" s="162" t="s">
        <v>141</v>
      </c>
      <c r="H153" s="162" t="s">
        <v>378</v>
      </c>
      <c r="I153" s="165"/>
      <c r="J153" s="166">
        <v>224.36</v>
      </c>
      <c r="K153" s="166">
        <v>0</v>
      </c>
      <c r="L153" s="166"/>
      <c r="M153" s="166">
        <f t="shared" si="5"/>
        <v>224.36</v>
      </c>
      <c r="N153" s="169"/>
    </row>
    <row r="154" spans="1:14" s="199" customFormat="1" ht="15.75" outlineLevel="1">
      <c r="A154" s="170" t="s">
        <v>417</v>
      </c>
      <c r="B154" s="170"/>
      <c r="C154" s="170"/>
      <c r="D154" s="170"/>
      <c r="E154" s="198"/>
      <c r="F154" s="170"/>
      <c r="G154" s="170"/>
      <c r="H154" s="170"/>
      <c r="I154" s="200"/>
      <c r="J154" s="171">
        <f>SUBTOTAL(9,J139:J153)</f>
        <v>1592874.6775200001</v>
      </c>
      <c r="K154" s="171">
        <f>SUBTOTAL(9,K139:K153)</f>
        <v>1330162.9099999999</v>
      </c>
      <c r="L154" s="171">
        <f>SUBTOTAL(9,L139:L153)</f>
        <v>279990</v>
      </c>
      <c r="M154" s="228">
        <f>SUBTOTAL(9,M139:M153)</f>
        <v>3203027.5875200005</v>
      </c>
      <c r="N154" s="201"/>
    </row>
    <row r="155" spans="1:14" s="168" customFormat="1" outlineLevel="1">
      <c r="A155" s="162"/>
      <c r="B155" s="162"/>
      <c r="C155" s="162"/>
      <c r="E155" s="164"/>
      <c r="F155" s="162"/>
      <c r="G155" s="162"/>
      <c r="H155" s="162"/>
      <c r="I155" s="165"/>
      <c r="J155" s="166"/>
      <c r="K155" s="166"/>
      <c r="L155" s="166"/>
      <c r="M155" s="166"/>
      <c r="N155" s="169"/>
    </row>
    <row r="156" spans="1:14" s="168" customFormat="1" outlineLevel="2">
      <c r="A156" s="160" t="s">
        <v>244</v>
      </c>
      <c r="B156" s="162" t="s">
        <v>209</v>
      </c>
      <c r="C156" s="162" t="s">
        <v>38</v>
      </c>
      <c r="D156" s="168" t="s">
        <v>309</v>
      </c>
      <c r="E156" s="164">
        <v>1050</v>
      </c>
      <c r="F156" s="162" t="s">
        <v>27</v>
      </c>
      <c r="G156" s="162" t="s">
        <v>144</v>
      </c>
      <c r="H156" s="162" t="s">
        <v>355</v>
      </c>
      <c r="I156" s="165"/>
      <c r="J156" s="166">
        <f>108250.25*$N$303</f>
        <v>62352.143999999993</v>
      </c>
      <c r="K156" s="166">
        <f>K303*$N$303</f>
        <v>20830.464</v>
      </c>
      <c r="L156" s="166"/>
      <c r="M156" s="166">
        <f t="shared" si="5"/>
        <v>83182.607999999993</v>
      </c>
      <c r="N156" s="169"/>
    </row>
    <row r="157" spans="1:14" s="168" customFormat="1" outlineLevel="2">
      <c r="A157" s="160" t="s">
        <v>244</v>
      </c>
      <c r="B157" s="162" t="s">
        <v>209</v>
      </c>
      <c r="C157" s="162" t="s">
        <v>38</v>
      </c>
      <c r="D157" s="168" t="s">
        <v>309</v>
      </c>
      <c r="E157" s="164">
        <v>1051</v>
      </c>
      <c r="F157" s="162" t="s">
        <v>28</v>
      </c>
      <c r="G157" s="162" t="s">
        <v>144</v>
      </c>
      <c r="H157" s="162" t="s">
        <v>355</v>
      </c>
      <c r="I157" s="165"/>
      <c r="J157" s="166">
        <f>J304*$N$304</f>
        <v>25222.705919999997</v>
      </c>
      <c r="K157" s="166">
        <f>K304*$N$304</f>
        <v>7829.5679999999993</v>
      </c>
      <c r="L157" s="166"/>
      <c r="M157" s="166">
        <f t="shared" si="5"/>
        <v>33052.273919999992</v>
      </c>
      <c r="N157" s="169"/>
    </row>
    <row r="158" spans="1:14" s="168" customFormat="1" outlineLevel="2">
      <c r="A158" s="160" t="s">
        <v>244</v>
      </c>
      <c r="B158" s="162" t="s">
        <v>209</v>
      </c>
      <c r="C158" s="162" t="s">
        <v>38</v>
      </c>
      <c r="D158" s="168" t="s">
        <v>309</v>
      </c>
      <c r="E158" s="164">
        <v>1053</v>
      </c>
      <c r="F158" s="162" t="s">
        <v>29</v>
      </c>
      <c r="G158" s="162" t="s">
        <v>144</v>
      </c>
      <c r="H158" s="162" t="s">
        <v>355</v>
      </c>
      <c r="I158" s="165"/>
      <c r="J158" s="166">
        <f>38809.73*$N$305</f>
        <v>22354.404480000001</v>
      </c>
      <c r="K158" s="166">
        <f>K305*$N$305</f>
        <v>14366.591999999999</v>
      </c>
      <c r="L158" s="166"/>
      <c r="M158" s="166">
        <f t="shared" si="5"/>
        <v>36720.996480000002</v>
      </c>
      <c r="N158" s="169"/>
    </row>
    <row r="159" spans="1:14" s="168" customFormat="1" outlineLevel="2">
      <c r="A159" s="162" t="s">
        <v>244</v>
      </c>
      <c r="B159" s="162" t="s">
        <v>209</v>
      </c>
      <c r="C159" s="162" t="s">
        <v>38</v>
      </c>
      <c r="D159" s="168" t="s">
        <v>335</v>
      </c>
      <c r="E159" s="164">
        <v>3000</v>
      </c>
      <c r="F159" s="162" t="s">
        <v>51</v>
      </c>
      <c r="G159" s="162" t="s">
        <v>141</v>
      </c>
      <c r="H159" s="162" t="s">
        <v>356</v>
      </c>
      <c r="I159" s="165"/>
      <c r="J159" s="166">
        <v>26871.119999999999</v>
      </c>
      <c r="K159" s="166">
        <v>18437</v>
      </c>
      <c r="L159" s="166"/>
      <c r="M159" s="166">
        <f t="shared" si="5"/>
        <v>45308.119999999995</v>
      </c>
      <c r="N159" s="169"/>
    </row>
    <row r="160" spans="1:14" s="168" customFormat="1" outlineLevel="2">
      <c r="A160" s="162" t="s">
        <v>244</v>
      </c>
      <c r="B160" s="162" t="s">
        <v>209</v>
      </c>
      <c r="C160" s="162" t="s">
        <v>38</v>
      </c>
      <c r="D160" s="168" t="s">
        <v>336</v>
      </c>
      <c r="E160" s="164">
        <v>3001</v>
      </c>
      <c r="F160" s="162" t="s">
        <v>52</v>
      </c>
      <c r="G160" s="162" t="s">
        <v>141</v>
      </c>
      <c r="H160" s="162" t="s">
        <v>356</v>
      </c>
      <c r="I160" s="165"/>
      <c r="J160" s="166">
        <v>485.74</v>
      </c>
      <c r="K160" s="166">
        <v>0</v>
      </c>
      <c r="L160" s="166"/>
      <c r="M160" s="166">
        <f t="shared" si="5"/>
        <v>485.74</v>
      </c>
      <c r="N160" s="169"/>
    </row>
    <row r="161" spans="1:14" s="168" customFormat="1" outlineLevel="2">
      <c r="A161" s="162" t="s">
        <v>244</v>
      </c>
      <c r="B161" s="162" t="s">
        <v>209</v>
      </c>
      <c r="C161" s="162" t="s">
        <v>38</v>
      </c>
      <c r="D161" s="168" t="s">
        <v>337</v>
      </c>
      <c r="E161" s="164">
        <v>3002</v>
      </c>
      <c r="F161" s="162" t="s">
        <v>53</v>
      </c>
      <c r="G161" s="162" t="s">
        <v>141</v>
      </c>
      <c r="H161" s="162" t="s">
        <v>356</v>
      </c>
      <c r="I161" s="165"/>
      <c r="J161" s="166">
        <v>729.3</v>
      </c>
      <c r="K161" s="166">
        <v>5154</v>
      </c>
      <c r="L161" s="166"/>
      <c r="M161" s="166">
        <f t="shared" si="5"/>
        <v>5883.3</v>
      </c>
      <c r="N161" s="169"/>
    </row>
    <row r="162" spans="1:14" s="168" customFormat="1" outlineLevel="2">
      <c r="A162" s="162" t="s">
        <v>244</v>
      </c>
      <c r="B162" s="162" t="s">
        <v>209</v>
      </c>
      <c r="C162" s="162" t="s">
        <v>38</v>
      </c>
      <c r="D162" s="168" t="s">
        <v>338</v>
      </c>
      <c r="E162" s="164">
        <v>3003</v>
      </c>
      <c r="F162" s="162" t="s">
        <v>54</v>
      </c>
      <c r="G162" s="162" t="s">
        <v>141</v>
      </c>
      <c r="H162" s="162" t="s">
        <v>355</v>
      </c>
      <c r="I162" s="165"/>
      <c r="J162" s="166">
        <v>-17750.009999999998</v>
      </c>
      <c r="K162" s="166">
        <v>376487</v>
      </c>
      <c r="L162" s="166"/>
      <c r="M162" s="166">
        <f t="shared" si="5"/>
        <v>358736.99</v>
      </c>
      <c r="N162" s="169"/>
    </row>
    <row r="163" spans="1:14" s="168" customFormat="1" outlineLevel="2">
      <c r="A163" s="162" t="s">
        <v>244</v>
      </c>
      <c r="B163" s="162" t="s">
        <v>209</v>
      </c>
      <c r="C163" s="162" t="s">
        <v>38</v>
      </c>
      <c r="D163" s="168" t="s">
        <v>339</v>
      </c>
      <c r="E163" s="164">
        <v>3004</v>
      </c>
      <c r="F163" s="162" t="s">
        <v>55</v>
      </c>
      <c r="G163" s="162" t="s">
        <v>141</v>
      </c>
      <c r="H163" s="162" t="s">
        <v>355</v>
      </c>
      <c r="I163" s="165"/>
      <c r="J163" s="166">
        <v>10743.87</v>
      </c>
      <c r="K163" s="166">
        <v>123324</v>
      </c>
      <c r="L163" s="166"/>
      <c r="M163" s="166">
        <f t="shared" si="5"/>
        <v>134067.87</v>
      </c>
      <c r="N163" s="169"/>
    </row>
    <row r="164" spans="1:14" s="168" customFormat="1" outlineLevel="2">
      <c r="A164" s="162" t="s">
        <v>244</v>
      </c>
      <c r="B164" s="162" t="s">
        <v>209</v>
      </c>
      <c r="C164" s="162" t="s">
        <v>38</v>
      </c>
      <c r="D164" s="168" t="s">
        <v>340</v>
      </c>
      <c r="E164" s="164">
        <v>3005</v>
      </c>
      <c r="F164" s="162" t="s">
        <v>56</v>
      </c>
      <c r="G164" s="162" t="s">
        <v>141</v>
      </c>
      <c r="H164" s="162" t="s">
        <v>356</v>
      </c>
      <c r="I164" s="165"/>
      <c r="J164" s="166">
        <v>137780.20000000001</v>
      </c>
      <c r="K164" s="166">
        <v>99663</v>
      </c>
      <c r="L164" s="166"/>
      <c r="M164" s="166">
        <f t="shared" si="5"/>
        <v>237443.20000000001</v>
      </c>
      <c r="N164" s="169"/>
    </row>
    <row r="165" spans="1:14" s="168" customFormat="1" outlineLevel="2">
      <c r="A165" s="162" t="s">
        <v>244</v>
      </c>
      <c r="B165" s="162" t="s">
        <v>209</v>
      </c>
      <c r="C165" s="162" t="s">
        <v>38</v>
      </c>
      <c r="D165" s="168" t="s">
        <v>342</v>
      </c>
      <c r="E165" s="164">
        <v>3006</v>
      </c>
      <c r="F165" s="162" t="s">
        <v>5</v>
      </c>
      <c r="G165" s="162" t="s">
        <v>141</v>
      </c>
      <c r="H165" s="162" t="s">
        <v>355</v>
      </c>
      <c r="I165" s="165"/>
      <c r="J165" s="166">
        <v>6462.91</v>
      </c>
      <c r="K165" s="166">
        <v>2920</v>
      </c>
      <c r="L165" s="166"/>
      <c r="M165" s="166">
        <f t="shared" si="5"/>
        <v>9382.91</v>
      </c>
      <c r="N165" s="169"/>
    </row>
    <row r="166" spans="1:14" s="168" customFormat="1" outlineLevel="2">
      <c r="A166" s="162" t="s">
        <v>244</v>
      </c>
      <c r="B166" s="162" t="s">
        <v>209</v>
      </c>
      <c r="C166" s="162" t="s">
        <v>38</v>
      </c>
      <c r="D166" s="168" t="s">
        <v>211</v>
      </c>
      <c r="E166" s="164">
        <v>3007</v>
      </c>
      <c r="F166" s="162" t="s">
        <v>211</v>
      </c>
      <c r="G166" s="162" t="s">
        <v>141</v>
      </c>
      <c r="H166" s="162" t="s">
        <v>355</v>
      </c>
      <c r="I166" s="165"/>
      <c r="J166" s="166">
        <v>167160.63</v>
      </c>
      <c r="K166" s="166">
        <v>96107</v>
      </c>
      <c r="L166" s="166"/>
      <c r="M166" s="166">
        <f t="shared" si="5"/>
        <v>263267.63</v>
      </c>
      <c r="N166" s="169"/>
    </row>
    <row r="167" spans="1:14" s="168" customFormat="1" outlineLevel="2">
      <c r="A167" s="162" t="s">
        <v>244</v>
      </c>
      <c r="B167" s="162" t="s">
        <v>209</v>
      </c>
      <c r="C167" s="162" t="s">
        <v>38</v>
      </c>
      <c r="D167" s="168" t="s">
        <v>341</v>
      </c>
      <c r="E167" s="164">
        <v>3008</v>
      </c>
      <c r="F167" s="162" t="s">
        <v>212</v>
      </c>
      <c r="G167" s="162" t="s">
        <v>141</v>
      </c>
      <c r="H167" s="162" t="s">
        <v>356</v>
      </c>
      <c r="I167" s="165"/>
      <c r="J167" s="166">
        <v>1548552.5</v>
      </c>
      <c r="K167" s="166">
        <v>639991</v>
      </c>
      <c r="L167" s="166"/>
      <c r="M167" s="166">
        <f t="shared" si="5"/>
        <v>2188543.5</v>
      </c>
      <c r="N167" s="169"/>
    </row>
    <row r="168" spans="1:14" s="168" customFormat="1" outlineLevel="2">
      <c r="A168" s="162" t="s">
        <v>244</v>
      </c>
      <c r="B168" s="162" t="s">
        <v>209</v>
      </c>
      <c r="C168" s="162" t="s">
        <v>38</v>
      </c>
      <c r="D168" s="168" t="s">
        <v>376</v>
      </c>
      <c r="E168" s="164">
        <v>3055</v>
      </c>
      <c r="F168" s="162" t="s">
        <v>377</v>
      </c>
      <c r="G168" s="162" t="s">
        <v>141</v>
      </c>
      <c r="H168" s="162" t="s">
        <v>356</v>
      </c>
      <c r="I168" s="165"/>
      <c r="J168" s="166">
        <v>18372.62</v>
      </c>
      <c r="K168" s="166">
        <v>17748</v>
      </c>
      <c r="L168" s="166"/>
      <c r="M168" s="166">
        <f t="shared" si="5"/>
        <v>36120.619999999995</v>
      </c>
      <c r="N168" s="169"/>
    </row>
    <row r="169" spans="1:14" s="168" customFormat="1" outlineLevel="2">
      <c r="A169" s="162" t="s">
        <v>244</v>
      </c>
      <c r="B169" s="162" t="s">
        <v>209</v>
      </c>
      <c r="C169" s="162" t="s">
        <v>38</v>
      </c>
      <c r="D169" s="168" t="s">
        <v>57</v>
      </c>
      <c r="E169" s="164">
        <v>3117</v>
      </c>
      <c r="F169" s="162" t="s">
        <v>57</v>
      </c>
      <c r="G169" s="162" t="s">
        <v>141</v>
      </c>
      <c r="H169" s="162" t="s">
        <v>355</v>
      </c>
      <c r="I169" s="165"/>
      <c r="J169" s="166">
        <v>3218.38</v>
      </c>
      <c r="K169" s="166">
        <v>7443.68</v>
      </c>
      <c r="L169" s="166"/>
      <c r="M169" s="166">
        <f t="shared" si="5"/>
        <v>10662.060000000001</v>
      </c>
      <c r="N169" s="169"/>
    </row>
    <row r="170" spans="1:14" s="168" customFormat="1" outlineLevel="2">
      <c r="A170" s="162" t="s">
        <v>244</v>
      </c>
      <c r="B170" s="162" t="s">
        <v>209</v>
      </c>
      <c r="C170" s="162" t="s">
        <v>38</v>
      </c>
      <c r="D170" s="168" t="s">
        <v>406</v>
      </c>
      <c r="E170" s="164">
        <v>3304</v>
      </c>
      <c r="F170" s="168" t="s">
        <v>406</v>
      </c>
      <c r="G170" s="162" t="s">
        <v>141</v>
      </c>
      <c r="H170" s="162" t="s">
        <v>378</v>
      </c>
      <c r="I170" s="165"/>
      <c r="J170" s="166"/>
      <c r="K170" s="166">
        <v>0</v>
      </c>
      <c r="L170" s="166">
        <v>9014</v>
      </c>
      <c r="M170" s="166">
        <f t="shared" si="5"/>
        <v>9014</v>
      </c>
      <c r="N170" s="169"/>
    </row>
    <row r="171" spans="1:14" s="199" customFormat="1" ht="15.75" outlineLevel="1">
      <c r="A171" s="170" t="s">
        <v>417</v>
      </c>
      <c r="B171" s="170"/>
      <c r="C171" s="170"/>
      <c r="E171" s="198"/>
      <c r="G171" s="170"/>
      <c r="H171" s="170"/>
      <c r="I171" s="200"/>
      <c r="J171" s="171">
        <f>SUBTOTAL(9,J156:J170)</f>
        <v>2012556.5144</v>
      </c>
      <c r="K171" s="171">
        <f>SUBTOTAL(9,K156:K170)</f>
        <v>1430301.304</v>
      </c>
      <c r="L171" s="171">
        <f>SUBTOTAL(9,L156:L170)</f>
        <v>9014</v>
      </c>
      <c r="M171" s="228">
        <f>SUBTOTAL(9,M156:M170)</f>
        <v>3451871.8184000002</v>
      </c>
      <c r="N171" s="201"/>
    </row>
    <row r="172" spans="1:14" s="168" customFormat="1" outlineLevel="1">
      <c r="A172" s="162"/>
      <c r="B172" s="162"/>
      <c r="C172" s="162"/>
      <c r="E172" s="164"/>
      <c r="F172" s="162"/>
      <c r="G172" s="162"/>
      <c r="H172" s="162"/>
      <c r="I172" s="165"/>
      <c r="J172" s="166"/>
      <c r="K172" s="166"/>
      <c r="L172" s="166"/>
      <c r="M172" s="166"/>
      <c r="N172" s="169"/>
    </row>
    <row r="173" spans="1:14" s="168" customFormat="1" outlineLevel="2">
      <c r="A173" s="162" t="s">
        <v>254</v>
      </c>
      <c r="B173" s="162" t="s">
        <v>209</v>
      </c>
      <c r="C173" s="162" t="s">
        <v>40</v>
      </c>
      <c r="D173" s="168" t="s">
        <v>75</v>
      </c>
      <c r="E173" s="164">
        <v>7201</v>
      </c>
      <c r="F173" s="162" t="s">
        <v>75</v>
      </c>
      <c r="G173" s="162" t="s">
        <v>147</v>
      </c>
      <c r="H173" s="162" t="s">
        <v>356</v>
      </c>
      <c r="I173" s="165"/>
      <c r="J173" s="166">
        <v>203593.81</v>
      </c>
      <c r="K173" s="166">
        <v>1818.0399999999997</v>
      </c>
      <c r="L173" s="166">
        <v>0</v>
      </c>
      <c r="M173" s="166">
        <f t="shared" si="5"/>
        <v>205411.85</v>
      </c>
      <c r="N173" s="169"/>
    </row>
    <row r="174" spans="1:14" s="199" customFormat="1" ht="15.75" outlineLevel="1">
      <c r="A174" s="170" t="s">
        <v>418</v>
      </c>
      <c r="B174" s="170"/>
      <c r="C174" s="170"/>
      <c r="E174" s="198"/>
      <c r="F174" s="170"/>
      <c r="G174" s="170"/>
      <c r="H174" s="170"/>
      <c r="I174" s="200"/>
      <c r="J174" s="171">
        <f>SUBTOTAL(9,J173:J173)</f>
        <v>203593.81</v>
      </c>
      <c r="K174" s="171">
        <f>SUBTOTAL(9,K173:K173)</f>
        <v>1818.0399999999997</v>
      </c>
      <c r="L174" s="171">
        <f>SUBTOTAL(9,L173:L173)</f>
        <v>0</v>
      </c>
      <c r="M174" s="228">
        <f>SUBTOTAL(9,M173:M173)</f>
        <v>205411.85</v>
      </c>
      <c r="N174" s="201"/>
    </row>
    <row r="175" spans="1:14" s="168" customFormat="1">
      <c r="A175" s="162"/>
      <c r="B175" s="162"/>
      <c r="C175" s="162"/>
      <c r="E175" s="164"/>
      <c r="F175" s="162"/>
      <c r="G175" s="162"/>
      <c r="H175" s="162"/>
      <c r="I175" s="165"/>
      <c r="J175" s="166"/>
      <c r="K175" s="166"/>
      <c r="L175" s="166"/>
      <c r="M175" s="166"/>
      <c r="N175" s="169"/>
    </row>
    <row r="176" spans="1:14" s="168" customFormat="1" outlineLevel="2">
      <c r="A176" s="162" t="s">
        <v>250</v>
      </c>
      <c r="B176" s="162" t="s">
        <v>210</v>
      </c>
      <c r="C176" s="162" t="s">
        <v>40</v>
      </c>
      <c r="D176" s="168" t="s">
        <v>304</v>
      </c>
      <c r="E176" s="164">
        <v>2277</v>
      </c>
      <c r="F176" s="162" t="s">
        <v>258</v>
      </c>
      <c r="G176" s="162" t="s">
        <v>148</v>
      </c>
      <c r="H176" s="162" t="s">
        <v>356</v>
      </c>
      <c r="I176" s="165"/>
      <c r="J176" s="166">
        <v>137090.64999999997</v>
      </c>
      <c r="K176" s="166">
        <v>462</v>
      </c>
      <c r="L176" s="166">
        <v>1090499</v>
      </c>
      <c r="M176" s="166">
        <f t="shared" ref="M176:M184" si="6">SUM(J176:L176)</f>
        <v>1228051.6499999999</v>
      </c>
      <c r="N176" s="169"/>
    </row>
    <row r="177" spans="1:14" s="168" customFormat="1" outlineLevel="2">
      <c r="A177" s="162" t="s">
        <v>250</v>
      </c>
      <c r="B177" s="162" t="s">
        <v>210</v>
      </c>
      <c r="C177" s="162" t="s">
        <v>40</v>
      </c>
      <c r="D177" s="168" t="s">
        <v>327</v>
      </c>
      <c r="E177" s="164">
        <v>5006</v>
      </c>
      <c r="F177" s="162" t="s">
        <v>220</v>
      </c>
      <c r="G177" s="162" t="s">
        <v>145</v>
      </c>
      <c r="H177" s="162" t="s">
        <v>356</v>
      </c>
      <c r="I177" s="165"/>
      <c r="J177" s="166">
        <v>1029.6400000000001</v>
      </c>
      <c r="K177" s="166">
        <v>2434</v>
      </c>
      <c r="L177" s="166">
        <v>607949</v>
      </c>
      <c r="M177" s="166">
        <f t="shared" si="6"/>
        <v>611412.64</v>
      </c>
      <c r="N177" s="169"/>
    </row>
    <row r="178" spans="1:14" s="168" customFormat="1" outlineLevel="2">
      <c r="A178" s="162" t="s">
        <v>250</v>
      </c>
      <c r="B178" s="162" t="s">
        <v>210</v>
      </c>
      <c r="C178" s="162" t="s">
        <v>40</v>
      </c>
      <c r="D178" s="168" t="s">
        <v>329</v>
      </c>
      <c r="E178" s="164">
        <v>5014</v>
      </c>
      <c r="F178" s="162" t="s">
        <v>249</v>
      </c>
      <c r="G178" s="162" t="s">
        <v>145</v>
      </c>
      <c r="H178" s="162" t="s">
        <v>356</v>
      </c>
      <c r="I178" s="165"/>
      <c r="J178" s="166">
        <v>475.9900000001071</v>
      </c>
      <c r="K178" s="166">
        <v>-2.5920599000528455E-11</v>
      </c>
      <c r="L178" s="166">
        <v>665407</v>
      </c>
      <c r="M178" s="166">
        <f t="shared" si="6"/>
        <v>665882.99000000011</v>
      </c>
      <c r="N178" s="169"/>
    </row>
    <row r="179" spans="1:14" s="168" customFormat="1" outlineLevel="2">
      <c r="A179" s="162" t="s">
        <v>250</v>
      </c>
      <c r="B179" s="162" t="s">
        <v>210</v>
      </c>
      <c r="C179" s="162" t="s">
        <v>40</v>
      </c>
      <c r="D179" s="168" t="s">
        <v>321</v>
      </c>
      <c r="E179" s="164">
        <v>7001</v>
      </c>
      <c r="F179" s="162" t="s">
        <v>69</v>
      </c>
      <c r="G179" s="162" t="s">
        <v>147</v>
      </c>
      <c r="H179" s="162" t="s">
        <v>356</v>
      </c>
      <c r="I179" s="165"/>
      <c r="J179" s="166">
        <v>-5425.6</v>
      </c>
      <c r="K179" s="166">
        <v>39060</v>
      </c>
      <c r="L179" s="166">
        <v>171110</v>
      </c>
      <c r="M179" s="166">
        <f t="shared" si="6"/>
        <v>204744.4</v>
      </c>
      <c r="N179" s="169"/>
    </row>
    <row r="180" spans="1:14" s="168" customFormat="1" outlineLevel="2">
      <c r="A180" s="162" t="s">
        <v>250</v>
      </c>
      <c r="B180" s="162" t="s">
        <v>210</v>
      </c>
      <c r="C180" s="162" t="s">
        <v>40</v>
      </c>
      <c r="D180" s="168" t="s">
        <v>321</v>
      </c>
      <c r="E180" s="164">
        <v>7003</v>
      </c>
      <c r="F180" s="162" t="s">
        <v>70</v>
      </c>
      <c r="G180" s="162" t="s">
        <v>147</v>
      </c>
      <c r="H180" s="162" t="s">
        <v>356</v>
      </c>
      <c r="I180" s="165"/>
      <c r="J180" s="166">
        <v>0</v>
      </c>
      <c r="K180" s="166">
        <v>0</v>
      </c>
      <c r="L180" s="166">
        <v>108334</v>
      </c>
      <c r="M180" s="166">
        <f t="shared" si="6"/>
        <v>108334</v>
      </c>
      <c r="N180" s="169"/>
    </row>
    <row r="181" spans="1:14" s="168" customFormat="1" outlineLevel="2">
      <c r="A181" s="162" t="s">
        <v>250</v>
      </c>
      <c r="B181" s="162" t="s">
        <v>210</v>
      </c>
      <c r="C181" s="162" t="s">
        <v>40</v>
      </c>
      <c r="D181" s="168" t="s">
        <v>322</v>
      </c>
      <c r="E181" s="164">
        <v>7006</v>
      </c>
      <c r="F181" s="162" t="s">
        <v>72</v>
      </c>
      <c r="G181" s="162" t="s">
        <v>147</v>
      </c>
      <c r="H181" s="162" t="s">
        <v>356</v>
      </c>
      <c r="I181" s="165"/>
      <c r="J181" s="166">
        <v>48312.08</v>
      </c>
      <c r="K181" s="166">
        <v>28529</v>
      </c>
      <c r="L181" s="166">
        <v>237000</v>
      </c>
      <c r="M181" s="166">
        <f t="shared" si="6"/>
        <v>313841.08</v>
      </c>
      <c r="N181" s="169"/>
    </row>
    <row r="182" spans="1:14" s="168" customFormat="1" outlineLevel="2">
      <c r="A182" s="162" t="s">
        <v>250</v>
      </c>
      <c r="B182" s="162" t="s">
        <v>210</v>
      </c>
      <c r="C182" s="162" t="s">
        <v>40</v>
      </c>
      <c r="D182" s="168" t="s">
        <v>129</v>
      </c>
      <c r="E182" s="164">
        <v>7101</v>
      </c>
      <c r="F182" s="162" t="s">
        <v>129</v>
      </c>
      <c r="G182" s="162" t="s">
        <v>147</v>
      </c>
      <c r="H182" s="162"/>
      <c r="I182" s="165"/>
      <c r="J182" s="166">
        <v>582.70999999999992</v>
      </c>
      <c r="K182" s="166">
        <v>1963.1000000000001</v>
      </c>
      <c r="L182" s="166">
        <v>0</v>
      </c>
      <c r="M182" s="166">
        <f t="shared" si="6"/>
        <v>2545.81</v>
      </c>
      <c r="N182" s="169"/>
    </row>
    <row r="183" spans="1:14" s="168" customFormat="1" outlineLevel="2">
      <c r="A183" s="162" t="s">
        <v>250</v>
      </c>
      <c r="B183" s="162" t="s">
        <v>210</v>
      </c>
      <c r="C183" s="162" t="s">
        <v>40</v>
      </c>
      <c r="D183" s="168" t="s">
        <v>323</v>
      </c>
      <c r="E183" s="164">
        <v>7126</v>
      </c>
      <c r="F183" s="162" t="s">
        <v>253</v>
      </c>
      <c r="G183" s="162" t="s">
        <v>147</v>
      </c>
      <c r="H183" s="162" t="s">
        <v>357</v>
      </c>
      <c r="I183" s="165"/>
      <c r="J183" s="166">
        <v>873.29</v>
      </c>
      <c r="K183" s="166">
        <v>84570.63</v>
      </c>
      <c r="L183" s="166">
        <v>2000001</v>
      </c>
      <c r="M183" s="166">
        <f t="shared" si="6"/>
        <v>2085444.92</v>
      </c>
      <c r="N183" s="169"/>
    </row>
    <row r="184" spans="1:14" s="168" customFormat="1" outlineLevel="2">
      <c r="A184" s="162" t="s">
        <v>250</v>
      </c>
      <c r="B184" s="162" t="s">
        <v>210</v>
      </c>
      <c r="C184" s="162" t="s">
        <v>40</v>
      </c>
      <c r="D184" s="168" t="s">
        <v>320</v>
      </c>
      <c r="E184" s="164">
        <v>5106</v>
      </c>
      <c r="F184" s="162" t="s">
        <v>62</v>
      </c>
      <c r="G184" s="162" t="s">
        <v>145</v>
      </c>
      <c r="H184" s="162" t="s">
        <v>355</v>
      </c>
      <c r="I184" s="165"/>
      <c r="J184" s="166">
        <v>0</v>
      </c>
      <c r="K184" s="166">
        <v>0</v>
      </c>
      <c r="L184" s="166">
        <f>2777207-2777207</f>
        <v>0</v>
      </c>
      <c r="M184" s="166">
        <f t="shared" si="6"/>
        <v>0</v>
      </c>
      <c r="N184" s="169"/>
    </row>
    <row r="185" spans="1:14" s="199" customFormat="1" ht="15.75" outlineLevel="1">
      <c r="A185" s="170"/>
      <c r="B185" s="170"/>
      <c r="C185" s="198" t="s">
        <v>424</v>
      </c>
      <c r="E185" s="198"/>
      <c r="F185" s="170"/>
      <c r="G185" s="170"/>
      <c r="H185" s="170"/>
      <c r="I185" s="200"/>
      <c r="J185" s="171">
        <f>SUBTOTAL(9,J176:J184)</f>
        <v>182938.76000000007</v>
      </c>
      <c r="K185" s="171">
        <f>SUBTOTAL(9,K176:K184)</f>
        <v>157018.72999999998</v>
      </c>
      <c r="L185" s="171">
        <f>SUBTOTAL(9,L176:L184)</f>
        <v>4880300</v>
      </c>
      <c r="M185" s="228">
        <f>SUBTOTAL(9,M176:M184)</f>
        <v>5220257.49</v>
      </c>
      <c r="N185" s="201"/>
    </row>
    <row r="186" spans="1:14" s="168" customFormat="1" outlineLevel="2">
      <c r="A186" s="162" t="s">
        <v>250</v>
      </c>
      <c r="B186" s="162" t="s">
        <v>210</v>
      </c>
      <c r="C186" s="162" t="s">
        <v>39</v>
      </c>
      <c r="D186" s="168" t="s">
        <v>322</v>
      </c>
      <c r="E186" s="164">
        <v>7005</v>
      </c>
      <c r="F186" s="162" t="s">
        <v>71</v>
      </c>
      <c r="G186" s="162" t="s">
        <v>147</v>
      </c>
      <c r="H186" s="162" t="s">
        <v>356</v>
      </c>
      <c r="I186" s="165"/>
      <c r="J186" s="166">
        <v>172498.42</v>
      </c>
      <c r="K186" s="166">
        <v>15821.35</v>
      </c>
      <c r="L186" s="166">
        <v>42876</v>
      </c>
      <c r="M186" s="166">
        <f>SUM(J186:L186)</f>
        <v>231195.77000000002</v>
      </c>
      <c r="N186" s="169"/>
    </row>
    <row r="187" spans="1:14" s="168" customFormat="1" outlineLevel="2">
      <c r="A187" s="162" t="s">
        <v>250</v>
      </c>
      <c r="B187" s="162" t="s">
        <v>210</v>
      </c>
      <c r="C187" s="162" t="s">
        <v>39</v>
      </c>
      <c r="D187" s="190"/>
      <c r="E187" s="164">
        <v>7107</v>
      </c>
      <c r="F187" s="168" t="s">
        <v>404</v>
      </c>
      <c r="G187" s="162" t="s">
        <v>147</v>
      </c>
      <c r="H187" s="162"/>
      <c r="I187" s="165"/>
      <c r="J187" s="166">
        <v>45.23</v>
      </c>
      <c r="K187" s="166">
        <v>43.77</v>
      </c>
      <c r="L187" s="166"/>
      <c r="M187" s="166">
        <f>SUM(J187:L187)</f>
        <v>89</v>
      </c>
      <c r="N187" s="169"/>
    </row>
    <row r="188" spans="1:14" s="199" customFormat="1" ht="15.75" outlineLevel="1">
      <c r="A188" s="170"/>
      <c r="B188" s="170"/>
      <c r="C188" s="170" t="s">
        <v>425</v>
      </c>
      <c r="D188" s="202"/>
      <c r="E188" s="198"/>
      <c r="G188" s="170"/>
      <c r="H188" s="170"/>
      <c r="I188" s="200"/>
      <c r="J188" s="171">
        <f>SUBTOTAL(9,J186:J187)</f>
        <v>172543.65000000002</v>
      </c>
      <c r="K188" s="171">
        <f>SUBTOTAL(9,K186:K187)</f>
        <v>15865.12</v>
      </c>
      <c r="L188" s="171">
        <f>SUBTOTAL(9,L186:L187)</f>
        <v>42876</v>
      </c>
      <c r="M188" s="228">
        <f>SUBTOTAL(9,M186:M187)</f>
        <v>231284.77000000002</v>
      </c>
      <c r="N188" s="201"/>
    </row>
    <row r="189" spans="1:14" s="168" customFormat="1" outlineLevel="2">
      <c r="A189" s="162" t="s">
        <v>250</v>
      </c>
      <c r="B189" s="162" t="s">
        <v>210</v>
      </c>
      <c r="C189" s="162" t="s">
        <v>38</v>
      </c>
      <c r="D189" s="168" t="s">
        <v>321</v>
      </c>
      <c r="E189" s="164">
        <v>7001</v>
      </c>
      <c r="F189" s="162" t="s">
        <v>69</v>
      </c>
      <c r="G189" s="162" t="s">
        <v>147</v>
      </c>
      <c r="H189" s="162" t="s">
        <v>356</v>
      </c>
      <c r="I189" s="165"/>
      <c r="J189" s="166">
        <v>112976.99</v>
      </c>
      <c r="K189" s="166">
        <v>0</v>
      </c>
      <c r="L189" s="166"/>
      <c r="M189" s="166">
        <f>SUM(J189:L189)</f>
        <v>112976.99</v>
      </c>
      <c r="N189" s="169"/>
    </row>
    <row r="190" spans="1:14" s="199" customFormat="1" ht="15.75" outlineLevel="1">
      <c r="A190" s="170"/>
      <c r="B190" s="170"/>
      <c r="C190" s="170" t="s">
        <v>426</v>
      </c>
      <c r="E190" s="198"/>
      <c r="F190" s="170"/>
      <c r="G190" s="170"/>
      <c r="H190" s="170"/>
      <c r="I190" s="200"/>
      <c r="J190" s="171">
        <f>SUBTOTAL(9,J189:J189)</f>
        <v>112976.99</v>
      </c>
      <c r="K190" s="171">
        <f>SUBTOTAL(9,K189:K189)</f>
        <v>0</v>
      </c>
      <c r="L190" s="171">
        <f>SUBTOTAL(9,L189:L189)</f>
        <v>0</v>
      </c>
      <c r="M190" s="228">
        <f>SUBTOTAL(9,M189:M189)</f>
        <v>112976.99</v>
      </c>
      <c r="N190" s="201"/>
    </row>
    <row r="191" spans="1:14" s="168" customFormat="1" outlineLevel="2">
      <c r="A191" s="162" t="s">
        <v>250</v>
      </c>
      <c r="B191" s="162" t="s">
        <v>208</v>
      </c>
      <c r="C191" s="162" t="s">
        <v>39</v>
      </c>
      <c r="D191" s="168" t="s">
        <v>322</v>
      </c>
      <c r="E191" s="164">
        <v>7006</v>
      </c>
      <c r="F191" s="162" t="s">
        <v>72</v>
      </c>
      <c r="G191" s="162" t="s">
        <v>147</v>
      </c>
      <c r="H191" s="162"/>
      <c r="I191" s="165"/>
      <c r="J191" s="166"/>
      <c r="K191" s="166">
        <v>3177</v>
      </c>
      <c r="L191" s="166"/>
      <c r="M191" s="166">
        <f t="shared" ref="M191:M196" si="7">SUM(J191:L191)</f>
        <v>3177</v>
      </c>
      <c r="N191" s="169"/>
    </row>
    <row r="192" spans="1:14" s="168" customFormat="1" outlineLevel="2">
      <c r="A192" s="162" t="s">
        <v>250</v>
      </c>
      <c r="B192" s="162" t="s">
        <v>208</v>
      </c>
      <c r="C192" s="162" t="s">
        <v>39</v>
      </c>
      <c r="D192" s="168" t="s">
        <v>304</v>
      </c>
      <c r="E192" s="164">
        <v>2277</v>
      </c>
      <c r="F192" s="162" t="s">
        <v>258</v>
      </c>
      <c r="G192" s="162"/>
      <c r="H192" s="162"/>
      <c r="I192" s="165"/>
      <c r="J192" s="166"/>
      <c r="K192" s="166">
        <v>630</v>
      </c>
      <c r="L192" s="166"/>
      <c r="M192" s="166">
        <f t="shared" si="7"/>
        <v>630</v>
      </c>
      <c r="N192" s="169"/>
    </row>
    <row r="193" spans="1:14" s="168" customFormat="1" outlineLevel="2">
      <c r="A193" s="162" t="s">
        <v>250</v>
      </c>
      <c r="B193" s="162" t="s">
        <v>208</v>
      </c>
      <c r="C193" s="162" t="s">
        <v>39</v>
      </c>
      <c r="D193" s="168" t="s">
        <v>330</v>
      </c>
      <c r="E193" s="164">
        <v>5121</v>
      </c>
      <c r="F193" s="162" t="s">
        <v>146</v>
      </c>
      <c r="G193" s="162" t="s">
        <v>145</v>
      </c>
      <c r="H193" s="162" t="s">
        <v>357</v>
      </c>
      <c r="I193" s="165"/>
      <c r="J193" s="166">
        <v>125328.94000000002</v>
      </c>
      <c r="K193" s="166">
        <v>12766.34</v>
      </c>
      <c r="L193" s="166">
        <v>514410</v>
      </c>
      <c r="M193" s="166">
        <f t="shared" si="7"/>
        <v>652505.28</v>
      </c>
      <c r="N193" s="169"/>
    </row>
    <row r="194" spans="1:14" s="168" customFormat="1" outlineLevel="2">
      <c r="A194" s="162" t="s">
        <v>250</v>
      </c>
      <c r="B194" s="162" t="s">
        <v>208</v>
      </c>
      <c r="C194" s="162" t="s">
        <v>39</v>
      </c>
      <c r="D194" s="168" t="s">
        <v>321</v>
      </c>
      <c r="E194" s="164">
        <v>7001</v>
      </c>
      <c r="F194" s="162" t="s">
        <v>69</v>
      </c>
      <c r="G194" s="162" t="s">
        <v>147</v>
      </c>
      <c r="H194" s="162" t="s">
        <v>356</v>
      </c>
      <c r="I194" s="165"/>
      <c r="J194" s="166">
        <v>120924.86</v>
      </c>
      <c r="K194" s="166">
        <v>550</v>
      </c>
      <c r="L194" s="166"/>
      <c r="M194" s="166">
        <f t="shared" si="7"/>
        <v>121474.86</v>
      </c>
      <c r="N194" s="169"/>
    </row>
    <row r="195" spans="1:14" s="168" customFormat="1" outlineLevel="2">
      <c r="A195" s="162" t="str">
        <f>VLOOKUP(E195,'[2]Year 1 - 3'!$A$7:$G$1044,7,FALSE)</f>
        <v>General 389-391 / 393-395 / 397-398</v>
      </c>
      <c r="B195" s="162" t="s">
        <v>208</v>
      </c>
      <c r="C195" s="162" t="s">
        <v>39</v>
      </c>
      <c r="D195" s="168" t="s">
        <v>379</v>
      </c>
      <c r="E195" s="164">
        <v>4165</v>
      </c>
      <c r="F195" s="162" t="s">
        <v>380</v>
      </c>
      <c r="G195" s="162" t="s">
        <v>142</v>
      </c>
      <c r="H195" s="162" t="s">
        <v>357</v>
      </c>
      <c r="I195" s="165"/>
      <c r="J195" s="166">
        <v>0</v>
      </c>
      <c r="K195" s="166">
        <v>0</v>
      </c>
      <c r="L195" s="166">
        <v>0</v>
      </c>
      <c r="M195" s="166">
        <f t="shared" si="7"/>
        <v>0</v>
      </c>
      <c r="N195" s="169"/>
    </row>
    <row r="196" spans="1:14" s="168" customFormat="1" outlineLevel="2">
      <c r="A196" s="162" t="s">
        <v>250</v>
      </c>
      <c r="B196" s="162" t="s">
        <v>208</v>
      </c>
      <c r="C196" s="162" t="s">
        <v>39</v>
      </c>
      <c r="D196" s="168" t="s">
        <v>381</v>
      </c>
      <c r="E196" s="164">
        <v>5148</v>
      </c>
      <c r="F196" s="162" t="s">
        <v>381</v>
      </c>
      <c r="G196" s="162" t="s">
        <v>145</v>
      </c>
      <c r="H196" s="162" t="s">
        <v>357</v>
      </c>
      <c r="I196" s="165"/>
      <c r="J196" s="166">
        <v>0</v>
      </c>
      <c r="K196" s="166">
        <v>0</v>
      </c>
      <c r="L196" s="166">
        <v>0</v>
      </c>
      <c r="M196" s="166">
        <f t="shared" si="7"/>
        <v>0</v>
      </c>
      <c r="N196" s="169"/>
    </row>
    <row r="197" spans="1:14" s="199" customFormat="1" ht="15.75" outlineLevel="1">
      <c r="A197" s="170"/>
      <c r="B197" s="170"/>
      <c r="C197" s="170" t="s">
        <v>425</v>
      </c>
      <c r="E197" s="198"/>
      <c r="F197" s="170"/>
      <c r="G197" s="170"/>
      <c r="H197" s="170"/>
      <c r="I197" s="200"/>
      <c r="J197" s="171">
        <f>SUBTOTAL(9,J191:J196)</f>
        <v>246253.80000000002</v>
      </c>
      <c r="K197" s="171">
        <f>SUBTOTAL(9,K191:K196)</f>
        <v>17123.34</v>
      </c>
      <c r="L197" s="171">
        <f>SUBTOTAL(9,L191:L196)</f>
        <v>514410</v>
      </c>
      <c r="M197" s="228">
        <f>SUBTOTAL(9,M191:M196)</f>
        <v>777787.14</v>
      </c>
      <c r="N197" s="201"/>
    </row>
    <row r="198" spans="1:14" s="168" customFormat="1" outlineLevel="2">
      <c r="A198" s="162" t="s">
        <v>250</v>
      </c>
      <c r="B198" s="162" t="s">
        <v>208</v>
      </c>
      <c r="C198" s="162" t="s">
        <v>38</v>
      </c>
      <c r="D198" s="168" t="s">
        <v>334</v>
      </c>
      <c r="E198" s="164">
        <v>5142</v>
      </c>
      <c r="F198" s="162" t="s">
        <v>221</v>
      </c>
      <c r="G198" s="162" t="s">
        <v>145</v>
      </c>
      <c r="H198" s="162" t="s">
        <v>357</v>
      </c>
      <c r="I198" s="165"/>
      <c r="J198" s="166">
        <v>4268.3799999999992</v>
      </c>
      <c r="K198" s="166">
        <v>2244.7499999999995</v>
      </c>
      <c r="L198" s="166">
        <v>478480</v>
      </c>
      <c r="M198" s="166">
        <f>SUM(J198:L198)</f>
        <v>484993.13</v>
      </c>
      <c r="N198" s="169"/>
    </row>
    <row r="199" spans="1:14" s="168" customFormat="1" outlineLevel="2">
      <c r="A199" s="162" t="s">
        <v>250</v>
      </c>
      <c r="B199" s="162" t="s">
        <v>208</v>
      </c>
      <c r="C199" s="162" t="s">
        <v>38</v>
      </c>
      <c r="D199" s="168" t="s">
        <v>321</v>
      </c>
      <c r="E199" s="164">
        <v>7001</v>
      </c>
      <c r="F199" s="162" t="s">
        <v>69</v>
      </c>
      <c r="G199" s="162"/>
      <c r="H199" s="162"/>
      <c r="I199" s="165"/>
      <c r="J199" s="166"/>
      <c r="K199" s="166">
        <v>27868</v>
      </c>
      <c r="L199" s="166"/>
      <c r="M199" s="166">
        <f>SUM(J199:L199)</f>
        <v>27868</v>
      </c>
      <c r="N199" s="169"/>
    </row>
    <row r="200" spans="1:14" s="199" customFormat="1" ht="15.75" outlineLevel="1">
      <c r="A200" s="170"/>
      <c r="B200" s="170"/>
      <c r="C200" s="170" t="s">
        <v>426</v>
      </c>
      <c r="E200" s="198"/>
      <c r="F200" s="170"/>
      <c r="G200" s="170"/>
      <c r="H200" s="170"/>
      <c r="I200" s="200"/>
      <c r="J200" s="171">
        <f>SUBTOTAL(9,J198:J199)</f>
        <v>4268.3799999999992</v>
      </c>
      <c r="K200" s="171">
        <f>SUBTOTAL(9,K198:K199)</f>
        <v>30112.75</v>
      </c>
      <c r="L200" s="171">
        <f>SUBTOTAL(9,L198:L199)</f>
        <v>478480</v>
      </c>
      <c r="M200" s="171">
        <f>SUBTOTAL(9,M198:M199)</f>
        <v>512861.13</v>
      </c>
      <c r="N200" s="201"/>
    </row>
    <row r="201" spans="1:14" s="168" customFormat="1" outlineLevel="2">
      <c r="A201" s="162" t="s">
        <v>250</v>
      </c>
      <c r="B201" s="162" t="s">
        <v>209</v>
      </c>
      <c r="C201" s="162" t="s">
        <v>40</v>
      </c>
      <c r="D201" s="168" t="s">
        <v>322</v>
      </c>
      <c r="E201" s="164">
        <v>7006</v>
      </c>
      <c r="F201" s="162" t="s">
        <v>72</v>
      </c>
      <c r="G201" s="162"/>
      <c r="H201" s="162"/>
      <c r="I201" s="165"/>
      <c r="J201" s="166"/>
      <c r="K201" s="166">
        <v>40592</v>
      </c>
      <c r="L201" s="166"/>
      <c r="M201" s="166">
        <f>SUM(J201:L201)</f>
        <v>40592</v>
      </c>
      <c r="N201" s="169"/>
    </row>
    <row r="202" spans="1:14" s="199" customFormat="1" ht="15.75" outlineLevel="1">
      <c r="A202" s="170"/>
      <c r="B202" s="170"/>
      <c r="C202" s="170" t="s">
        <v>424</v>
      </c>
      <c r="E202" s="198"/>
      <c r="F202" s="170"/>
      <c r="G202" s="170"/>
      <c r="H202" s="170"/>
      <c r="I202" s="200"/>
      <c r="J202" s="171">
        <f>SUBTOTAL(9,J201:J201)</f>
        <v>0</v>
      </c>
      <c r="K202" s="171">
        <f>SUBTOTAL(9,K201:K201)</f>
        <v>40592</v>
      </c>
      <c r="L202" s="171">
        <f>SUBTOTAL(9,L201:L201)</f>
        <v>0</v>
      </c>
      <c r="M202" s="228">
        <f>SUBTOTAL(9,M201:M201)</f>
        <v>40592</v>
      </c>
      <c r="N202" s="201"/>
    </row>
    <row r="203" spans="1:14" s="168" customFormat="1" outlineLevel="2">
      <c r="A203" s="162" t="s">
        <v>250</v>
      </c>
      <c r="B203" s="162" t="s">
        <v>209</v>
      </c>
      <c r="C203" s="162" t="s">
        <v>58</v>
      </c>
      <c r="D203" s="168" t="s">
        <v>321</v>
      </c>
      <c r="E203" s="164">
        <v>7001</v>
      </c>
      <c r="F203" s="162" t="s">
        <v>69</v>
      </c>
      <c r="G203" s="162"/>
      <c r="H203" s="162"/>
      <c r="I203" s="165"/>
      <c r="J203" s="166"/>
      <c r="K203" s="166">
        <v>40679</v>
      </c>
      <c r="L203" s="166"/>
      <c r="M203" s="166">
        <f>SUM(J203:L203)</f>
        <v>40679</v>
      </c>
      <c r="N203" s="169"/>
    </row>
    <row r="204" spans="1:14" s="199" customFormat="1" ht="15.75" outlineLevel="1">
      <c r="A204" s="170"/>
      <c r="B204" s="170"/>
      <c r="C204" s="170" t="s">
        <v>427</v>
      </c>
      <c r="E204" s="198"/>
      <c r="F204" s="170"/>
      <c r="G204" s="170"/>
      <c r="H204" s="170"/>
      <c r="I204" s="200"/>
      <c r="J204" s="171">
        <f>SUBTOTAL(9,J203:J203)</f>
        <v>0</v>
      </c>
      <c r="K204" s="171">
        <f>SUBTOTAL(9,K203:K203)</f>
        <v>40679</v>
      </c>
      <c r="L204" s="171">
        <f>SUBTOTAL(9,L203:L203)</f>
        <v>0</v>
      </c>
      <c r="M204" s="228">
        <f>SUBTOTAL(9,M203:M203)</f>
        <v>40679</v>
      </c>
      <c r="N204" s="201"/>
    </row>
    <row r="205" spans="1:14" s="199" customFormat="1" ht="31.5">
      <c r="A205" s="170"/>
      <c r="B205" s="170"/>
      <c r="C205" s="170" t="s">
        <v>128</v>
      </c>
      <c r="E205" s="198"/>
      <c r="F205" s="170"/>
      <c r="G205" s="170"/>
      <c r="H205" s="170"/>
      <c r="I205" s="200"/>
      <c r="J205" s="171">
        <f>SUBTOTAL(9,J176:J203)</f>
        <v>718981.58000000007</v>
      </c>
      <c r="K205" s="171">
        <f>SUBTOTAL(9,K176:K203)</f>
        <v>301390.93999999994</v>
      </c>
      <c r="L205" s="171">
        <f>SUBTOTAL(9,L176:L203)</f>
        <v>5916066</v>
      </c>
      <c r="M205" s="171">
        <f>SUBTOTAL(9,M176:M203)</f>
        <v>6936438.5200000005</v>
      </c>
      <c r="N205" s="201"/>
    </row>
    <row r="206" spans="1:14" s="199" customFormat="1" ht="31.5" outlineLevel="1">
      <c r="A206" s="170"/>
      <c r="B206" s="170" t="s">
        <v>423</v>
      </c>
      <c r="C206" s="170"/>
      <c r="E206" s="198"/>
      <c r="F206" s="170"/>
      <c r="G206" s="170"/>
      <c r="H206" s="170"/>
      <c r="I206" s="200"/>
      <c r="J206" s="171">
        <f>SUBTOTAL(9,J201:J203)</f>
        <v>0</v>
      </c>
      <c r="K206" s="171">
        <f>SUBTOTAL(9,K201:K203)</f>
        <v>81271</v>
      </c>
      <c r="L206" s="171">
        <f>SUBTOTAL(9,L201:L203)</f>
        <v>0</v>
      </c>
      <c r="M206" s="171">
        <f>SUBTOTAL(9,M201:M203)</f>
        <v>81271</v>
      </c>
      <c r="N206" s="201"/>
    </row>
    <row r="207" spans="1:14" s="199" customFormat="1" ht="31.5">
      <c r="A207" s="170"/>
      <c r="B207" s="170" t="s">
        <v>128</v>
      </c>
      <c r="C207" s="170"/>
      <c r="E207" s="198"/>
      <c r="F207" s="170"/>
      <c r="G207" s="170"/>
      <c r="H207" s="170"/>
      <c r="I207" s="200"/>
      <c r="J207" s="171">
        <f>SUBTOTAL(9,J176:J203)</f>
        <v>718981.58000000007</v>
      </c>
      <c r="K207" s="171">
        <f>SUBTOTAL(9,K176:K203)</f>
        <v>301390.93999999994</v>
      </c>
      <c r="L207" s="171">
        <f>SUBTOTAL(9,L176:L203)</f>
        <v>5916066</v>
      </c>
      <c r="M207" s="171">
        <f>SUBTOTAL(9,M176:M203)</f>
        <v>6936438.5200000005</v>
      </c>
      <c r="N207" s="201"/>
    </row>
    <row r="208" spans="1:14" s="207" customFormat="1" ht="15.75" outlineLevel="1">
      <c r="F208" s="146"/>
      <c r="I208" s="205"/>
      <c r="J208" s="208"/>
      <c r="K208" s="208"/>
      <c r="L208" s="206"/>
      <c r="M208" s="171"/>
      <c r="N208" s="196"/>
    </row>
    <row r="209" spans="1:28" s="168" customFormat="1" outlineLevel="2">
      <c r="A209" s="162" t="s">
        <v>242</v>
      </c>
      <c r="B209" s="162" t="s">
        <v>208</v>
      </c>
      <c r="C209" s="162" t="s">
        <v>39</v>
      </c>
      <c r="D209" s="168" t="s">
        <v>290</v>
      </c>
      <c r="E209" s="164">
        <v>4108</v>
      </c>
      <c r="F209" s="162" t="s">
        <v>59</v>
      </c>
      <c r="G209" s="162" t="s">
        <v>142</v>
      </c>
      <c r="H209" s="162" t="s">
        <v>356</v>
      </c>
      <c r="I209" s="165"/>
      <c r="J209" s="166">
        <v>0</v>
      </c>
      <c r="K209" s="166">
        <v>0</v>
      </c>
      <c r="L209" s="166">
        <v>100000</v>
      </c>
      <c r="M209" s="166">
        <f t="shared" si="5"/>
        <v>100000</v>
      </c>
      <c r="N209" s="169"/>
    </row>
    <row r="210" spans="1:28" s="168" customFormat="1" outlineLevel="2">
      <c r="A210" s="162" t="s">
        <v>242</v>
      </c>
      <c r="B210" s="162" t="s">
        <v>208</v>
      </c>
      <c r="C210" s="162" t="s">
        <v>39</v>
      </c>
      <c r="D210" s="168" t="s">
        <v>291</v>
      </c>
      <c r="E210" s="164">
        <v>4140</v>
      </c>
      <c r="F210" s="162" t="s">
        <v>61</v>
      </c>
      <c r="G210" s="162" t="s">
        <v>142</v>
      </c>
      <c r="H210" s="162" t="s">
        <v>357</v>
      </c>
      <c r="I210" s="165"/>
      <c r="J210" s="166">
        <v>126165.19</v>
      </c>
      <c r="K210" s="166">
        <v>5048636.58</v>
      </c>
      <c r="L210" s="166">
        <v>0</v>
      </c>
      <c r="M210" s="166">
        <f t="shared" si="5"/>
        <v>5174801.7700000005</v>
      </c>
      <c r="N210" s="169"/>
    </row>
    <row r="211" spans="1:28" s="168" customFormat="1" outlineLevel="2">
      <c r="A211" s="162" t="s">
        <v>242</v>
      </c>
      <c r="B211" s="162" t="s">
        <v>208</v>
      </c>
      <c r="C211" s="162" t="s">
        <v>39</v>
      </c>
      <c r="D211" s="168" t="s">
        <v>292</v>
      </c>
      <c r="E211" s="164">
        <v>4147</v>
      </c>
      <c r="F211" s="162" t="s">
        <v>213</v>
      </c>
      <c r="G211" s="162" t="s">
        <v>142</v>
      </c>
      <c r="H211" s="162" t="s">
        <v>356</v>
      </c>
      <c r="I211" s="165"/>
      <c r="J211" s="166">
        <v>109750.13</v>
      </c>
      <c r="K211" s="166">
        <v>16290.88</v>
      </c>
      <c r="L211" s="166">
        <v>1000000</v>
      </c>
      <c r="M211" s="166">
        <f t="shared" si="5"/>
        <v>1126041.01</v>
      </c>
      <c r="N211" s="169"/>
    </row>
    <row r="212" spans="1:28" s="168" customFormat="1" outlineLevel="2">
      <c r="A212" s="162" t="s">
        <v>242</v>
      </c>
      <c r="B212" s="162" t="s">
        <v>208</v>
      </c>
      <c r="C212" s="162" t="s">
        <v>39</v>
      </c>
      <c r="D212" s="168" t="s">
        <v>214</v>
      </c>
      <c r="E212" s="164">
        <v>4148</v>
      </c>
      <c r="F212" s="162" t="s">
        <v>214</v>
      </c>
      <c r="G212" s="162" t="s">
        <v>142</v>
      </c>
      <c r="H212" s="162" t="s">
        <v>356</v>
      </c>
      <c r="I212" s="165"/>
      <c r="J212" s="166">
        <v>437673.18</v>
      </c>
      <c r="K212" s="166">
        <v>89647.200000000012</v>
      </c>
      <c r="L212" s="166">
        <v>2500000</v>
      </c>
      <c r="M212" s="166">
        <f t="shared" si="5"/>
        <v>3027320.38</v>
      </c>
      <c r="N212" s="169"/>
    </row>
    <row r="213" spans="1:28" s="168" customFormat="1" outlineLevel="2">
      <c r="A213" s="162" t="s">
        <v>242</v>
      </c>
      <c r="B213" s="162" t="s">
        <v>208</v>
      </c>
      <c r="C213" s="162" t="s">
        <v>39</v>
      </c>
      <c r="D213" s="168" t="s">
        <v>293</v>
      </c>
      <c r="E213" s="164">
        <v>4152</v>
      </c>
      <c r="F213" s="162" t="s">
        <v>218</v>
      </c>
      <c r="G213" s="162" t="s">
        <v>142</v>
      </c>
      <c r="H213" s="162" t="s">
        <v>357</v>
      </c>
      <c r="I213" s="165"/>
      <c r="J213" s="166">
        <v>0</v>
      </c>
      <c r="K213" s="166">
        <v>0</v>
      </c>
      <c r="L213" s="166">
        <v>0</v>
      </c>
      <c r="M213" s="166">
        <f t="shared" si="5"/>
        <v>0</v>
      </c>
      <c r="N213" s="169"/>
    </row>
    <row r="214" spans="1:28" s="168" customFormat="1" outlineLevel="2">
      <c r="A214" s="162" t="s">
        <v>242</v>
      </c>
      <c r="B214" s="162" t="s">
        <v>208</v>
      </c>
      <c r="C214" s="162" t="s">
        <v>39</v>
      </c>
      <c r="D214" s="168" t="s">
        <v>382</v>
      </c>
      <c r="E214" s="164">
        <v>4166</v>
      </c>
      <c r="F214" s="162" t="s">
        <v>383</v>
      </c>
      <c r="G214" s="162" t="s">
        <v>142</v>
      </c>
      <c r="H214" s="162" t="s">
        <v>357</v>
      </c>
      <c r="I214" s="165"/>
      <c r="J214" s="166">
        <v>0</v>
      </c>
      <c r="K214" s="166">
        <v>0</v>
      </c>
      <c r="L214" s="166">
        <v>0</v>
      </c>
      <c r="M214" s="166">
        <f t="shared" si="5"/>
        <v>0</v>
      </c>
      <c r="N214" s="169"/>
    </row>
    <row r="215" spans="1:28" s="168" customFormat="1" outlineLevel="2">
      <c r="A215" s="162" t="s">
        <v>242</v>
      </c>
      <c r="B215" s="162" t="s">
        <v>208</v>
      </c>
      <c r="C215" s="162" t="s">
        <v>39</v>
      </c>
      <c r="D215" s="162" t="s">
        <v>214</v>
      </c>
      <c r="E215" s="164">
        <v>4168</v>
      </c>
      <c r="F215" s="162" t="s">
        <v>414</v>
      </c>
      <c r="G215" s="162" t="s">
        <v>142</v>
      </c>
      <c r="H215" s="162" t="s">
        <v>357</v>
      </c>
      <c r="I215" s="165"/>
      <c r="J215" s="166">
        <v>7916.82</v>
      </c>
      <c r="K215" s="166">
        <v>10717.36</v>
      </c>
      <c r="L215" s="166"/>
      <c r="M215" s="166">
        <f t="shared" si="5"/>
        <v>18634.18</v>
      </c>
      <c r="N215" s="169"/>
    </row>
    <row r="216" spans="1:28" s="168" customFormat="1" outlineLevel="2">
      <c r="A216" s="162" t="str">
        <f>VLOOKUP(E216,'[2]Year 1 - 3'!$A$7:$G$1044,7,FALSE)</f>
        <v>Hydro 331-336</v>
      </c>
      <c r="B216" s="162" t="s">
        <v>208</v>
      </c>
      <c r="C216" s="162" t="s">
        <v>39</v>
      </c>
      <c r="D216" s="168" t="s">
        <v>384</v>
      </c>
      <c r="E216" s="164">
        <v>4169</v>
      </c>
      <c r="F216" s="162" t="s">
        <v>385</v>
      </c>
      <c r="G216" s="162" t="s">
        <v>142</v>
      </c>
      <c r="H216" s="162" t="s">
        <v>357</v>
      </c>
      <c r="I216" s="165"/>
      <c r="J216" s="166">
        <v>0</v>
      </c>
      <c r="K216" s="166">
        <v>0</v>
      </c>
      <c r="L216" s="166">
        <v>0</v>
      </c>
      <c r="M216" s="166">
        <f t="shared" si="5"/>
        <v>0</v>
      </c>
      <c r="N216" s="169"/>
    </row>
    <row r="217" spans="1:28" s="168" customFormat="1" outlineLevel="2">
      <c r="A217" s="162" t="s">
        <v>242</v>
      </c>
      <c r="B217" s="162" t="s">
        <v>208</v>
      </c>
      <c r="C217" s="162" t="s">
        <v>39</v>
      </c>
      <c r="D217" s="168" t="s">
        <v>241</v>
      </c>
      <c r="E217" s="164">
        <v>6001</v>
      </c>
      <c r="F217" s="162" t="s">
        <v>140</v>
      </c>
      <c r="G217" s="162" t="s">
        <v>139</v>
      </c>
      <c r="H217" s="162" t="s">
        <v>355</v>
      </c>
      <c r="I217" s="165"/>
      <c r="J217" s="166">
        <v>0</v>
      </c>
      <c r="K217" s="166">
        <v>0</v>
      </c>
      <c r="L217" s="166">
        <v>65000</v>
      </c>
      <c r="M217" s="166">
        <f t="shared" ref="M217:M247" si="8">SUM(J217:L217)</f>
        <v>65000</v>
      </c>
      <c r="N217" s="169"/>
    </row>
    <row r="218" spans="1:28" s="168" customFormat="1" outlineLevel="2">
      <c r="A218" s="162" t="s">
        <v>242</v>
      </c>
      <c r="B218" s="162" t="s">
        <v>208</v>
      </c>
      <c r="C218" s="162" t="s">
        <v>39</v>
      </c>
      <c r="D218" s="168" t="s">
        <v>294</v>
      </c>
      <c r="E218" s="164">
        <v>6100</v>
      </c>
      <c r="F218" s="162" t="s">
        <v>64</v>
      </c>
      <c r="G218" s="162" t="s">
        <v>139</v>
      </c>
      <c r="H218" s="162" t="s">
        <v>355</v>
      </c>
      <c r="I218" s="165"/>
      <c r="J218" s="166">
        <v>0</v>
      </c>
      <c r="K218" s="166">
        <v>0</v>
      </c>
      <c r="L218" s="166">
        <v>0</v>
      </c>
      <c r="M218" s="166">
        <f t="shared" si="8"/>
        <v>0</v>
      </c>
      <c r="N218" s="169"/>
    </row>
    <row r="219" spans="1:28" s="168" customFormat="1" outlineLevel="2">
      <c r="A219" s="162" t="s">
        <v>242</v>
      </c>
      <c r="B219" s="162" t="s">
        <v>208</v>
      </c>
      <c r="C219" s="162" t="s">
        <v>39</v>
      </c>
      <c r="D219" s="168" t="s">
        <v>294</v>
      </c>
      <c r="E219" s="164">
        <v>6103</v>
      </c>
      <c r="F219" s="162" t="s">
        <v>66</v>
      </c>
      <c r="G219" s="162" t="s">
        <v>139</v>
      </c>
      <c r="H219" s="162" t="s">
        <v>355</v>
      </c>
      <c r="I219" s="165"/>
      <c r="J219" s="166">
        <v>1649.070000000007</v>
      </c>
      <c r="K219" s="166">
        <v>0</v>
      </c>
      <c r="L219" s="166">
        <v>8000000</v>
      </c>
      <c r="M219" s="166">
        <f>SUM(J219:L219)</f>
        <v>8001649.0700000003</v>
      </c>
      <c r="N219" s="169"/>
      <c r="O219" s="172"/>
      <c r="P219" s="173"/>
      <c r="Q219" s="173"/>
      <c r="R219" s="173"/>
      <c r="S219" s="173"/>
      <c r="T219" s="173"/>
      <c r="U219" s="173"/>
      <c r="V219" s="173"/>
      <c r="W219" s="173"/>
      <c r="X219" s="173"/>
      <c r="Y219" s="173"/>
      <c r="Z219" s="173"/>
      <c r="AA219" s="173"/>
      <c r="AB219" s="173"/>
    </row>
    <row r="220" spans="1:28" s="168" customFormat="1" outlineLevel="2">
      <c r="A220" s="162" t="s">
        <v>242</v>
      </c>
      <c r="B220" s="162" t="s">
        <v>208</v>
      </c>
      <c r="C220" s="162" t="s">
        <v>39</v>
      </c>
      <c r="D220" s="168" t="s">
        <v>143</v>
      </c>
      <c r="E220" s="164">
        <v>6107</v>
      </c>
      <c r="F220" s="162" t="s">
        <v>67</v>
      </c>
      <c r="G220" s="162" t="s">
        <v>139</v>
      </c>
      <c r="H220" s="162" t="s">
        <v>355</v>
      </c>
      <c r="I220" s="165"/>
      <c r="J220" s="166">
        <v>-15739.869999999995</v>
      </c>
      <c r="K220" s="166">
        <v>6253.8</v>
      </c>
      <c r="M220" s="166">
        <f>SUM(J220:L220)</f>
        <v>-9486.0699999999961</v>
      </c>
      <c r="N220" s="169"/>
      <c r="O220" s="172"/>
      <c r="P220" s="173"/>
      <c r="Q220" s="173"/>
      <c r="R220" s="173"/>
      <c r="S220" s="173"/>
      <c r="T220" s="173"/>
      <c r="U220" s="173"/>
      <c r="V220" s="173"/>
      <c r="W220" s="173"/>
      <c r="X220" s="173"/>
      <c r="Y220" s="173"/>
      <c r="Z220" s="173"/>
      <c r="AA220" s="173"/>
      <c r="AB220" s="173"/>
    </row>
    <row r="221" spans="1:28" s="199" customFormat="1" ht="15.75" outlineLevel="1">
      <c r="A221" s="170" t="s">
        <v>419</v>
      </c>
      <c r="B221" s="170"/>
      <c r="C221" s="170"/>
      <c r="E221" s="198"/>
      <c r="F221" s="170"/>
      <c r="G221" s="170"/>
      <c r="H221" s="170"/>
      <c r="I221" s="200"/>
      <c r="J221" s="171">
        <f>SUBTOTAL(9,J209:J220)</f>
        <v>667414.5199999999</v>
      </c>
      <c r="K221" s="171">
        <f>SUBTOTAL(9,K209:K220)</f>
        <v>5171545.82</v>
      </c>
      <c r="L221" s="171">
        <f>SUBTOTAL(9,L209:L219)</f>
        <v>11665000</v>
      </c>
      <c r="M221" s="228">
        <f>SUBTOTAL(9,M209:M220)</f>
        <v>17503960.34</v>
      </c>
      <c r="N221" s="201"/>
      <c r="O221" s="226"/>
      <c r="P221" s="227"/>
      <c r="Q221" s="227"/>
      <c r="R221" s="227"/>
      <c r="S221" s="227"/>
      <c r="T221" s="227"/>
      <c r="U221" s="227"/>
      <c r="V221" s="227"/>
      <c r="W221" s="227"/>
      <c r="X221" s="227"/>
      <c r="Y221" s="227"/>
      <c r="Z221" s="227"/>
      <c r="AA221" s="227"/>
      <c r="AB221" s="227"/>
    </row>
    <row r="222" spans="1:28" s="168" customFormat="1" outlineLevel="1">
      <c r="A222" s="162"/>
      <c r="B222" s="162"/>
      <c r="C222" s="162"/>
      <c r="E222" s="164"/>
      <c r="F222" s="162"/>
      <c r="G222" s="162"/>
      <c r="H222" s="162"/>
      <c r="I222" s="165"/>
      <c r="J222" s="166"/>
      <c r="K222" s="166"/>
      <c r="L222" s="166"/>
      <c r="M222" s="166"/>
      <c r="N222" s="169"/>
    </row>
    <row r="223" spans="1:28" s="168" customFormat="1" outlineLevel="2">
      <c r="A223" s="162" t="s">
        <v>246</v>
      </c>
      <c r="B223" s="162" t="s">
        <v>208</v>
      </c>
      <c r="C223" s="162" t="s">
        <v>39</v>
      </c>
      <c r="D223" s="168" t="s">
        <v>288</v>
      </c>
      <c r="E223" s="164">
        <v>4149</v>
      </c>
      <c r="F223" s="162" t="s">
        <v>215</v>
      </c>
      <c r="G223" s="162" t="s">
        <v>142</v>
      </c>
      <c r="H223" s="162" t="s">
        <v>356</v>
      </c>
      <c r="I223" s="165"/>
      <c r="J223" s="166">
        <v>37889.130000000005</v>
      </c>
      <c r="K223" s="166">
        <v>162961.89000000001</v>
      </c>
      <c r="L223" s="166">
        <v>0</v>
      </c>
      <c r="M223" s="166">
        <f t="shared" si="8"/>
        <v>200851.02000000002</v>
      </c>
      <c r="N223" s="169"/>
    </row>
    <row r="224" spans="1:28" s="168" customFormat="1" outlineLevel="2">
      <c r="A224" s="162" t="s">
        <v>246</v>
      </c>
      <c r="B224" s="162" t="s">
        <v>208</v>
      </c>
      <c r="C224" s="162" t="s">
        <v>39</v>
      </c>
      <c r="D224" s="168" t="s">
        <v>216</v>
      </c>
      <c r="E224" s="164">
        <v>4150</v>
      </c>
      <c r="F224" s="162" t="s">
        <v>216</v>
      </c>
      <c r="G224" s="162" t="s">
        <v>142</v>
      </c>
      <c r="H224" s="162" t="s">
        <v>356</v>
      </c>
      <c r="I224" s="165"/>
      <c r="J224" s="166">
        <v>0</v>
      </c>
      <c r="K224" s="166">
        <v>0</v>
      </c>
      <c r="L224" s="166">
        <v>0</v>
      </c>
      <c r="M224" s="166">
        <f t="shared" si="8"/>
        <v>0</v>
      </c>
      <c r="N224" s="169"/>
    </row>
    <row r="225" spans="1:14" s="168" customFormat="1" outlineLevel="2">
      <c r="A225" s="162" t="str">
        <f>VLOOKUP(E225,'[2]Year 1 - 3'!$A$7:$G$1044,7,FALSE)</f>
        <v>Other Elec Production / Turbines 340-346</v>
      </c>
      <c r="B225" s="162" t="s">
        <v>208</v>
      </c>
      <c r="C225" s="162" t="s">
        <v>39</v>
      </c>
      <c r="D225" s="168" t="s">
        <v>386</v>
      </c>
      <c r="E225" s="164">
        <v>4167</v>
      </c>
      <c r="F225" s="162" t="s">
        <v>387</v>
      </c>
      <c r="G225" s="162" t="s">
        <v>142</v>
      </c>
      <c r="H225" s="162" t="s">
        <v>357</v>
      </c>
      <c r="I225" s="165"/>
      <c r="J225" s="166">
        <v>0</v>
      </c>
      <c r="K225" s="166">
        <v>0</v>
      </c>
      <c r="L225" s="166">
        <v>0</v>
      </c>
      <c r="M225" s="166">
        <f t="shared" si="8"/>
        <v>0</v>
      </c>
      <c r="N225" s="169"/>
    </row>
    <row r="226" spans="1:14" s="199" customFormat="1" ht="31.5" outlineLevel="1">
      <c r="A226" s="170" t="s">
        <v>420</v>
      </c>
      <c r="B226" s="170"/>
      <c r="C226" s="170"/>
      <c r="E226" s="198"/>
      <c r="F226" s="170"/>
      <c r="G226" s="170"/>
      <c r="H226" s="170"/>
      <c r="I226" s="200"/>
      <c r="J226" s="171">
        <f>SUBTOTAL(9,J223:J225)</f>
        <v>37889.130000000005</v>
      </c>
      <c r="K226" s="171">
        <f>SUBTOTAL(9,K223:K225)</f>
        <v>162961.89000000001</v>
      </c>
      <c r="L226" s="171">
        <f>SUBTOTAL(9,L223:L225)</f>
        <v>0</v>
      </c>
      <c r="M226" s="228">
        <f>SUBTOTAL(9,M223:M225)</f>
        <v>200851.02000000002</v>
      </c>
      <c r="N226" s="201"/>
    </row>
    <row r="227" spans="1:14" s="168" customFormat="1">
      <c r="A227" s="162"/>
      <c r="B227" s="162"/>
      <c r="C227" s="162"/>
      <c r="E227" s="164"/>
      <c r="F227" s="162"/>
      <c r="G227" s="162"/>
      <c r="H227" s="162"/>
      <c r="I227" s="165"/>
      <c r="J227" s="166"/>
      <c r="K227" s="166"/>
      <c r="L227" s="166"/>
      <c r="M227" s="166"/>
      <c r="N227" s="169"/>
    </row>
    <row r="228" spans="1:14" s="168" customFormat="1">
      <c r="A228" s="162" t="s">
        <v>248</v>
      </c>
      <c r="B228" s="162" t="s">
        <v>210</v>
      </c>
      <c r="C228" s="162" t="s">
        <v>40</v>
      </c>
      <c r="D228" s="168" t="s">
        <v>326</v>
      </c>
      <c r="E228" s="164">
        <v>5005</v>
      </c>
      <c r="F228" s="162" t="s">
        <v>219</v>
      </c>
      <c r="G228" s="162" t="s">
        <v>145</v>
      </c>
      <c r="H228" s="162" t="s">
        <v>355</v>
      </c>
      <c r="I228" s="165"/>
      <c r="J228" s="166">
        <v>882012.98</v>
      </c>
      <c r="K228" s="166">
        <v>499685</v>
      </c>
      <c r="L228" s="166">
        <v>3720562</v>
      </c>
      <c r="M228" s="166">
        <f t="shared" ref="M228:M234" si="9">SUM(J228:L228)</f>
        <v>5102259.9800000004</v>
      </c>
      <c r="N228" s="169"/>
    </row>
    <row r="229" spans="1:14" s="168" customFormat="1" outlineLevel="2">
      <c r="A229" s="162" t="s">
        <v>248</v>
      </c>
      <c r="B229" s="162" t="s">
        <v>210</v>
      </c>
      <c r="C229" s="162" t="s">
        <v>40</v>
      </c>
      <c r="D229" s="168" t="s">
        <v>327</v>
      </c>
      <c r="E229" s="164">
        <v>5006</v>
      </c>
      <c r="F229" s="162" t="s">
        <v>220</v>
      </c>
      <c r="G229" s="162" t="s">
        <v>145</v>
      </c>
      <c r="H229" s="162" t="s">
        <v>356</v>
      </c>
      <c r="I229" s="165"/>
      <c r="J229" s="166">
        <v>235614.03</v>
      </c>
      <c r="K229" s="166">
        <v>218134</v>
      </c>
      <c r="L229" s="166">
        <v>607949</v>
      </c>
      <c r="M229" s="166">
        <f t="shared" si="9"/>
        <v>1061697.03</v>
      </c>
      <c r="N229" s="169"/>
    </row>
    <row r="230" spans="1:14" s="168" customFormat="1" outlineLevel="2">
      <c r="A230" s="162" t="s">
        <v>248</v>
      </c>
      <c r="B230" s="162" t="s">
        <v>210</v>
      </c>
      <c r="C230" s="162" t="s">
        <v>40</v>
      </c>
      <c r="D230" s="168" t="s">
        <v>328</v>
      </c>
      <c r="E230" s="164">
        <v>5010</v>
      </c>
      <c r="F230" s="162" t="s">
        <v>4</v>
      </c>
      <c r="G230" s="162" t="s">
        <v>145</v>
      </c>
      <c r="H230" s="162" t="s">
        <v>356</v>
      </c>
      <c r="I230" s="165"/>
      <c r="J230" s="166">
        <v>0</v>
      </c>
      <c r="K230" s="166">
        <v>0</v>
      </c>
      <c r="L230" s="166">
        <v>120500</v>
      </c>
      <c r="M230" s="166">
        <f t="shared" si="9"/>
        <v>120500</v>
      </c>
      <c r="N230" s="169"/>
    </row>
    <row r="231" spans="1:14" s="168" customFormat="1" outlineLevel="2">
      <c r="A231" s="162" t="s">
        <v>248</v>
      </c>
      <c r="B231" s="162" t="s">
        <v>210</v>
      </c>
      <c r="C231" s="162" t="s">
        <v>40</v>
      </c>
      <c r="D231" s="168" t="s">
        <v>332</v>
      </c>
      <c r="E231" s="164">
        <v>5138</v>
      </c>
      <c r="F231" s="162" t="s">
        <v>204</v>
      </c>
      <c r="G231" s="162" t="s">
        <v>145</v>
      </c>
      <c r="H231" s="162" t="s">
        <v>357</v>
      </c>
      <c r="I231" s="165"/>
      <c r="J231" s="166">
        <v>0</v>
      </c>
      <c r="K231" s="166">
        <v>0</v>
      </c>
      <c r="L231" s="166">
        <v>0</v>
      </c>
      <c r="M231" s="166">
        <f t="shared" si="9"/>
        <v>0</v>
      </c>
      <c r="N231" s="169"/>
    </row>
    <row r="232" spans="1:14" s="168" customFormat="1" outlineLevel="2">
      <c r="A232" s="162" t="s">
        <v>248</v>
      </c>
      <c r="B232" s="162" t="s">
        <v>210</v>
      </c>
      <c r="C232" s="162" t="s">
        <v>40</v>
      </c>
      <c r="D232" s="168" t="s">
        <v>331</v>
      </c>
      <c r="E232" s="164">
        <v>5143</v>
      </c>
      <c r="F232" s="162" t="s">
        <v>251</v>
      </c>
      <c r="G232" s="162" t="s">
        <v>145</v>
      </c>
      <c r="H232" s="162" t="s">
        <v>357</v>
      </c>
      <c r="I232" s="165"/>
      <c r="J232" s="166">
        <v>0</v>
      </c>
      <c r="K232" s="166">
        <v>0</v>
      </c>
      <c r="L232" s="166">
        <v>1538000</v>
      </c>
      <c r="M232" s="166">
        <f t="shared" si="9"/>
        <v>1538000</v>
      </c>
    </row>
    <row r="233" spans="1:14" s="168" customFormat="1" outlineLevel="2">
      <c r="A233" s="162" t="s">
        <v>248</v>
      </c>
      <c r="B233" s="162" t="s">
        <v>210</v>
      </c>
      <c r="C233" s="162" t="s">
        <v>40</v>
      </c>
      <c r="D233" s="168" t="s">
        <v>388</v>
      </c>
      <c r="E233" s="164">
        <v>7129</v>
      </c>
      <c r="F233" s="162" t="s">
        <v>388</v>
      </c>
      <c r="G233" s="162" t="s">
        <v>147</v>
      </c>
      <c r="H233" s="162" t="s">
        <v>357</v>
      </c>
      <c r="I233" s="165"/>
      <c r="J233" s="166">
        <v>4105.99</v>
      </c>
      <c r="K233" s="166">
        <v>585.24</v>
      </c>
      <c r="L233" s="166">
        <v>240000</v>
      </c>
      <c r="M233" s="166">
        <f t="shared" si="9"/>
        <v>244691.23</v>
      </c>
      <c r="N233" s="169"/>
    </row>
    <row r="234" spans="1:14" s="168" customFormat="1" outlineLevel="2">
      <c r="A234" s="162" t="s">
        <v>248</v>
      </c>
      <c r="B234" s="162" t="s">
        <v>210</v>
      </c>
      <c r="C234" s="162" t="s">
        <v>40</v>
      </c>
      <c r="D234" s="168" t="s">
        <v>333</v>
      </c>
      <c r="E234" s="164">
        <v>7200</v>
      </c>
      <c r="F234" s="162" t="s">
        <v>74</v>
      </c>
      <c r="G234" s="162" t="s">
        <v>147</v>
      </c>
      <c r="H234" s="162" t="s">
        <v>356</v>
      </c>
      <c r="I234" s="165"/>
      <c r="J234" s="166">
        <v>0</v>
      </c>
      <c r="K234" s="166">
        <v>0</v>
      </c>
      <c r="L234" s="166">
        <v>5000</v>
      </c>
      <c r="M234" s="166">
        <f t="shared" si="9"/>
        <v>5000</v>
      </c>
      <c r="N234" s="169"/>
    </row>
    <row r="235" spans="1:14" s="199" customFormat="1" ht="15.75" outlineLevel="1">
      <c r="A235" s="170"/>
      <c r="B235" s="170"/>
      <c r="C235" s="198" t="s">
        <v>424</v>
      </c>
      <c r="E235" s="198"/>
      <c r="F235" s="170"/>
      <c r="G235" s="170"/>
      <c r="H235" s="170"/>
      <c r="I235" s="200"/>
      <c r="J235" s="171">
        <f>SUBTOTAL(9,J229:J234)</f>
        <v>239720.02</v>
      </c>
      <c r="K235" s="171">
        <f>SUBTOTAL(9,K229:K234)</f>
        <v>218719.24</v>
      </c>
      <c r="L235" s="171">
        <f>SUBTOTAL(9,L229:L234)</f>
        <v>2511449</v>
      </c>
      <c r="M235" s="171">
        <f>SUBTOTAL(9,M229:M234)</f>
        <v>2969888.2600000002</v>
      </c>
      <c r="N235" s="201"/>
    </row>
    <row r="236" spans="1:14" s="168" customFormat="1" outlineLevel="2">
      <c r="A236" s="162" t="s">
        <v>248</v>
      </c>
      <c r="B236" s="162" t="s">
        <v>210</v>
      </c>
      <c r="C236" s="162" t="s">
        <v>38</v>
      </c>
      <c r="D236" s="168" t="s">
        <v>326</v>
      </c>
      <c r="E236" s="164">
        <v>5005</v>
      </c>
      <c r="F236" s="162" t="s">
        <v>219</v>
      </c>
      <c r="G236" s="162" t="s">
        <v>145</v>
      </c>
      <c r="H236" s="162" t="s">
        <v>355</v>
      </c>
      <c r="I236" s="165"/>
      <c r="J236" s="166">
        <v>75565.02</v>
      </c>
      <c r="K236" s="166">
        <v>1681</v>
      </c>
      <c r="L236" s="166"/>
      <c r="M236" s="166">
        <f>SUM(J236:L236)</f>
        <v>77246.02</v>
      </c>
      <c r="N236" s="169"/>
    </row>
    <row r="237" spans="1:14" s="199" customFormat="1" ht="15.75" outlineLevel="1">
      <c r="A237" s="170"/>
      <c r="B237" s="170"/>
      <c r="C237" s="170" t="s">
        <v>426</v>
      </c>
      <c r="E237" s="198"/>
      <c r="F237" s="170"/>
      <c r="G237" s="170"/>
      <c r="H237" s="170"/>
      <c r="I237" s="200"/>
      <c r="J237" s="171">
        <f>SUBTOTAL(9,J236:J236)</f>
        <v>75565.02</v>
      </c>
      <c r="K237" s="171">
        <f>SUBTOTAL(9,K236:K236)</f>
        <v>1681</v>
      </c>
      <c r="L237" s="171">
        <f>SUBTOTAL(9,L236:L236)</f>
        <v>0</v>
      </c>
      <c r="M237" s="228">
        <f>SUBTOTAL(9,M236:M236)</f>
        <v>77246.02</v>
      </c>
      <c r="N237" s="201"/>
    </row>
    <row r="238" spans="1:14" s="199" customFormat="1" ht="31.5">
      <c r="A238" s="170"/>
      <c r="B238" s="170"/>
      <c r="C238" s="170" t="s">
        <v>128</v>
      </c>
      <c r="E238" s="198"/>
      <c r="F238" s="170"/>
      <c r="G238" s="170"/>
      <c r="H238" s="170"/>
      <c r="I238" s="200"/>
      <c r="J238" s="171">
        <f>SUBTOTAL(9,J229:J236)</f>
        <v>315285.03999999998</v>
      </c>
      <c r="K238" s="171">
        <f>SUBTOTAL(9,K229:K236)</f>
        <v>220400.24</v>
      </c>
      <c r="L238" s="171">
        <f>SUBTOTAL(9,L229:L236)</f>
        <v>2511449</v>
      </c>
      <c r="M238" s="171">
        <f>SUBTOTAL(9,M229:M236)</f>
        <v>3047134.2800000003</v>
      </c>
      <c r="N238" s="201"/>
    </row>
    <row r="239" spans="1:14" s="168" customFormat="1" outlineLevel="2">
      <c r="A239" s="162" t="s">
        <v>248</v>
      </c>
      <c r="B239" s="162" t="s">
        <v>208</v>
      </c>
      <c r="C239" s="162" t="s">
        <v>39</v>
      </c>
      <c r="D239" s="168" t="s">
        <v>326</v>
      </c>
      <c r="E239" s="164">
        <v>5005</v>
      </c>
      <c r="F239" s="162" t="s">
        <v>219</v>
      </c>
      <c r="G239" s="162" t="s">
        <v>145</v>
      </c>
      <c r="H239" s="162" t="s">
        <v>355</v>
      </c>
      <c r="I239" s="165"/>
      <c r="J239" s="166">
        <v>173271.2</v>
      </c>
      <c r="K239" s="166">
        <v>68671</v>
      </c>
      <c r="L239" s="166"/>
      <c r="M239" s="166">
        <f>SUM(J239:L239)</f>
        <v>241942.2</v>
      </c>
      <c r="N239" s="169"/>
    </row>
    <row r="240" spans="1:14" s="168" customFormat="1" outlineLevel="2">
      <c r="A240" s="162" t="s">
        <v>248</v>
      </c>
      <c r="B240" s="162" t="s">
        <v>208</v>
      </c>
      <c r="C240" s="162" t="s">
        <v>39</v>
      </c>
      <c r="D240" s="168" t="s">
        <v>327</v>
      </c>
      <c r="E240" s="164">
        <v>5006</v>
      </c>
      <c r="F240" s="162" t="s">
        <v>220</v>
      </c>
      <c r="G240" s="162" t="s">
        <v>145</v>
      </c>
      <c r="H240" s="162" t="s">
        <v>356</v>
      </c>
      <c r="I240" s="165"/>
      <c r="J240" s="166">
        <v>-11256</v>
      </c>
      <c r="K240" s="166">
        <v>0</v>
      </c>
      <c r="L240" s="166"/>
      <c r="M240" s="166">
        <f>SUM(J240:L240)</f>
        <v>-11256</v>
      </c>
      <c r="N240" s="169"/>
    </row>
    <row r="241" spans="1:14" s="199" customFormat="1" ht="15.75" outlineLevel="1">
      <c r="A241" s="170"/>
      <c r="B241" s="170" t="s">
        <v>422</v>
      </c>
      <c r="C241" s="170"/>
      <c r="E241" s="198"/>
      <c r="F241" s="170"/>
      <c r="G241" s="170"/>
      <c r="H241" s="170"/>
      <c r="I241" s="200"/>
      <c r="J241" s="171">
        <f>SUBTOTAL(9,J239:J240)</f>
        <v>162015.20000000001</v>
      </c>
      <c r="K241" s="171">
        <f>SUBTOTAL(9,K239:K240)</f>
        <v>68671</v>
      </c>
      <c r="L241" s="171">
        <f>SUBTOTAL(9,L239:L240)</f>
        <v>0</v>
      </c>
      <c r="M241" s="228">
        <f>SUBTOTAL(9,M239:M240)</f>
        <v>230686.2</v>
      </c>
      <c r="N241" s="201"/>
    </row>
    <row r="242" spans="1:14" s="168" customFormat="1" outlineLevel="2">
      <c r="A242" s="162" t="s">
        <v>248</v>
      </c>
      <c r="B242" s="162" t="s">
        <v>209</v>
      </c>
      <c r="C242" s="162" t="s">
        <v>40</v>
      </c>
      <c r="D242" s="168" t="s">
        <v>238</v>
      </c>
      <c r="E242" s="164">
        <v>5144</v>
      </c>
      <c r="F242" s="162" t="s">
        <v>238</v>
      </c>
      <c r="G242" s="162" t="s">
        <v>145</v>
      </c>
      <c r="H242" s="162" t="s">
        <v>357</v>
      </c>
      <c r="I242" s="165"/>
      <c r="J242" s="166">
        <v>12181.450000000012</v>
      </c>
      <c r="K242" s="166">
        <v>4793.8600000000006</v>
      </c>
      <c r="L242" s="166">
        <v>172500</v>
      </c>
      <c r="M242" s="166">
        <f>SUM(J242:L242)</f>
        <v>189475.31</v>
      </c>
      <c r="N242" s="169"/>
    </row>
    <row r="243" spans="1:14" s="199" customFormat="1" ht="31.5" outlineLevel="1">
      <c r="A243" s="170"/>
      <c r="B243" s="170" t="s">
        <v>423</v>
      </c>
      <c r="C243" s="170"/>
      <c r="E243" s="198"/>
      <c r="F243" s="170"/>
      <c r="G243" s="170"/>
      <c r="H243" s="170"/>
      <c r="I243" s="200"/>
      <c r="J243" s="171">
        <f>SUBTOTAL(9,J242:J242)</f>
        <v>12181.450000000012</v>
      </c>
      <c r="K243" s="171">
        <f>SUBTOTAL(9,K242:K242)</f>
        <v>4793.8600000000006</v>
      </c>
      <c r="L243" s="171">
        <f>SUBTOTAL(9,L242:L242)</f>
        <v>172500</v>
      </c>
      <c r="M243" s="228">
        <f>SUBTOTAL(9,M242:M242)</f>
        <v>189475.31</v>
      </c>
      <c r="N243" s="201"/>
    </row>
    <row r="244" spans="1:14" s="168" customFormat="1" ht="31.5">
      <c r="A244" s="162"/>
      <c r="B244" s="170" t="s">
        <v>128</v>
      </c>
      <c r="C244" s="162"/>
      <c r="E244" s="164"/>
      <c r="F244" s="162"/>
      <c r="G244" s="162"/>
      <c r="H244" s="162"/>
      <c r="I244" s="165"/>
      <c r="J244" s="166">
        <f>SUBTOTAL(9,J228:J242)</f>
        <v>1371494.67</v>
      </c>
      <c r="K244" s="166">
        <f>SUBTOTAL(9,K228:K242)</f>
        <v>793550.1</v>
      </c>
      <c r="L244" s="166">
        <f>SUBTOTAL(9,L228:L242)</f>
        <v>6404511</v>
      </c>
      <c r="M244" s="166">
        <f>SUBTOTAL(9,M228:M242)</f>
        <v>8569555.7700000014</v>
      </c>
      <c r="N244" s="169"/>
    </row>
    <row r="245" spans="1:14" s="168" customFormat="1" outlineLevel="1">
      <c r="A245" s="162"/>
      <c r="B245" s="162"/>
      <c r="C245" s="162"/>
      <c r="E245" s="164"/>
      <c r="F245" s="162"/>
      <c r="G245" s="162"/>
      <c r="H245" s="162"/>
      <c r="I245" s="165"/>
      <c r="J245" s="166"/>
      <c r="K245" s="166"/>
      <c r="L245" s="166"/>
      <c r="M245" s="166"/>
      <c r="N245" s="169"/>
    </row>
    <row r="246" spans="1:14" s="168" customFormat="1" outlineLevel="2">
      <c r="A246" s="162" t="str">
        <f>VLOOKUP(E246,'[2]Year 1 - 3'!$A$7:$G$1044,7,FALSE)</f>
        <v>Thermal 311-316</v>
      </c>
      <c r="B246" s="162" t="s">
        <v>208</v>
      </c>
      <c r="C246" s="162" t="s">
        <v>39</v>
      </c>
      <c r="D246" s="168" t="s">
        <v>289</v>
      </c>
      <c r="E246" s="164">
        <v>4116</v>
      </c>
      <c r="F246" s="162" t="s">
        <v>60</v>
      </c>
      <c r="G246" s="162" t="s">
        <v>142</v>
      </c>
      <c r="H246" s="162" t="s">
        <v>356</v>
      </c>
      <c r="I246" s="165"/>
      <c r="J246" s="166">
        <v>480774</v>
      </c>
      <c r="K246" s="166">
        <v>133324</v>
      </c>
      <c r="L246" s="166">
        <v>845199</v>
      </c>
      <c r="M246" s="166">
        <f t="shared" si="8"/>
        <v>1459297</v>
      </c>
      <c r="N246" s="169"/>
    </row>
    <row r="247" spans="1:14" s="168" customFormat="1" outlineLevel="2">
      <c r="A247" s="162" t="s">
        <v>247</v>
      </c>
      <c r="B247" s="162" t="s">
        <v>208</v>
      </c>
      <c r="C247" s="162" t="s">
        <v>39</v>
      </c>
      <c r="D247" s="168" t="s">
        <v>287</v>
      </c>
      <c r="E247" s="164">
        <v>4151</v>
      </c>
      <c r="F247" s="162" t="s">
        <v>217</v>
      </c>
      <c r="G247" s="162" t="s">
        <v>142</v>
      </c>
      <c r="H247" s="162" t="s">
        <v>357</v>
      </c>
      <c r="I247" s="165"/>
      <c r="J247" s="166">
        <v>0</v>
      </c>
      <c r="K247" s="166">
        <v>0</v>
      </c>
      <c r="L247" s="193">
        <v>1000000</v>
      </c>
      <c r="M247" s="166">
        <f t="shared" si="8"/>
        <v>1000000</v>
      </c>
      <c r="N247" s="169"/>
    </row>
    <row r="248" spans="1:14" s="168" customFormat="1" outlineLevel="2">
      <c r="A248" s="162" t="s">
        <v>247</v>
      </c>
      <c r="B248" s="162" t="s">
        <v>208</v>
      </c>
      <c r="C248" s="162" t="s">
        <v>39</v>
      </c>
      <c r="D248" s="168" t="s">
        <v>289</v>
      </c>
      <c r="E248" s="164">
        <v>7130</v>
      </c>
      <c r="F248" s="162" t="s">
        <v>389</v>
      </c>
      <c r="G248" s="162" t="s">
        <v>147</v>
      </c>
      <c r="H248" s="162" t="s">
        <v>357</v>
      </c>
      <c r="I248" s="165"/>
      <c r="J248" s="166">
        <v>0</v>
      </c>
      <c r="K248" s="166">
        <v>0</v>
      </c>
      <c r="L248" s="166">
        <v>0</v>
      </c>
      <c r="M248" s="166">
        <f t="shared" ref="M248" si="10">SUM(J248:L248)</f>
        <v>0</v>
      </c>
      <c r="N248" s="169"/>
    </row>
    <row r="249" spans="1:14" s="199" customFormat="1" ht="15.75" outlineLevel="1">
      <c r="A249" s="170" t="s">
        <v>421</v>
      </c>
      <c r="B249" s="170"/>
      <c r="C249" s="170"/>
      <c r="E249" s="198"/>
      <c r="F249" s="170"/>
      <c r="G249" s="170"/>
      <c r="H249" s="170"/>
      <c r="I249" s="200"/>
      <c r="J249" s="171">
        <f>SUBTOTAL(9,J246:J248)</f>
        <v>480774</v>
      </c>
      <c r="K249" s="171">
        <f>SUBTOTAL(9,K246:K248)</f>
        <v>133324</v>
      </c>
      <c r="L249" s="171">
        <f>SUBTOTAL(9,L246:L248)</f>
        <v>1845199</v>
      </c>
      <c r="M249" s="228">
        <f>SUBTOTAL(9,M246:M248)</f>
        <v>2459297</v>
      </c>
      <c r="N249" s="201"/>
    </row>
    <row r="250" spans="1:14" s="168" customFormat="1">
      <c r="A250" s="162"/>
      <c r="B250" s="162"/>
      <c r="C250" s="162"/>
      <c r="E250" s="164"/>
      <c r="F250" s="162"/>
      <c r="G250" s="162"/>
      <c r="H250" s="162"/>
      <c r="I250" s="165"/>
      <c r="J250" s="166"/>
      <c r="K250" s="166"/>
      <c r="L250" s="166"/>
      <c r="M250" s="166"/>
      <c r="N250" s="169"/>
    </row>
    <row r="251" spans="1:14" s="168" customFormat="1">
      <c r="A251" s="162" t="s">
        <v>252</v>
      </c>
      <c r="B251" s="162" t="s">
        <v>210</v>
      </c>
      <c r="C251" s="162" t="s">
        <v>40</v>
      </c>
      <c r="D251" s="168" t="s">
        <v>325</v>
      </c>
      <c r="E251" s="164">
        <v>7000</v>
      </c>
      <c r="F251" s="162" t="s">
        <v>68</v>
      </c>
      <c r="G251" s="162" t="s">
        <v>147</v>
      </c>
      <c r="H251" s="162" t="s">
        <v>356</v>
      </c>
      <c r="I251" s="165"/>
      <c r="J251" s="166">
        <v>0</v>
      </c>
      <c r="K251" s="166">
        <v>0</v>
      </c>
      <c r="L251" s="166">
        <v>464734</v>
      </c>
      <c r="M251" s="166">
        <f>SUM(J251:L251)</f>
        <v>464734</v>
      </c>
      <c r="N251" s="169"/>
    </row>
    <row r="252" spans="1:14" s="168" customFormat="1" outlineLevel="2">
      <c r="A252" s="162" t="s">
        <v>252</v>
      </c>
      <c r="B252" s="162" t="s">
        <v>210</v>
      </c>
      <c r="C252" s="162" t="s">
        <v>39</v>
      </c>
      <c r="D252" s="168" t="s">
        <v>325</v>
      </c>
      <c r="E252" s="164">
        <v>7000</v>
      </c>
      <c r="F252" s="162" t="s">
        <v>68</v>
      </c>
      <c r="G252" s="162" t="s">
        <v>147</v>
      </c>
      <c r="H252" s="162"/>
      <c r="I252" s="165"/>
      <c r="J252" s="166"/>
      <c r="K252" s="166">
        <v>75429</v>
      </c>
      <c r="L252" s="166"/>
      <c r="M252" s="166">
        <f>SUM(J252:L252)</f>
        <v>75429</v>
      </c>
      <c r="N252" s="169"/>
    </row>
    <row r="253" spans="1:14" s="168" customFormat="1" ht="15.75" outlineLevel="1">
      <c r="A253" s="162"/>
      <c r="B253" s="162"/>
      <c r="C253" s="198" t="s">
        <v>425</v>
      </c>
      <c r="E253" s="164"/>
      <c r="F253" s="162"/>
      <c r="G253" s="162"/>
      <c r="H253" s="162"/>
      <c r="I253" s="165"/>
      <c r="J253" s="166">
        <f t="shared" ref="J253:L253" si="11">SUBTOTAL(9,J251:J252)</f>
        <v>0</v>
      </c>
      <c r="K253" s="166">
        <f t="shared" si="11"/>
        <v>75429</v>
      </c>
      <c r="L253" s="166">
        <f t="shared" si="11"/>
        <v>464734</v>
      </c>
      <c r="M253" s="166">
        <f>SUBTOTAL(9,M251:M252)</f>
        <v>540163</v>
      </c>
      <c r="N253" s="169"/>
    </row>
    <row r="254" spans="1:14" s="168" customFormat="1" outlineLevel="2">
      <c r="A254" s="162" t="s">
        <v>252</v>
      </c>
      <c r="B254" s="162" t="s">
        <v>210</v>
      </c>
      <c r="C254" s="162" t="s">
        <v>45</v>
      </c>
      <c r="D254" s="168" t="s">
        <v>325</v>
      </c>
      <c r="E254" s="164">
        <v>7000</v>
      </c>
      <c r="F254" s="162" t="s">
        <v>68</v>
      </c>
      <c r="G254" s="162" t="s">
        <v>147</v>
      </c>
      <c r="H254" s="162" t="s">
        <v>356</v>
      </c>
      <c r="I254" s="165"/>
      <c r="J254" s="166">
        <v>270</v>
      </c>
      <c r="K254" s="166">
        <v>0</v>
      </c>
      <c r="L254" s="166"/>
      <c r="M254" s="166">
        <f>SUM(J254:L254)</f>
        <v>270</v>
      </c>
      <c r="N254" s="169"/>
    </row>
    <row r="255" spans="1:14" s="168" customFormat="1" outlineLevel="2">
      <c r="A255" s="162" t="s">
        <v>252</v>
      </c>
      <c r="B255" s="162" t="s">
        <v>210</v>
      </c>
      <c r="C255" s="162" t="s">
        <v>45</v>
      </c>
      <c r="D255" s="168" t="s">
        <v>239</v>
      </c>
      <c r="E255" s="164">
        <v>7127</v>
      </c>
      <c r="F255" s="162" t="s">
        <v>239</v>
      </c>
      <c r="G255" s="162" t="s">
        <v>147</v>
      </c>
      <c r="H255" s="162" t="s">
        <v>357</v>
      </c>
      <c r="I255" s="165"/>
      <c r="J255" s="166">
        <v>85.170000000158325</v>
      </c>
      <c r="K255" s="166">
        <v>0</v>
      </c>
      <c r="L255" s="166">
        <v>16000</v>
      </c>
      <c r="M255" s="166">
        <f>SUM(J255:L255)</f>
        <v>16085.170000000158</v>
      </c>
      <c r="N255" s="169"/>
    </row>
    <row r="256" spans="1:14" s="168" customFormat="1" ht="15.75" outlineLevel="1">
      <c r="A256" s="162"/>
      <c r="B256" s="162"/>
      <c r="C256" s="170" t="s">
        <v>428</v>
      </c>
      <c r="E256" s="164"/>
      <c r="F256" s="162"/>
      <c r="G256" s="162"/>
      <c r="H256" s="162"/>
      <c r="I256" s="165"/>
      <c r="J256" s="166">
        <f>SUBTOTAL(9,J254:J255)</f>
        <v>355.17000000015832</v>
      </c>
      <c r="K256" s="166">
        <f>SUBTOTAL(9,K254:K255)</f>
        <v>0</v>
      </c>
      <c r="L256" s="166">
        <f>SUBTOTAL(9,L254:L255)</f>
        <v>16000</v>
      </c>
      <c r="M256" s="166">
        <f>SUBTOTAL(9,M254:M255)</f>
        <v>16355.170000000158</v>
      </c>
      <c r="N256" s="169"/>
    </row>
    <row r="257" spans="1:14" s="168" customFormat="1" outlineLevel="2">
      <c r="A257" s="162" t="s">
        <v>252</v>
      </c>
      <c r="B257" s="162" t="s">
        <v>208</v>
      </c>
      <c r="C257" s="162" t="s">
        <v>39</v>
      </c>
      <c r="D257" s="168" t="s">
        <v>325</v>
      </c>
      <c r="E257" s="164">
        <v>7000</v>
      </c>
      <c r="F257" s="162" t="s">
        <v>68</v>
      </c>
      <c r="G257" s="162" t="s">
        <v>147</v>
      </c>
      <c r="H257" s="162" t="s">
        <v>356</v>
      </c>
      <c r="I257" s="165"/>
      <c r="J257" s="166">
        <v>-18.5</v>
      </c>
      <c r="K257" s="166">
        <v>207986</v>
      </c>
      <c r="L257" s="166"/>
      <c r="M257" s="166">
        <f>SUM(J257:L257)</f>
        <v>207967.5</v>
      </c>
      <c r="N257" s="169"/>
    </row>
    <row r="258" spans="1:14" s="199" customFormat="1" ht="15.75" outlineLevel="1">
      <c r="A258" s="170"/>
      <c r="B258" s="170"/>
      <c r="C258" s="170" t="s">
        <v>425</v>
      </c>
      <c r="E258" s="198"/>
      <c r="F258" s="170"/>
      <c r="G258" s="170"/>
      <c r="H258" s="170"/>
      <c r="I258" s="200"/>
      <c r="J258" s="171">
        <f>SUBTOTAL(9,J257:J257)</f>
        <v>-18.5</v>
      </c>
      <c r="K258" s="171">
        <f>SUBTOTAL(9,K257:K257)</f>
        <v>207986</v>
      </c>
      <c r="L258" s="171">
        <f>SUBTOTAL(9,L257:L257)</f>
        <v>0</v>
      </c>
      <c r="M258" s="171">
        <f>SUBTOTAL(9,M257:M257)</f>
        <v>207967.5</v>
      </c>
      <c r="N258" s="201"/>
    </row>
    <row r="259" spans="1:14" s="168" customFormat="1" outlineLevel="2">
      <c r="A259" s="162" t="s">
        <v>252</v>
      </c>
      <c r="B259" s="162" t="s">
        <v>208</v>
      </c>
      <c r="C259" s="162" t="s">
        <v>45</v>
      </c>
      <c r="D259" s="168" t="s">
        <v>325</v>
      </c>
      <c r="E259" s="164">
        <v>7000</v>
      </c>
      <c r="F259" s="162" t="s">
        <v>68</v>
      </c>
      <c r="G259" s="162" t="s">
        <v>147</v>
      </c>
      <c r="H259" s="162" t="s">
        <v>356</v>
      </c>
      <c r="I259" s="165"/>
      <c r="J259" s="166">
        <v>37592.93</v>
      </c>
      <c r="K259" s="166">
        <v>161136</v>
      </c>
      <c r="L259" s="166"/>
      <c r="M259" s="166">
        <f>SUM(J259:L259)</f>
        <v>198728.93</v>
      </c>
      <c r="N259" s="169"/>
    </row>
    <row r="260" spans="1:14" s="199" customFormat="1" ht="15.75" outlineLevel="1">
      <c r="A260" s="170"/>
      <c r="B260" s="170"/>
      <c r="C260" s="170" t="s">
        <v>428</v>
      </c>
      <c r="E260" s="198"/>
      <c r="F260" s="170"/>
      <c r="G260" s="170"/>
      <c r="H260" s="170"/>
      <c r="I260" s="200"/>
      <c r="J260" s="171">
        <f>SUBTOTAL(9,J259:J259)</f>
        <v>37592.93</v>
      </c>
      <c r="K260" s="171">
        <f>SUBTOTAL(9,K259:K259)</f>
        <v>161136</v>
      </c>
      <c r="L260" s="171">
        <f>SUBTOTAL(9,L259:L259)</f>
        <v>0</v>
      </c>
      <c r="M260" s="171">
        <f>SUBTOTAL(9,M259:M259)</f>
        <v>198728.93</v>
      </c>
      <c r="N260" s="201"/>
    </row>
    <row r="261" spans="1:14" s="168" customFormat="1" outlineLevel="2">
      <c r="A261" s="162" t="s">
        <v>252</v>
      </c>
      <c r="B261" s="162" t="s">
        <v>208</v>
      </c>
      <c r="C261" s="162" t="s">
        <v>38</v>
      </c>
      <c r="D261" s="168" t="s">
        <v>325</v>
      </c>
      <c r="E261" s="164">
        <v>7000</v>
      </c>
      <c r="F261" s="162" t="s">
        <v>68</v>
      </c>
      <c r="G261" s="162" t="s">
        <v>147</v>
      </c>
      <c r="H261" s="162"/>
      <c r="I261" s="165"/>
      <c r="J261" s="166"/>
      <c r="K261" s="166">
        <v>581538</v>
      </c>
      <c r="L261" s="166"/>
      <c r="M261" s="166">
        <f>SUM(J261:L261)</f>
        <v>581538</v>
      </c>
      <c r="N261" s="169"/>
    </row>
    <row r="262" spans="1:14" s="168" customFormat="1" outlineLevel="2">
      <c r="A262" s="162" t="s">
        <v>252</v>
      </c>
      <c r="B262" s="162" t="s">
        <v>208</v>
      </c>
      <c r="C262" s="162" t="s">
        <v>38</v>
      </c>
      <c r="D262" s="168" t="s">
        <v>239</v>
      </c>
      <c r="E262" s="164">
        <v>7127</v>
      </c>
      <c r="F262" s="162" t="s">
        <v>239</v>
      </c>
      <c r="G262" s="162" t="s">
        <v>147</v>
      </c>
      <c r="H262" s="162"/>
      <c r="I262" s="165"/>
      <c r="J262" s="166"/>
      <c r="K262" s="166">
        <v>9262</v>
      </c>
      <c r="L262" s="166"/>
      <c r="M262" s="166">
        <f>SUM(J262:L262)</f>
        <v>9262</v>
      </c>
      <c r="N262" s="169"/>
    </row>
    <row r="263" spans="1:14" s="199" customFormat="1" ht="15.75" outlineLevel="1">
      <c r="A263" s="170"/>
      <c r="B263" s="170"/>
      <c r="C263" s="170" t="s">
        <v>426</v>
      </c>
      <c r="E263" s="198"/>
      <c r="F263" s="170"/>
      <c r="G263" s="170"/>
      <c r="H263" s="170"/>
      <c r="I263" s="200"/>
      <c r="J263" s="171">
        <f>SUBTOTAL(9,J261:J262)</f>
        <v>0</v>
      </c>
      <c r="K263" s="171">
        <f>SUBTOTAL(9,K261:K262)</f>
        <v>590800</v>
      </c>
      <c r="L263" s="171">
        <f>SUBTOTAL(9,L261:L262)</f>
        <v>0</v>
      </c>
      <c r="M263" s="171">
        <f>SUBTOTAL(9,M261:M262)</f>
        <v>590800</v>
      </c>
      <c r="N263" s="201"/>
    </row>
    <row r="264" spans="1:14" s="168" customFormat="1" outlineLevel="2">
      <c r="A264" s="162" t="s">
        <v>252</v>
      </c>
      <c r="B264" s="162" t="s">
        <v>209</v>
      </c>
      <c r="C264" s="162" t="s">
        <v>45</v>
      </c>
      <c r="D264" s="168" t="s">
        <v>325</v>
      </c>
      <c r="E264" s="164">
        <v>7000</v>
      </c>
      <c r="F264" s="162" t="s">
        <v>68</v>
      </c>
      <c r="G264" s="162" t="s">
        <v>147</v>
      </c>
      <c r="H264" s="162" t="s">
        <v>356</v>
      </c>
      <c r="I264" s="165"/>
      <c r="J264" s="166">
        <v>-1385.97</v>
      </c>
      <c r="K264" s="166">
        <v>0</v>
      </c>
      <c r="L264" s="166"/>
      <c r="M264" s="166">
        <f>SUM(J264:L264)</f>
        <v>-1385.97</v>
      </c>
      <c r="N264" s="169"/>
    </row>
    <row r="265" spans="1:14" s="199" customFormat="1" ht="15.75" outlineLevel="1">
      <c r="A265" s="170"/>
      <c r="B265" s="170"/>
      <c r="C265" s="170" t="s">
        <v>428</v>
      </c>
      <c r="E265" s="198"/>
      <c r="F265" s="170"/>
      <c r="G265" s="170"/>
      <c r="H265" s="170"/>
      <c r="I265" s="200"/>
      <c r="J265" s="171">
        <f>SUBTOTAL(9,J264:J264)</f>
        <v>-1385.97</v>
      </c>
      <c r="K265" s="171">
        <f>SUBTOTAL(9,K264:K264)</f>
        <v>0</v>
      </c>
      <c r="L265" s="171">
        <f>SUBTOTAL(9,L264:L264)</f>
        <v>0</v>
      </c>
      <c r="M265" s="171">
        <f>SUBTOTAL(9,M264:M264)</f>
        <v>-1385.97</v>
      </c>
      <c r="N265" s="201"/>
    </row>
    <row r="266" spans="1:14" s="168" customFormat="1" outlineLevel="2">
      <c r="A266" s="162" t="s">
        <v>252</v>
      </c>
      <c r="B266" s="162" t="s">
        <v>209</v>
      </c>
      <c r="C266" s="162" t="s">
        <v>58</v>
      </c>
      <c r="D266" s="168" t="s">
        <v>239</v>
      </c>
      <c r="E266" s="164">
        <v>7127</v>
      </c>
      <c r="F266" s="162" t="s">
        <v>239</v>
      </c>
      <c r="G266" s="162" t="s">
        <v>147</v>
      </c>
      <c r="H266" s="162"/>
      <c r="I266" s="165"/>
      <c r="J266" s="166"/>
      <c r="K266" s="166">
        <v>125607</v>
      </c>
      <c r="L266" s="166"/>
      <c r="M266" s="166">
        <f>SUM(J266:L266)</f>
        <v>125607</v>
      </c>
      <c r="N266" s="169"/>
    </row>
    <row r="267" spans="1:14" s="199" customFormat="1" ht="15.75" outlineLevel="1">
      <c r="A267" s="170"/>
      <c r="B267" s="170"/>
      <c r="C267" s="170" t="s">
        <v>427</v>
      </c>
      <c r="E267" s="198"/>
      <c r="F267" s="170"/>
      <c r="G267" s="170"/>
      <c r="H267" s="170"/>
      <c r="I267" s="200"/>
      <c r="J267" s="171">
        <f>SUBTOTAL(9,J266:J266)</f>
        <v>0</v>
      </c>
      <c r="K267" s="171">
        <f>SUBTOTAL(9,K266:K266)</f>
        <v>125607</v>
      </c>
      <c r="L267" s="171">
        <f>SUBTOTAL(9,L266:L266)</f>
        <v>0</v>
      </c>
      <c r="M267" s="171">
        <f>SUBTOTAL(9,M266:M266)</f>
        <v>125607</v>
      </c>
      <c r="N267" s="201"/>
    </row>
    <row r="268" spans="1:14" s="168" customFormat="1" ht="20.25" customHeight="1" outlineLevel="2">
      <c r="A268" s="162" t="s">
        <v>252</v>
      </c>
      <c r="B268" s="162" t="s">
        <v>209</v>
      </c>
      <c r="C268" s="162" t="s">
        <v>38</v>
      </c>
      <c r="D268" s="168" t="s">
        <v>325</v>
      </c>
      <c r="E268" s="164">
        <v>7000</v>
      </c>
      <c r="F268" s="162" t="s">
        <v>68</v>
      </c>
      <c r="G268" s="162" t="s">
        <v>147</v>
      </c>
      <c r="H268" s="162"/>
      <c r="I268" s="165"/>
      <c r="J268" s="166"/>
      <c r="K268" s="166">
        <v>74285</v>
      </c>
      <c r="L268" s="166"/>
      <c r="M268" s="166">
        <f>SUM(J268:L268)</f>
        <v>74285</v>
      </c>
      <c r="N268" s="169"/>
    </row>
    <row r="269" spans="1:14" s="199" customFormat="1" ht="15.75" outlineLevel="1">
      <c r="A269" s="170"/>
      <c r="B269" s="170"/>
      <c r="C269" s="170" t="s">
        <v>426</v>
      </c>
      <c r="E269" s="198"/>
      <c r="F269" s="170"/>
      <c r="G269" s="170"/>
      <c r="H269" s="170"/>
      <c r="I269" s="200"/>
      <c r="J269" s="171">
        <f>SUBTOTAL(9,J268:J268)</f>
        <v>0</v>
      </c>
      <c r="K269" s="171">
        <f>SUBTOTAL(9,K268:K268)</f>
        <v>74285</v>
      </c>
      <c r="L269" s="171">
        <f>SUBTOTAL(9,L268:L268)</f>
        <v>0</v>
      </c>
      <c r="M269" s="171">
        <f>SUBTOTAL(9,M268:M268)</f>
        <v>74285</v>
      </c>
      <c r="N269" s="201"/>
    </row>
    <row r="270" spans="1:14" s="199" customFormat="1" ht="31.5">
      <c r="A270" s="170"/>
      <c r="B270" s="170"/>
      <c r="C270" s="170" t="s">
        <v>128</v>
      </c>
      <c r="E270" s="198"/>
      <c r="F270" s="170"/>
      <c r="G270" s="170"/>
      <c r="H270" s="170"/>
      <c r="I270" s="200"/>
      <c r="J270" s="171">
        <f t="shared" ref="J270:L270" si="12">SUBTOTAL(9,J251:J268)</f>
        <v>36543.630000000157</v>
      </c>
      <c r="K270" s="171">
        <f t="shared" si="12"/>
        <v>1235243</v>
      </c>
      <c r="L270" s="171">
        <f t="shared" si="12"/>
        <v>480734</v>
      </c>
      <c r="M270" s="228">
        <f>SUBTOTAL(9,M251:M268)</f>
        <v>1752520.6300000001</v>
      </c>
      <c r="N270" s="201"/>
    </row>
    <row r="271" spans="1:14" s="199" customFormat="1" ht="31.5" outlineLevel="1">
      <c r="A271" s="170"/>
      <c r="B271" s="170" t="s">
        <v>423</v>
      </c>
      <c r="C271" s="170"/>
      <c r="E271" s="198"/>
      <c r="F271" s="170"/>
      <c r="G271" s="170"/>
      <c r="H271" s="170"/>
      <c r="I271" s="200"/>
      <c r="J271" s="171">
        <f>SUBTOTAL(9,J264:J268)</f>
        <v>-1385.97</v>
      </c>
      <c r="K271" s="171">
        <f>SUBTOTAL(9,K264:K268)</f>
        <v>199892</v>
      </c>
      <c r="L271" s="171">
        <f>SUBTOTAL(9,L264:L268)</f>
        <v>0</v>
      </c>
      <c r="M271" s="171">
        <f>SUBTOTAL(9,M264:M268)</f>
        <v>198506.03</v>
      </c>
      <c r="N271" s="201"/>
    </row>
    <row r="272" spans="1:14" s="199" customFormat="1" ht="31.5">
      <c r="A272" s="170"/>
      <c r="B272" s="170" t="s">
        <v>128</v>
      </c>
      <c r="C272" s="170"/>
      <c r="E272" s="198"/>
      <c r="F272" s="170"/>
      <c r="G272" s="170"/>
      <c r="H272" s="170"/>
      <c r="I272" s="200"/>
      <c r="J272" s="171">
        <f>SUBTOTAL(9,J251:J268)</f>
        <v>36543.630000000157</v>
      </c>
      <c r="K272" s="171">
        <f>SUBTOTAL(9,K251:K268)</f>
        <v>1235243</v>
      </c>
      <c r="L272" s="171">
        <f>SUBTOTAL(9,L251:L268)</f>
        <v>480734</v>
      </c>
      <c r="M272" s="171">
        <f>SUBTOTAL(9,M251:M268)</f>
        <v>1752520.6300000001</v>
      </c>
      <c r="N272" s="201"/>
    </row>
    <row r="273" spans="1:23" s="199" customFormat="1" ht="15.75" outlineLevel="1">
      <c r="A273" s="209"/>
      <c r="B273" s="203"/>
      <c r="C273" s="203"/>
      <c r="D273" s="203"/>
      <c r="E273" s="203"/>
      <c r="F273" s="203"/>
      <c r="G273" s="209"/>
      <c r="H273" s="203"/>
      <c r="I273" s="206"/>
      <c r="J273" s="210"/>
      <c r="K273" s="210"/>
      <c r="L273" s="210"/>
      <c r="M273" s="210"/>
      <c r="N273" s="211"/>
      <c r="O273" s="212"/>
      <c r="P273" s="212"/>
      <c r="Q273" s="212"/>
      <c r="R273" s="212"/>
      <c r="S273" s="212"/>
      <c r="T273" s="212"/>
      <c r="U273" s="212"/>
      <c r="V273" s="212"/>
      <c r="W273" s="212"/>
    </row>
    <row r="274" spans="1:23" s="199" customFormat="1" ht="15.75" outlineLevel="1">
      <c r="A274" s="209" t="s">
        <v>128</v>
      </c>
      <c r="B274" s="203"/>
      <c r="C274" s="203"/>
      <c r="D274" s="203"/>
      <c r="E274" s="203"/>
      <c r="F274" s="203"/>
      <c r="G274" s="209"/>
      <c r="H274" s="203"/>
      <c r="I274" s="206"/>
      <c r="J274" s="210">
        <f>SUBTOTAL(9,J7:J273)</f>
        <v>14004774.22288</v>
      </c>
      <c r="K274" s="210">
        <f>SUBTOTAL(9,K7:K273)</f>
        <v>24672374.019000001</v>
      </c>
      <c r="L274" s="210">
        <f>SUBTOTAL(9,L7:L273)</f>
        <v>69709056.584000006</v>
      </c>
      <c r="M274" s="210">
        <f>SUBTOTAL(9,M7:M273)</f>
        <v>108386204.82588002</v>
      </c>
      <c r="N274" s="211"/>
      <c r="O274" s="212"/>
      <c r="P274" s="212"/>
      <c r="Q274" s="212"/>
      <c r="R274" s="212"/>
      <c r="S274" s="212"/>
      <c r="T274" s="212"/>
      <c r="U274" s="212"/>
      <c r="V274" s="212"/>
      <c r="W274" s="212"/>
    </row>
    <row r="275" spans="1:23" s="168" customFormat="1">
      <c r="A275" s="157"/>
      <c r="B275" s="158"/>
      <c r="C275" s="158"/>
      <c r="D275" s="158"/>
      <c r="E275" s="158"/>
      <c r="F275" s="158"/>
      <c r="G275" s="157"/>
      <c r="H275" s="158"/>
      <c r="I275" s="149"/>
      <c r="J275" s="159"/>
      <c r="K275" s="159"/>
      <c r="L275" s="159"/>
      <c r="M275" s="221" t="s">
        <v>450</v>
      </c>
      <c r="O275" s="161"/>
      <c r="P275" s="161"/>
      <c r="Q275" s="161"/>
      <c r="R275" s="161"/>
      <c r="S275" s="161"/>
      <c r="T275" s="161"/>
      <c r="U275" s="161"/>
      <c r="V275" s="161"/>
      <c r="W275" s="161"/>
    </row>
    <row r="276" spans="1:23" s="163" customFormat="1" ht="15.75" thickBot="1">
      <c r="A276" s="174"/>
      <c r="B276" s="174"/>
      <c r="C276" s="174"/>
      <c r="D276" s="175"/>
      <c r="E276" s="174"/>
      <c r="F276" s="174"/>
      <c r="G276" s="174"/>
      <c r="H276" s="174"/>
      <c r="I276" s="176"/>
      <c r="J276" s="177"/>
      <c r="K276" s="177"/>
      <c r="L276" s="177"/>
      <c r="M276" s="177"/>
      <c r="N276" s="167"/>
    </row>
    <row r="277" spans="1:23" s="192" customFormat="1" ht="15.75">
      <c r="B277" s="170"/>
      <c r="C277" s="170"/>
      <c r="E277" s="170"/>
      <c r="F277" s="170"/>
      <c r="G277" s="170"/>
      <c r="H277" s="170"/>
      <c r="I277" s="200"/>
      <c r="J277" s="171">
        <f>J274</f>
        <v>14004774.22288</v>
      </c>
      <c r="K277" s="171">
        <f>K274</f>
        <v>24672374.019000001</v>
      </c>
      <c r="L277" s="171">
        <f>L274</f>
        <v>69709056.584000006</v>
      </c>
      <c r="M277" s="171">
        <f>M274</f>
        <v>108386204.82588002</v>
      </c>
    </row>
    <row r="278" spans="1:23" s="192" customFormat="1" ht="15.75">
      <c r="B278" s="170"/>
      <c r="C278" s="170"/>
      <c r="E278" s="170"/>
      <c r="F278" s="170"/>
      <c r="G278" s="170"/>
      <c r="H278" s="170"/>
      <c r="I278" s="200"/>
      <c r="J278" s="171"/>
      <c r="K278" s="171"/>
      <c r="L278" s="171"/>
      <c r="M278" s="171"/>
    </row>
    <row r="279" spans="1:23" s="163" customFormat="1" ht="47.25">
      <c r="A279" s="178" t="s">
        <v>395</v>
      </c>
      <c r="B279" s="162"/>
      <c r="C279" s="162"/>
      <c r="F279" s="162"/>
      <c r="G279" s="162"/>
      <c r="H279" s="162"/>
      <c r="I279" s="165"/>
      <c r="J279" s="166"/>
      <c r="K279" s="166"/>
      <c r="L279" s="166"/>
      <c r="M279" s="171"/>
      <c r="N279" s="191" t="s">
        <v>394</v>
      </c>
    </row>
    <row r="280" spans="1:23" s="163" customFormat="1">
      <c r="A280" s="151" t="s">
        <v>240</v>
      </c>
      <c r="B280" s="162" t="s">
        <v>208</v>
      </c>
      <c r="C280" s="162" t="s">
        <v>39</v>
      </c>
      <c r="D280" s="163" t="s">
        <v>309</v>
      </c>
      <c r="E280" s="164">
        <v>1002</v>
      </c>
      <c r="F280" s="162" t="s">
        <v>41</v>
      </c>
      <c r="G280" s="162" t="s">
        <v>144</v>
      </c>
      <c r="H280" s="162" t="s">
        <v>355</v>
      </c>
      <c r="I280" s="165"/>
      <c r="J280" s="166">
        <f>J301*$N$280</f>
        <v>63444.075830000002</v>
      </c>
      <c r="K280" s="166">
        <f t="shared" ref="K280:L280" si="13">K301*$N$280</f>
        <v>21217.52</v>
      </c>
      <c r="L280" s="166">
        <f t="shared" si="13"/>
        <v>22327.977000000003</v>
      </c>
      <c r="M280" s="166">
        <f>M301*$N$280</f>
        <v>106989.57283</v>
      </c>
      <c r="N280" s="188">
        <f>1-N301</f>
        <v>0.78700000000000003</v>
      </c>
    </row>
    <row r="281" spans="1:23" s="163" customFormat="1">
      <c r="A281" s="151" t="s">
        <v>240</v>
      </c>
      <c r="B281" s="162" t="s">
        <v>208</v>
      </c>
      <c r="C281" s="162" t="s">
        <v>39</v>
      </c>
      <c r="D281" s="163" t="s">
        <v>309</v>
      </c>
      <c r="E281" s="164">
        <v>1003</v>
      </c>
      <c r="F281" s="162" t="s">
        <v>24</v>
      </c>
      <c r="G281" s="162" t="s">
        <v>144</v>
      </c>
      <c r="H281" s="162" t="s">
        <v>355</v>
      </c>
      <c r="I281" s="165"/>
      <c r="J281" s="166">
        <f>J302*$N$281</f>
        <v>93580.86321000001</v>
      </c>
      <c r="K281" s="166">
        <f>K302*$N$281</f>
        <v>34503.525000000001</v>
      </c>
      <c r="L281" s="166">
        <f>L302*$N$281</f>
        <v>82172.511000000013</v>
      </c>
      <c r="M281" s="166">
        <f>M302*$N$281</f>
        <v>210256.89921</v>
      </c>
      <c r="N281" s="188">
        <v>0.17100000000000001</v>
      </c>
    </row>
    <row r="282" spans="1:23" s="163" customFormat="1">
      <c r="A282" s="151" t="s">
        <v>244</v>
      </c>
      <c r="B282" s="162" t="s">
        <v>209</v>
      </c>
      <c r="C282" s="162" t="s">
        <v>40</v>
      </c>
      <c r="D282" s="163" t="s">
        <v>309</v>
      </c>
      <c r="E282" s="164">
        <v>1050</v>
      </c>
      <c r="F282" s="162" t="s">
        <v>27</v>
      </c>
      <c r="G282" s="162" t="s">
        <v>144</v>
      </c>
      <c r="H282" s="162" t="s">
        <v>355</v>
      </c>
      <c r="I282" s="165"/>
      <c r="J282" s="166">
        <f>J303*$N$282</f>
        <v>51045.474479999997</v>
      </c>
      <c r="K282" s="166">
        <f t="shared" ref="K282:M282" si="14">K303*$N$282</f>
        <v>15333.536</v>
      </c>
      <c r="L282" s="166">
        <f t="shared" si="14"/>
        <v>41514.263999999996</v>
      </c>
      <c r="M282" s="166">
        <f t="shared" si="14"/>
        <v>107893.27448000001</v>
      </c>
      <c r="N282" s="188">
        <v>0.42399999999999999</v>
      </c>
    </row>
    <row r="283" spans="1:23" s="163" customFormat="1">
      <c r="A283" s="151" t="s">
        <v>244</v>
      </c>
      <c r="B283" s="162" t="s">
        <v>209</v>
      </c>
      <c r="C283" s="162" t="s">
        <v>40</v>
      </c>
      <c r="D283" s="163" t="s">
        <v>309</v>
      </c>
      <c r="E283" s="164">
        <v>1051</v>
      </c>
      <c r="F283" s="162" t="s">
        <v>28</v>
      </c>
      <c r="G283" s="162" t="s">
        <v>144</v>
      </c>
      <c r="H283" s="162" t="s">
        <v>355</v>
      </c>
      <c r="I283" s="165"/>
      <c r="J283" s="166">
        <f>J304*$N$283</f>
        <v>18566.714079999998</v>
      </c>
      <c r="K283" s="166">
        <f t="shared" ref="K283:M283" si="15">K304*$N$283</f>
        <v>5763.4319999999998</v>
      </c>
      <c r="L283" s="166">
        <f t="shared" si="15"/>
        <v>10806.487999999999</v>
      </c>
      <c r="M283" s="166">
        <f t="shared" si="15"/>
        <v>35136.634079999996</v>
      </c>
      <c r="N283" s="188">
        <v>0.42399999999999999</v>
      </c>
    </row>
    <row r="284" spans="1:23" s="163" customFormat="1">
      <c r="A284" s="151" t="s">
        <v>244</v>
      </c>
      <c r="B284" s="162" t="s">
        <v>209</v>
      </c>
      <c r="C284" s="162" t="s">
        <v>40</v>
      </c>
      <c r="D284" s="163" t="s">
        <v>309</v>
      </c>
      <c r="E284" s="164">
        <v>1053</v>
      </c>
      <c r="F284" s="162" t="s">
        <v>29</v>
      </c>
      <c r="G284" s="162" t="s">
        <v>144</v>
      </c>
      <c r="H284" s="162" t="s">
        <v>355</v>
      </c>
      <c r="I284" s="165"/>
      <c r="J284" s="166">
        <f>J305*$N$284</f>
        <v>20831.535520000001</v>
      </c>
      <c r="K284" s="166">
        <f t="shared" ref="K284:M284" si="16">K305*$N$284</f>
        <v>10575.407999999999</v>
      </c>
      <c r="L284" s="166">
        <f t="shared" si="16"/>
        <v>22164.175999999999</v>
      </c>
      <c r="M284" s="166">
        <f t="shared" si="16"/>
        <v>53571.11952</v>
      </c>
      <c r="N284" s="188">
        <v>0.42399999999999999</v>
      </c>
    </row>
    <row r="285" spans="1:23" s="163" customFormat="1" ht="15.75">
      <c r="A285" s="162"/>
      <c r="B285" s="162"/>
      <c r="C285" s="162"/>
      <c r="E285" s="162"/>
      <c r="F285" s="162"/>
      <c r="G285" s="162"/>
      <c r="H285" s="162"/>
      <c r="I285" s="165"/>
      <c r="J285" s="171">
        <f>SUM(J280:J284)</f>
        <v>247468.66312000004</v>
      </c>
      <c r="K285" s="171">
        <f>SUM(K280:K284)</f>
        <v>87393.421000000002</v>
      </c>
      <c r="L285" s="171">
        <f t="shared" ref="L285:M285" si="17">SUM(L280:L284)</f>
        <v>178985.41600000003</v>
      </c>
      <c r="M285" s="171">
        <f t="shared" si="17"/>
        <v>513847.50012000004</v>
      </c>
      <c r="N285" s="167"/>
    </row>
    <row r="286" spans="1:23" s="163" customFormat="1">
      <c r="A286" s="162"/>
      <c r="B286" s="162"/>
      <c r="C286" s="162"/>
      <c r="E286" s="162"/>
      <c r="F286" s="162"/>
      <c r="G286" s="162"/>
      <c r="H286" s="162"/>
      <c r="I286" s="165"/>
      <c r="J286" s="166"/>
      <c r="K286" s="166"/>
      <c r="L286" s="166"/>
      <c r="M286" s="166"/>
      <c r="N286" s="167"/>
    </row>
    <row r="287" spans="1:23" s="163" customFormat="1" ht="15.75">
      <c r="A287" s="162"/>
      <c r="B287" s="162"/>
      <c r="C287" s="162"/>
      <c r="E287" s="162"/>
      <c r="F287" s="170" t="s">
        <v>393</v>
      </c>
      <c r="G287" s="162"/>
      <c r="H287" s="162"/>
      <c r="I287" s="165"/>
      <c r="K287" s="168"/>
      <c r="N287" s="167"/>
    </row>
    <row r="288" spans="1:23" s="163" customFormat="1" ht="15.75">
      <c r="A288" s="178" t="s">
        <v>409</v>
      </c>
      <c r="B288" s="162"/>
      <c r="C288" s="162"/>
      <c r="E288" s="178"/>
      <c r="F288" s="162"/>
      <c r="G288" s="162"/>
      <c r="H288" s="162"/>
      <c r="I288" s="165"/>
      <c r="J288" s="166"/>
      <c r="K288" s="166"/>
      <c r="L288" s="166"/>
      <c r="M288" s="166"/>
      <c r="N288" s="167"/>
    </row>
    <row r="289" spans="1:23" s="161" customFormat="1">
      <c r="A289" s="151" t="s">
        <v>240</v>
      </c>
      <c r="B289" s="162" t="s">
        <v>208</v>
      </c>
      <c r="C289" s="162" t="s">
        <v>39</v>
      </c>
      <c r="D289" s="163" t="s">
        <v>309</v>
      </c>
      <c r="E289" s="164">
        <v>1000</v>
      </c>
      <c r="F289" s="162" t="s">
        <v>22</v>
      </c>
      <c r="G289" s="162" t="s">
        <v>144</v>
      </c>
      <c r="H289" s="162" t="s">
        <v>355</v>
      </c>
      <c r="I289" s="165"/>
      <c r="J289" s="166">
        <v>1650482.8599999992</v>
      </c>
      <c r="K289" s="166">
        <v>1290557.31</v>
      </c>
      <c r="L289" s="166">
        <v>884402</v>
      </c>
      <c r="M289" s="166">
        <f t="shared" ref="M289:M305" si="18">SUM(J289:L289)</f>
        <v>3825442.169999999</v>
      </c>
      <c r="N289" s="167"/>
      <c r="O289" s="163"/>
      <c r="P289" s="163"/>
      <c r="Q289" s="163"/>
      <c r="R289" s="163"/>
      <c r="S289" s="163"/>
      <c r="T289" s="163"/>
      <c r="U289" s="163"/>
      <c r="V289" s="163"/>
      <c r="W289" s="163"/>
    </row>
    <row r="290" spans="1:23" s="163" customFormat="1">
      <c r="A290" s="151" t="s">
        <v>244</v>
      </c>
      <c r="B290" s="162" t="s">
        <v>209</v>
      </c>
      <c r="C290" s="162" t="s">
        <v>40</v>
      </c>
      <c r="D290" s="163" t="s">
        <v>309</v>
      </c>
      <c r="E290" s="164">
        <v>1001</v>
      </c>
      <c r="F290" s="162" t="s">
        <v>23</v>
      </c>
      <c r="G290" s="162" t="s">
        <v>144</v>
      </c>
      <c r="H290" s="162" t="s">
        <v>355</v>
      </c>
      <c r="I290" s="165"/>
      <c r="J290" s="166">
        <v>1342303.26</v>
      </c>
      <c r="K290" s="166">
        <v>1079662.4799999997</v>
      </c>
      <c r="L290" s="166">
        <v>961699</v>
      </c>
      <c r="M290" s="166">
        <f t="shared" si="18"/>
        <v>3383664.7399999998</v>
      </c>
      <c r="N290" s="167"/>
    </row>
    <row r="291" spans="1:23" s="163" customFormat="1">
      <c r="A291" s="151" t="s">
        <v>240</v>
      </c>
      <c r="B291" s="162" t="s">
        <v>208</v>
      </c>
      <c r="C291" s="162" t="s">
        <v>39</v>
      </c>
      <c r="D291" s="163" t="s">
        <v>309</v>
      </c>
      <c r="E291" s="164">
        <v>1004</v>
      </c>
      <c r="F291" s="162" t="s">
        <v>42</v>
      </c>
      <c r="G291" s="162" t="s">
        <v>144</v>
      </c>
      <c r="H291" s="162" t="s">
        <v>355</v>
      </c>
      <c r="I291" s="165"/>
      <c r="J291" s="166">
        <v>83617.47</v>
      </c>
      <c r="K291" s="166">
        <v>109917.07</v>
      </c>
      <c r="L291" s="166">
        <v>63769</v>
      </c>
      <c r="M291" s="166">
        <f t="shared" si="18"/>
        <v>257303.54</v>
      </c>
      <c r="N291" s="167"/>
    </row>
    <row r="292" spans="1:23" s="163" customFormat="1">
      <c r="A292" s="151" t="s">
        <v>240</v>
      </c>
      <c r="B292" s="162" t="s">
        <v>208</v>
      </c>
      <c r="C292" s="162" t="s">
        <v>39</v>
      </c>
      <c r="D292" s="163" t="s">
        <v>309</v>
      </c>
      <c r="E292" s="164">
        <v>1005</v>
      </c>
      <c r="F292" s="162" t="s">
        <v>25</v>
      </c>
      <c r="G292" s="162" t="s">
        <v>144</v>
      </c>
      <c r="H292" s="162" t="s">
        <v>355</v>
      </c>
      <c r="I292" s="165"/>
      <c r="J292" s="166">
        <v>37351.22</v>
      </c>
      <c r="K292" s="166">
        <v>48645.110000000008</v>
      </c>
      <c r="L292" s="166">
        <v>46854</v>
      </c>
      <c r="M292" s="166">
        <f t="shared" si="18"/>
        <v>132850.33000000002</v>
      </c>
      <c r="N292" s="167"/>
    </row>
    <row r="293" spans="1:23" s="163" customFormat="1">
      <c r="A293" s="151" t="s">
        <v>240</v>
      </c>
      <c r="B293" s="162" t="s">
        <v>208</v>
      </c>
      <c r="C293" s="162" t="s">
        <v>38</v>
      </c>
      <c r="D293" s="163" t="s">
        <v>309</v>
      </c>
      <c r="E293" s="164">
        <v>1009</v>
      </c>
      <c r="F293" s="162" t="s">
        <v>3</v>
      </c>
      <c r="G293" s="162" t="s">
        <v>144</v>
      </c>
      <c r="H293" s="162" t="s">
        <v>355</v>
      </c>
      <c r="I293" s="165"/>
      <c r="J293" s="166">
        <v>0</v>
      </c>
      <c r="K293" s="166">
        <v>0</v>
      </c>
      <c r="L293" s="166">
        <v>66750</v>
      </c>
      <c r="M293" s="166">
        <f t="shared" si="18"/>
        <v>66750</v>
      </c>
      <c r="N293" s="167"/>
    </row>
    <row r="294" spans="1:23" s="163" customFormat="1" ht="15.75">
      <c r="A294" s="151"/>
      <c r="B294" s="162"/>
      <c r="C294" s="162"/>
      <c r="E294" s="164"/>
      <c r="F294" s="162"/>
      <c r="G294" s="162"/>
      <c r="H294" s="162"/>
      <c r="I294" s="165"/>
      <c r="J294" s="171">
        <f>SUM(J289:J293)</f>
        <v>3113754.8099999996</v>
      </c>
      <c r="K294" s="171">
        <f>SUM(K289:K293)</f>
        <v>2528781.9699999997</v>
      </c>
      <c r="L294" s="171">
        <f t="shared" ref="L294:M294" si="19">SUM(L289:L293)</f>
        <v>2023474</v>
      </c>
      <c r="M294" s="171">
        <f t="shared" si="19"/>
        <v>7666010.7799999984</v>
      </c>
      <c r="N294" s="167"/>
    </row>
    <row r="295" spans="1:23" s="163" customFormat="1" ht="15.75">
      <c r="A295" s="151"/>
      <c r="B295" s="162"/>
      <c r="C295" s="162"/>
      <c r="E295" s="164"/>
      <c r="F295" s="162"/>
      <c r="G295" s="162"/>
      <c r="H295" s="162"/>
      <c r="I295" s="165"/>
      <c r="J295" s="171"/>
      <c r="K295" s="171"/>
      <c r="L295" s="171"/>
      <c r="M295" s="171"/>
      <c r="N295" s="167"/>
    </row>
    <row r="296" spans="1:23" s="163" customFormat="1" ht="16.5" thickBot="1">
      <c r="A296" s="151"/>
      <c r="B296" s="162"/>
      <c r="C296" s="162"/>
      <c r="D296" s="192" t="s">
        <v>396</v>
      </c>
      <c r="E296" s="164"/>
      <c r="F296" s="162"/>
      <c r="G296" s="162"/>
      <c r="H296" s="162"/>
      <c r="I296" s="165"/>
      <c r="J296" s="189">
        <f>J294+J285+J277</f>
        <v>17365997.695999999</v>
      </c>
      <c r="K296" s="189">
        <f t="shared" ref="K296:M296" si="20">K294+K285+K277</f>
        <v>27288549.41</v>
      </c>
      <c r="L296" s="189">
        <f t="shared" si="20"/>
        <v>71911516</v>
      </c>
      <c r="M296" s="189">
        <f t="shared" si="20"/>
        <v>116566063.10600002</v>
      </c>
      <c r="N296" s="167"/>
    </row>
    <row r="297" spans="1:23" s="163" customFormat="1">
      <c r="A297" s="151"/>
      <c r="B297" s="162"/>
      <c r="C297" s="162"/>
      <c r="E297" s="164"/>
      <c r="F297" s="162"/>
      <c r="G297" s="162"/>
      <c r="H297" s="162" t="s">
        <v>391</v>
      </c>
      <c r="I297" s="165"/>
      <c r="J297" s="166"/>
      <c r="K297" s="166"/>
      <c r="L297" s="166"/>
      <c r="M297" s="166"/>
      <c r="N297" s="195"/>
    </row>
    <row r="298" spans="1:23" s="163" customFormat="1">
      <c r="A298" s="151"/>
      <c r="B298" s="162"/>
      <c r="C298" s="162"/>
      <c r="E298" s="164"/>
      <c r="F298" s="162"/>
      <c r="G298" s="162"/>
      <c r="H298" s="162" t="s">
        <v>390</v>
      </c>
      <c r="I298" s="165"/>
      <c r="J298" s="166"/>
      <c r="K298" s="166"/>
      <c r="L298" s="166"/>
      <c r="M298" s="166"/>
      <c r="N298" s="167"/>
    </row>
    <row r="299" spans="1:23" s="163" customFormat="1">
      <c r="A299" s="151"/>
      <c r="B299" s="162"/>
      <c r="C299" s="162"/>
      <c r="E299" s="164"/>
      <c r="F299" s="162"/>
      <c r="G299" s="162"/>
      <c r="H299" s="162"/>
      <c r="I299" s="165"/>
      <c r="K299" s="166"/>
      <c r="L299" s="166"/>
      <c r="M299" s="166"/>
      <c r="N299" s="167"/>
    </row>
    <row r="300" spans="1:23" s="163" customFormat="1" ht="15.75">
      <c r="A300" s="196" t="s">
        <v>408</v>
      </c>
      <c r="B300" s="162"/>
      <c r="C300" s="162"/>
      <c r="E300" s="164"/>
      <c r="F300" s="162"/>
      <c r="G300" s="162"/>
      <c r="H300" s="162"/>
      <c r="I300" s="165"/>
      <c r="J300" s="166"/>
      <c r="K300" s="166"/>
      <c r="L300" s="166"/>
      <c r="M300" s="166"/>
      <c r="N300" s="167"/>
    </row>
    <row r="301" spans="1:23" s="163" customFormat="1">
      <c r="A301" s="151" t="s">
        <v>240</v>
      </c>
      <c r="B301" s="162" t="s">
        <v>208</v>
      </c>
      <c r="C301" s="162" t="s">
        <v>39</v>
      </c>
      <c r="D301" s="163" t="s">
        <v>309</v>
      </c>
      <c r="E301" s="164">
        <v>1002</v>
      </c>
      <c r="F301" s="162" t="s">
        <v>41</v>
      </c>
      <c r="G301" s="162" t="s">
        <v>144</v>
      </c>
      <c r="H301" s="162" t="s">
        <v>355</v>
      </c>
      <c r="I301" s="165"/>
      <c r="J301" s="166">
        <v>80615.09</v>
      </c>
      <c r="K301" s="166">
        <v>26960</v>
      </c>
      <c r="L301" s="166">
        <v>28371</v>
      </c>
      <c r="M301" s="166">
        <f>SUM(J301:L301)</f>
        <v>135946.09</v>
      </c>
      <c r="N301" s="188">
        <v>0.21299999999999999</v>
      </c>
    </row>
    <row r="302" spans="1:23" s="163" customFormat="1">
      <c r="A302" s="151" t="s">
        <v>240</v>
      </c>
      <c r="B302" s="162" t="s">
        <v>208</v>
      </c>
      <c r="C302" s="162" t="s">
        <v>39</v>
      </c>
      <c r="D302" s="163" t="s">
        <v>309</v>
      </c>
      <c r="E302" s="164">
        <v>1003</v>
      </c>
      <c r="F302" s="162" t="s">
        <v>24</v>
      </c>
      <c r="G302" s="162" t="s">
        <v>144</v>
      </c>
      <c r="H302" s="162" t="s">
        <v>355</v>
      </c>
      <c r="I302" s="165"/>
      <c r="J302" s="166">
        <v>547256.51</v>
      </c>
      <c r="K302" s="166">
        <v>201775</v>
      </c>
      <c r="L302" s="166">
        <v>480541</v>
      </c>
      <c r="M302" s="166">
        <f>SUM(J302:L302)</f>
        <v>1229572.51</v>
      </c>
      <c r="N302" s="188">
        <v>0.82899999999999996</v>
      </c>
    </row>
    <row r="303" spans="1:23" s="163" customFormat="1">
      <c r="A303" s="151" t="s">
        <v>244</v>
      </c>
      <c r="B303" s="162" t="s">
        <v>209</v>
      </c>
      <c r="C303" s="162" t="s">
        <v>40</v>
      </c>
      <c r="D303" s="163" t="s">
        <v>309</v>
      </c>
      <c r="E303" s="164">
        <v>1050</v>
      </c>
      <c r="F303" s="162" t="s">
        <v>27</v>
      </c>
      <c r="G303" s="162" t="s">
        <v>144</v>
      </c>
      <c r="H303" s="162" t="s">
        <v>355</v>
      </c>
      <c r="I303" s="165"/>
      <c r="J303" s="166">
        <v>120390.27</v>
      </c>
      <c r="K303" s="166">
        <v>36164</v>
      </c>
      <c r="L303" s="166">
        <v>97911</v>
      </c>
      <c r="M303" s="166">
        <f t="shared" si="18"/>
        <v>254465.27000000002</v>
      </c>
      <c r="N303" s="188">
        <v>0.57599999999999996</v>
      </c>
    </row>
    <row r="304" spans="1:23" s="163" customFormat="1">
      <c r="A304" s="151" t="s">
        <v>244</v>
      </c>
      <c r="B304" s="162" t="s">
        <v>209</v>
      </c>
      <c r="C304" s="162" t="s">
        <v>40</v>
      </c>
      <c r="D304" s="163" t="s">
        <v>309</v>
      </c>
      <c r="E304" s="164">
        <v>1051</v>
      </c>
      <c r="F304" s="162" t="s">
        <v>28</v>
      </c>
      <c r="G304" s="162" t="s">
        <v>144</v>
      </c>
      <c r="H304" s="162" t="s">
        <v>355</v>
      </c>
      <c r="I304" s="165"/>
      <c r="J304" s="166">
        <v>43789.42</v>
      </c>
      <c r="K304" s="166">
        <v>13593</v>
      </c>
      <c r="L304" s="166">
        <v>25487</v>
      </c>
      <c r="M304" s="166">
        <f t="shared" si="18"/>
        <v>82869.42</v>
      </c>
      <c r="N304" s="188">
        <v>0.57599999999999996</v>
      </c>
    </row>
    <row r="305" spans="1:15" s="163" customFormat="1">
      <c r="A305" s="151" t="s">
        <v>244</v>
      </c>
      <c r="B305" s="162" t="s">
        <v>209</v>
      </c>
      <c r="C305" s="162" t="s">
        <v>40</v>
      </c>
      <c r="D305" s="163" t="s">
        <v>309</v>
      </c>
      <c r="E305" s="164">
        <v>1053</v>
      </c>
      <c r="F305" s="162" t="s">
        <v>29</v>
      </c>
      <c r="G305" s="162" t="s">
        <v>144</v>
      </c>
      <c r="H305" s="162" t="s">
        <v>355</v>
      </c>
      <c r="I305" s="165"/>
      <c r="J305" s="166">
        <v>49130.98</v>
      </c>
      <c r="K305" s="166">
        <v>24942</v>
      </c>
      <c r="L305" s="166">
        <v>52274</v>
      </c>
      <c r="M305" s="166">
        <f t="shared" si="18"/>
        <v>126346.98000000001</v>
      </c>
      <c r="N305" s="188">
        <v>0.57599999999999996</v>
      </c>
    </row>
    <row r="306" spans="1:15" s="163" customFormat="1">
      <c r="A306" s="162"/>
      <c r="B306" s="162"/>
      <c r="C306" s="162"/>
      <c r="E306" s="162"/>
      <c r="F306" s="162"/>
      <c r="G306" s="162"/>
      <c r="H306" s="162"/>
      <c r="I306" s="165"/>
      <c r="J306" s="166"/>
      <c r="K306" s="166"/>
      <c r="L306" s="166"/>
      <c r="M306" s="166"/>
      <c r="N306" s="159"/>
      <c r="O306" s="179"/>
    </row>
    <row r="307" spans="1:15" s="163" customFormat="1">
      <c r="A307" s="162"/>
      <c r="B307" s="162"/>
      <c r="C307" s="162"/>
      <c r="E307" s="162"/>
      <c r="F307" s="162"/>
      <c r="G307" s="162"/>
      <c r="H307" s="162"/>
      <c r="I307" s="165"/>
      <c r="J307" s="166"/>
      <c r="K307" s="166"/>
      <c r="L307" s="166"/>
      <c r="M307" s="166"/>
      <c r="N307" s="180"/>
    </row>
    <row r="308" spans="1:15" s="163" customFormat="1">
      <c r="A308" s="162"/>
      <c r="B308" s="162"/>
      <c r="C308" s="162"/>
      <c r="E308" s="162"/>
      <c r="F308" s="162"/>
      <c r="G308" s="162"/>
      <c r="H308" s="162"/>
      <c r="I308" s="165"/>
      <c r="J308" s="166"/>
      <c r="K308" s="166"/>
      <c r="L308" s="166"/>
      <c r="M308" s="166"/>
      <c r="N308" s="180"/>
    </row>
    <row r="309" spans="1:15" s="163" customFormat="1">
      <c r="A309" s="162"/>
      <c r="B309" s="162"/>
      <c r="C309" s="162"/>
      <c r="E309" s="162"/>
      <c r="F309" s="162"/>
      <c r="G309" s="162"/>
      <c r="H309" s="162"/>
      <c r="I309" s="165"/>
      <c r="J309" s="166"/>
      <c r="K309" s="166"/>
      <c r="L309" s="166"/>
      <c r="M309" s="166"/>
      <c r="N309" s="180"/>
    </row>
    <row r="310" spans="1:15" s="163" customFormat="1">
      <c r="A310" s="162" t="s">
        <v>413</v>
      </c>
      <c r="B310" s="162"/>
      <c r="C310" s="162"/>
      <c r="E310" s="162"/>
      <c r="F310" s="162"/>
      <c r="G310" s="162"/>
      <c r="H310" s="162"/>
      <c r="I310" s="165"/>
      <c r="J310" s="166"/>
      <c r="K310" s="166"/>
      <c r="L310" s="166"/>
      <c r="M310" s="166"/>
      <c r="N310" s="180"/>
    </row>
    <row r="311" spans="1:15" s="168" customFormat="1">
      <c r="A311" s="162" t="s">
        <v>243</v>
      </c>
      <c r="B311" s="162" t="s">
        <v>208</v>
      </c>
      <c r="C311" s="162" t="s">
        <v>39</v>
      </c>
      <c r="E311" s="164">
        <v>2070</v>
      </c>
      <c r="F311" s="168" t="s">
        <v>403</v>
      </c>
      <c r="G311" s="162" t="s">
        <v>148</v>
      </c>
      <c r="H311" s="162" t="s">
        <v>357</v>
      </c>
      <c r="I311" s="165"/>
      <c r="J311" s="166">
        <v>-98902.45</v>
      </c>
      <c r="K311" s="166">
        <v>332.83000000000004</v>
      </c>
      <c r="L311" s="166"/>
      <c r="M311" s="166">
        <f>SUM(J311:L311)</f>
        <v>-98569.62</v>
      </c>
      <c r="N311" s="169"/>
    </row>
    <row r="312" spans="1:15" s="168" customFormat="1">
      <c r="A312" s="162" t="s">
        <v>250</v>
      </c>
      <c r="B312" s="162" t="s">
        <v>397</v>
      </c>
      <c r="C312" s="162" t="s">
        <v>40</v>
      </c>
      <c r="D312" s="168" t="s">
        <v>321</v>
      </c>
      <c r="E312" s="164">
        <v>7001</v>
      </c>
      <c r="F312" s="162" t="s">
        <v>69</v>
      </c>
      <c r="G312" s="162" t="s">
        <v>147</v>
      </c>
      <c r="H312" s="162" t="s">
        <v>356</v>
      </c>
      <c r="I312" s="165"/>
      <c r="J312" s="166">
        <v>580873.69999999995</v>
      </c>
      <c r="K312" s="166">
        <v>0</v>
      </c>
      <c r="L312" s="166"/>
      <c r="M312" s="166">
        <f>SUM(J312:L312)</f>
        <v>580873.69999999995</v>
      </c>
      <c r="N312" s="169" t="s">
        <v>472</v>
      </c>
    </row>
    <row r="321" spans="1:14" s="163" customFormat="1">
      <c r="A321" s="162"/>
      <c r="B321" s="162"/>
      <c r="C321" s="162"/>
      <c r="E321" s="162"/>
      <c r="F321" s="162"/>
      <c r="G321" s="162"/>
      <c r="H321" s="162"/>
      <c r="I321" s="165"/>
      <c r="J321" s="166"/>
      <c r="K321" s="166"/>
      <c r="L321" s="166"/>
      <c r="M321" s="166"/>
      <c r="N321" s="167"/>
    </row>
    <row r="322" spans="1:14" s="163" customFormat="1">
      <c r="A322" s="162"/>
      <c r="B322" s="162"/>
      <c r="C322" s="162"/>
      <c r="E322" s="162"/>
      <c r="F322" s="162"/>
      <c r="G322" s="162"/>
      <c r="H322" s="162"/>
      <c r="I322" s="165"/>
      <c r="J322" s="166"/>
      <c r="K322" s="166"/>
      <c r="L322" s="166"/>
      <c r="M322" s="166"/>
      <c r="N322" s="167"/>
    </row>
    <row r="323" spans="1:14" s="163" customFormat="1">
      <c r="A323" s="162"/>
      <c r="B323" s="162"/>
      <c r="C323" s="162"/>
      <c r="E323" s="162"/>
      <c r="F323" s="162"/>
      <c r="G323" s="162"/>
      <c r="H323" s="162"/>
      <c r="I323" s="165"/>
      <c r="J323" s="166"/>
      <c r="K323" s="166"/>
      <c r="L323" s="166"/>
      <c r="M323" s="166"/>
      <c r="N323" s="167"/>
    </row>
    <row r="324" spans="1:14" s="163" customFormat="1">
      <c r="A324" s="162"/>
      <c r="B324" s="162"/>
      <c r="C324" s="162"/>
      <c r="E324" s="162"/>
      <c r="F324" s="162"/>
      <c r="G324" s="162"/>
      <c r="H324" s="162"/>
      <c r="I324" s="165"/>
      <c r="J324" s="166"/>
      <c r="K324" s="166"/>
      <c r="L324" s="166"/>
      <c r="M324" s="166"/>
      <c r="N324" s="167"/>
    </row>
    <row r="325" spans="1:14" s="163" customFormat="1">
      <c r="A325" s="162"/>
      <c r="B325" s="162"/>
      <c r="C325" s="162"/>
      <c r="E325" s="162"/>
      <c r="F325" s="162"/>
      <c r="G325" s="162"/>
      <c r="H325" s="162"/>
      <c r="I325" s="165"/>
      <c r="J325" s="166"/>
      <c r="K325" s="166"/>
      <c r="L325" s="166"/>
      <c r="M325" s="166"/>
      <c r="N325" s="167"/>
    </row>
    <row r="326" spans="1:14" s="163" customFormat="1">
      <c r="A326" s="162"/>
      <c r="B326" s="162"/>
      <c r="C326" s="162"/>
      <c r="E326" s="162"/>
      <c r="F326" s="162"/>
      <c r="G326" s="162"/>
      <c r="H326" s="162"/>
      <c r="I326" s="165"/>
      <c r="J326" s="166"/>
      <c r="K326" s="166"/>
      <c r="L326" s="166"/>
      <c r="M326" s="166"/>
      <c r="N326" s="167"/>
    </row>
    <row r="327" spans="1:14" s="163" customFormat="1">
      <c r="A327" s="162"/>
      <c r="B327" s="162"/>
      <c r="C327" s="162"/>
      <c r="E327" s="162"/>
      <c r="F327" s="162"/>
      <c r="G327" s="162"/>
      <c r="H327" s="162"/>
      <c r="I327" s="165"/>
      <c r="J327" s="166"/>
      <c r="K327" s="166"/>
      <c r="L327" s="166"/>
      <c r="M327" s="166"/>
      <c r="N327" s="167"/>
    </row>
    <row r="328" spans="1:14" s="163" customFormat="1">
      <c r="A328" s="162"/>
      <c r="B328" s="162"/>
      <c r="C328" s="162"/>
      <c r="E328" s="162"/>
      <c r="F328" s="162"/>
      <c r="G328" s="162"/>
      <c r="H328" s="162"/>
      <c r="I328" s="165"/>
      <c r="J328" s="166"/>
      <c r="K328" s="166"/>
      <c r="L328" s="166"/>
      <c r="M328" s="166"/>
      <c r="N328" s="167"/>
    </row>
    <row r="329" spans="1:14" s="163" customFormat="1">
      <c r="A329" s="162"/>
      <c r="B329" s="162"/>
      <c r="C329" s="162"/>
      <c r="E329" s="162"/>
      <c r="F329" s="162"/>
      <c r="G329" s="162"/>
      <c r="H329" s="162"/>
      <c r="I329" s="165"/>
      <c r="J329" s="166"/>
      <c r="K329" s="166"/>
      <c r="L329" s="166"/>
      <c r="M329" s="166"/>
      <c r="N329" s="167"/>
    </row>
    <row r="330" spans="1:14" s="163" customFormat="1">
      <c r="A330" s="162"/>
      <c r="B330" s="162"/>
      <c r="C330" s="162"/>
      <c r="E330" s="162"/>
      <c r="F330" s="162"/>
      <c r="G330" s="162"/>
      <c r="H330" s="162"/>
      <c r="I330" s="165"/>
      <c r="J330" s="166"/>
      <c r="K330" s="166"/>
      <c r="L330" s="166"/>
      <c r="M330" s="166"/>
      <c r="N330" s="167"/>
    </row>
    <row r="331" spans="1:14" s="163" customFormat="1">
      <c r="A331" s="162"/>
      <c r="B331" s="162"/>
      <c r="C331" s="162"/>
      <c r="E331" s="162"/>
      <c r="F331" s="162"/>
      <c r="G331" s="162"/>
      <c r="H331" s="162"/>
      <c r="I331" s="165"/>
      <c r="J331" s="166"/>
      <c r="K331" s="166"/>
      <c r="L331" s="166"/>
      <c r="M331" s="166"/>
      <c r="N331" s="167"/>
    </row>
    <row r="332" spans="1:14" s="163" customFormat="1">
      <c r="A332" s="162"/>
      <c r="B332" s="162"/>
      <c r="C332" s="162"/>
      <c r="E332" s="162"/>
      <c r="F332" s="162"/>
      <c r="G332" s="162"/>
      <c r="H332" s="162"/>
      <c r="I332" s="165"/>
      <c r="J332" s="166"/>
      <c r="K332" s="166"/>
      <c r="L332" s="166"/>
      <c r="M332" s="166"/>
      <c r="N332" s="167"/>
    </row>
    <row r="333" spans="1:14" s="163" customFormat="1">
      <c r="A333" s="162"/>
      <c r="B333" s="162"/>
      <c r="C333" s="162"/>
      <c r="E333" s="162"/>
      <c r="F333" s="162"/>
      <c r="G333" s="162"/>
      <c r="H333" s="162"/>
      <c r="I333" s="165"/>
      <c r="J333" s="166"/>
      <c r="K333" s="166"/>
      <c r="L333" s="166"/>
      <c r="M333" s="166"/>
      <c r="N333" s="167"/>
    </row>
    <row r="334" spans="1:14" s="163" customFormat="1">
      <c r="A334" s="162"/>
      <c r="B334" s="162"/>
      <c r="C334" s="162"/>
      <c r="E334" s="162"/>
      <c r="F334" s="162"/>
      <c r="G334" s="162"/>
      <c r="H334" s="162"/>
      <c r="I334" s="165"/>
      <c r="J334" s="166"/>
      <c r="K334" s="166"/>
      <c r="L334" s="166"/>
      <c r="M334" s="166"/>
      <c r="N334" s="167"/>
    </row>
    <row r="335" spans="1:14" s="163" customFormat="1">
      <c r="A335" s="162"/>
      <c r="B335" s="162"/>
      <c r="C335" s="162"/>
      <c r="E335" s="162"/>
      <c r="F335" s="162"/>
      <c r="G335" s="162"/>
      <c r="H335" s="162"/>
      <c r="I335" s="165"/>
      <c r="J335" s="166"/>
      <c r="K335" s="166"/>
      <c r="L335" s="166"/>
      <c r="M335" s="166"/>
      <c r="N335" s="167"/>
    </row>
    <row r="336" spans="1:14" s="163" customFormat="1">
      <c r="A336" s="162"/>
      <c r="B336" s="162"/>
      <c r="C336" s="162"/>
      <c r="E336" s="162"/>
      <c r="F336" s="162"/>
      <c r="G336" s="162"/>
      <c r="H336" s="162"/>
      <c r="I336" s="165"/>
      <c r="J336" s="166"/>
      <c r="K336" s="166"/>
      <c r="L336" s="166"/>
      <c r="M336" s="166"/>
      <c r="N336" s="167"/>
    </row>
    <row r="337" spans="1:14" s="163" customFormat="1">
      <c r="A337" s="162"/>
      <c r="B337" s="162"/>
      <c r="C337" s="162"/>
      <c r="E337" s="162"/>
      <c r="F337" s="162"/>
      <c r="G337" s="162"/>
      <c r="H337" s="162"/>
      <c r="I337" s="165"/>
      <c r="J337" s="166"/>
      <c r="K337" s="166"/>
      <c r="L337" s="166"/>
      <c r="M337" s="166"/>
      <c r="N337" s="167"/>
    </row>
    <row r="338" spans="1:14" s="163" customFormat="1">
      <c r="A338" s="162"/>
      <c r="B338" s="162"/>
      <c r="C338" s="162"/>
      <c r="E338" s="162"/>
      <c r="F338" s="162"/>
      <c r="G338" s="162"/>
      <c r="H338" s="162"/>
      <c r="I338" s="165"/>
      <c r="J338" s="166"/>
      <c r="K338" s="166"/>
      <c r="L338" s="166"/>
      <c r="M338" s="166"/>
      <c r="N338" s="167"/>
    </row>
    <row r="339" spans="1:14" s="163" customFormat="1">
      <c r="A339" s="162"/>
      <c r="B339" s="162"/>
      <c r="C339" s="162"/>
      <c r="E339" s="162"/>
      <c r="F339" s="162"/>
      <c r="G339" s="162"/>
      <c r="H339" s="162"/>
      <c r="I339" s="165"/>
      <c r="J339" s="166"/>
      <c r="K339" s="166"/>
      <c r="L339" s="166"/>
      <c r="M339" s="166"/>
      <c r="N339" s="167"/>
    </row>
    <row r="340" spans="1:14" s="163" customFormat="1">
      <c r="A340" s="162"/>
      <c r="B340" s="162"/>
      <c r="C340" s="162"/>
      <c r="E340" s="162"/>
      <c r="F340" s="162"/>
      <c r="G340" s="162"/>
      <c r="H340" s="162"/>
      <c r="I340" s="165"/>
      <c r="J340" s="166"/>
      <c r="K340" s="166"/>
      <c r="L340" s="166"/>
      <c r="M340" s="166"/>
      <c r="N340" s="167"/>
    </row>
    <row r="341" spans="1:14" s="163" customFormat="1">
      <c r="A341" s="162"/>
      <c r="B341" s="162"/>
      <c r="C341" s="162"/>
      <c r="E341" s="162"/>
      <c r="F341" s="162"/>
      <c r="G341" s="162"/>
      <c r="H341" s="162"/>
      <c r="I341" s="165"/>
      <c r="J341" s="166"/>
      <c r="K341" s="166"/>
      <c r="L341" s="166"/>
      <c r="M341" s="166"/>
      <c r="N341" s="167"/>
    </row>
    <row r="342" spans="1:14" s="163" customFormat="1">
      <c r="A342" s="162"/>
      <c r="B342" s="162"/>
      <c r="C342" s="162"/>
      <c r="E342" s="162"/>
      <c r="F342" s="162"/>
      <c r="G342" s="162"/>
      <c r="H342" s="162"/>
      <c r="I342" s="165"/>
      <c r="J342" s="166"/>
      <c r="K342" s="166"/>
      <c r="L342" s="166"/>
      <c r="M342" s="166"/>
      <c r="N342" s="167"/>
    </row>
    <row r="343" spans="1:14" s="163" customFormat="1">
      <c r="A343" s="162"/>
      <c r="B343" s="162"/>
      <c r="C343" s="162"/>
      <c r="E343" s="162"/>
      <c r="F343" s="162"/>
      <c r="G343" s="162"/>
      <c r="H343" s="162"/>
      <c r="I343" s="165"/>
      <c r="J343" s="166"/>
      <c r="K343" s="166"/>
      <c r="L343" s="166"/>
      <c r="M343" s="166"/>
      <c r="N343" s="167"/>
    </row>
    <row r="344" spans="1:14" s="163" customFormat="1">
      <c r="A344" s="162"/>
      <c r="B344" s="162"/>
      <c r="C344" s="162"/>
      <c r="E344" s="162"/>
      <c r="F344" s="162"/>
      <c r="G344" s="162"/>
      <c r="H344" s="162"/>
      <c r="I344" s="165"/>
      <c r="J344" s="166"/>
      <c r="K344" s="166"/>
      <c r="L344" s="166"/>
      <c r="M344" s="166"/>
      <c r="N344" s="167"/>
    </row>
    <row r="345" spans="1:14" s="163" customFormat="1">
      <c r="A345" s="162"/>
      <c r="B345" s="162"/>
      <c r="C345" s="162"/>
      <c r="E345" s="162"/>
      <c r="F345" s="162"/>
      <c r="G345" s="162"/>
      <c r="H345" s="162"/>
      <c r="I345" s="165"/>
      <c r="J345" s="166"/>
      <c r="K345" s="166"/>
      <c r="L345" s="166"/>
      <c r="M345" s="166"/>
      <c r="N345" s="167"/>
    </row>
    <row r="346" spans="1:14" s="163" customFormat="1">
      <c r="A346" s="162"/>
      <c r="B346" s="162"/>
      <c r="C346" s="162"/>
      <c r="E346" s="162"/>
      <c r="F346" s="162"/>
      <c r="G346" s="162"/>
      <c r="H346" s="162"/>
      <c r="I346" s="165"/>
      <c r="J346" s="166"/>
      <c r="K346" s="166"/>
      <c r="L346" s="166"/>
      <c r="M346" s="166"/>
      <c r="N346" s="167"/>
    </row>
    <row r="347" spans="1:14" s="163" customFormat="1">
      <c r="A347" s="162"/>
      <c r="B347" s="162"/>
      <c r="C347" s="162"/>
      <c r="E347" s="162"/>
      <c r="F347" s="162"/>
      <c r="G347" s="162"/>
      <c r="H347" s="162"/>
      <c r="I347" s="165"/>
      <c r="J347" s="166"/>
      <c r="K347" s="166"/>
      <c r="L347" s="166"/>
      <c r="M347" s="166"/>
      <c r="N347" s="167"/>
    </row>
    <row r="348" spans="1:14" s="163" customFormat="1">
      <c r="A348" s="162"/>
      <c r="B348" s="162"/>
      <c r="C348" s="162"/>
      <c r="E348" s="162"/>
      <c r="F348" s="162"/>
      <c r="G348" s="162"/>
      <c r="H348" s="162"/>
      <c r="I348" s="165"/>
      <c r="J348" s="166"/>
      <c r="K348" s="166"/>
      <c r="L348" s="166"/>
      <c r="M348" s="166"/>
      <c r="N348" s="167"/>
    </row>
    <row r="349" spans="1:14" s="163" customFormat="1">
      <c r="A349" s="162"/>
      <c r="B349" s="162"/>
      <c r="C349" s="162"/>
      <c r="E349" s="162"/>
      <c r="F349" s="162"/>
      <c r="G349" s="162"/>
      <c r="H349" s="162"/>
      <c r="I349" s="165"/>
      <c r="J349" s="166"/>
      <c r="K349" s="166"/>
      <c r="L349" s="166"/>
      <c r="M349" s="166"/>
      <c r="N349" s="167"/>
    </row>
    <row r="350" spans="1:14" s="163" customFormat="1">
      <c r="A350" s="162"/>
      <c r="B350" s="162"/>
      <c r="C350" s="162"/>
      <c r="E350" s="162"/>
      <c r="F350" s="162"/>
      <c r="G350" s="162"/>
      <c r="H350" s="162"/>
      <c r="I350" s="165"/>
      <c r="J350" s="166"/>
      <c r="K350" s="166"/>
      <c r="L350" s="166"/>
      <c r="M350" s="166"/>
      <c r="N350" s="167"/>
    </row>
    <row r="351" spans="1:14" s="163" customFormat="1">
      <c r="A351" s="162"/>
      <c r="B351" s="162"/>
      <c r="C351" s="162"/>
      <c r="E351" s="162"/>
      <c r="F351" s="162"/>
      <c r="G351" s="162"/>
      <c r="H351" s="162"/>
      <c r="I351" s="165"/>
      <c r="J351" s="166"/>
      <c r="K351" s="166"/>
      <c r="L351" s="166"/>
      <c r="M351" s="166"/>
      <c r="N351" s="167"/>
    </row>
    <row r="352" spans="1:14" s="163" customFormat="1">
      <c r="A352" s="162"/>
      <c r="B352" s="162"/>
      <c r="C352" s="162"/>
      <c r="E352" s="162"/>
      <c r="F352" s="162"/>
      <c r="G352" s="162"/>
      <c r="H352" s="162"/>
      <c r="I352" s="165"/>
      <c r="J352" s="166"/>
      <c r="K352" s="166"/>
      <c r="L352" s="166"/>
      <c r="M352" s="166"/>
      <c r="N352" s="167"/>
    </row>
    <row r="353" spans="1:14" s="163" customFormat="1">
      <c r="A353" s="162"/>
      <c r="B353" s="162"/>
      <c r="C353" s="162"/>
      <c r="E353" s="162"/>
      <c r="F353" s="162"/>
      <c r="G353" s="162"/>
      <c r="H353" s="162"/>
      <c r="I353" s="165"/>
      <c r="J353" s="166"/>
      <c r="K353" s="166"/>
      <c r="L353" s="166"/>
      <c r="M353" s="166"/>
      <c r="N353" s="167"/>
    </row>
    <row r="354" spans="1:14" s="163" customFormat="1">
      <c r="A354" s="162"/>
      <c r="B354" s="162"/>
      <c r="C354" s="162"/>
      <c r="E354" s="162"/>
      <c r="F354" s="162"/>
      <c r="G354" s="162"/>
      <c r="H354" s="162"/>
      <c r="I354" s="165"/>
      <c r="J354" s="166"/>
      <c r="K354" s="166"/>
      <c r="L354" s="166"/>
      <c r="M354" s="166"/>
      <c r="N354" s="167"/>
    </row>
    <row r="355" spans="1:14" s="163" customFormat="1">
      <c r="A355" s="162"/>
      <c r="B355" s="162"/>
      <c r="C355" s="162"/>
      <c r="E355" s="162"/>
      <c r="F355" s="162"/>
      <c r="G355" s="162"/>
      <c r="H355" s="162"/>
      <c r="I355" s="165"/>
      <c r="J355" s="166"/>
      <c r="K355" s="166"/>
      <c r="L355" s="166"/>
      <c r="M355" s="166"/>
      <c r="N355" s="167"/>
    </row>
    <row r="356" spans="1:14" s="163" customFormat="1">
      <c r="A356" s="162"/>
      <c r="B356" s="162"/>
      <c r="C356" s="162"/>
      <c r="E356" s="162"/>
      <c r="F356" s="162"/>
      <c r="G356" s="162"/>
      <c r="H356" s="162"/>
      <c r="I356" s="165"/>
      <c r="J356" s="166"/>
      <c r="K356" s="166"/>
      <c r="L356" s="166"/>
      <c r="M356" s="166"/>
      <c r="N356" s="167"/>
    </row>
    <row r="357" spans="1:14" s="163" customFormat="1">
      <c r="A357" s="162"/>
      <c r="B357" s="162"/>
      <c r="C357" s="162"/>
      <c r="E357" s="162"/>
      <c r="F357" s="162"/>
      <c r="G357" s="162"/>
      <c r="H357" s="162"/>
      <c r="I357" s="165"/>
      <c r="J357" s="166"/>
      <c r="K357" s="166"/>
      <c r="L357" s="166"/>
      <c r="M357" s="166"/>
      <c r="N357" s="167"/>
    </row>
    <row r="358" spans="1:14" s="163" customFormat="1">
      <c r="A358" s="162"/>
      <c r="B358" s="162"/>
      <c r="C358" s="162"/>
      <c r="E358" s="162"/>
      <c r="F358" s="162"/>
      <c r="G358" s="162"/>
      <c r="H358" s="162"/>
      <c r="I358" s="165"/>
      <c r="J358" s="166"/>
      <c r="K358" s="166"/>
      <c r="L358" s="166"/>
      <c r="M358" s="166"/>
      <c r="N358" s="167"/>
    </row>
    <row r="359" spans="1:14" s="163" customFormat="1">
      <c r="A359" s="162"/>
      <c r="B359" s="162"/>
      <c r="C359" s="162"/>
      <c r="E359" s="162"/>
      <c r="F359" s="162"/>
      <c r="G359" s="162"/>
      <c r="H359" s="162"/>
      <c r="I359" s="165"/>
      <c r="J359" s="166"/>
      <c r="K359" s="166"/>
      <c r="L359" s="166"/>
      <c r="M359" s="166"/>
      <c r="N359" s="167"/>
    </row>
    <row r="360" spans="1:14" s="163" customFormat="1">
      <c r="A360" s="162"/>
      <c r="B360" s="162"/>
      <c r="C360" s="162"/>
      <c r="E360" s="162"/>
      <c r="F360" s="162"/>
      <c r="G360" s="162"/>
      <c r="H360" s="162"/>
      <c r="I360" s="165"/>
      <c r="J360" s="166"/>
      <c r="K360" s="166"/>
      <c r="L360" s="166"/>
      <c r="M360" s="166"/>
      <c r="N360" s="167"/>
    </row>
    <row r="361" spans="1:14" s="163" customFormat="1">
      <c r="A361" s="162"/>
      <c r="B361" s="162"/>
      <c r="C361" s="162"/>
      <c r="E361" s="162"/>
      <c r="F361" s="162"/>
      <c r="G361" s="162"/>
      <c r="H361" s="162"/>
      <c r="I361" s="165"/>
      <c r="J361" s="166"/>
      <c r="K361" s="166"/>
      <c r="L361" s="166"/>
      <c r="M361" s="166"/>
      <c r="N361" s="167"/>
    </row>
    <row r="362" spans="1:14" s="163" customFormat="1">
      <c r="A362" s="162"/>
      <c r="B362" s="162"/>
      <c r="C362" s="162"/>
      <c r="E362" s="162"/>
      <c r="F362" s="162"/>
      <c r="G362" s="162"/>
      <c r="H362" s="162"/>
      <c r="I362" s="165"/>
      <c r="J362" s="166"/>
      <c r="K362" s="166"/>
      <c r="L362" s="166"/>
      <c r="M362" s="166"/>
      <c r="N362" s="167"/>
    </row>
    <row r="363" spans="1:14" s="163" customFormat="1">
      <c r="A363" s="162"/>
      <c r="B363" s="162"/>
      <c r="C363" s="162"/>
      <c r="E363" s="162"/>
      <c r="F363" s="162"/>
      <c r="G363" s="162"/>
      <c r="H363" s="162"/>
      <c r="I363" s="165"/>
      <c r="J363" s="166"/>
      <c r="K363" s="166"/>
      <c r="L363" s="166"/>
      <c r="M363" s="166"/>
      <c r="N363" s="167"/>
    </row>
    <row r="364" spans="1:14" s="163" customFormat="1">
      <c r="A364" s="162"/>
      <c r="B364" s="162"/>
      <c r="C364" s="162"/>
      <c r="E364" s="162"/>
      <c r="F364" s="162"/>
      <c r="G364" s="162"/>
      <c r="H364" s="162"/>
      <c r="I364" s="165"/>
      <c r="J364" s="166"/>
      <c r="K364" s="166"/>
      <c r="L364" s="166"/>
      <c r="M364" s="166"/>
      <c r="N364" s="167"/>
    </row>
    <row r="365" spans="1:14" s="163" customFormat="1">
      <c r="A365" s="162"/>
      <c r="B365" s="162"/>
      <c r="C365" s="162"/>
      <c r="E365" s="162"/>
      <c r="F365" s="162"/>
      <c r="G365" s="162"/>
      <c r="H365" s="162"/>
      <c r="I365" s="165"/>
      <c r="J365" s="166"/>
      <c r="K365" s="166"/>
      <c r="L365" s="166"/>
      <c r="M365" s="166"/>
      <c r="N365" s="167"/>
    </row>
    <row r="366" spans="1:14" s="163" customFormat="1">
      <c r="A366" s="162"/>
      <c r="B366" s="162"/>
      <c r="C366" s="162"/>
      <c r="E366" s="162"/>
      <c r="F366" s="162"/>
      <c r="G366" s="162"/>
      <c r="H366" s="162"/>
      <c r="I366" s="165"/>
      <c r="J366" s="166"/>
      <c r="K366" s="166"/>
      <c r="L366" s="166"/>
      <c r="M366" s="166"/>
      <c r="N366" s="167"/>
    </row>
    <row r="367" spans="1:14" s="163" customFormat="1">
      <c r="A367" s="162"/>
      <c r="B367" s="162"/>
      <c r="C367" s="162"/>
      <c r="E367" s="162"/>
      <c r="F367" s="162"/>
      <c r="G367" s="162"/>
      <c r="H367" s="162"/>
      <c r="I367" s="165"/>
      <c r="J367" s="166"/>
      <c r="K367" s="166"/>
      <c r="L367" s="166"/>
      <c r="M367" s="166"/>
      <c r="N367" s="167"/>
    </row>
    <row r="368" spans="1:14" s="163" customFormat="1">
      <c r="A368" s="162"/>
      <c r="B368" s="162"/>
      <c r="C368" s="162"/>
      <c r="E368" s="162"/>
      <c r="F368" s="162"/>
      <c r="G368" s="162"/>
      <c r="H368" s="162"/>
      <c r="I368" s="165"/>
      <c r="J368" s="166"/>
      <c r="K368" s="166"/>
      <c r="L368" s="166"/>
      <c r="M368" s="166"/>
      <c r="N368" s="167"/>
    </row>
    <row r="369" spans="1:14" s="163" customFormat="1">
      <c r="A369" s="162"/>
      <c r="B369" s="162"/>
      <c r="C369" s="162"/>
      <c r="E369" s="162"/>
      <c r="F369" s="162"/>
      <c r="G369" s="162"/>
      <c r="H369" s="162"/>
      <c r="I369" s="165"/>
      <c r="J369" s="166"/>
      <c r="K369" s="166"/>
      <c r="L369" s="166"/>
      <c r="M369" s="166"/>
      <c r="N369" s="167"/>
    </row>
    <row r="370" spans="1:14" s="163" customFormat="1">
      <c r="A370" s="162"/>
      <c r="B370" s="162"/>
      <c r="C370" s="162"/>
      <c r="E370" s="162"/>
      <c r="F370" s="162"/>
      <c r="G370" s="162"/>
      <c r="H370" s="162"/>
      <c r="I370" s="165"/>
      <c r="J370" s="166"/>
      <c r="K370" s="166"/>
      <c r="L370" s="166"/>
      <c r="M370" s="166"/>
      <c r="N370" s="167"/>
    </row>
    <row r="371" spans="1:14" s="163" customFormat="1">
      <c r="A371" s="162"/>
      <c r="B371" s="162"/>
      <c r="C371" s="162"/>
      <c r="E371" s="162"/>
      <c r="F371" s="162"/>
      <c r="G371" s="162"/>
      <c r="H371" s="162"/>
      <c r="I371" s="165"/>
      <c r="J371" s="166"/>
      <c r="K371" s="166"/>
      <c r="L371" s="166"/>
      <c r="M371" s="166"/>
      <c r="N371" s="167"/>
    </row>
    <row r="372" spans="1:14" s="163" customFormat="1">
      <c r="A372" s="162"/>
      <c r="B372" s="162"/>
      <c r="C372" s="162"/>
      <c r="E372" s="162"/>
      <c r="F372" s="162"/>
      <c r="G372" s="162"/>
      <c r="H372" s="162"/>
      <c r="I372" s="165"/>
      <c r="J372" s="166"/>
      <c r="K372" s="166"/>
      <c r="L372" s="166"/>
      <c r="M372" s="166"/>
      <c r="N372" s="167"/>
    </row>
    <row r="373" spans="1:14" s="163" customFormat="1">
      <c r="A373" s="162"/>
      <c r="B373" s="162"/>
      <c r="C373" s="162"/>
      <c r="E373" s="162"/>
      <c r="F373" s="162"/>
      <c r="G373" s="162"/>
      <c r="H373" s="162"/>
      <c r="I373" s="165"/>
      <c r="J373" s="166"/>
      <c r="K373" s="166"/>
      <c r="L373" s="166"/>
      <c r="M373" s="166"/>
      <c r="N373" s="167"/>
    </row>
    <row r="374" spans="1:14" s="163" customFormat="1">
      <c r="A374" s="162"/>
      <c r="B374" s="162"/>
      <c r="C374" s="162"/>
      <c r="E374" s="162"/>
      <c r="F374" s="162"/>
      <c r="G374" s="162"/>
      <c r="H374" s="162"/>
      <c r="I374" s="165"/>
      <c r="J374" s="166"/>
      <c r="K374" s="166"/>
      <c r="L374" s="166"/>
      <c r="M374" s="166"/>
      <c r="N374" s="167"/>
    </row>
    <row r="375" spans="1:14" s="163" customFormat="1">
      <c r="A375" s="162"/>
      <c r="B375" s="162"/>
      <c r="C375" s="162"/>
      <c r="E375" s="162"/>
      <c r="F375" s="162"/>
      <c r="G375" s="162"/>
      <c r="H375" s="162"/>
      <c r="I375" s="165"/>
      <c r="J375" s="166"/>
      <c r="K375" s="166"/>
      <c r="L375" s="166"/>
      <c r="M375" s="166"/>
      <c r="N375" s="167"/>
    </row>
    <row r="376" spans="1:14" s="163" customFormat="1">
      <c r="A376" s="162"/>
      <c r="B376" s="162"/>
      <c r="C376" s="162"/>
      <c r="E376" s="162"/>
      <c r="F376" s="162"/>
      <c r="G376" s="162"/>
      <c r="H376" s="162"/>
      <c r="I376" s="165"/>
      <c r="J376" s="166"/>
      <c r="K376" s="166"/>
      <c r="L376" s="166"/>
      <c r="M376" s="166"/>
      <c r="N376" s="167"/>
    </row>
    <row r="377" spans="1:14" s="163" customFormat="1">
      <c r="A377" s="162"/>
      <c r="B377" s="162"/>
      <c r="C377" s="162"/>
      <c r="E377" s="162"/>
      <c r="F377" s="162"/>
      <c r="G377" s="162"/>
      <c r="H377" s="162"/>
      <c r="I377" s="165"/>
      <c r="J377" s="166"/>
      <c r="K377" s="166"/>
      <c r="L377" s="166"/>
      <c r="M377" s="166"/>
      <c r="N377" s="167"/>
    </row>
    <row r="378" spans="1:14" s="163" customFormat="1">
      <c r="A378" s="162"/>
      <c r="B378" s="162"/>
      <c r="C378" s="162"/>
      <c r="E378" s="162"/>
      <c r="F378" s="162"/>
      <c r="G378" s="162"/>
      <c r="H378" s="162"/>
      <c r="I378" s="165"/>
      <c r="J378" s="166"/>
      <c r="K378" s="166"/>
      <c r="L378" s="166"/>
      <c r="M378" s="166"/>
      <c r="N378" s="167"/>
    </row>
    <row r="379" spans="1:14" s="163" customFormat="1">
      <c r="A379" s="162"/>
      <c r="B379" s="162"/>
      <c r="C379" s="162"/>
      <c r="E379" s="162"/>
      <c r="F379" s="162"/>
      <c r="G379" s="162"/>
      <c r="H379" s="162"/>
      <c r="I379" s="165"/>
      <c r="J379" s="166"/>
      <c r="K379" s="166"/>
      <c r="L379" s="166"/>
      <c r="M379" s="166"/>
      <c r="N379" s="167"/>
    </row>
    <row r="380" spans="1:14" s="163" customFormat="1">
      <c r="A380" s="162"/>
      <c r="B380" s="162"/>
      <c r="C380" s="162"/>
      <c r="E380" s="162"/>
      <c r="F380" s="162"/>
      <c r="G380" s="162"/>
      <c r="H380" s="162"/>
      <c r="I380" s="165"/>
      <c r="J380" s="166"/>
      <c r="K380" s="166"/>
      <c r="L380" s="166"/>
      <c r="M380" s="166"/>
      <c r="N380" s="167"/>
    </row>
    <row r="381" spans="1:14" s="163" customFormat="1">
      <c r="A381" s="162"/>
      <c r="B381" s="162"/>
      <c r="C381" s="162"/>
      <c r="E381" s="162"/>
      <c r="F381" s="162"/>
      <c r="G381" s="162"/>
      <c r="H381" s="162"/>
      <c r="I381" s="165"/>
      <c r="J381" s="166"/>
      <c r="K381" s="166"/>
      <c r="L381" s="166"/>
      <c r="M381" s="166"/>
      <c r="N381" s="167"/>
    </row>
    <row r="382" spans="1:14" s="163" customFormat="1">
      <c r="A382" s="162"/>
      <c r="B382" s="162"/>
      <c r="C382" s="162"/>
      <c r="E382" s="162"/>
      <c r="F382" s="162"/>
      <c r="G382" s="162"/>
      <c r="H382" s="162"/>
      <c r="I382" s="165"/>
      <c r="J382" s="166"/>
      <c r="K382" s="166"/>
      <c r="L382" s="166"/>
      <c r="M382" s="166"/>
      <c r="N382" s="167"/>
    </row>
    <row r="383" spans="1:14" s="163" customFormat="1">
      <c r="A383" s="162"/>
      <c r="B383" s="162"/>
      <c r="C383" s="162"/>
      <c r="E383" s="162"/>
      <c r="F383" s="162"/>
      <c r="G383" s="162"/>
      <c r="H383" s="162"/>
      <c r="I383" s="165"/>
      <c r="J383" s="166"/>
      <c r="K383" s="166"/>
      <c r="L383" s="166"/>
      <c r="M383" s="166"/>
      <c r="N383" s="167"/>
    </row>
    <row r="384" spans="1:14" s="163" customFormat="1">
      <c r="A384" s="162"/>
      <c r="B384" s="162"/>
      <c r="C384" s="162"/>
      <c r="E384" s="162"/>
      <c r="F384" s="162"/>
      <c r="G384" s="162"/>
      <c r="H384" s="162"/>
      <c r="I384" s="165"/>
      <c r="J384" s="166"/>
      <c r="K384" s="166"/>
      <c r="L384" s="166"/>
      <c r="M384" s="166"/>
      <c r="N384" s="167"/>
    </row>
    <row r="385" spans="1:14" s="163" customFormat="1">
      <c r="A385" s="162"/>
      <c r="B385" s="162"/>
      <c r="C385" s="162"/>
      <c r="E385" s="162"/>
      <c r="F385" s="162"/>
      <c r="G385" s="162"/>
      <c r="H385" s="162"/>
      <c r="I385" s="165"/>
      <c r="J385" s="166"/>
      <c r="K385" s="166"/>
      <c r="L385" s="166"/>
      <c r="M385" s="166"/>
      <c r="N385" s="167"/>
    </row>
    <row r="386" spans="1:14" s="163" customFormat="1">
      <c r="A386" s="162"/>
      <c r="B386" s="162"/>
      <c r="C386" s="162"/>
      <c r="E386" s="162"/>
      <c r="F386" s="162"/>
      <c r="G386" s="162"/>
      <c r="H386" s="162"/>
      <c r="I386" s="165"/>
      <c r="J386" s="166"/>
      <c r="K386" s="166"/>
      <c r="L386" s="166"/>
      <c r="M386" s="166"/>
      <c r="N386" s="167"/>
    </row>
    <row r="387" spans="1:14" s="163" customFormat="1">
      <c r="A387" s="162"/>
      <c r="B387" s="162"/>
      <c r="C387" s="162"/>
      <c r="E387" s="162"/>
      <c r="F387" s="162"/>
      <c r="G387" s="162"/>
      <c r="H387" s="162"/>
      <c r="I387" s="165"/>
      <c r="J387" s="166"/>
      <c r="K387" s="166"/>
      <c r="L387" s="166"/>
      <c r="M387" s="166"/>
      <c r="N387" s="167"/>
    </row>
    <row r="388" spans="1:14" s="163" customFormat="1">
      <c r="A388" s="162"/>
      <c r="B388" s="162"/>
      <c r="C388" s="162"/>
      <c r="E388" s="162"/>
      <c r="F388" s="162"/>
      <c r="G388" s="162"/>
      <c r="H388" s="162"/>
      <c r="I388" s="165"/>
      <c r="J388" s="166"/>
      <c r="K388" s="166"/>
      <c r="L388" s="166"/>
      <c r="M388" s="166"/>
      <c r="N388" s="167"/>
    </row>
    <row r="389" spans="1:14" s="163" customFormat="1">
      <c r="A389" s="162"/>
      <c r="B389" s="162"/>
      <c r="C389" s="162"/>
      <c r="E389" s="162"/>
      <c r="F389" s="162"/>
      <c r="G389" s="162"/>
      <c r="H389" s="162"/>
      <c r="I389" s="165"/>
      <c r="J389" s="166"/>
      <c r="K389" s="166"/>
      <c r="L389" s="166"/>
      <c r="M389" s="166"/>
      <c r="N389" s="167"/>
    </row>
    <row r="390" spans="1:14" s="163" customFormat="1">
      <c r="A390" s="162"/>
      <c r="B390" s="162"/>
      <c r="C390" s="162"/>
      <c r="E390" s="162"/>
      <c r="F390" s="162"/>
      <c r="G390" s="162"/>
      <c r="H390" s="162"/>
      <c r="I390" s="165"/>
      <c r="J390" s="166"/>
      <c r="K390" s="166"/>
      <c r="L390" s="166"/>
      <c r="M390" s="166"/>
      <c r="N390" s="167"/>
    </row>
    <row r="391" spans="1:14" s="163" customFormat="1">
      <c r="A391" s="162"/>
      <c r="B391" s="162"/>
      <c r="C391" s="162"/>
      <c r="E391" s="162"/>
      <c r="F391" s="162"/>
      <c r="G391" s="162"/>
      <c r="H391" s="162"/>
      <c r="I391" s="165"/>
      <c r="J391" s="166"/>
      <c r="K391" s="166"/>
      <c r="L391" s="166"/>
      <c r="M391" s="166"/>
      <c r="N391" s="167"/>
    </row>
    <row r="392" spans="1:14" s="163" customFormat="1">
      <c r="A392" s="162"/>
      <c r="B392" s="162"/>
      <c r="C392" s="162"/>
      <c r="E392" s="162"/>
      <c r="F392" s="162"/>
      <c r="G392" s="162"/>
      <c r="H392" s="162"/>
      <c r="I392" s="165"/>
      <c r="J392" s="166"/>
      <c r="K392" s="166"/>
      <c r="L392" s="166"/>
      <c r="M392" s="166"/>
      <c r="N392" s="167"/>
    </row>
    <row r="393" spans="1:14" s="163" customFormat="1">
      <c r="A393" s="162"/>
      <c r="B393" s="162"/>
      <c r="C393" s="162"/>
      <c r="E393" s="162"/>
      <c r="F393" s="162"/>
      <c r="G393" s="162"/>
      <c r="H393" s="162"/>
      <c r="I393" s="165"/>
      <c r="J393" s="166"/>
      <c r="K393" s="166"/>
      <c r="L393" s="166"/>
      <c r="M393" s="166"/>
      <c r="N393" s="167"/>
    </row>
    <row r="394" spans="1:14" s="163" customFormat="1">
      <c r="A394" s="162"/>
      <c r="B394" s="162"/>
      <c r="C394" s="162"/>
      <c r="E394" s="162"/>
      <c r="F394" s="162"/>
      <c r="G394" s="162"/>
      <c r="H394" s="162"/>
      <c r="I394" s="165"/>
      <c r="J394" s="166"/>
      <c r="K394" s="166"/>
      <c r="L394" s="166"/>
      <c r="M394" s="166"/>
      <c r="N394" s="167"/>
    </row>
    <row r="395" spans="1:14" s="163" customFormat="1">
      <c r="A395" s="162"/>
      <c r="B395" s="162"/>
      <c r="C395" s="162"/>
      <c r="E395" s="162"/>
      <c r="F395" s="162"/>
      <c r="G395" s="162"/>
      <c r="H395" s="162"/>
      <c r="I395" s="165"/>
      <c r="J395" s="166"/>
      <c r="K395" s="166"/>
      <c r="L395" s="166"/>
      <c r="M395" s="166"/>
      <c r="N395" s="167"/>
    </row>
    <row r="396" spans="1:14" s="163" customFormat="1">
      <c r="A396" s="162"/>
      <c r="B396" s="162"/>
      <c r="C396" s="162"/>
      <c r="E396" s="162"/>
      <c r="F396" s="162"/>
      <c r="G396" s="162"/>
      <c r="H396" s="162"/>
      <c r="I396" s="165"/>
      <c r="J396" s="166"/>
      <c r="K396" s="166"/>
      <c r="L396" s="166"/>
      <c r="M396" s="166"/>
      <c r="N396" s="167"/>
    </row>
    <row r="397" spans="1:14" s="163" customFormat="1">
      <c r="A397" s="162"/>
      <c r="B397" s="162"/>
      <c r="C397" s="162"/>
      <c r="E397" s="162"/>
      <c r="F397" s="162"/>
      <c r="G397" s="162"/>
      <c r="H397" s="162"/>
      <c r="I397" s="165"/>
      <c r="J397" s="166"/>
      <c r="K397" s="166"/>
      <c r="L397" s="166"/>
      <c r="M397" s="166"/>
      <c r="N397" s="167"/>
    </row>
    <row r="398" spans="1:14" s="163" customFormat="1">
      <c r="A398" s="162"/>
      <c r="B398" s="162"/>
      <c r="C398" s="162"/>
      <c r="E398" s="162"/>
      <c r="F398" s="162"/>
      <c r="G398" s="162"/>
      <c r="H398" s="162"/>
      <c r="I398" s="165"/>
      <c r="J398" s="166"/>
      <c r="K398" s="166"/>
      <c r="L398" s="166"/>
      <c r="M398" s="166"/>
      <c r="N398" s="167"/>
    </row>
    <row r="399" spans="1:14" s="163" customFormat="1">
      <c r="A399" s="162"/>
      <c r="B399" s="162"/>
      <c r="C399" s="162"/>
      <c r="E399" s="162"/>
      <c r="F399" s="162"/>
      <c r="G399" s="162"/>
      <c r="H399" s="162"/>
      <c r="I399" s="165"/>
      <c r="J399" s="166"/>
      <c r="K399" s="166"/>
      <c r="L399" s="166"/>
      <c r="M399" s="166"/>
      <c r="N399" s="167"/>
    </row>
    <row r="400" spans="1:14" s="163" customFormat="1">
      <c r="A400" s="162"/>
      <c r="B400" s="162"/>
      <c r="C400" s="162"/>
      <c r="E400" s="162"/>
      <c r="F400" s="162"/>
      <c r="G400" s="162"/>
      <c r="H400" s="162"/>
      <c r="I400" s="165"/>
      <c r="J400" s="166"/>
      <c r="K400" s="166"/>
      <c r="L400" s="166"/>
      <c r="M400" s="166"/>
      <c r="N400" s="167"/>
    </row>
    <row r="401" spans="1:14" s="163" customFormat="1">
      <c r="A401" s="162"/>
      <c r="B401" s="162"/>
      <c r="C401" s="162"/>
      <c r="E401" s="162"/>
      <c r="F401" s="162"/>
      <c r="G401" s="162"/>
      <c r="H401" s="162"/>
      <c r="I401" s="165"/>
      <c r="J401" s="166"/>
      <c r="K401" s="166"/>
      <c r="L401" s="166"/>
      <c r="M401" s="166"/>
      <c r="N401" s="167"/>
    </row>
    <row r="402" spans="1:14" s="163" customFormat="1">
      <c r="A402" s="162"/>
      <c r="B402" s="162"/>
      <c r="C402" s="162"/>
      <c r="E402" s="162"/>
      <c r="F402" s="162"/>
      <c r="G402" s="162"/>
      <c r="H402" s="162"/>
      <c r="I402" s="165"/>
      <c r="J402" s="166"/>
      <c r="K402" s="166"/>
      <c r="L402" s="166"/>
      <c r="M402" s="166"/>
      <c r="N402" s="167"/>
    </row>
    <row r="403" spans="1:14" s="163" customFormat="1">
      <c r="A403" s="162"/>
      <c r="B403" s="162"/>
      <c r="C403" s="162"/>
      <c r="E403" s="162"/>
      <c r="F403" s="162"/>
      <c r="G403" s="162"/>
      <c r="H403" s="162"/>
      <c r="I403" s="165"/>
      <c r="J403" s="166"/>
      <c r="K403" s="166"/>
      <c r="L403" s="166"/>
      <c r="M403" s="166"/>
      <c r="N403" s="167"/>
    </row>
    <row r="404" spans="1:14" s="163" customFormat="1">
      <c r="A404" s="162"/>
      <c r="B404" s="162"/>
      <c r="C404" s="162"/>
      <c r="E404" s="162"/>
      <c r="F404" s="162"/>
      <c r="G404" s="162"/>
      <c r="H404" s="162"/>
      <c r="I404" s="165"/>
      <c r="J404" s="166"/>
      <c r="K404" s="166"/>
      <c r="L404" s="166"/>
      <c r="M404" s="166"/>
      <c r="N404" s="167"/>
    </row>
    <row r="405" spans="1:14" s="163" customFormat="1">
      <c r="A405" s="162"/>
      <c r="B405" s="162"/>
      <c r="C405" s="162"/>
      <c r="E405" s="162"/>
      <c r="F405" s="162"/>
      <c r="G405" s="162"/>
      <c r="H405" s="162"/>
      <c r="I405" s="165"/>
      <c r="J405" s="166"/>
      <c r="K405" s="166"/>
      <c r="L405" s="166"/>
      <c r="M405" s="166"/>
      <c r="N405" s="167"/>
    </row>
    <row r="406" spans="1:14" s="163" customFormat="1">
      <c r="A406" s="162"/>
      <c r="B406" s="162"/>
      <c r="C406" s="162"/>
      <c r="E406" s="162"/>
      <c r="F406" s="162"/>
      <c r="G406" s="162"/>
      <c r="H406" s="162"/>
      <c r="I406" s="165"/>
      <c r="J406" s="166"/>
      <c r="K406" s="166"/>
      <c r="L406" s="166"/>
      <c r="M406" s="166"/>
      <c r="N406" s="167"/>
    </row>
    <row r="407" spans="1:14" s="163" customFormat="1">
      <c r="A407" s="162"/>
      <c r="B407" s="162"/>
      <c r="C407" s="162"/>
      <c r="E407" s="162"/>
      <c r="F407" s="162"/>
      <c r="G407" s="162"/>
      <c r="H407" s="162"/>
      <c r="I407" s="165"/>
      <c r="J407" s="166"/>
      <c r="K407" s="166"/>
      <c r="L407" s="166"/>
      <c r="M407" s="166"/>
      <c r="N407" s="167"/>
    </row>
    <row r="408" spans="1:14">
      <c r="A408" s="162"/>
      <c r="B408" s="181"/>
      <c r="C408" s="181"/>
      <c r="E408" s="181"/>
      <c r="F408" s="181"/>
      <c r="G408" s="181"/>
      <c r="H408" s="181"/>
      <c r="I408" s="149"/>
      <c r="J408" s="182"/>
      <c r="K408" s="182"/>
      <c r="L408" s="182"/>
      <c r="M408" s="182"/>
    </row>
    <row r="409" spans="1:14">
      <c r="A409" s="162"/>
      <c r="B409" s="183"/>
      <c r="C409" s="183"/>
      <c r="E409" s="183"/>
      <c r="F409" s="183"/>
      <c r="G409" s="183"/>
      <c r="H409" s="183"/>
      <c r="I409" s="149"/>
      <c r="J409" s="184"/>
      <c r="K409" s="184"/>
      <c r="L409" s="184"/>
      <c r="M409" s="184"/>
    </row>
    <row r="410" spans="1:14">
      <c r="A410" s="162"/>
      <c r="B410" s="183"/>
      <c r="C410" s="183"/>
      <c r="E410" s="183"/>
      <c r="F410" s="183"/>
      <c r="G410" s="183"/>
      <c r="H410" s="183"/>
      <c r="I410" s="149"/>
      <c r="J410" s="184"/>
      <c r="K410" s="184"/>
      <c r="L410" s="184"/>
      <c r="M410" s="184"/>
    </row>
    <row r="411" spans="1:14">
      <c r="A411" s="162"/>
      <c r="B411" s="183"/>
      <c r="C411" s="183"/>
      <c r="E411" s="183"/>
      <c r="F411" s="183"/>
      <c r="G411" s="183"/>
      <c r="H411" s="183"/>
      <c r="I411" s="149"/>
      <c r="J411" s="184"/>
      <c r="K411" s="184"/>
      <c r="L411" s="184"/>
      <c r="M411" s="184"/>
    </row>
    <row r="412" spans="1:14">
      <c r="A412" s="162"/>
      <c r="B412" s="183"/>
      <c r="C412" s="183"/>
      <c r="E412" s="183"/>
      <c r="F412" s="183"/>
      <c r="G412" s="183"/>
      <c r="H412" s="183"/>
      <c r="I412" s="149"/>
      <c r="J412" s="184"/>
      <c r="K412" s="184"/>
      <c r="L412" s="184"/>
      <c r="M412" s="184"/>
    </row>
    <row r="413" spans="1:14">
      <c r="A413" s="162"/>
      <c r="B413" s="183"/>
      <c r="C413" s="183"/>
      <c r="E413" s="183"/>
      <c r="F413" s="183"/>
      <c r="G413" s="183"/>
      <c r="H413" s="183"/>
      <c r="I413" s="149"/>
      <c r="J413" s="184"/>
      <c r="K413" s="184"/>
      <c r="L413" s="184"/>
      <c r="M413" s="184"/>
    </row>
    <row r="414" spans="1:14">
      <c r="A414" s="162"/>
      <c r="B414" s="183"/>
      <c r="C414" s="183"/>
      <c r="E414" s="183"/>
      <c r="F414" s="183"/>
      <c r="G414" s="183"/>
      <c r="H414" s="183"/>
      <c r="I414" s="149"/>
      <c r="J414" s="184"/>
      <c r="K414" s="184"/>
      <c r="L414" s="184"/>
      <c r="M414" s="184"/>
    </row>
    <row r="415" spans="1:14">
      <c r="A415" s="162"/>
      <c r="B415" s="183"/>
      <c r="C415" s="183"/>
      <c r="E415" s="183"/>
      <c r="F415" s="183"/>
      <c r="G415" s="183"/>
      <c r="H415" s="183"/>
      <c r="I415" s="149"/>
      <c r="J415" s="184"/>
      <c r="K415" s="184"/>
      <c r="L415" s="184"/>
      <c r="M415" s="184"/>
    </row>
    <row r="416" spans="1:14">
      <c r="A416" s="162"/>
      <c r="B416" s="183"/>
      <c r="C416" s="183"/>
      <c r="E416" s="183"/>
      <c r="F416" s="183"/>
      <c r="G416" s="183"/>
      <c r="H416" s="183"/>
      <c r="I416" s="149"/>
      <c r="J416" s="184"/>
      <c r="K416" s="184"/>
      <c r="L416" s="184"/>
      <c r="M416" s="184"/>
    </row>
    <row r="417" spans="1:37">
      <c r="A417" s="162"/>
      <c r="B417" s="183"/>
      <c r="C417" s="183"/>
      <c r="E417" s="183"/>
      <c r="F417" s="183"/>
      <c r="G417" s="183"/>
      <c r="H417" s="183"/>
      <c r="I417" s="149"/>
      <c r="J417" s="184"/>
      <c r="K417" s="184"/>
      <c r="L417" s="184"/>
      <c r="M417" s="184"/>
    </row>
    <row r="418" spans="1:37" s="151" customFormat="1">
      <c r="A418" s="162"/>
      <c r="B418" s="183"/>
      <c r="C418" s="183"/>
      <c r="D418" s="147"/>
      <c r="E418" s="183"/>
      <c r="F418" s="183"/>
      <c r="G418" s="183"/>
      <c r="H418" s="183"/>
      <c r="I418" s="149"/>
      <c r="J418" s="184"/>
      <c r="K418" s="184"/>
      <c r="L418" s="184"/>
      <c r="M418" s="184"/>
      <c r="O418" s="147"/>
      <c r="P418" s="147"/>
      <c r="Q418" s="147"/>
      <c r="R418" s="147"/>
      <c r="S418" s="147"/>
      <c r="T418" s="147"/>
      <c r="U418" s="147"/>
      <c r="V418" s="147"/>
      <c r="W418" s="147"/>
      <c r="X418" s="147"/>
      <c r="Y418" s="147"/>
      <c r="Z418" s="147"/>
      <c r="AA418" s="147"/>
      <c r="AB418" s="147"/>
      <c r="AC418" s="147"/>
      <c r="AD418" s="147"/>
      <c r="AE418" s="147"/>
      <c r="AF418" s="147"/>
      <c r="AG418" s="147"/>
      <c r="AH418" s="147"/>
      <c r="AI418" s="147"/>
      <c r="AJ418" s="147"/>
      <c r="AK418" s="147"/>
    </row>
    <row r="419" spans="1:37" s="151" customFormat="1">
      <c r="A419" s="162"/>
      <c r="B419" s="183"/>
      <c r="C419" s="183"/>
      <c r="D419" s="147"/>
      <c r="E419" s="183"/>
      <c r="F419" s="183"/>
      <c r="G419" s="183"/>
      <c r="H419" s="183"/>
      <c r="I419" s="149"/>
      <c r="J419" s="184"/>
      <c r="K419" s="184"/>
      <c r="L419" s="184"/>
      <c r="M419" s="184"/>
      <c r="O419" s="147"/>
      <c r="P419" s="147"/>
      <c r="Q419" s="147"/>
      <c r="R419" s="147"/>
      <c r="S419" s="147"/>
      <c r="T419" s="147"/>
      <c r="U419" s="147"/>
      <c r="V419" s="147"/>
      <c r="W419" s="147"/>
      <c r="X419" s="147"/>
      <c r="Y419" s="147"/>
      <c r="Z419" s="147"/>
      <c r="AA419" s="147"/>
      <c r="AB419" s="147"/>
      <c r="AC419" s="147"/>
      <c r="AD419" s="147"/>
      <c r="AE419" s="147"/>
      <c r="AF419" s="147"/>
      <c r="AG419" s="147"/>
      <c r="AH419" s="147"/>
      <c r="AI419" s="147"/>
      <c r="AJ419" s="147"/>
      <c r="AK419" s="147"/>
    </row>
    <row r="420" spans="1:37" s="151" customFormat="1">
      <c r="A420" s="162"/>
      <c r="B420" s="183"/>
      <c r="C420" s="183"/>
      <c r="D420" s="147"/>
      <c r="E420" s="183"/>
      <c r="F420" s="183"/>
      <c r="G420" s="183"/>
      <c r="H420" s="183"/>
      <c r="I420" s="149"/>
      <c r="J420" s="184"/>
      <c r="K420" s="184"/>
      <c r="L420" s="184"/>
      <c r="M420" s="184"/>
      <c r="O420" s="147"/>
      <c r="P420" s="147"/>
      <c r="Q420" s="147"/>
      <c r="R420" s="147"/>
      <c r="S420" s="147"/>
      <c r="T420" s="147"/>
      <c r="U420" s="147"/>
      <c r="V420" s="147"/>
      <c r="W420" s="147"/>
      <c r="X420" s="147"/>
      <c r="Y420" s="147"/>
      <c r="Z420" s="147"/>
      <c r="AA420" s="147"/>
      <c r="AB420" s="147"/>
      <c r="AC420" s="147"/>
      <c r="AD420" s="147"/>
      <c r="AE420" s="147"/>
      <c r="AF420" s="147"/>
      <c r="AG420" s="147"/>
      <c r="AH420" s="147"/>
      <c r="AI420" s="147"/>
      <c r="AJ420" s="147"/>
      <c r="AK420" s="147"/>
    </row>
    <row r="421" spans="1:37" s="151" customFormat="1">
      <c r="A421" s="162"/>
      <c r="B421" s="183"/>
      <c r="C421" s="183"/>
      <c r="D421" s="147"/>
      <c r="E421" s="183"/>
      <c r="F421" s="183"/>
      <c r="G421" s="183"/>
      <c r="H421" s="183"/>
      <c r="I421" s="149"/>
      <c r="J421" s="184"/>
      <c r="K421" s="184"/>
      <c r="L421" s="184"/>
      <c r="M421" s="184"/>
      <c r="O421" s="147"/>
      <c r="P421" s="147"/>
      <c r="Q421" s="147"/>
      <c r="R421" s="147"/>
      <c r="S421" s="147"/>
      <c r="T421" s="147"/>
      <c r="U421" s="147"/>
      <c r="V421" s="147"/>
      <c r="W421" s="147"/>
      <c r="X421" s="147"/>
      <c r="Y421" s="147"/>
      <c r="Z421" s="147"/>
      <c r="AA421" s="147"/>
      <c r="AB421" s="147"/>
      <c r="AC421" s="147"/>
      <c r="AD421" s="147"/>
      <c r="AE421" s="147"/>
      <c r="AF421" s="147"/>
      <c r="AG421" s="147"/>
      <c r="AH421" s="147"/>
      <c r="AI421" s="147"/>
      <c r="AJ421" s="147"/>
      <c r="AK421" s="147"/>
    </row>
    <row r="422" spans="1:37" s="151" customFormat="1">
      <c r="A422" s="162"/>
      <c r="B422" s="183"/>
      <c r="C422" s="183"/>
      <c r="D422" s="147"/>
      <c r="E422" s="183"/>
      <c r="F422" s="183"/>
      <c r="G422" s="183"/>
      <c r="H422" s="183"/>
      <c r="I422" s="149"/>
      <c r="J422" s="184"/>
      <c r="K422" s="184"/>
      <c r="L422" s="184"/>
      <c r="M422" s="184"/>
      <c r="O422" s="147"/>
      <c r="P422" s="147"/>
      <c r="Q422" s="147"/>
      <c r="R422" s="147"/>
      <c r="S422" s="147"/>
      <c r="T422" s="147"/>
      <c r="U422" s="147"/>
      <c r="V422" s="147"/>
      <c r="W422" s="147"/>
      <c r="X422" s="147"/>
      <c r="Y422" s="147"/>
      <c r="Z422" s="147"/>
      <c r="AA422" s="147"/>
      <c r="AB422" s="147"/>
      <c r="AC422" s="147"/>
      <c r="AD422" s="147"/>
      <c r="AE422" s="147"/>
      <c r="AF422" s="147"/>
      <c r="AG422" s="147"/>
      <c r="AH422" s="147"/>
      <c r="AI422" s="147"/>
      <c r="AJ422" s="147"/>
      <c r="AK422" s="147"/>
    </row>
    <row r="423" spans="1:37" s="151" customFormat="1">
      <c r="A423" s="162"/>
      <c r="B423" s="183"/>
      <c r="C423" s="183"/>
      <c r="D423" s="147"/>
      <c r="E423" s="183"/>
      <c r="F423" s="183"/>
      <c r="G423" s="183"/>
      <c r="H423" s="183"/>
      <c r="I423" s="149"/>
      <c r="J423" s="184"/>
      <c r="K423" s="184"/>
      <c r="L423" s="184"/>
      <c r="M423" s="184"/>
      <c r="O423" s="147"/>
      <c r="P423" s="147"/>
      <c r="Q423" s="147"/>
      <c r="R423" s="147"/>
      <c r="S423" s="147"/>
      <c r="T423" s="147"/>
      <c r="U423" s="147"/>
      <c r="V423" s="147"/>
      <c r="W423" s="147"/>
      <c r="X423" s="147"/>
      <c r="Y423" s="147"/>
      <c r="Z423" s="147"/>
      <c r="AA423" s="147"/>
      <c r="AB423" s="147"/>
      <c r="AC423" s="147"/>
      <c r="AD423" s="147"/>
      <c r="AE423" s="147"/>
      <c r="AF423" s="147"/>
      <c r="AG423" s="147"/>
      <c r="AH423" s="147"/>
      <c r="AI423" s="147"/>
      <c r="AJ423" s="147"/>
      <c r="AK423" s="147"/>
    </row>
    <row r="424" spans="1:37" s="151" customFormat="1">
      <c r="A424" s="162"/>
      <c r="B424" s="183"/>
      <c r="C424" s="183"/>
      <c r="D424" s="147"/>
      <c r="E424" s="183"/>
      <c r="F424" s="183"/>
      <c r="G424" s="183"/>
      <c r="H424" s="183"/>
      <c r="I424" s="149"/>
      <c r="J424" s="184"/>
      <c r="K424" s="184"/>
      <c r="L424" s="184"/>
      <c r="M424" s="184"/>
      <c r="O424" s="147"/>
      <c r="P424" s="147"/>
      <c r="Q424" s="147"/>
      <c r="R424" s="147"/>
      <c r="S424" s="147"/>
      <c r="T424" s="147"/>
      <c r="U424" s="147"/>
      <c r="V424" s="147"/>
      <c r="W424" s="147"/>
      <c r="X424" s="147"/>
      <c r="Y424" s="147"/>
      <c r="Z424" s="147"/>
      <c r="AA424" s="147"/>
      <c r="AB424" s="147"/>
      <c r="AC424" s="147"/>
      <c r="AD424" s="147"/>
      <c r="AE424" s="147"/>
      <c r="AF424" s="147"/>
      <c r="AG424" s="147"/>
      <c r="AH424" s="147"/>
      <c r="AI424" s="147"/>
      <c r="AJ424" s="147"/>
      <c r="AK424" s="147"/>
    </row>
    <row r="425" spans="1:37" s="151" customFormat="1">
      <c r="A425" s="162"/>
      <c r="B425" s="183"/>
      <c r="C425" s="183"/>
      <c r="D425" s="147"/>
      <c r="E425" s="183"/>
      <c r="F425" s="183"/>
      <c r="G425" s="183"/>
      <c r="H425" s="183"/>
      <c r="I425" s="149"/>
      <c r="J425" s="184"/>
      <c r="K425" s="184"/>
      <c r="L425" s="184"/>
      <c r="M425" s="184"/>
      <c r="O425" s="147"/>
      <c r="P425" s="147"/>
      <c r="Q425" s="147"/>
      <c r="R425" s="147"/>
      <c r="S425" s="147"/>
      <c r="T425" s="147"/>
      <c r="U425" s="147"/>
      <c r="V425" s="147"/>
      <c r="W425" s="147"/>
      <c r="X425" s="147"/>
      <c r="Y425" s="147"/>
      <c r="Z425" s="147"/>
      <c r="AA425" s="147"/>
      <c r="AB425" s="147"/>
      <c r="AC425" s="147"/>
      <c r="AD425" s="147"/>
      <c r="AE425" s="147"/>
      <c r="AF425" s="147"/>
      <c r="AG425" s="147"/>
      <c r="AH425" s="147"/>
      <c r="AI425" s="147"/>
      <c r="AJ425" s="147"/>
      <c r="AK425" s="147"/>
    </row>
    <row r="426" spans="1:37" s="151" customFormat="1">
      <c r="A426" s="162"/>
      <c r="B426" s="183"/>
      <c r="C426" s="183"/>
      <c r="D426" s="147"/>
      <c r="E426" s="183"/>
      <c r="F426" s="183"/>
      <c r="G426" s="183"/>
      <c r="H426" s="183"/>
      <c r="I426" s="149"/>
      <c r="J426" s="184"/>
      <c r="K426" s="184"/>
      <c r="L426" s="184"/>
      <c r="M426" s="184"/>
      <c r="O426" s="147"/>
      <c r="P426" s="147"/>
      <c r="Q426" s="147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47"/>
      <c r="AE426" s="147"/>
      <c r="AF426" s="147"/>
      <c r="AG426" s="147"/>
      <c r="AH426" s="147"/>
      <c r="AI426" s="147"/>
      <c r="AJ426" s="147"/>
      <c r="AK426" s="147"/>
    </row>
    <row r="427" spans="1:37" s="151" customFormat="1">
      <c r="A427" s="162"/>
      <c r="B427" s="183"/>
      <c r="C427" s="183"/>
      <c r="D427" s="147"/>
      <c r="E427" s="183"/>
      <c r="F427" s="183"/>
      <c r="G427" s="183"/>
      <c r="H427" s="183"/>
      <c r="I427" s="149"/>
      <c r="J427" s="184"/>
      <c r="K427" s="184"/>
      <c r="L427" s="184"/>
      <c r="M427" s="184"/>
      <c r="O427" s="147"/>
      <c r="P427" s="147"/>
      <c r="Q427" s="147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47"/>
      <c r="AE427" s="147"/>
      <c r="AF427" s="147"/>
      <c r="AG427" s="147"/>
      <c r="AH427" s="147"/>
      <c r="AI427" s="147"/>
      <c r="AJ427" s="147"/>
      <c r="AK427" s="147"/>
    </row>
    <row r="428" spans="1:37" s="151" customFormat="1">
      <c r="A428" s="162"/>
      <c r="B428" s="183"/>
      <c r="C428" s="183"/>
      <c r="D428" s="147"/>
      <c r="E428" s="183"/>
      <c r="F428" s="183"/>
      <c r="G428" s="183"/>
      <c r="H428" s="183"/>
      <c r="I428" s="149"/>
      <c r="J428" s="184"/>
      <c r="K428" s="184"/>
      <c r="L428" s="184"/>
      <c r="M428" s="184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</row>
    <row r="429" spans="1:37" s="151" customFormat="1">
      <c r="A429" s="162"/>
      <c r="B429" s="183"/>
      <c r="C429" s="183"/>
      <c r="D429" s="147"/>
      <c r="E429" s="183"/>
      <c r="F429" s="183"/>
      <c r="G429" s="183"/>
      <c r="H429" s="183"/>
      <c r="I429" s="149"/>
      <c r="J429" s="184"/>
      <c r="K429" s="184"/>
      <c r="L429" s="184"/>
      <c r="M429" s="184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47"/>
      <c r="AE429" s="147"/>
      <c r="AF429" s="147"/>
      <c r="AG429" s="147"/>
      <c r="AH429" s="147"/>
      <c r="AI429" s="147"/>
      <c r="AJ429" s="147"/>
      <c r="AK429" s="147"/>
    </row>
    <row r="430" spans="1:37" s="151" customFormat="1">
      <c r="A430" s="162"/>
      <c r="B430" s="183"/>
      <c r="C430" s="183"/>
      <c r="D430" s="147"/>
      <c r="E430" s="183"/>
      <c r="F430" s="183"/>
      <c r="G430" s="183"/>
      <c r="H430" s="183"/>
      <c r="I430" s="149"/>
      <c r="J430" s="184"/>
      <c r="K430" s="184"/>
      <c r="L430" s="184"/>
      <c r="M430" s="184"/>
      <c r="O430" s="147"/>
      <c r="P430" s="147"/>
      <c r="Q430" s="147"/>
      <c r="R430" s="147"/>
      <c r="S430" s="147"/>
      <c r="T430" s="147"/>
      <c r="U430" s="147"/>
      <c r="V430" s="147"/>
      <c r="W430" s="147"/>
      <c r="X430" s="147"/>
      <c r="Y430" s="147"/>
      <c r="Z430" s="147"/>
      <c r="AA430" s="147"/>
      <c r="AB430" s="147"/>
      <c r="AC430" s="147"/>
      <c r="AD430" s="147"/>
      <c r="AE430" s="147"/>
      <c r="AF430" s="147"/>
      <c r="AG430" s="147"/>
      <c r="AH430" s="147"/>
      <c r="AI430" s="147"/>
      <c r="AJ430" s="147"/>
      <c r="AK430" s="147"/>
    </row>
    <row r="431" spans="1:37" s="151" customFormat="1">
      <c r="A431" s="162"/>
      <c r="B431" s="183"/>
      <c r="C431" s="183"/>
      <c r="D431" s="147"/>
      <c r="E431" s="183"/>
      <c r="F431" s="183"/>
      <c r="G431" s="183"/>
      <c r="H431" s="183"/>
      <c r="I431" s="149"/>
      <c r="J431" s="184"/>
      <c r="K431" s="184"/>
      <c r="L431" s="184"/>
      <c r="M431" s="184"/>
      <c r="O431" s="147"/>
      <c r="P431" s="147"/>
      <c r="Q431" s="147"/>
      <c r="R431" s="147"/>
      <c r="S431" s="147"/>
      <c r="T431" s="147"/>
      <c r="U431" s="147"/>
      <c r="V431" s="147"/>
      <c r="W431" s="147"/>
      <c r="X431" s="147"/>
      <c r="Y431" s="147"/>
      <c r="Z431" s="147"/>
      <c r="AA431" s="147"/>
      <c r="AB431" s="147"/>
      <c r="AC431" s="147"/>
      <c r="AD431" s="147"/>
      <c r="AE431" s="147"/>
      <c r="AF431" s="147"/>
      <c r="AG431" s="147"/>
      <c r="AH431" s="147"/>
      <c r="AI431" s="147"/>
      <c r="AJ431" s="147"/>
      <c r="AK431" s="147"/>
    </row>
    <row r="432" spans="1:37" s="151" customFormat="1">
      <c r="A432" s="162"/>
      <c r="B432" s="183"/>
      <c r="C432" s="183"/>
      <c r="D432" s="147"/>
      <c r="E432" s="183"/>
      <c r="F432" s="183"/>
      <c r="G432" s="183"/>
      <c r="H432" s="183"/>
      <c r="I432" s="149"/>
      <c r="J432" s="184"/>
      <c r="K432" s="184"/>
      <c r="L432" s="184"/>
      <c r="M432" s="184"/>
      <c r="O432" s="147"/>
      <c r="P432" s="147"/>
      <c r="Q432" s="147"/>
      <c r="R432" s="147"/>
      <c r="S432" s="147"/>
      <c r="T432" s="147"/>
      <c r="U432" s="147"/>
      <c r="V432" s="147"/>
      <c r="W432" s="147"/>
      <c r="X432" s="147"/>
      <c r="Y432" s="147"/>
      <c r="Z432" s="147"/>
      <c r="AA432" s="147"/>
      <c r="AB432" s="147"/>
      <c r="AC432" s="147"/>
      <c r="AD432" s="147"/>
      <c r="AE432" s="147"/>
      <c r="AF432" s="147"/>
      <c r="AG432" s="147"/>
      <c r="AH432" s="147"/>
      <c r="AI432" s="147"/>
      <c r="AJ432" s="147"/>
      <c r="AK432" s="147"/>
    </row>
    <row r="433" spans="1:37" s="151" customFormat="1">
      <c r="A433" s="162"/>
      <c r="B433" s="183"/>
      <c r="C433" s="183"/>
      <c r="D433" s="147"/>
      <c r="E433" s="183"/>
      <c r="F433" s="183"/>
      <c r="G433" s="183"/>
      <c r="H433" s="183"/>
      <c r="I433" s="149"/>
      <c r="J433" s="184"/>
      <c r="K433" s="184"/>
      <c r="L433" s="184"/>
      <c r="M433" s="184"/>
      <c r="O433" s="147"/>
      <c r="P433" s="147"/>
      <c r="Q433" s="147"/>
      <c r="R433" s="147"/>
      <c r="S433" s="147"/>
      <c r="T433" s="147"/>
      <c r="U433" s="147"/>
      <c r="V433" s="147"/>
      <c r="W433" s="147"/>
      <c r="X433" s="147"/>
      <c r="Y433" s="147"/>
      <c r="Z433" s="147"/>
      <c r="AA433" s="147"/>
      <c r="AB433" s="147"/>
      <c r="AC433" s="147"/>
      <c r="AD433" s="147"/>
      <c r="AE433" s="147"/>
      <c r="AF433" s="147"/>
      <c r="AG433" s="147"/>
      <c r="AH433" s="147"/>
      <c r="AI433" s="147"/>
      <c r="AJ433" s="147"/>
      <c r="AK433" s="147"/>
    </row>
    <row r="434" spans="1:37" s="151" customFormat="1">
      <c r="A434" s="162"/>
      <c r="B434" s="183"/>
      <c r="C434" s="183"/>
      <c r="D434" s="147"/>
      <c r="E434" s="183"/>
      <c r="F434" s="183"/>
      <c r="G434" s="183"/>
      <c r="H434" s="183"/>
      <c r="I434" s="149"/>
      <c r="J434" s="184"/>
      <c r="K434" s="184"/>
      <c r="L434" s="184"/>
      <c r="M434" s="184"/>
      <c r="O434" s="147"/>
      <c r="P434" s="147"/>
      <c r="Q434" s="147"/>
      <c r="R434" s="147"/>
      <c r="S434" s="147"/>
      <c r="T434" s="147"/>
      <c r="U434" s="147"/>
      <c r="V434" s="147"/>
      <c r="W434" s="147"/>
      <c r="X434" s="147"/>
      <c r="Y434" s="147"/>
      <c r="Z434" s="147"/>
      <c r="AA434" s="147"/>
      <c r="AB434" s="147"/>
      <c r="AC434" s="147"/>
      <c r="AD434" s="147"/>
      <c r="AE434" s="147"/>
      <c r="AF434" s="147"/>
      <c r="AG434" s="147"/>
      <c r="AH434" s="147"/>
      <c r="AI434" s="147"/>
      <c r="AJ434" s="147"/>
      <c r="AK434" s="147"/>
    </row>
    <row r="435" spans="1:37" s="151" customFormat="1">
      <c r="A435" s="162"/>
      <c r="B435" s="183"/>
      <c r="C435" s="183"/>
      <c r="D435" s="147"/>
      <c r="E435" s="183"/>
      <c r="F435" s="183"/>
      <c r="G435" s="183"/>
      <c r="H435" s="183"/>
      <c r="I435" s="149"/>
      <c r="J435" s="184"/>
      <c r="K435" s="184"/>
      <c r="L435" s="184"/>
      <c r="M435" s="184"/>
      <c r="O435" s="147"/>
      <c r="P435" s="147"/>
      <c r="Q435" s="147"/>
      <c r="R435" s="147"/>
      <c r="S435" s="147"/>
      <c r="T435" s="147"/>
      <c r="U435" s="147"/>
      <c r="V435" s="147"/>
      <c r="W435" s="147"/>
      <c r="X435" s="147"/>
      <c r="Y435" s="147"/>
      <c r="Z435" s="147"/>
      <c r="AA435" s="147"/>
      <c r="AB435" s="147"/>
      <c r="AC435" s="147"/>
      <c r="AD435" s="147"/>
      <c r="AE435" s="147"/>
      <c r="AF435" s="147"/>
      <c r="AG435" s="147"/>
      <c r="AH435" s="147"/>
      <c r="AI435" s="147"/>
      <c r="AJ435" s="147"/>
      <c r="AK435" s="147"/>
    </row>
    <row r="436" spans="1:37" s="151" customFormat="1">
      <c r="A436" s="162"/>
      <c r="B436" s="183"/>
      <c r="C436" s="183"/>
      <c r="D436" s="147"/>
      <c r="E436" s="183"/>
      <c r="F436" s="183"/>
      <c r="G436" s="183"/>
      <c r="H436" s="183"/>
      <c r="I436" s="149"/>
      <c r="J436" s="184"/>
      <c r="K436" s="184"/>
      <c r="L436" s="184"/>
      <c r="M436" s="184"/>
      <c r="O436" s="147"/>
      <c r="P436" s="147"/>
      <c r="Q436" s="147"/>
      <c r="R436" s="147"/>
      <c r="S436" s="147"/>
      <c r="T436" s="147"/>
      <c r="U436" s="147"/>
      <c r="V436" s="147"/>
      <c r="W436" s="147"/>
      <c r="X436" s="147"/>
      <c r="Y436" s="147"/>
      <c r="Z436" s="147"/>
      <c r="AA436" s="147"/>
      <c r="AB436" s="147"/>
      <c r="AC436" s="147"/>
      <c r="AD436" s="147"/>
      <c r="AE436" s="147"/>
      <c r="AF436" s="147"/>
      <c r="AG436" s="147"/>
      <c r="AH436" s="147"/>
      <c r="AI436" s="147"/>
      <c r="AJ436" s="147"/>
      <c r="AK436" s="147"/>
    </row>
    <row r="437" spans="1:37" s="151" customFormat="1">
      <c r="A437" s="162"/>
      <c r="B437" s="183"/>
      <c r="C437" s="183"/>
      <c r="D437" s="147"/>
      <c r="E437" s="183"/>
      <c r="F437" s="183"/>
      <c r="G437" s="183"/>
      <c r="H437" s="183"/>
      <c r="I437" s="149"/>
      <c r="J437" s="184"/>
      <c r="K437" s="184"/>
      <c r="L437" s="184"/>
      <c r="M437" s="184"/>
      <c r="O437" s="147"/>
      <c r="P437" s="147"/>
      <c r="Q437" s="147"/>
      <c r="R437" s="147"/>
      <c r="S437" s="147"/>
      <c r="T437" s="147"/>
      <c r="U437" s="147"/>
      <c r="V437" s="147"/>
      <c r="W437" s="147"/>
      <c r="X437" s="147"/>
      <c r="Y437" s="147"/>
      <c r="Z437" s="147"/>
      <c r="AA437" s="147"/>
      <c r="AB437" s="147"/>
      <c r="AC437" s="147"/>
      <c r="AD437" s="147"/>
      <c r="AE437" s="147"/>
      <c r="AF437" s="147"/>
      <c r="AG437" s="147"/>
      <c r="AH437" s="147"/>
      <c r="AI437" s="147"/>
      <c r="AJ437" s="147"/>
      <c r="AK437" s="147"/>
    </row>
    <row r="438" spans="1:37" s="151" customFormat="1">
      <c r="A438" s="162"/>
      <c r="B438" s="183"/>
      <c r="C438" s="183"/>
      <c r="D438" s="147"/>
      <c r="E438" s="183"/>
      <c r="F438" s="183"/>
      <c r="G438" s="183"/>
      <c r="H438" s="183"/>
      <c r="I438" s="149"/>
      <c r="J438" s="184"/>
      <c r="K438" s="184"/>
      <c r="L438" s="184"/>
      <c r="M438" s="184"/>
      <c r="O438" s="147"/>
      <c r="P438" s="147"/>
      <c r="Q438" s="147"/>
      <c r="R438" s="147"/>
      <c r="S438" s="147"/>
      <c r="T438" s="147"/>
      <c r="U438" s="147"/>
      <c r="V438" s="147"/>
      <c r="W438" s="147"/>
      <c r="X438" s="147"/>
      <c r="Y438" s="147"/>
      <c r="Z438" s="147"/>
      <c r="AA438" s="147"/>
      <c r="AB438" s="147"/>
      <c r="AC438" s="147"/>
      <c r="AD438" s="147"/>
      <c r="AE438" s="147"/>
      <c r="AF438" s="147"/>
      <c r="AG438" s="147"/>
      <c r="AH438" s="147"/>
      <c r="AI438" s="147"/>
      <c r="AJ438" s="147"/>
      <c r="AK438" s="147"/>
    </row>
    <row r="439" spans="1:37" s="151" customFormat="1">
      <c r="A439" s="162"/>
      <c r="B439" s="183"/>
      <c r="C439" s="183"/>
      <c r="D439" s="147"/>
      <c r="E439" s="183"/>
      <c r="F439" s="183"/>
      <c r="G439" s="183"/>
      <c r="H439" s="183"/>
      <c r="I439" s="149"/>
      <c r="J439" s="184"/>
      <c r="K439" s="184"/>
      <c r="L439" s="184"/>
      <c r="M439" s="184"/>
      <c r="O439" s="147"/>
      <c r="P439" s="147"/>
      <c r="Q439" s="147"/>
      <c r="R439" s="147"/>
      <c r="S439" s="147"/>
      <c r="T439" s="147"/>
      <c r="U439" s="147"/>
      <c r="V439" s="147"/>
      <c r="W439" s="147"/>
      <c r="X439" s="147"/>
      <c r="Y439" s="147"/>
      <c r="Z439" s="147"/>
      <c r="AA439" s="147"/>
      <c r="AB439" s="147"/>
      <c r="AC439" s="147"/>
      <c r="AD439" s="147"/>
      <c r="AE439" s="147"/>
      <c r="AF439" s="147"/>
      <c r="AG439" s="147"/>
      <c r="AH439" s="147"/>
      <c r="AI439" s="147"/>
      <c r="AJ439" s="147"/>
      <c r="AK439" s="147"/>
    </row>
    <row r="440" spans="1:37" s="151" customFormat="1">
      <c r="A440" s="162"/>
      <c r="B440" s="183"/>
      <c r="C440" s="183"/>
      <c r="D440" s="147"/>
      <c r="E440" s="183"/>
      <c r="F440" s="183"/>
      <c r="G440" s="183"/>
      <c r="H440" s="183"/>
      <c r="I440" s="149"/>
      <c r="J440" s="184"/>
      <c r="K440" s="184"/>
      <c r="L440" s="184"/>
      <c r="M440" s="184"/>
      <c r="O440" s="147"/>
      <c r="P440" s="147"/>
      <c r="Q440" s="147"/>
      <c r="R440" s="147"/>
      <c r="S440" s="147"/>
      <c r="T440" s="147"/>
      <c r="U440" s="147"/>
      <c r="V440" s="147"/>
      <c r="W440" s="147"/>
      <c r="X440" s="147"/>
      <c r="Y440" s="147"/>
      <c r="Z440" s="147"/>
      <c r="AA440" s="147"/>
      <c r="AB440" s="147"/>
      <c r="AC440" s="147"/>
      <c r="AD440" s="147"/>
      <c r="AE440" s="147"/>
      <c r="AF440" s="147"/>
      <c r="AG440" s="147"/>
      <c r="AH440" s="147"/>
      <c r="AI440" s="147"/>
      <c r="AJ440" s="147"/>
      <c r="AK440" s="147"/>
    </row>
    <row r="441" spans="1:37" s="151" customFormat="1">
      <c r="A441" s="162"/>
      <c r="B441" s="183"/>
      <c r="C441" s="183"/>
      <c r="D441" s="147"/>
      <c r="E441" s="183"/>
      <c r="F441" s="183"/>
      <c r="G441" s="183"/>
      <c r="H441" s="183"/>
      <c r="I441" s="149"/>
      <c r="J441" s="184"/>
      <c r="K441" s="184"/>
      <c r="L441" s="184"/>
      <c r="M441" s="184"/>
      <c r="O441" s="147"/>
      <c r="P441" s="147"/>
      <c r="Q441" s="147"/>
      <c r="R441" s="147"/>
      <c r="S441" s="147"/>
      <c r="T441" s="147"/>
      <c r="U441" s="147"/>
      <c r="V441" s="147"/>
      <c r="W441" s="147"/>
      <c r="X441" s="147"/>
      <c r="Y441" s="147"/>
      <c r="Z441" s="147"/>
      <c r="AA441" s="147"/>
      <c r="AB441" s="147"/>
      <c r="AC441" s="147"/>
      <c r="AD441" s="147"/>
      <c r="AE441" s="147"/>
      <c r="AF441" s="147"/>
      <c r="AG441" s="147"/>
      <c r="AH441" s="147"/>
      <c r="AI441" s="147"/>
      <c r="AJ441" s="147"/>
      <c r="AK441" s="147"/>
    </row>
    <row r="442" spans="1:37" s="151" customFormat="1">
      <c r="A442" s="162"/>
      <c r="B442" s="183"/>
      <c r="C442" s="183"/>
      <c r="D442" s="147"/>
      <c r="E442" s="183"/>
      <c r="F442" s="183"/>
      <c r="G442" s="183"/>
      <c r="H442" s="183"/>
      <c r="I442" s="149"/>
      <c r="J442" s="184"/>
      <c r="K442" s="184"/>
      <c r="L442" s="184"/>
      <c r="M442" s="184"/>
      <c r="O442" s="147"/>
      <c r="P442" s="147"/>
      <c r="Q442" s="147"/>
      <c r="R442" s="147"/>
      <c r="S442" s="147"/>
      <c r="T442" s="147"/>
      <c r="U442" s="147"/>
      <c r="V442" s="147"/>
      <c r="W442" s="147"/>
      <c r="X442" s="147"/>
      <c r="Y442" s="147"/>
      <c r="Z442" s="147"/>
      <c r="AA442" s="147"/>
      <c r="AB442" s="147"/>
      <c r="AC442" s="147"/>
      <c r="AD442" s="147"/>
      <c r="AE442" s="147"/>
      <c r="AF442" s="147"/>
      <c r="AG442" s="147"/>
      <c r="AH442" s="147"/>
      <c r="AI442" s="147"/>
      <c r="AJ442" s="147"/>
      <c r="AK442" s="147"/>
    </row>
    <row r="443" spans="1:37" s="151" customFormat="1">
      <c r="A443" s="162"/>
      <c r="B443" s="183"/>
      <c r="C443" s="183"/>
      <c r="D443" s="147"/>
      <c r="E443" s="183"/>
      <c r="F443" s="183"/>
      <c r="G443" s="183"/>
      <c r="H443" s="183"/>
      <c r="I443" s="149"/>
      <c r="J443" s="184"/>
      <c r="K443" s="184"/>
      <c r="L443" s="184"/>
      <c r="M443" s="184"/>
      <c r="O443" s="147"/>
      <c r="P443" s="147"/>
      <c r="Q443" s="147"/>
      <c r="R443" s="147"/>
      <c r="S443" s="147"/>
      <c r="T443" s="147"/>
      <c r="U443" s="147"/>
      <c r="V443" s="147"/>
      <c r="W443" s="147"/>
      <c r="X443" s="147"/>
      <c r="Y443" s="147"/>
      <c r="Z443" s="147"/>
      <c r="AA443" s="147"/>
      <c r="AB443" s="147"/>
      <c r="AC443" s="147"/>
      <c r="AD443" s="147"/>
      <c r="AE443" s="147"/>
      <c r="AF443" s="147"/>
      <c r="AG443" s="147"/>
      <c r="AH443" s="147"/>
      <c r="AI443" s="147"/>
      <c r="AJ443" s="147"/>
      <c r="AK443" s="147"/>
    </row>
    <row r="444" spans="1:37" s="151" customFormat="1">
      <c r="A444" s="162"/>
      <c r="B444" s="183"/>
      <c r="C444" s="183"/>
      <c r="D444" s="147"/>
      <c r="E444" s="183"/>
      <c r="F444" s="183"/>
      <c r="G444" s="183"/>
      <c r="H444" s="183"/>
      <c r="I444" s="149"/>
      <c r="J444" s="184"/>
      <c r="K444" s="184"/>
      <c r="L444" s="184"/>
      <c r="M444" s="184"/>
      <c r="O444" s="147"/>
      <c r="P444" s="147"/>
      <c r="Q444" s="147"/>
      <c r="R444" s="147"/>
      <c r="S444" s="147"/>
      <c r="T444" s="147"/>
      <c r="U444" s="147"/>
      <c r="V444" s="147"/>
      <c r="W444" s="147"/>
      <c r="X444" s="147"/>
      <c r="Y444" s="147"/>
      <c r="Z444" s="147"/>
      <c r="AA444" s="147"/>
      <c r="AB444" s="147"/>
      <c r="AC444" s="147"/>
      <c r="AD444" s="147"/>
      <c r="AE444" s="147"/>
      <c r="AF444" s="147"/>
      <c r="AG444" s="147"/>
      <c r="AH444" s="147"/>
      <c r="AI444" s="147"/>
      <c r="AJ444" s="147"/>
      <c r="AK444" s="147"/>
    </row>
    <row r="445" spans="1:37" s="151" customFormat="1">
      <c r="A445" s="162"/>
      <c r="B445" s="183"/>
      <c r="C445" s="183"/>
      <c r="D445" s="147"/>
      <c r="E445" s="183"/>
      <c r="F445" s="183"/>
      <c r="G445" s="183"/>
      <c r="H445" s="183"/>
      <c r="I445" s="149"/>
      <c r="J445" s="184"/>
      <c r="K445" s="184"/>
      <c r="L445" s="184"/>
      <c r="M445" s="184"/>
      <c r="O445" s="147"/>
      <c r="P445" s="147"/>
      <c r="Q445" s="147"/>
      <c r="R445" s="147"/>
      <c r="S445" s="147"/>
      <c r="T445" s="147"/>
      <c r="U445" s="147"/>
      <c r="V445" s="147"/>
      <c r="W445" s="147"/>
      <c r="X445" s="147"/>
      <c r="Y445" s="147"/>
      <c r="Z445" s="147"/>
      <c r="AA445" s="147"/>
      <c r="AB445" s="147"/>
      <c r="AC445" s="147"/>
      <c r="AD445" s="147"/>
      <c r="AE445" s="147"/>
      <c r="AF445" s="147"/>
      <c r="AG445" s="147"/>
      <c r="AH445" s="147"/>
      <c r="AI445" s="147"/>
      <c r="AJ445" s="147"/>
      <c r="AK445" s="147"/>
    </row>
    <row r="446" spans="1:37" s="151" customFormat="1">
      <c r="A446" s="162"/>
      <c r="B446" s="183"/>
      <c r="C446" s="183"/>
      <c r="D446" s="147"/>
      <c r="E446" s="183"/>
      <c r="F446" s="183"/>
      <c r="G446" s="183"/>
      <c r="H446" s="183"/>
      <c r="I446" s="149"/>
      <c r="J446" s="184"/>
      <c r="K446" s="184"/>
      <c r="L446" s="184"/>
      <c r="M446" s="184"/>
      <c r="O446" s="147"/>
      <c r="P446" s="147"/>
      <c r="Q446" s="147"/>
      <c r="R446" s="147"/>
      <c r="S446" s="147"/>
      <c r="T446" s="147"/>
      <c r="U446" s="147"/>
      <c r="V446" s="147"/>
      <c r="W446" s="147"/>
      <c r="X446" s="147"/>
      <c r="Y446" s="147"/>
      <c r="Z446" s="147"/>
      <c r="AA446" s="147"/>
      <c r="AB446" s="147"/>
      <c r="AC446" s="147"/>
      <c r="AD446" s="147"/>
      <c r="AE446" s="147"/>
      <c r="AF446" s="147"/>
      <c r="AG446" s="147"/>
      <c r="AH446" s="147"/>
      <c r="AI446" s="147"/>
      <c r="AJ446" s="147"/>
      <c r="AK446" s="147"/>
    </row>
    <row r="447" spans="1:37" s="151" customFormat="1">
      <c r="A447" s="162"/>
      <c r="B447" s="183"/>
      <c r="C447" s="183"/>
      <c r="D447" s="147"/>
      <c r="E447" s="183"/>
      <c r="F447" s="183"/>
      <c r="G447" s="183"/>
      <c r="H447" s="183"/>
      <c r="I447" s="149"/>
      <c r="J447" s="184"/>
      <c r="K447" s="184"/>
      <c r="L447" s="184"/>
      <c r="M447" s="184"/>
      <c r="O447" s="147"/>
      <c r="P447" s="147"/>
      <c r="Q447" s="147"/>
      <c r="R447" s="147"/>
      <c r="S447" s="147"/>
      <c r="T447" s="147"/>
      <c r="U447" s="147"/>
      <c r="V447" s="147"/>
      <c r="W447" s="147"/>
      <c r="X447" s="147"/>
      <c r="Y447" s="147"/>
      <c r="Z447" s="147"/>
      <c r="AA447" s="147"/>
      <c r="AB447" s="147"/>
      <c r="AC447" s="147"/>
      <c r="AD447" s="147"/>
      <c r="AE447" s="147"/>
      <c r="AF447" s="147"/>
      <c r="AG447" s="147"/>
      <c r="AH447" s="147"/>
      <c r="AI447" s="147"/>
      <c r="AJ447" s="147"/>
      <c r="AK447" s="147"/>
    </row>
    <row r="448" spans="1:37" s="151" customFormat="1">
      <c r="A448" s="162"/>
      <c r="B448" s="183"/>
      <c r="C448" s="183"/>
      <c r="D448" s="147"/>
      <c r="E448" s="183"/>
      <c r="F448" s="183"/>
      <c r="G448" s="183"/>
      <c r="H448" s="183"/>
      <c r="I448" s="149"/>
      <c r="J448" s="184"/>
      <c r="K448" s="184"/>
      <c r="L448" s="184"/>
      <c r="M448" s="184"/>
      <c r="O448" s="147"/>
      <c r="P448" s="147"/>
      <c r="Q448" s="147"/>
      <c r="R448" s="147"/>
      <c r="S448" s="147"/>
      <c r="T448" s="147"/>
      <c r="U448" s="147"/>
      <c r="V448" s="147"/>
      <c r="W448" s="147"/>
      <c r="X448" s="147"/>
      <c r="Y448" s="147"/>
      <c r="Z448" s="147"/>
      <c r="AA448" s="147"/>
      <c r="AB448" s="147"/>
      <c r="AC448" s="147"/>
      <c r="AD448" s="147"/>
      <c r="AE448" s="147"/>
      <c r="AF448" s="147"/>
      <c r="AG448" s="147"/>
      <c r="AH448" s="147"/>
      <c r="AI448" s="147"/>
      <c r="AJ448" s="147"/>
      <c r="AK448" s="147"/>
    </row>
    <row r="449" spans="1:37" s="151" customFormat="1">
      <c r="A449" s="162"/>
      <c r="B449" s="183"/>
      <c r="C449" s="183"/>
      <c r="D449" s="147"/>
      <c r="E449" s="183"/>
      <c r="F449" s="183"/>
      <c r="G449" s="183"/>
      <c r="H449" s="183"/>
      <c r="I449" s="149"/>
      <c r="J449" s="184"/>
      <c r="K449" s="184"/>
      <c r="L449" s="184"/>
      <c r="M449" s="184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</row>
    <row r="450" spans="1:37" s="151" customFormat="1">
      <c r="A450" s="162"/>
      <c r="B450" s="183"/>
      <c r="C450" s="183"/>
      <c r="D450" s="147"/>
      <c r="E450" s="183"/>
      <c r="F450" s="183"/>
      <c r="G450" s="183"/>
      <c r="H450" s="183"/>
      <c r="I450" s="149"/>
      <c r="J450" s="184"/>
      <c r="K450" s="184"/>
      <c r="L450" s="184"/>
      <c r="M450" s="184"/>
      <c r="O450" s="147"/>
      <c r="P450" s="147"/>
      <c r="Q450" s="147"/>
      <c r="R450" s="147"/>
      <c r="S450" s="147"/>
      <c r="T450" s="147"/>
      <c r="U450" s="147"/>
      <c r="V450" s="147"/>
      <c r="W450" s="147"/>
      <c r="X450" s="147"/>
      <c r="Y450" s="147"/>
      <c r="Z450" s="147"/>
      <c r="AA450" s="147"/>
      <c r="AB450" s="147"/>
      <c r="AC450" s="147"/>
      <c r="AD450" s="147"/>
      <c r="AE450" s="147"/>
      <c r="AF450" s="147"/>
      <c r="AG450" s="147"/>
      <c r="AH450" s="147"/>
      <c r="AI450" s="147"/>
      <c r="AJ450" s="147"/>
      <c r="AK450" s="147"/>
    </row>
    <row r="451" spans="1:37" s="151" customFormat="1">
      <c r="A451" s="162"/>
      <c r="B451" s="183"/>
      <c r="C451" s="183"/>
      <c r="D451" s="147"/>
      <c r="E451" s="183"/>
      <c r="F451" s="183"/>
      <c r="G451" s="183"/>
      <c r="H451" s="183"/>
      <c r="I451" s="149"/>
      <c r="J451" s="184"/>
      <c r="K451" s="184"/>
      <c r="L451" s="184"/>
      <c r="M451" s="184"/>
      <c r="O451" s="147"/>
      <c r="P451" s="147"/>
      <c r="Q451" s="147"/>
      <c r="R451" s="147"/>
      <c r="S451" s="147"/>
      <c r="T451" s="147"/>
      <c r="U451" s="147"/>
      <c r="V451" s="147"/>
      <c r="W451" s="147"/>
      <c r="X451" s="147"/>
      <c r="Y451" s="147"/>
      <c r="Z451" s="147"/>
      <c r="AA451" s="147"/>
      <c r="AB451" s="147"/>
      <c r="AC451" s="147"/>
      <c r="AD451" s="147"/>
      <c r="AE451" s="147"/>
      <c r="AF451" s="147"/>
      <c r="AG451" s="147"/>
      <c r="AH451" s="147"/>
      <c r="AI451" s="147"/>
      <c r="AJ451" s="147"/>
      <c r="AK451" s="147"/>
    </row>
    <row r="452" spans="1:37" s="151" customFormat="1">
      <c r="A452" s="162"/>
      <c r="B452" s="183"/>
      <c r="C452" s="183"/>
      <c r="D452" s="147"/>
      <c r="E452" s="183"/>
      <c r="F452" s="183"/>
      <c r="G452" s="183"/>
      <c r="H452" s="183"/>
      <c r="I452" s="149"/>
      <c r="J452" s="184"/>
      <c r="K452" s="184"/>
      <c r="L452" s="184"/>
      <c r="M452" s="184"/>
      <c r="O452" s="147"/>
      <c r="P452" s="147"/>
      <c r="Q452" s="147"/>
      <c r="R452" s="147"/>
      <c r="S452" s="147"/>
      <c r="T452" s="147"/>
      <c r="U452" s="147"/>
      <c r="V452" s="147"/>
      <c r="W452" s="147"/>
      <c r="X452" s="147"/>
      <c r="Y452" s="147"/>
      <c r="Z452" s="147"/>
      <c r="AA452" s="147"/>
      <c r="AB452" s="147"/>
      <c r="AC452" s="147"/>
      <c r="AD452" s="147"/>
      <c r="AE452" s="147"/>
      <c r="AF452" s="147"/>
      <c r="AG452" s="147"/>
      <c r="AH452" s="147"/>
      <c r="AI452" s="147"/>
      <c r="AJ452" s="147"/>
      <c r="AK452" s="147"/>
    </row>
    <row r="453" spans="1:37" s="151" customFormat="1">
      <c r="A453" s="162"/>
      <c r="B453" s="183"/>
      <c r="C453" s="183"/>
      <c r="D453" s="147"/>
      <c r="E453" s="183"/>
      <c r="F453" s="183"/>
      <c r="G453" s="183"/>
      <c r="H453" s="183"/>
      <c r="I453" s="149"/>
      <c r="J453" s="184"/>
      <c r="K453" s="184"/>
      <c r="L453" s="184"/>
      <c r="M453" s="184"/>
      <c r="O453" s="147"/>
      <c r="P453" s="147"/>
      <c r="Q453" s="147"/>
      <c r="R453" s="147"/>
      <c r="S453" s="147"/>
      <c r="T453" s="147"/>
      <c r="U453" s="147"/>
      <c r="V453" s="147"/>
      <c r="W453" s="147"/>
      <c r="X453" s="147"/>
      <c r="Y453" s="147"/>
      <c r="Z453" s="147"/>
      <c r="AA453" s="147"/>
      <c r="AB453" s="147"/>
      <c r="AC453" s="147"/>
      <c r="AD453" s="147"/>
      <c r="AE453" s="147"/>
      <c r="AF453" s="147"/>
      <c r="AG453" s="147"/>
      <c r="AH453" s="147"/>
      <c r="AI453" s="147"/>
      <c r="AJ453" s="147"/>
      <c r="AK453" s="147"/>
    </row>
    <row r="454" spans="1:37" s="151" customFormat="1">
      <c r="A454" s="162"/>
      <c r="B454" s="183"/>
      <c r="C454" s="183"/>
      <c r="D454" s="147"/>
      <c r="E454" s="183"/>
      <c r="F454" s="183"/>
      <c r="G454" s="183"/>
      <c r="H454" s="183"/>
      <c r="I454" s="149"/>
      <c r="J454" s="184"/>
      <c r="K454" s="184"/>
      <c r="L454" s="184"/>
      <c r="M454" s="184"/>
      <c r="O454" s="147"/>
      <c r="P454" s="147"/>
      <c r="Q454" s="147"/>
      <c r="R454" s="147"/>
      <c r="S454" s="147"/>
      <c r="T454" s="147"/>
      <c r="U454" s="147"/>
      <c r="V454" s="147"/>
      <c r="W454" s="147"/>
      <c r="X454" s="147"/>
      <c r="Y454" s="147"/>
      <c r="Z454" s="147"/>
      <c r="AA454" s="147"/>
      <c r="AB454" s="147"/>
      <c r="AC454" s="147"/>
      <c r="AD454" s="147"/>
      <c r="AE454" s="147"/>
      <c r="AF454" s="147"/>
      <c r="AG454" s="147"/>
      <c r="AH454" s="147"/>
      <c r="AI454" s="147"/>
      <c r="AJ454" s="147"/>
      <c r="AK454" s="147"/>
    </row>
    <row r="455" spans="1:37" s="151" customFormat="1">
      <c r="A455" s="162"/>
      <c r="B455" s="183"/>
      <c r="C455" s="183"/>
      <c r="D455" s="147"/>
      <c r="E455" s="183"/>
      <c r="F455" s="183"/>
      <c r="G455" s="183"/>
      <c r="H455" s="183"/>
      <c r="I455" s="149"/>
      <c r="J455" s="184"/>
      <c r="K455" s="184"/>
      <c r="L455" s="184"/>
      <c r="M455" s="184"/>
      <c r="O455" s="147"/>
      <c r="P455" s="147"/>
      <c r="Q455" s="147"/>
      <c r="R455" s="147"/>
      <c r="S455" s="147"/>
      <c r="T455" s="147"/>
      <c r="U455" s="147"/>
      <c r="V455" s="147"/>
      <c r="W455" s="147"/>
      <c r="X455" s="147"/>
      <c r="Y455" s="147"/>
      <c r="Z455" s="147"/>
      <c r="AA455" s="147"/>
      <c r="AB455" s="147"/>
      <c r="AC455" s="147"/>
      <c r="AD455" s="147"/>
      <c r="AE455" s="147"/>
      <c r="AF455" s="147"/>
      <c r="AG455" s="147"/>
      <c r="AH455" s="147"/>
      <c r="AI455" s="147"/>
      <c r="AJ455" s="147"/>
      <c r="AK455" s="147"/>
    </row>
    <row r="456" spans="1:37" s="151" customFormat="1">
      <c r="A456" s="162"/>
      <c r="B456" s="183"/>
      <c r="C456" s="183"/>
      <c r="D456" s="147"/>
      <c r="E456" s="183"/>
      <c r="F456" s="183"/>
      <c r="G456" s="183"/>
      <c r="H456" s="183"/>
      <c r="I456" s="149"/>
      <c r="J456" s="184"/>
      <c r="K456" s="184"/>
      <c r="L456" s="184"/>
      <c r="M456" s="184"/>
      <c r="O456" s="147"/>
      <c r="P456" s="147"/>
      <c r="Q456" s="147"/>
      <c r="R456" s="147"/>
      <c r="S456" s="147"/>
      <c r="T456" s="147"/>
      <c r="U456" s="147"/>
      <c r="V456" s="147"/>
      <c r="W456" s="147"/>
      <c r="X456" s="147"/>
      <c r="Y456" s="147"/>
      <c r="Z456" s="147"/>
      <c r="AA456" s="147"/>
      <c r="AB456" s="147"/>
      <c r="AC456" s="147"/>
      <c r="AD456" s="147"/>
      <c r="AE456" s="147"/>
      <c r="AF456" s="147"/>
      <c r="AG456" s="147"/>
      <c r="AH456" s="147"/>
      <c r="AI456" s="147"/>
      <c r="AJ456" s="147"/>
      <c r="AK456" s="147"/>
    </row>
    <row r="457" spans="1:37" s="151" customFormat="1">
      <c r="A457" s="162"/>
      <c r="B457" s="183"/>
      <c r="C457" s="183"/>
      <c r="D457" s="147"/>
      <c r="E457" s="183"/>
      <c r="F457" s="183"/>
      <c r="G457" s="183"/>
      <c r="H457" s="183"/>
      <c r="I457" s="149"/>
      <c r="J457" s="184"/>
      <c r="K457" s="184"/>
      <c r="L457" s="184"/>
      <c r="M457" s="184"/>
      <c r="O457" s="147"/>
      <c r="P457" s="147"/>
      <c r="Q457" s="147"/>
      <c r="R457" s="147"/>
      <c r="S457" s="147"/>
      <c r="T457" s="147"/>
      <c r="U457" s="147"/>
      <c r="V457" s="147"/>
      <c r="W457" s="147"/>
      <c r="X457" s="147"/>
      <c r="Y457" s="147"/>
      <c r="Z457" s="147"/>
      <c r="AA457" s="147"/>
      <c r="AB457" s="147"/>
      <c r="AC457" s="147"/>
      <c r="AD457" s="147"/>
      <c r="AE457" s="147"/>
      <c r="AF457" s="147"/>
      <c r="AG457" s="147"/>
      <c r="AH457" s="147"/>
      <c r="AI457" s="147"/>
      <c r="AJ457" s="147"/>
      <c r="AK457" s="147"/>
    </row>
    <row r="458" spans="1:37" s="151" customFormat="1">
      <c r="A458" s="162"/>
      <c r="B458" s="183"/>
      <c r="C458" s="183"/>
      <c r="D458" s="147"/>
      <c r="E458" s="183"/>
      <c r="F458" s="183"/>
      <c r="G458" s="183"/>
      <c r="H458" s="183"/>
      <c r="I458" s="149"/>
      <c r="J458" s="184"/>
      <c r="K458" s="184"/>
      <c r="L458" s="184"/>
      <c r="M458" s="184"/>
      <c r="O458" s="147"/>
      <c r="P458" s="147"/>
      <c r="Q458" s="147"/>
      <c r="R458" s="147"/>
      <c r="S458" s="147"/>
      <c r="T458" s="147"/>
      <c r="U458" s="147"/>
      <c r="V458" s="147"/>
      <c r="W458" s="147"/>
      <c r="X458" s="147"/>
      <c r="Y458" s="147"/>
      <c r="Z458" s="147"/>
      <c r="AA458" s="147"/>
      <c r="AB458" s="147"/>
      <c r="AC458" s="147"/>
      <c r="AD458" s="147"/>
      <c r="AE458" s="147"/>
      <c r="AF458" s="147"/>
      <c r="AG458" s="147"/>
      <c r="AH458" s="147"/>
      <c r="AI458" s="147"/>
      <c r="AJ458" s="147"/>
      <c r="AK458" s="147"/>
    </row>
    <row r="459" spans="1:37" s="151" customFormat="1">
      <c r="A459" s="162"/>
      <c r="B459" s="183"/>
      <c r="C459" s="183"/>
      <c r="D459" s="147"/>
      <c r="E459" s="183"/>
      <c r="F459" s="183"/>
      <c r="G459" s="183"/>
      <c r="H459" s="183"/>
      <c r="I459" s="149"/>
      <c r="J459" s="184"/>
      <c r="K459" s="184"/>
      <c r="L459" s="184"/>
      <c r="M459" s="184"/>
      <c r="O459" s="147"/>
      <c r="P459" s="147"/>
      <c r="Q459" s="147"/>
      <c r="R459" s="147"/>
      <c r="S459" s="147"/>
      <c r="T459" s="147"/>
      <c r="U459" s="147"/>
      <c r="V459" s="147"/>
      <c r="W459" s="147"/>
      <c r="X459" s="147"/>
      <c r="Y459" s="147"/>
      <c r="Z459" s="147"/>
      <c r="AA459" s="147"/>
      <c r="AB459" s="147"/>
      <c r="AC459" s="147"/>
      <c r="AD459" s="147"/>
      <c r="AE459" s="147"/>
      <c r="AF459" s="147"/>
      <c r="AG459" s="147"/>
      <c r="AH459" s="147"/>
      <c r="AI459" s="147"/>
      <c r="AJ459" s="147"/>
      <c r="AK459" s="147"/>
    </row>
    <row r="460" spans="1:37" s="151" customFormat="1">
      <c r="A460" s="162"/>
      <c r="B460" s="183"/>
      <c r="C460" s="183"/>
      <c r="D460" s="147"/>
      <c r="E460" s="183"/>
      <c r="F460" s="183"/>
      <c r="G460" s="183"/>
      <c r="H460" s="183"/>
      <c r="I460" s="149"/>
      <c r="J460" s="184"/>
      <c r="K460" s="184"/>
      <c r="L460" s="184"/>
      <c r="M460" s="184"/>
      <c r="O460" s="147"/>
      <c r="P460" s="147"/>
      <c r="Q460" s="147"/>
      <c r="R460" s="147"/>
      <c r="S460" s="147"/>
      <c r="T460" s="147"/>
      <c r="U460" s="147"/>
      <c r="V460" s="147"/>
      <c r="W460" s="147"/>
      <c r="X460" s="147"/>
      <c r="Y460" s="147"/>
      <c r="Z460" s="147"/>
      <c r="AA460" s="147"/>
      <c r="AB460" s="147"/>
      <c r="AC460" s="147"/>
      <c r="AD460" s="147"/>
      <c r="AE460" s="147"/>
      <c r="AF460" s="147"/>
      <c r="AG460" s="147"/>
      <c r="AH460" s="147"/>
      <c r="AI460" s="147"/>
      <c r="AJ460" s="147"/>
      <c r="AK460" s="147"/>
    </row>
    <row r="461" spans="1:37" s="151" customFormat="1">
      <c r="A461" s="162"/>
      <c r="B461" s="183"/>
      <c r="C461" s="183"/>
      <c r="D461" s="147"/>
      <c r="E461" s="183"/>
      <c r="F461" s="183"/>
      <c r="G461" s="183"/>
      <c r="H461" s="183"/>
      <c r="I461" s="149"/>
      <c r="J461" s="184"/>
      <c r="K461" s="184"/>
      <c r="L461" s="184"/>
      <c r="M461" s="184"/>
      <c r="O461" s="147"/>
      <c r="P461" s="147"/>
      <c r="Q461" s="147"/>
      <c r="R461" s="147"/>
      <c r="S461" s="147"/>
      <c r="T461" s="147"/>
      <c r="U461" s="147"/>
      <c r="V461" s="147"/>
      <c r="W461" s="147"/>
      <c r="X461" s="147"/>
      <c r="Y461" s="147"/>
      <c r="Z461" s="147"/>
      <c r="AA461" s="147"/>
      <c r="AB461" s="147"/>
      <c r="AC461" s="147"/>
      <c r="AD461" s="147"/>
      <c r="AE461" s="147"/>
      <c r="AF461" s="147"/>
      <c r="AG461" s="147"/>
      <c r="AH461" s="147"/>
      <c r="AI461" s="147"/>
      <c r="AJ461" s="147"/>
      <c r="AK461" s="147"/>
    </row>
    <row r="462" spans="1:37" s="151" customFormat="1">
      <c r="A462" s="162"/>
      <c r="B462" s="183"/>
      <c r="C462" s="183"/>
      <c r="D462" s="147"/>
      <c r="E462" s="183"/>
      <c r="F462" s="183"/>
      <c r="G462" s="183"/>
      <c r="H462" s="183"/>
      <c r="I462" s="149"/>
      <c r="J462" s="184"/>
      <c r="K462" s="184"/>
      <c r="L462" s="184"/>
      <c r="M462" s="184"/>
      <c r="O462" s="147"/>
      <c r="P462" s="147"/>
      <c r="Q462" s="147"/>
      <c r="R462" s="147"/>
      <c r="S462" s="147"/>
      <c r="T462" s="147"/>
      <c r="U462" s="147"/>
      <c r="V462" s="147"/>
      <c r="W462" s="147"/>
      <c r="X462" s="147"/>
      <c r="Y462" s="147"/>
      <c r="Z462" s="147"/>
      <c r="AA462" s="147"/>
      <c r="AB462" s="147"/>
      <c r="AC462" s="147"/>
      <c r="AD462" s="147"/>
      <c r="AE462" s="147"/>
      <c r="AF462" s="147"/>
      <c r="AG462" s="147"/>
      <c r="AH462" s="147"/>
      <c r="AI462" s="147"/>
      <c r="AJ462" s="147"/>
      <c r="AK462" s="147"/>
    </row>
    <row r="463" spans="1:37" s="151" customFormat="1">
      <c r="A463" s="162"/>
      <c r="B463" s="183"/>
      <c r="C463" s="183"/>
      <c r="D463" s="147"/>
      <c r="E463" s="183"/>
      <c r="F463" s="183"/>
      <c r="G463" s="183"/>
      <c r="H463" s="183"/>
      <c r="I463" s="149"/>
      <c r="J463" s="184"/>
      <c r="K463" s="184"/>
      <c r="L463" s="184"/>
      <c r="M463" s="184"/>
      <c r="O463" s="147"/>
      <c r="P463" s="147"/>
      <c r="Q463" s="147"/>
      <c r="R463" s="147"/>
      <c r="S463" s="147"/>
      <c r="T463" s="147"/>
      <c r="U463" s="147"/>
      <c r="V463" s="147"/>
      <c r="W463" s="147"/>
      <c r="X463" s="147"/>
      <c r="Y463" s="147"/>
      <c r="Z463" s="147"/>
      <c r="AA463" s="147"/>
      <c r="AB463" s="147"/>
      <c r="AC463" s="147"/>
      <c r="AD463" s="147"/>
      <c r="AE463" s="147"/>
      <c r="AF463" s="147"/>
      <c r="AG463" s="147"/>
      <c r="AH463" s="147"/>
      <c r="AI463" s="147"/>
      <c r="AJ463" s="147"/>
      <c r="AK463" s="147"/>
    </row>
    <row r="464" spans="1:37" s="151" customFormat="1">
      <c r="A464" s="162"/>
      <c r="B464" s="183"/>
      <c r="C464" s="183"/>
      <c r="D464" s="147"/>
      <c r="E464" s="183"/>
      <c r="F464" s="183"/>
      <c r="G464" s="183"/>
      <c r="H464" s="183"/>
      <c r="I464" s="149"/>
      <c r="J464" s="184"/>
      <c r="K464" s="184"/>
      <c r="L464" s="184"/>
      <c r="M464" s="184"/>
      <c r="O464" s="147"/>
      <c r="P464" s="147"/>
      <c r="Q464" s="147"/>
      <c r="R464" s="147"/>
      <c r="S464" s="147"/>
      <c r="T464" s="147"/>
      <c r="U464" s="147"/>
      <c r="V464" s="147"/>
      <c r="W464" s="147"/>
      <c r="X464" s="147"/>
      <c r="Y464" s="147"/>
      <c r="Z464" s="147"/>
      <c r="AA464" s="147"/>
      <c r="AB464" s="147"/>
      <c r="AC464" s="147"/>
      <c r="AD464" s="147"/>
      <c r="AE464" s="147"/>
      <c r="AF464" s="147"/>
      <c r="AG464" s="147"/>
      <c r="AH464" s="147"/>
      <c r="AI464" s="147"/>
      <c r="AJ464" s="147"/>
      <c r="AK464" s="147"/>
    </row>
    <row r="465" spans="1:37" s="151" customFormat="1">
      <c r="A465" s="162"/>
      <c r="B465" s="183"/>
      <c r="C465" s="183"/>
      <c r="D465" s="147"/>
      <c r="E465" s="183"/>
      <c r="F465" s="183"/>
      <c r="G465" s="183"/>
      <c r="H465" s="183"/>
      <c r="I465" s="149"/>
      <c r="J465" s="184"/>
      <c r="K465" s="184"/>
      <c r="L465" s="184"/>
      <c r="M465" s="184"/>
      <c r="O465" s="147"/>
      <c r="P465" s="147"/>
      <c r="Q465" s="147"/>
      <c r="R465" s="147"/>
      <c r="S465" s="147"/>
      <c r="T465" s="147"/>
      <c r="U465" s="147"/>
      <c r="V465" s="147"/>
      <c r="W465" s="147"/>
      <c r="X465" s="147"/>
      <c r="Y465" s="147"/>
      <c r="Z465" s="147"/>
      <c r="AA465" s="147"/>
      <c r="AB465" s="147"/>
      <c r="AC465" s="147"/>
      <c r="AD465" s="147"/>
      <c r="AE465" s="147"/>
      <c r="AF465" s="147"/>
      <c r="AG465" s="147"/>
      <c r="AH465" s="147"/>
      <c r="AI465" s="147"/>
      <c r="AJ465" s="147"/>
      <c r="AK465" s="147"/>
    </row>
    <row r="466" spans="1:37" s="151" customFormat="1">
      <c r="A466" s="162"/>
      <c r="B466" s="183"/>
      <c r="C466" s="183"/>
      <c r="D466" s="147"/>
      <c r="E466" s="183"/>
      <c r="F466" s="183"/>
      <c r="G466" s="183"/>
      <c r="H466" s="183"/>
      <c r="I466" s="149"/>
      <c r="J466" s="184"/>
      <c r="K466" s="184"/>
      <c r="L466" s="184"/>
      <c r="M466" s="184"/>
      <c r="O466" s="147"/>
      <c r="P466" s="147"/>
      <c r="Q466" s="147"/>
      <c r="R466" s="147"/>
      <c r="S466" s="147"/>
      <c r="T466" s="147"/>
      <c r="U466" s="147"/>
      <c r="V466" s="147"/>
      <c r="W466" s="147"/>
      <c r="X466" s="147"/>
      <c r="Y466" s="147"/>
      <c r="Z466" s="147"/>
      <c r="AA466" s="147"/>
      <c r="AB466" s="147"/>
      <c r="AC466" s="147"/>
      <c r="AD466" s="147"/>
      <c r="AE466" s="147"/>
      <c r="AF466" s="147"/>
      <c r="AG466" s="147"/>
      <c r="AH466" s="147"/>
      <c r="AI466" s="147"/>
      <c r="AJ466" s="147"/>
      <c r="AK466" s="147"/>
    </row>
    <row r="467" spans="1:37" s="151" customFormat="1">
      <c r="A467" s="162"/>
      <c r="B467" s="183"/>
      <c r="C467" s="183"/>
      <c r="D467" s="147"/>
      <c r="E467" s="183"/>
      <c r="F467" s="183"/>
      <c r="G467" s="183"/>
      <c r="H467" s="183"/>
      <c r="I467" s="149"/>
      <c r="J467" s="184"/>
      <c r="K467" s="184"/>
      <c r="L467" s="184"/>
      <c r="M467" s="184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</row>
    <row r="468" spans="1:37" s="151" customFormat="1">
      <c r="A468" s="162"/>
      <c r="B468" s="183"/>
      <c r="C468" s="183"/>
      <c r="D468" s="147"/>
      <c r="E468" s="183"/>
      <c r="F468" s="183"/>
      <c r="G468" s="183"/>
      <c r="H468" s="183"/>
      <c r="I468" s="149"/>
      <c r="J468" s="184"/>
      <c r="K468" s="184"/>
      <c r="L468" s="184"/>
      <c r="M468" s="184"/>
      <c r="O468" s="147"/>
      <c r="P468" s="147"/>
      <c r="Q468" s="147"/>
      <c r="R468" s="147"/>
      <c r="S468" s="147"/>
      <c r="T468" s="147"/>
      <c r="U468" s="147"/>
      <c r="V468" s="147"/>
      <c r="W468" s="147"/>
      <c r="X468" s="147"/>
      <c r="Y468" s="147"/>
      <c r="Z468" s="147"/>
      <c r="AA468" s="147"/>
      <c r="AB468" s="147"/>
      <c r="AC468" s="147"/>
      <c r="AD468" s="147"/>
      <c r="AE468" s="147"/>
      <c r="AF468" s="147"/>
      <c r="AG468" s="147"/>
      <c r="AH468" s="147"/>
      <c r="AI468" s="147"/>
      <c r="AJ468" s="147"/>
      <c r="AK468" s="147"/>
    </row>
    <row r="469" spans="1:37" s="151" customFormat="1">
      <c r="A469" s="162"/>
      <c r="B469" s="183"/>
      <c r="C469" s="183"/>
      <c r="D469" s="147"/>
      <c r="E469" s="183"/>
      <c r="F469" s="183"/>
      <c r="G469" s="183"/>
      <c r="H469" s="183"/>
      <c r="I469" s="149"/>
      <c r="J469" s="184"/>
      <c r="K469" s="184"/>
      <c r="L469" s="184"/>
      <c r="M469" s="184"/>
      <c r="O469" s="147"/>
      <c r="P469" s="147"/>
      <c r="Q469" s="147"/>
      <c r="R469" s="147"/>
      <c r="S469" s="147"/>
      <c r="T469" s="147"/>
      <c r="U469" s="147"/>
      <c r="V469" s="147"/>
      <c r="W469" s="147"/>
      <c r="X469" s="147"/>
      <c r="Y469" s="147"/>
      <c r="Z469" s="147"/>
      <c r="AA469" s="147"/>
      <c r="AB469" s="147"/>
      <c r="AC469" s="147"/>
      <c r="AD469" s="147"/>
      <c r="AE469" s="147"/>
      <c r="AF469" s="147"/>
      <c r="AG469" s="147"/>
      <c r="AH469" s="147"/>
      <c r="AI469" s="147"/>
      <c r="AJ469" s="147"/>
      <c r="AK469" s="147"/>
    </row>
    <row r="470" spans="1:37" s="151" customFormat="1">
      <c r="A470" s="162"/>
      <c r="B470" s="183"/>
      <c r="C470" s="183"/>
      <c r="D470" s="147"/>
      <c r="E470" s="183"/>
      <c r="F470" s="183"/>
      <c r="G470" s="183"/>
      <c r="H470" s="183"/>
      <c r="I470" s="149"/>
      <c r="J470" s="184"/>
      <c r="K470" s="184"/>
      <c r="L470" s="184"/>
      <c r="M470" s="184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</row>
    <row r="471" spans="1:37" s="151" customFormat="1">
      <c r="A471" s="162"/>
      <c r="B471" s="183"/>
      <c r="C471" s="183"/>
      <c r="D471" s="147"/>
      <c r="E471" s="183"/>
      <c r="F471" s="183"/>
      <c r="G471" s="183"/>
      <c r="H471" s="183"/>
      <c r="I471" s="149"/>
      <c r="J471" s="184"/>
      <c r="K471" s="184"/>
      <c r="L471" s="184"/>
      <c r="M471" s="184"/>
      <c r="O471" s="147"/>
      <c r="P471" s="147"/>
      <c r="Q471" s="147"/>
      <c r="R471" s="147"/>
      <c r="S471" s="147"/>
      <c r="T471" s="147"/>
      <c r="U471" s="147"/>
      <c r="V471" s="147"/>
      <c r="W471" s="147"/>
      <c r="X471" s="147"/>
      <c r="Y471" s="147"/>
      <c r="Z471" s="147"/>
      <c r="AA471" s="147"/>
      <c r="AB471" s="147"/>
      <c r="AC471" s="147"/>
      <c r="AD471" s="147"/>
      <c r="AE471" s="147"/>
      <c r="AF471" s="147"/>
      <c r="AG471" s="147"/>
      <c r="AH471" s="147"/>
      <c r="AI471" s="147"/>
      <c r="AJ471" s="147"/>
      <c r="AK471" s="147"/>
    </row>
    <row r="472" spans="1:37" s="151" customFormat="1">
      <c r="A472" s="162"/>
      <c r="B472" s="183"/>
      <c r="C472" s="183"/>
      <c r="D472" s="147"/>
      <c r="E472" s="183"/>
      <c r="F472" s="183"/>
      <c r="G472" s="183"/>
      <c r="H472" s="183"/>
      <c r="I472" s="149"/>
      <c r="J472" s="184"/>
      <c r="K472" s="184"/>
      <c r="L472" s="184"/>
      <c r="M472" s="184"/>
      <c r="O472" s="147"/>
      <c r="P472" s="147"/>
      <c r="Q472" s="147"/>
      <c r="R472" s="147"/>
      <c r="S472" s="147"/>
      <c r="T472" s="147"/>
      <c r="U472" s="147"/>
      <c r="V472" s="147"/>
      <c r="W472" s="147"/>
      <c r="X472" s="147"/>
      <c r="Y472" s="147"/>
      <c r="Z472" s="147"/>
      <c r="AA472" s="147"/>
      <c r="AB472" s="147"/>
      <c r="AC472" s="147"/>
      <c r="AD472" s="147"/>
      <c r="AE472" s="147"/>
      <c r="AF472" s="147"/>
      <c r="AG472" s="147"/>
      <c r="AH472" s="147"/>
      <c r="AI472" s="147"/>
      <c r="AJ472" s="147"/>
      <c r="AK472" s="147"/>
    </row>
    <row r="473" spans="1:37" s="151" customFormat="1">
      <c r="A473" s="162"/>
      <c r="B473" s="183"/>
      <c r="C473" s="183"/>
      <c r="D473" s="147"/>
      <c r="E473" s="183"/>
      <c r="F473" s="183"/>
      <c r="G473" s="183"/>
      <c r="H473" s="183"/>
      <c r="I473" s="149"/>
      <c r="J473" s="184"/>
      <c r="K473" s="184"/>
      <c r="L473" s="184"/>
      <c r="M473" s="184"/>
      <c r="O473" s="147"/>
      <c r="P473" s="147"/>
      <c r="Q473" s="147"/>
      <c r="R473" s="147"/>
      <c r="S473" s="147"/>
      <c r="T473" s="147"/>
      <c r="U473" s="147"/>
      <c r="V473" s="147"/>
      <c r="W473" s="147"/>
      <c r="X473" s="147"/>
      <c r="Y473" s="147"/>
      <c r="Z473" s="147"/>
      <c r="AA473" s="147"/>
      <c r="AB473" s="147"/>
      <c r="AC473" s="147"/>
      <c r="AD473" s="147"/>
      <c r="AE473" s="147"/>
      <c r="AF473" s="147"/>
      <c r="AG473" s="147"/>
      <c r="AH473" s="147"/>
      <c r="AI473" s="147"/>
      <c r="AJ473" s="147"/>
      <c r="AK473" s="147"/>
    </row>
    <row r="474" spans="1:37" s="151" customFormat="1">
      <c r="A474" s="162"/>
      <c r="B474" s="183"/>
      <c r="C474" s="183"/>
      <c r="D474" s="147"/>
      <c r="E474" s="183"/>
      <c r="F474" s="183"/>
      <c r="G474" s="183"/>
      <c r="H474" s="183"/>
      <c r="I474" s="149"/>
      <c r="J474" s="184"/>
      <c r="K474" s="184"/>
      <c r="L474" s="184"/>
      <c r="M474" s="184"/>
      <c r="O474" s="147"/>
      <c r="P474" s="147"/>
      <c r="Q474" s="147"/>
      <c r="R474" s="147"/>
      <c r="S474" s="147"/>
      <c r="T474" s="147"/>
      <c r="U474" s="147"/>
      <c r="V474" s="147"/>
      <c r="W474" s="147"/>
      <c r="X474" s="147"/>
      <c r="Y474" s="147"/>
      <c r="Z474" s="147"/>
      <c r="AA474" s="147"/>
      <c r="AB474" s="147"/>
      <c r="AC474" s="147"/>
      <c r="AD474" s="147"/>
      <c r="AE474" s="147"/>
      <c r="AF474" s="147"/>
      <c r="AG474" s="147"/>
      <c r="AH474" s="147"/>
      <c r="AI474" s="147"/>
      <c r="AJ474" s="147"/>
      <c r="AK474" s="147"/>
    </row>
    <row r="475" spans="1:37" s="151" customFormat="1">
      <c r="A475" s="162"/>
      <c r="B475" s="183"/>
      <c r="C475" s="183"/>
      <c r="D475" s="147"/>
      <c r="E475" s="183"/>
      <c r="F475" s="183"/>
      <c r="G475" s="183"/>
      <c r="H475" s="183"/>
      <c r="I475" s="149"/>
      <c r="J475" s="184"/>
      <c r="K475" s="184"/>
      <c r="L475" s="184"/>
      <c r="M475" s="184"/>
      <c r="O475" s="147"/>
      <c r="P475" s="147"/>
      <c r="Q475" s="147"/>
      <c r="R475" s="147"/>
      <c r="S475" s="147"/>
      <c r="T475" s="147"/>
      <c r="U475" s="147"/>
      <c r="V475" s="147"/>
      <c r="W475" s="147"/>
      <c r="X475" s="147"/>
      <c r="Y475" s="147"/>
      <c r="Z475" s="147"/>
      <c r="AA475" s="147"/>
      <c r="AB475" s="147"/>
      <c r="AC475" s="147"/>
      <c r="AD475" s="147"/>
      <c r="AE475" s="147"/>
      <c r="AF475" s="147"/>
      <c r="AG475" s="147"/>
      <c r="AH475" s="147"/>
      <c r="AI475" s="147"/>
      <c r="AJ475" s="147"/>
      <c r="AK475" s="147"/>
    </row>
    <row r="476" spans="1:37" s="151" customFormat="1">
      <c r="A476" s="162"/>
      <c r="B476" s="183"/>
      <c r="C476" s="183"/>
      <c r="D476" s="147"/>
      <c r="E476" s="183"/>
      <c r="F476" s="183"/>
      <c r="G476" s="183"/>
      <c r="H476" s="183"/>
      <c r="I476" s="149"/>
      <c r="J476" s="184"/>
      <c r="K476" s="184"/>
      <c r="L476" s="184"/>
      <c r="M476" s="184"/>
      <c r="O476" s="147"/>
      <c r="P476" s="147"/>
      <c r="Q476" s="147"/>
      <c r="R476" s="147"/>
      <c r="S476" s="147"/>
      <c r="T476" s="147"/>
      <c r="U476" s="147"/>
      <c r="V476" s="147"/>
      <c r="W476" s="147"/>
      <c r="X476" s="147"/>
      <c r="Y476" s="147"/>
      <c r="Z476" s="147"/>
      <c r="AA476" s="147"/>
      <c r="AB476" s="147"/>
      <c r="AC476" s="147"/>
      <c r="AD476" s="147"/>
      <c r="AE476" s="147"/>
      <c r="AF476" s="147"/>
      <c r="AG476" s="147"/>
      <c r="AH476" s="147"/>
      <c r="AI476" s="147"/>
      <c r="AJ476" s="147"/>
      <c r="AK476" s="147"/>
    </row>
    <row r="477" spans="1:37" s="151" customFormat="1">
      <c r="A477" s="162"/>
      <c r="B477" s="183"/>
      <c r="C477" s="183"/>
      <c r="D477" s="147"/>
      <c r="E477" s="183"/>
      <c r="F477" s="183"/>
      <c r="G477" s="183"/>
      <c r="H477" s="183"/>
      <c r="I477" s="149"/>
      <c r="J477" s="184"/>
      <c r="K477" s="184"/>
      <c r="L477" s="184"/>
      <c r="M477" s="184"/>
      <c r="O477" s="147"/>
      <c r="P477" s="147"/>
      <c r="Q477" s="147"/>
      <c r="R477" s="147"/>
      <c r="S477" s="147"/>
      <c r="T477" s="147"/>
      <c r="U477" s="147"/>
      <c r="V477" s="147"/>
      <c r="W477" s="147"/>
      <c r="X477" s="147"/>
      <c r="Y477" s="147"/>
      <c r="Z477" s="147"/>
      <c r="AA477" s="147"/>
      <c r="AB477" s="147"/>
      <c r="AC477" s="147"/>
      <c r="AD477" s="147"/>
      <c r="AE477" s="147"/>
      <c r="AF477" s="147"/>
      <c r="AG477" s="147"/>
      <c r="AH477" s="147"/>
      <c r="AI477" s="147"/>
      <c r="AJ477" s="147"/>
      <c r="AK477" s="147"/>
    </row>
    <row r="478" spans="1:37" s="151" customFormat="1">
      <c r="A478" s="162"/>
      <c r="B478" s="183"/>
      <c r="C478" s="183"/>
      <c r="D478" s="147"/>
      <c r="E478" s="183"/>
      <c r="F478" s="183"/>
      <c r="G478" s="183"/>
      <c r="H478" s="183"/>
      <c r="I478" s="149"/>
      <c r="J478" s="184"/>
      <c r="K478" s="184"/>
      <c r="L478" s="184"/>
      <c r="M478" s="184"/>
      <c r="O478" s="147"/>
      <c r="P478" s="147"/>
      <c r="Q478" s="147"/>
      <c r="R478" s="147"/>
      <c r="S478" s="147"/>
      <c r="T478" s="147"/>
      <c r="U478" s="147"/>
      <c r="V478" s="147"/>
      <c r="W478" s="147"/>
      <c r="X478" s="147"/>
      <c r="Y478" s="147"/>
      <c r="Z478" s="147"/>
      <c r="AA478" s="147"/>
      <c r="AB478" s="147"/>
      <c r="AC478" s="147"/>
      <c r="AD478" s="147"/>
      <c r="AE478" s="147"/>
      <c r="AF478" s="147"/>
      <c r="AG478" s="147"/>
      <c r="AH478" s="147"/>
      <c r="AI478" s="147"/>
      <c r="AJ478" s="147"/>
      <c r="AK478" s="147"/>
    </row>
    <row r="479" spans="1:37" s="151" customFormat="1">
      <c r="A479" s="162"/>
      <c r="B479" s="183"/>
      <c r="C479" s="183"/>
      <c r="D479" s="147"/>
      <c r="E479" s="183"/>
      <c r="F479" s="183"/>
      <c r="G479" s="183"/>
      <c r="H479" s="183"/>
      <c r="I479" s="149"/>
      <c r="J479" s="184"/>
      <c r="K479" s="184"/>
      <c r="L479" s="184"/>
      <c r="M479" s="184"/>
      <c r="O479" s="147"/>
      <c r="P479" s="147"/>
      <c r="Q479" s="147"/>
      <c r="R479" s="147"/>
      <c r="S479" s="147"/>
      <c r="T479" s="147"/>
      <c r="U479" s="147"/>
      <c r="V479" s="147"/>
      <c r="W479" s="147"/>
      <c r="X479" s="147"/>
      <c r="Y479" s="147"/>
      <c r="Z479" s="147"/>
      <c r="AA479" s="147"/>
      <c r="AB479" s="147"/>
      <c r="AC479" s="147"/>
      <c r="AD479" s="147"/>
      <c r="AE479" s="147"/>
      <c r="AF479" s="147"/>
      <c r="AG479" s="147"/>
      <c r="AH479" s="147"/>
      <c r="AI479" s="147"/>
      <c r="AJ479" s="147"/>
      <c r="AK479" s="147"/>
    </row>
    <row r="480" spans="1:37" s="151" customFormat="1">
      <c r="A480" s="162"/>
      <c r="B480" s="183"/>
      <c r="C480" s="183"/>
      <c r="D480" s="147"/>
      <c r="E480" s="183"/>
      <c r="F480" s="183"/>
      <c r="G480" s="183"/>
      <c r="H480" s="183"/>
      <c r="I480" s="149"/>
      <c r="J480" s="184"/>
      <c r="K480" s="184"/>
      <c r="L480" s="184"/>
      <c r="M480" s="184"/>
      <c r="O480" s="147"/>
      <c r="P480" s="147"/>
      <c r="Q480" s="147"/>
      <c r="R480" s="147"/>
      <c r="S480" s="147"/>
      <c r="T480" s="147"/>
      <c r="U480" s="147"/>
      <c r="V480" s="147"/>
      <c r="W480" s="147"/>
      <c r="X480" s="147"/>
      <c r="Y480" s="147"/>
      <c r="Z480" s="147"/>
      <c r="AA480" s="147"/>
      <c r="AB480" s="147"/>
      <c r="AC480" s="147"/>
      <c r="AD480" s="147"/>
      <c r="AE480" s="147"/>
      <c r="AF480" s="147"/>
      <c r="AG480" s="147"/>
      <c r="AH480" s="147"/>
      <c r="AI480" s="147"/>
      <c r="AJ480" s="147"/>
      <c r="AK480" s="147"/>
    </row>
    <row r="481" spans="1:37" s="151" customFormat="1">
      <c r="A481" s="162"/>
      <c r="B481" s="183"/>
      <c r="C481" s="183"/>
      <c r="D481" s="147"/>
      <c r="E481" s="183"/>
      <c r="F481" s="183"/>
      <c r="G481" s="183"/>
      <c r="H481" s="183"/>
      <c r="I481" s="149"/>
      <c r="J481" s="184"/>
      <c r="K481" s="184"/>
      <c r="L481" s="184"/>
      <c r="M481" s="184"/>
      <c r="O481" s="147"/>
      <c r="P481" s="147"/>
      <c r="Q481" s="147"/>
      <c r="R481" s="147"/>
      <c r="S481" s="147"/>
      <c r="T481" s="147"/>
      <c r="U481" s="147"/>
      <c r="V481" s="147"/>
      <c r="W481" s="147"/>
      <c r="X481" s="147"/>
      <c r="Y481" s="147"/>
      <c r="Z481" s="147"/>
      <c r="AA481" s="147"/>
      <c r="AB481" s="147"/>
      <c r="AC481" s="147"/>
      <c r="AD481" s="147"/>
      <c r="AE481" s="147"/>
      <c r="AF481" s="147"/>
      <c r="AG481" s="147"/>
      <c r="AH481" s="147"/>
      <c r="AI481" s="147"/>
      <c r="AJ481" s="147"/>
      <c r="AK481" s="147"/>
    </row>
    <row r="482" spans="1:37" s="151" customFormat="1">
      <c r="A482" s="162"/>
      <c r="B482" s="183"/>
      <c r="C482" s="183"/>
      <c r="D482" s="147"/>
      <c r="E482" s="183"/>
      <c r="F482" s="183"/>
      <c r="G482" s="183"/>
      <c r="H482" s="183"/>
      <c r="I482" s="149"/>
      <c r="J482" s="184"/>
      <c r="K482" s="184"/>
      <c r="L482" s="184"/>
      <c r="M482" s="184"/>
      <c r="O482" s="147"/>
      <c r="P482" s="147"/>
      <c r="Q482" s="147"/>
      <c r="R482" s="147"/>
      <c r="S482" s="147"/>
      <c r="T482" s="147"/>
      <c r="U482" s="147"/>
      <c r="V482" s="147"/>
      <c r="W482" s="147"/>
      <c r="X482" s="147"/>
      <c r="Y482" s="147"/>
      <c r="Z482" s="147"/>
      <c r="AA482" s="147"/>
      <c r="AB482" s="147"/>
      <c r="AC482" s="147"/>
      <c r="AD482" s="147"/>
      <c r="AE482" s="147"/>
      <c r="AF482" s="147"/>
      <c r="AG482" s="147"/>
      <c r="AH482" s="147"/>
      <c r="AI482" s="147"/>
      <c r="AJ482" s="147"/>
      <c r="AK482" s="147"/>
    </row>
    <row r="483" spans="1:37" s="151" customFormat="1">
      <c r="A483" s="162"/>
      <c r="B483" s="183"/>
      <c r="C483" s="183"/>
      <c r="D483" s="147"/>
      <c r="E483" s="183"/>
      <c r="F483" s="183"/>
      <c r="G483" s="183"/>
      <c r="H483" s="183"/>
      <c r="I483" s="149"/>
      <c r="J483" s="184"/>
      <c r="K483" s="184"/>
      <c r="L483" s="184"/>
      <c r="M483" s="184"/>
      <c r="O483" s="147"/>
      <c r="P483" s="147"/>
      <c r="Q483" s="147"/>
      <c r="R483" s="147"/>
      <c r="S483" s="147"/>
      <c r="T483" s="147"/>
      <c r="U483" s="147"/>
      <c r="V483" s="147"/>
      <c r="W483" s="147"/>
      <c r="X483" s="147"/>
      <c r="Y483" s="147"/>
      <c r="Z483" s="147"/>
      <c r="AA483" s="147"/>
      <c r="AB483" s="147"/>
      <c r="AC483" s="147"/>
      <c r="AD483" s="147"/>
      <c r="AE483" s="147"/>
      <c r="AF483" s="147"/>
      <c r="AG483" s="147"/>
      <c r="AH483" s="147"/>
      <c r="AI483" s="147"/>
      <c r="AJ483" s="147"/>
      <c r="AK483" s="147"/>
    </row>
    <row r="484" spans="1:37" s="151" customFormat="1">
      <c r="A484" s="162"/>
      <c r="B484" s="183"/>
      <c r="C484" s="183"/>
      <c r="D484" s="147"/>
      <c r="E484" s="183"/>
      <c r="F484" s="183"/>
      <c r="G484" s="183"/>
      <c r="H484" s="183"/>
      <c r="I484" s="149"/>
      <c r="J484" s="184"/>
      <c r="K484" s="184"/>
      <c r="L484" s="184"/>
      <c r="M484" s="184"/>
      <c r="O484" s="147"/>
      <c r="P484" s="147"/>
      <c r="Q484" s="147"/>
      <c r="R484" s="147"/>
      <c r="S484" s="147"/>
      <c r="T484" s="147"/>
      <c r="U484" s="147"/>
      <c r="V484" s="147"/>
      <c r="W484" s="147"/>
      <c r="X484" s="147"/>
      <c r="Y484" s="147"/>
      <c r="Z484" s="147"/>
      <c r="AA484" s="147"/>
      <c r="AB484" s="147"/>
      <c r="AC484" s="147"/>
      <c r="AD484" s="147"/>
      <c r="AE484" s="147"/>
      <c r="AF484" s="147"/>
      <c r="AG484" s="147"/>
      <c r="AH484" s="147"/>
      <c r="AI484" s="147"/>
      <c r="AJ484" s="147"/>
      <c r="AK484" s="147"/>
    </row>
    <row r="485" spans="1:37" s="151" customFormat="1">
      <c r="A485" s="162"/>
      <c r="B485" s="183"/>
      <c r="C485" s="183"/>
      <c r="D485" s="147"/>
      <c r="E485" s="183"/>
      <c r="F485" s="183"/>
      <c r="G485" s="183"/>
      <c r="H485" s="183"/>
      <c r="I485" s="149"/>
      <c r="J485" s="184"/>
      <c r="K485" s="184"/>
      <c r="L485" s="184"/>
      <c r="M485" s="184"/>
      <c r="O485" s="147"/>
      <c r="P485" s="147"/>
      <c r="Q485" s="147"/>
      <c r="R485" s="147"/>
      <c r="S485" s="147"/>
      <c r="T485" s="147"/>
      <c r="U485" s="147"/>
      <c r="V485" s="147"/>
      <c r="W485" s="147"/>
      <c r="X485" s="147"/>
      <c r="Y485" s="147"/>
      <c r="Z485" s="147"/>
      <c r="AA485" s="147"/>
      <c r="AB485" s="147"/>
      <c r="AC485" s="147"/>
      <c r="AD485" s="147"/>
      <c r="AE485" s="147"/>
      <c r="AF485" s="147"/>
      <c r="AG485" s="147"/>
      <c r="AH485" s="147"/>
      <c r="AI485" s="147"/>
      <c r="AJ485" s="147"/>
      <c r="AK485" s="147"/>
    </row>
    <row r="486" spans="1:37" s="151" customFormat="1">
      <c r="A486" s="162"/>
      <c r="B486" s="183"/>
      <c r="C486" s="183"/>
      <c r="D486" s="147"/>
      <c r="E486" s="183"/>
      <c r="F486" s="183"/>
      <c r="G486" s="183"/>
      <c r="H486" s="183"/>
      <c r="I486" s="149"/>
      <c r="J486" s="184"/>
      <c r="K486" s="184"/>
      <c r="L486" s="184"/>
      <c r="M486" s="184"/>
      <c r="O486" s="147"/>
      <c r="P486" s="147"/>
      <c r="Q486" s="147"/>
      <c r="R486" s="147"/>
      <c r="S486" s="147"/>
      <c r="T486" s="147"/>
      <c r="U486" s="147"/>
      <c r="V486" s="147"/>
      <c r="W486" s="147"/>
      <c r="X486" s="147"/>
      <c r="Y486" s="147"/>
      <c r="Z486" s="147"/>
      <c r="AA486" s="147"/>
      <c r="AB486" s="147"/>
      <c r="AC486" s="147"/>
      <c r="AD486" s="147"/>
      <c r="AE486" s="147"/>
      <c r="AF486" s="147"/>
      <c r="AG486" s="147"/>
      <c r="AH486" s="147"/>
      <c r="AI486" s="147"/>
      <c r="AJ486" s="147"/>
      <c r="AK486" s="147"/>
    </row>
    <row r="487" spans="1:37" s="151" customFormat="1">
      <c r="A487" s="162"/>
      <c r="B487" s="183"/>
      <c r="C487" s="183"/>
      <c r="D487" s="147"/>
      <c r="E487" s="183"/>
      <c r="F487" s="183"/>
      <c r="G487" s="183"/>
      <c r="H487" s="183"/>
      <c r="I487" s="149"/>
      <c r="J487" s="184"/>
      <c r="K487" s="184"/>
      <c r="L487" s="184"/>
      <c r="M487" s="184"/>
      <c r="O487" s="147"/>
      <c r="P487" s="147"/>
      <c r="Q487" s="147"/>
      <c r="R487" s="147"/>
      <c r="S487" s="147"/>
      <c r="T487" s="147"/>
      <c r="U487" s="147"/>
      <c r="V487" s="147"/>
      <c r="W487" s="147"/>
      <c r="X487" s="147"/>
      <c r="Y487" s="147"/>
      <c r="Z487" s="147"/>
      <c r="AA487" s="147"/>
      <c r="AB487" s="147"/>
      <c r="AC487" s="147"/>
      <c r="AD487" s="147"/>
      <c r="AE487" s="147"/>
      <c r="AF487" s="147"/>
      <c r="AG487" s="147"/>
      <c r="AH487" s="147"/>
      <c r="AI487" s="147"/>
      <c r="AJ487" s="147"/>
      <c r="AK487" s="147"/>
    </row>
    <row r="488" spans="1:37" s="151" customFormat="1">
      <c r="A488" s="162"/>
      <c r="B488" s="183"/>
      <c r="C488" s="183"/>
      <c r="D488" s="147"/>
      <c r="E488" s="183"/>
      <c r="F488" s="183"/>
      <c r="G488" s="183"/>
      <c r="H488" s="183"/>
      <c r="I488" s="149"/>
      <c r="J488" s="184"/>
      <c r="K488" s="184"/>
      <c r="L488" s="184"/>
      <c r="M488" s="184"/>
      <c r="O488" s="147"/>
      <c r="P488" s="147"/>
      <c r="Q488" s="147"/>
      <c r="R488" s="147"/>
      <c r="S488" s="147"/>
      <c r="T488" s="147"/>
      <c r="U488" s="147"/>
      <c r="V488" s="147"/>
      <c r="W488" s="147"/>
      <c r="X488" s="147"/>
      <c r="Y488" s="147"/>
      <c r="Z488" s="147"/>
      <c r="AA488" s="147"/>
      <c r="AB488" s="147"/>
      <c r="AC488" s="147"/>
      <c r="AD488" s="147"/>
      <c r="AE488" s="147"/>
      <c r="AF488" s="147"/>
      <c r="AG488" s="147"/>
      <c r="AH488" s="147"/>
      <c r="AI488" s="147"/>
      <c r="AJ488" s="147"/>
      <c r="AK488" s="147"/>
    </row>
    <row r="489" spans="1:37" s="151" customFormat="1">
      <c r="A489" s="162"/>
      <c r="B489" s="183"/>
      <c r="C489" s="183"/>
      <c r="D489" s="147"/>
      <c r="E489" s="183"/>
      <c r="F489" s="183"/>
      <c r="G489" s="183"/>
      <c r="H489" s="183"/>
      <c r="I489" s="149"/>
      <c r="J489" s="184"/>
      <c r="K489" s="184"/>
      <c r="L489" s="184"/>
      <c r="M489" s="184"/>
      <c r="O489" s="147"/>
      <c r="P489" s="147"/>
      <c r="Q489" s="147"/>
      <c r="R489" s="147"/>
      <c r="S489" s="147"/>
      <c r="T489" s="147"/>
      <c r="U489" s="147"/>
      <c r="V489" s="147"/>
      <c r="W489" s="147"/>
      <c r="X489" s="147"/>
      <c r="Y489" s="147"/>
      <c r="Z489" s="147"/>
      <c r="AA489" s="147"/>
      <c r="AB489" s="147"/>
      <c r="AC489" s="147"/>
      <c r="AD489" s="147"/>
      <c r="AE489" s="147"/>
      <c r="AF489" s="147"/>
      <c r="AG489" s="147"/>
      <c r="AH489" s="147"/>
      <c r="AI489" s="147"/>
      <c r="AJ489" s="147"/>
      <c r="AK489" s="147"/>
    </row>
    <row r="490" spans="1:37" s="151" customFormat="1">
      <c r="A490" s="162"/>
      <c r="B490" s="183"/>
      <c r="C490" s="183"/>
      <c r="D490" s="147"/>
      <c r="E490" s="183"/>
      <c r="F490" s="183"/>
      <c r="G490" s="183"/>
      <c r="H490" s="183"/>
      <c r="I490" s="149"/>
      <c r="J490" s="184"/>
      <c r="K490" s="184"/>
      <c r="L490" s="184"/>
      <c r="M490" s="184"/>
      <c r="O490" s="147"/>
      <c r="P490" s="147"/>
      <c r="Q490" s="147"/>
      <c r="R490" s="147"/>
      <c r="S490" s="147"/>
      <c r="T490" s="147"/>
      <c r="U490" s="147"/>
      <c r="V490" s="147"/>
      <c r="W490" s="147"/>
      <c r="X490" s="147"/>
      <c r="Y490" s="147"/>
      <c r="Z490" s="147"/>
      <c r="AA490" s="147"/>
      <c r="AB490" s="147"/>
      <c r="AC490" s="147"/>
      <c r="AD490" s="147"/>
      <c r="AE490" s="147"/>
      <c r="AF490" s="147"/>
      <c r="AG490" s="147"/>
      <c r="AH490" s="147"/>
      <c r="AI490" s="147"/>
      <c r="AJ490" s="147"/>
      <c r="AK490" s="147"/>
    </row>
    <row r="491" spans="1:37" s="151" customFormat="1">
      <c r="A491" s="162"/>
      <c r="B491" s="183"/>
      <c r="C491" s="183"/>
      <c r="D491" s="147"/>
      <c r="E491" s="183"/>
      <c r="F491" s="183"/>
      <c r="G491" s="183"/>
      <c r="H491" s="183"/>
      <c r="I491" s="149"/>
      <c r="J491" s="184"/>
      <c r="K491" s="184"/>
      <c r="L491" s="184"/>
      <c r="M491" s="184"/>
      <c r="O491" s="147"/>
      <c r="P491" s="147"/>
      <c r="Q491" s="147"/>
      <c r="R491" s="147"/>
      <c r="S491" s="147"/>
      <c r="T491" s="147"/>
      <c r="U491" s="147"/>
      <c r="V491" s="147"/>
      <c r="W491" s="147"/>
      <c r="X491" s="147"/>
      <c r="Y491" s="147"/>
      <c r="Z491" s="147"/>
      <c r="AA491" s="147"/>
      <c r="AB491" s="147"/>
      <c r="AC491" s="147"/>
      <c r="AD491" s="147"/>
      <c r="AE491" s="147"/>
      <c r="AF491" s="147"/>
      <c r="AG491" s="147"/>
      <c r="AH491" s="147"/>
      <c r="AI491" s="147"/>
      <c r="AJ491" s="147"/>
      <c r="AK491" s="147"/>
    </row>
    <row r="492" spans="1:37" s="151" customFormat="1">
      <c r="A492" s="162"/>
      <c r="B492" s="183"/>
      <c r="C492" s="183"/>
      <c r="D492" s="147"/>
      <c r="E492" s="183"/>
      <c r="F492" s="183"/>
      <c r="G492" s="183"/>
      <c r="H492" s="183"/>
      <c r="I492" s="149"/>
      <c r="J492" s="184"/>
      <c r="K492" s="184"/>
      <c r="L492" s="184"/>
      <c r="M492" s="184"/>
      <c r="O492" s="147"/>
      <c r="P492" s="147"/>
      <c r="Q492" s="147"/>
      <c r="R492" s="147"/>
      <c r="S492" s="147"/>
      <c r="T492" s="147"/>
      <c r="U492" s="147"/>
      <c r="V492" s="147"/>
      <c r="W492" s="147"/>
      <c r="X492" s="147"/>
      <c r="Y492" s="147"/>
      <c r="Z492" s="147"/>
      <c r="AA492" s="147"/>
      <c r="AB492" s="147"/>
      <c r="AC492" s="147"/>
      <c r="AD492" s="147"/>
      <c r="AE492" s="147"/>
      <c r="AF492" s="147"/>
      <c r="AG492" s="147"/>
      <c r="AH492" s="147"/>
      <c r="AI492" s="147"/>
      <c r="AJ492" s="147"/>
      <c r="AK492" s="147"/>
    </row>
    <row r="493" spans="1:37" s="151" customFormat="1">
      <c r="A493" s="162"/>
      <c r="B493" s="183"/>
      <c r="C493" s="183"/>
      <c r="D493" s="147"/>
      <c r="E493" s="183"/>
      <c r="F493" s="183"/>
      <c r="G493" s="183"/>
      <c r="H493" s="183"/>
      <c r="I493" s="149"/>
      <c r="J493" s="184"/>
      <c r="K493" s="184"/>
      <c r="L493" s="184"/>
      <c r="M493" s="184"/>
      <c r="O493" s="147"/>
      <c r="P493" s="147"/>
      <c r="Q493" s="147"/>
      <c r="R493" s="147"/>
      <c r="S493" s="147"/>
      <c r="T493" s="147"/>
      <c r="U493" s="147"/>
      <c r="V493" s="147"/>
      <c r="W493" s="147"/>
      <c r="X493" s="147"/>
      <c r="Y493" s="147"/>
      <c r="Z493" s="147"/>
      <c r="AA493" s="147"/>
      <c r="AB493" s="147"/>
      <c r="AC493" s="147"/>
      <c r="AD493" s="147"/>
      <c r="AE493" s="147"/>
      <c r="AF493" s="147"/>
      <c r="AG493" s="147"/>
      <c r="AH493" s="147"/>
      <c r="AI493" s="147"/>
      <c r="AJ493" s="147"/>
      <c r="AK493" s="147"/>
    </row>
    <row r="494" spans="1:37" s="151" customFormat="1">
      <c r="A494" s="162"/>
      <c r="B494" s="183"/>
      <c r="C494" s="183"/>
      <c r="D494" s="147"/>
      <c r="E494" s="183"/>
      <c r="F494" s="183"/>
      <c r="G494" s="183"/>
      <c r="H494" s="183"/>
      <c r="I494" s="149"/>
      <c r="J494" s="184"/>
      <c r="K494" s="184"/>
      <c r="L494" s="184"/>
      <c r="M494" s="184"/>
      <c r="O494" s="147"/>
      <c r="P494" s="147"/>
      <c r="Q494" s="147"/>
      <c r="R494" s="147"/>
      <c r="S494" s="147"/>
      <c r="T494" s="147"/>
      <c r="U494" s="147"/>
      <c r="V494" s="147"/>
      <c r="W494" s="147"/>
      <c r="X494" s="147"/>
      <c r="Y494" s="147"/>
      <c r="Z494" s="147"/>
      <c r="AA494" s="147"/>
      <c r="AB494" s="147"/>
      <c r="AC494" s="147"/>
      <c r="AD494" s="147"/>
      <c r="AE494" s="147"/>
      <c r="AF494" s="147"/>
      <c r="AG494" s="147"/>
      <c r="AH494" s="147"/>
      <c r="AI494" s="147"/>
      <c r="AJ494" s="147"/>
      <c r="AK494" s="147"/>
    </row>
    <row r="495" spans="1:37" s="151" customFormat="1">
      <c r="A495" s="162"/>
      <c r="B495" s="183"/>
      <c r="C495" s="183"/>
      <c r="D495" s="147"/>
      <c r="E495" s="183"/>
      <c r="F495" s="183"/>
      <c r="G495" s="183"/>
      <c r="H495" s="183"/>
      <c r="I495" s="149"/>
      <c r="J495" s="184"/>
      <c r="K495" s="184"/>
      <c r="L495" s="184"/>
      <c r="M495" s="184"/>
      <c r="O495" s="147"/>
      <c r="P495" s="147"/>
      <c r="Q495" s="147"/>
      <c r="R495" s="147"/>
      <c r="S495" s="147"/>
      <c r="T495" s="147"/>
      <c r="U495" s="147"/>
      <c r="V495" s="147"/>
      <c r="W495" s="147"/>
      <c r="X495" s="147"/>
      <c r="Y495" s="147"/>
      <c r="Z495" s="147"/>
      <c r="AA495" s="147"/>
      <c r="AB495" s="147"/>
      <c r="AC495" s="147"/>
      <c r="AD495" s="147"/>
      <c r="AE495" s="147"/>
      <c r="AF495" s="147"/>
      <c r="AG495" s="147"/>
      <c r="AH495" s="147"/>
      <c r="AI495" s="147"/>
      <c r="AJ495" s="147"/>
      <c r="AK495" s="147"/>
    </row>
    <row r="496" spans="1:37" s="151" customFormat="1">
      <c r="A496" s="162"/>
      <c r="B496" s="183"/>
      <c r="C496" s="183"/>
      <c r="D496" s="147"/>
      <c r="E496" s="183"/>
      <c r="F496" s="183"/>
      <c r="G496" s="183"/>
      <c r="H496" s="183"/>
      <c r="I496" s="149"/>
      <c r="J496" s="184"/>
      <c r="K496" s="184"/>
      <c r="L496" s="184"/>
      <c r="M496" s="184"/>
      <c r="O496" s="147"/>
      <c r="P496" s="147"/>
      <c r="Q496" s="147"/>
      <c r="R496" s="147"/>
      <c r="S496" s="147"/>
      <c r="T496" s="147"/>
      <c r="U496" s="147"/>
      <c r="V496" s="147"/>
      <c r="W496" s="147"/>
      <c r="X496" s="147"/>
      <c r="Y496" s="147"/>
      <c r="Z496" s="147"/>
      <c r="AA496" s="147"/>
      <c r="AB496" s="147"/>
      <c r="AC496" s="147"/>
      <c r="AD496" s="147"/>
      <c r="AE496" s="147"/>
      <c r="AF496" s="147"/>
      <c r="AG496" s="147"/>
      <c r="AH496" s="147"/>
      <c r="AI496" s="147"/>
      <c r="AJ496" s="147"/>
      <c r="AK496" s="147"/>
    </row>
    <row r="497" spans="1:37" s="151" customFormat="1">
      <c r="A497" s="162"/>
      <c r="B497" s="183"/>
      <c r="C497" s="183"/>
      <c r="D497" s="147"/>
      <c r="E497" s="183"/>
      <c r="F497" s="183"/>
      <c r="G497" s="183"/>
      <c r="H497" s="183"/>
      <c r="I497" s="149"/>
      <c r="J497" s="184"/>
      <c r="K497" s="184"/>
      <c r="L497" s="184"/>
      <c r="M497" s="184"/>
      <c r="O497" s="147"/>
      <c r="P497" s="147"/>
      <c r="Q497" s="147"/>
      <c r="R497" s="147"/>
      <c r="S497" s="147"/>
      <c r="T497" s="147"/>
      <c r="U497" s="147"/>
      <c r="V497" s="147"/>
      <c r="W497" s="147"/>
      <c r="X497" s="147"/>
      <c r="Y497" s="147"/>
      <c r="Z497" s="147"/>
      <c r="AA497" s="147"/>
      <c r="AB497" s="147"/>
      <c r="AC497" s="147"/>
      <c r="AD497" s="147"/>
      <c r="AE497" s="147"/>
      <c r="AF497" s="147"/>
      <c r="AG497" s="147"/>
      <c r="AH497" s="147"/>
      <c r="AI497" s="147"/>
      <c r="AJ497" s="147"/>
      <c r="AK497" s="147"/>
    </row>
    <row r="498" spans="1:37" s="151" customFormat="1">
      <c r="A498" s="162"/>
      <c r="B498" s="183"/>
      <c r="C498" s="183"/>
      <c r="D498" s="147"/>
      <c r="E498" s="183"/>
      <c r="F498" s="183"/>
      <c r="G498" s="183"/>
      <c r="H498" s="183"/>
      <c r="I498" s="149"/>
      <c r="J498" s="184"/>
      <c r="K498" s="184"/>
      <c r="L498" s="184"/>
      <c r="M498" s="184"/>
      <c r="O498" s="147"/>
      <c r="P498" s="147"/>
      <c r="Q498" s="147"/>
      <c r="R498" s="147"/>
      <c r="S498" s="147"/>
      <c r="T498" s="147"/>
      <c r="U498" s="147"/>
      <c r="V498" s="147"/>
      <c r="W498" s="147"/>
      <c r="X498" s="147"/>
      <c r="Y498" s="147"/>
      <c r="Z498" s="147"/>
      <c r="AA498" s="147"/>
      <c r="AB498" s="147"/>
      <c r="AC498" s="147"/>
      <c r="AD498" s="147"/>
      <c r="AE498" s="147"/>
      <c r="AF498" s="147"/>
      <c r="AG498" s="147"/>
      <c r="AH498" s="147"/>
      <c r="AI498" s="147"/>
      <c r="AJ498" s="147"/>
      <c r="AK498" s="147"/>
    </row>
    <row r="499" spans="1:37" s="151" customFormat="1">
      <c r="A499" s="162"/>
      <c r="B499" s="183"/>
      <c r="C499" s="183"/>
      <c r="D499" s="147"/>
      <c r="E499" s="183"/>
      <c r="F499" s="183"/>
      <c r="G499" s="183"/>
      <c r="H499" s="183"/>
      <c r="I499" s="149"/>
      <c r="J499" s="184"/>
      <c r="K499" s="184"/>
      <c r="L499" s="184"/>
      <c r="M499" s="184"/>
      <c r="O499" s="147"/>
      <c r="P499" s="147"/>
      <c r="Q499" s="147"/>
      <c r="R499" s="147"/>
      <c r="S499" s="147"/>
      <c r="T499" s="147"/>
      <c r="U499" s="147"/>
      <c r="V499" s="147"/>
      <c r="W499" s="147"/>
      <c r="X499" s="147"/>
      <c r="Y499" s="147"/>
      <c r="Z499" s="147"/>
      <c r="AA499" s="147"/>
      <c r="AB499" s="147"/>
      <c r="AC499" s="147"/>
      <c r="AD499" s="147"/>
      <c r="AE499" s="147"/>
      <c r="AF499" s="147"/>
      <c r="AG499" s="147"/>
      <c r="AH499" s="147"/>
      <c r="AI499" s="147"/>
      <c r="AJ499" s="147"/>
      <c r="AK499" s="147"/>
    </row>
    <row r="500" spans="1:37" s="151" customFormat="1">
      <c r="A500" s="162"/>
      <c r="B500" s="183"/>
      <c r="C500" s="183"/>
      <c r="D500" s="147"/>
      <c r="E500" s="183"/>
      <c r="F500" s="183"/>
      <c r="G500" s="183"/>
      <c r="H500" s="183"/>
      <c r="I500" s="149"/>
      <c r="J500" s="184"/>
      <c r="K500" s="184"/>
      <c r="L500" s="184"/>
      <c r="M500" s="184"/>
      <c r="O500" s="147"/>
      <c r="P500" s="147"/>
      <c r="Q500" s="147"/>
      <c r="R500" s="147"/>
      <c r="S500" s="147"/>
      <c r="T500" s="147"/>
      <c r="U500" s="147"/>
      <c r="V500" s="147"/>
      <c r="W500" s="147"/>
      <c r="X500" s="147"/>
      <c r="Y500" s="147"/>
      <c r="Z500" s="147"/>
      <c r="AA500" s="147"/>
      <c r="AB500" s="147"/>
      <c r="AC500" s="147"/>
      <c r="AD500" s="147"/>
      <c r="AE500" s="147"/>
      <c r="AF500" s="147"/>
      <c r="AG500" s="147"/>
      <c r="AH500" s="147"/>
      <c r="AI500" s="147"/>
      <c r="AJ500" s="147"/>
      <c r="AK500" s="147"/>
    </row>
    <row r="501" spans="1:37" s="151" customFormat="1">
      <c r="A501" s="162"/>
      <c r="B501" s="183"/>
      <c r="C501" s="183"/>
      <c r="D501" s="147"/>
      <c r="E501" s="183"/>
      <c r="F501" s="183"/>
      <c r="G501" s="183"/>
      <c r="H501" s="183"/>
      <c r="I501" s="149"/>
      <c r="J501" s="184"/>
      <c r="K501" s="184"/>
      <c r="L501" s="184"/>
      <c r="M501" s="184"/>
      <c r="O501" s="147"/>
      <c r="P501" s="147"/>
      <c r="Q501" s="147"/>
      <c r="R501" s="147"/>
      <c r="S501" s="147"/>
      <c r="T501" s="147"/>
      <c r="U501" s="147"/>
      <c r="V501" s="147"/>
      <c r="W501" s="147"/>
      <c r="X501" s="147"/>
      <c r="Y501" s="147"/>
      <c r="Z501" s="147"/>
      <c r="AA501" s="147"/>
      <c r="AB501" s="147"/>
      <c r="AC501" s="147"/>
      <c r="AD501" s="147"/>
      <c r="AE501" s="147"/>
      <c r="AF501" s="147"/>
      <c r="AG501" s="147"/>
      <c r="AH501" s="147"/>
      <c r="AI501" s="147"/>
      <c r="AJ501" s="147"/>
      <c r="AK501" s="147"/>
    </row>
    <row r="502" spans="1:37" s="151" customFormat="1">
      <c r="A502" s="162"/>
      <c r="B502" s="183"/>
      <c r="C502" s="183"/>
      <c r="D502" s="147"/>
      <c r="E502" s="183"/>
      <c r="F502" s="183"/>
      <c r="G502" s="183"/>
      <c r="H502" s="183"/>
      <c r="I502" s="149"/>
      <c r="J502" s="184"/>
      <c r="K502" s="184"/>
      <c r="L502" s="184"/>
      <c r="M502" s="184"/>
      <c r="O502" s="147"/>
      <c r="P502" s="147"/>
      <c r="Q502" s="147"/>
      <c r="R502" s="147"/>
      <c r="S502" s="147"/>
      <c r="T502" s="147"/>
      <c r="U502" s="147"/>
      <c r="V502" s="147"/>
      <c r="W502" s="147"/>
      <c r="X502" s="147"/>
      <c r="Y502" s="147"/>
      <c r="Z502" s="147"/>
      <c r="AA502" s="147"/>
      <c r="AB502" s="147"/>
      <c r="AC502" s="147"/>
      <c r="AD502" s="147"/>
      <c r="AE502" s="147"/>
      <c r="AF502" s="147"/>
      <c r="AG502" s="147"/>
      <c r="AH502" s="147"/>
      <c r="AI502" s="147"/>
      <c r="AJ502" s="147"/>
      <c r="AK502" s="147"/>
    </row>
    <row r="503" spans="1:37" s="151" customFormat="1">
      <c r="A503" s="162"/>
      <c r="B503" s="183"/>
      <c r="C503" s="183"/>
      <c r="D503" s="147"/>
      <c r="E503" s="183"/>
      <c r="F503" s="183"/>
      <c r="G503" s="183"/>
      <c r="H503" s="183"/>
      <c r="I503" s="149"/>
      <c r="J503" s="184"/>
      <c r="K503" s="184"/>
      <c r="L503" s="184"/>
      <c r="M503" s="184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47"/>
      <c r="AE503" s="147"/>
      <c r="AF503" s="147"/>
      <c r="AG503" s="147"/>
      <c r="AH503" s="147"/>
      <c r="AI503" s="147"/>
      <c r="AJ503" s="147"/>
      <c r="AK503" s="147"/>
    </row>
    <row r="504" spans="1:37" s="151" customFormat="1">
      <c r="A504" s="162"/>
      <c r="B504" s="183"/>
      <c r="C504" s="183"/>
      <c r="D504" s="147"/>
      <c r="E504" s="183"/>
      <c r="F504" s="183"/>
      <c r="G504" s="183"/>
      <c r="H504" s="183"/>
      <c r="I504" s="149"/>
      <c r="J504" s="184"/>
      <c r="K504" s="184"/>
      <c r="L504" s="184"/>
      <c r="M504" s="184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47"/>
      <c r="AE504" s="147"/>
      <c r="AF504" s="147"/>
      <c r="AG504" s="147"/>
      <c r="AH504" s="147"/>
      <c r="AI504" s="147"/>
      <c r="AJ504" s="147"/>
      <c r="AK504" s="147"/>
    </row>
    <row r="505" spans="1:37" s="151" customFormat="1">
      <c r="A505" s="162"/>
      <c r="B505" s="183"/>
      <c r="C505" s="183"/>
      <c r="D505" s="147"/>
      <c r="E505" s="183"/>
      <c r="F505" s="183"/>
      <c r="G505" s="183"/>
      <c r="H505" s="183"/>
      <c r="I505" s="149"/>
      <c r="J505" s="184"/>
      <c r="K505" s="184"/>
      <c r="L505" s="184"/>
      <c r="M505" s="184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47"/>
      <c r="AE505" s="147"/>
      <c r="AF505" s="147"/>
      <c r="AG505" s="147"/>
      <c r="AH505" s="147"/>
      <c r="AI505" s="147"/>
      <c r="AJ505" s="147"/>
      <c r="AK505" s="147"/>
    </row>
    <row r="506" spans="1:37" s="151" customFormat="1">
      <c r="A506" s="162"/>
      <c r="B506" s="183"/>
      <c r="C506" s="183"/>
      <c r="D506" s="147"/>
      <c r="E506" s="183"/>
      <c r="F506" s="183"/>
      <c r="G506" s="183"/>
      <c r="H506" s="183"/>
      <c r="I506" s="149"/>
      <c r="J506" s="184"/>
      <c r="K506" s="184"/>
      <c r="L506" s="184"/>
      <c r="M506" s="184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47"/>
      <c r="AE506" s="147"/>
      <c r="AF506" s="147"/>
      <c r="AG506" s="147"/>
      <c r="AH506" s="147"/>
      <c r="AI506" s="147"/>
      <c r="AJ506" s="147"/>
      <c r="AK506" s="147"/>
    </row>
    <row r="507" spans="1:37" s="151" customFormat="1">
      <c r="A507" s="162"/>
      <c r="B507" s="183"/>
      <c r="C507" s="183"/>
      <c r="D507" s="147"/>
      <c r="E507" s="183"/>
      <c r="F507" s="183"/>
      <c r="G507" s="183"/>
      <c r="H507" s="183"/>
      <c r="I507" s="149"/>
      <c r="J507" s="184"/>
      <c r="K507" s="184"/>
      <c r="L507" s="184"/>
      <c r="M507" s="184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47"/>
      <c r="AE507" s="147"/>
      <c r="AF507" s="147"/>
      <c r="AG507" s="147"/>
      <c r="AH507" s="147"/>
      <c r="AI507" s="147"/>
      <c r="AJ507" s="147"/>
      <c r="AK507" s="147"/>
    </row>
    <row r="508" spans="1:37" s="151" customFormat="1">
      <c r="A508" s="162"/>
      <c r="B508" s="183"/>
      <c r="C508" s="183"/>
      <c r="D508" s="147"/>
      <c r="E508" s="183"/>
      <c r="F508" s="183"/>
      <c r="G508" s="183"/>
      <c r="H508" s="183"/>
      <c r="I508" s="149"/>
      <c r="J508" s="184"/>
      <c r="K508" s="184"/>
      <c r="L508" s="184"/>
      <c r="M508" s="184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47"/>
      <c r="AE508" s="147"/>
      <c r="AF508" s="147"/>
      <c r="AG508" s="147"/>
      <c r="AH508" s="147"/>
      <c r="AI508" s="147"/>
      <c r="AJ508" s="147"/>
      <c r="AK508" s="147"/>
    </row>
    <row r="509" spans="1:37" s="151" customFormat="1">
      <c r="A509" s="162"/>
      <c r="B509" s="183"/>
      <c r="C509" s="183"/>
      <c r="D509" s="147"/>
      <c r="E509" s="183"/>
      <c r="F509" s="183"/>
      <c r="G509" s="183"/>
      <c r="H509" s="183"/>
      <c r="I509" s="149"/>
      <c r="J509" s="184"/>
      <c r="K509" s="184"/>
      <c r="L509" s="184"/>
      <c r="M509" s="184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47"/>
      <c r="AE509" s="147"/>
      <c r="AF509" s="147"/>
      <c r="AG509" s="147"/>
      <c r="AH509" s="147"/>
      <c r="AI509" s="147"/>
      <c r="AJ509" s="147"/>
      <c r="AK509" s="147"/>
    </row>
    <row r="510" spans="1:37" s="151" customFormat="1">
      <c r="A510" s="162"/>
      <c r="B510" s="183"/>
      <c r="C510" s="183"/>
      <c r="D510" s="147"/>
      <c r="E510" s="183"/>
      <c r="F510" s="183"/>
      <c r="G510" s="183"/>
      <c r="H510" s="183"/>
      <c r="I510" s="149"/>
      <c r="J510" s="184"/>
      <c r="K510" s="184"/>
      <c r="L510" s="184"/>
      <c r="M510" s="184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47"/>
      <c r="AE510" s="147"/>
      <c r="AF510" s="147"/>
      <c r="AG510" s="147"/>
      <c r="AH510" s="147"/>
      <c r="AI510" s="147"/>
      <c r="AJ510" s="147"/>
      <c r="AK510" s="147"/>
    </row>
    <row r="511" spans="1:37" s="151" customFormat="1">
      <c r="A511" s="162"/>
      <c r="B511" s="183"/>
      <c r="C511" s="183"/>
      <c r="D511" s="147"/>
      <c r="E511" s="183"/>
      <c r="F511" s="183"/>
      <c r="G511" s="183"/>
      <c r="H511" s="183"/>
      <c r="I511" s="149"/>
      <c r="J511" s="184"/>
      <c r="K511" s="184"/>
      <c r="L511" s="184"/>
      <c r="M511" s="184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47"/>
      <c r="AE511" s="147"/>
      <c r="AF511" s="147"/>
      <c r="AG511" s="147"/>
      <c r="AH511" s="147"/>
      <c r="AI511" s="147"/>
      <c r="AJ511" s="147"/>
      <c r="AK511" s="147"/>
    </row>
    <row r="512" spans="1:37" s="151" customFormat="1">
      <c r="A512" s="162"/>
      <c r="B512" s="183"/>
      <c r="C512" s="183"/>
      <c r="D512" s="147"/>
      <c r="E512" s="183"/>
      <c r="F512" s="183"/>
      <c r="G512" s="183"/>
      <c r="H512" s="183"/>
      <c r="I512" s="149"/>
      <c r="J512" s="184"/>
      <c r="K512" s="184"/>
      <c r="L512" s="184"/>
      <c r="M512" s="184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47"/>
      <c r="AE512" s="147"/>
      <c r="AF512" s="147"/>
      <c r="AG512" s="147"/>
      <c r="AH512" s="147"/>
      <c r="AI512" s="147"/>
      <c r="AJ512" s="147"/>
      <c r="AK512" s="147"/>
    </row>
    <row r="513" spans="1:37" s="151" customFormat="1">
      <c r="A513" s="162"/>
      <c r="B513" s="183"/>
      <c r="C513" s="183"/>
      <c r="D513" s="147"/>
      <c r="E513" s="183"/>
      <c r="F513" s="183"/>
      <c r="G513" s="183"/>
      <c r="H513" s="183"/>
      <c r="I513" s="149"/>
      <c r="J513" s="184"/>
      <c r="K513" s="184"/>
      <c r="L513" s="184"/>
      <c r="M513" s="184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47"/>
      <c r="AE513" s="147"/>
      <c r="AF513" s="147"/>
      <c r="AG513" s="147"/>
      <c r="AH513" s="147"/>
      <c r="AI513" s="147"/>
      <c r="AJ513" s="147"/>
      <c r="AK513" s="147"/>
    </row>
    <row r="514" spans="1:37" s="151" customFormat="1">
      <c r="A514" s="162"/>
      <c r="B514" s="183"/>
      <c r="C514" s="183"/>
      <c r="D514" s="147"/>
      <c r="E514" s="183"/>
      <c r="F514" s="183"/>
      <c r="G514" s="183"/>
      <c r="H514" s="183"/>
      <c r="I514" s="149"/>
      <c r="J514" s="184"/>
      <c r="K514" s="184"/>
      <c r="L514" s="184"/>
      <c r="M514" s="184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47"/>
      <c r="AE514" s="147"/>
      <c r="AF514" s="147"/>
      <c r="AG514" s="147"/>
      <c r="AH514" s="147"/>
      <c r="AI514" s="147"/>
      <c r="AJ514" s="147"/>
      <c r="AK514" s="147"/>
    </row>
    <row r="515" spans="1:37" s="151" customFormat="1">
      <c r="A515" s="162"/>
      <c r="B515" s="183"/>
      <c r="C515" s="183"/>
      <c r="D515" s="147"/>
      <c r="E515" s="183"/>
      <c r="F515" s="183"/>
      <c r="G515" s="183"/>
      <c r="H515" s="183"/>
      <c r="I515" s="149"/>
      <c r="J515" s="184"/>
      <c r="K515" s="184"/>
      <c r="L515" s="184"/>
      <c r="M515" s="184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47"/>
      <c r="AE515" s="147"/>
      <c r="AF515" s="147"/>
      <c r="AG515" s="147"/>
      <c r="AH515" s="147"/>
      <c r="AI515" s="147"/>
      <c r="AJ515" s="147"/>
      <c r="AK515" s="147"/>
    </row>
    <row r="516" spans="1:37" s="151" customFormat="1">
      <c r="A516" s="162"/>
      <c r="B516" s="183"/>
      <c r="C516" s="183"/>
      <c r="D516" s="147"/>
      <c r="E516" s="183"/>
      <c r="F516" s="183"/>
      <c r="G516" s="183"/>
      <c r="H516" s="183"/>
      <c r="I516" s="149"/>
      <c r="J516" s="184"/>
      <c r="K516" s="184"/>
      <c r="L516" s="184"/>
      <c r="M516" s="184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  <c r="AH516" s="147"/>
      <c r="AI516" s="147"/>
      <c r="AJ516" s="147"/>
      <c r="AK516" s="147"/>
    </row>
    <row r="517" spans="1:37" s="151" customFormat="1">
      <c r="A517" s="162"/>
      <c r="B517" s="183"/>
      <c r="C517" s="183"/>
      <c r="D517" s="147"/>
      <c r="E517" s="183"/>
      <c r="F517" s="183"/>
      <c r="G517" s="183"/>
      <c r="H517" s="183"/>
      <c r="I517" s="149"/>
      <c r="J517" s="184"/>
      <c r="K517" s="184"/>
      <c r="L517" s="184"/>
      <c r="M517" s="184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  <c r="AH517" s="147"/>
      <c r="AI517" s="147"/>
      <c r="AJ517" s="147"/>
      <c r="AK517" s="147"/>
    </row>
    <row r="518" spans="1:37" s="151" customFormat="1">
      <c r="A518" s="162"/>
      <c r="B518" s="183"/>
      <c r="C518" s="183"/>
      <c r="D518" s="147"/>
      <c r="E518" s="183"/>
      <c r="F518" s="183"/>
      <c r="G518" s="183"/>
      <c r="H518" s="183"/>
      <c r="I518" s="149"/>
      <c r="J518" s="184"/>
      <c r="K518" s="184"/>
      <c r="L518" s="184"/>
      <c r="M518" s="184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  <c r="AH518" s="147"/>
      <c r="AI518" s="147"/>
      <c r="AJ518" s="147"/>
      <c r="AK518" s="147"/>
    </row>
    <row r="519" spans="1:37" s="151" customFormat="1">
      <c r="A519" s="162"/>
      <c r="B519" s="183"/>
      <c r="C519" s="183"/>
      <c r="D519" s="147"/>
      <c r="E519" s="183"/>
      <c r="F519" s="183"/>
      <c r="G519" s="183"/>
      <c r="H519" s="183"/>
      <c r="I519" s="149"/>
      <c r="J519" s="184"/>
      <c r="K519" s="184"/>
      <c r="L519" s="184"/>
      <c r="M519" s="184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  <c r="AH519" s="147"/>
      <c r="AI519" s="147"/>
      <c r="AJ519" s="147"/>
      <c r="AK519" s="147"/>
    </row>
    <row r="520" spans="1:37" s="151" customFormat="1">
      <c r="A520" s="162"/>
      <c r="B520" s="183"/>
      <c r="C520" s="183"/>
      <c r="D520" s="147"/>
      <c r="E520" s="183"/>
      <c r="F520" s="183"/>
      <c r="G520" s="183"/>
      <c r="H520" s="183"/>
      <c r="I520" s="149"/>
      <c r="J520" s="184"/>
      <c r="K520" s="184"/>
      <c r="L520" s="184"/>
      <c r="M520" s="184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  <c r="AH520" s="147"/>
      <c r="AI520" s="147"/>
      <c r="AJ520" s="147"/>
      <c r="AK520" s="147"/>
    </row>
    <row r="521" spans="1:37" s="151" customFormat="1">
      <c r="A521" s="162"/>
      <c r="B521" s="183"/>
      <c r="C521" s="183"/>
      <c r="D521" s="147"/>
      <c r="E521" s="183"/>
      <c r="F521" s="183"/>
      <c r="G521" s="183"/>
      <c r="H521" s="183"/>
      <c r="I521" s="149"/>
      <c r="J521" s="184"/>
      <c r="K521" s="184"/>
      <c r="L521" s="184"/>
      <c r="M521" s="184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  <c r="AH521" s="147"/>
      <c r="AI521" s="147"/>
      <c r="AJ521" s="147"/>
      <c r="AK521" s="147"/>
    </row>
    <row r="522" spans="1:37" s="151" customFormat="1">
      <c r="A522" s="162"/>
      <c r="B522" s="183"/>
      <c r="C522" s="183"/>
      <c r="D522" s="147"/>
      <c r="E522" s="183"/>
      <c r="F522" s="183"/>
      <c r="G522" s="183"/>
      <c r="H522" s="183"/>
      <c r="I522" s="149"/>
      <c r="J522" s="184"/>
      <c r="K522" s="184"/>
      <c r="L522" s="184"/>
      <c r="M522" s="184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  <c r="AH522" s="147"/>
      <c r="AI522" s="147"/>
      <c r="AJ522" s="147"/>
      <c r="AK522" s="147"/>
    </row>
    <row r="523" spans="1:37" s="151" customFormat="1">
      <c r="A523" s="162"/>
      <c r="B523" s="183"/>
      <c r="C523" s="183"/>
      <c r="D523" s="147"/>
      <c r="E523" s="183"/>
      <c r="F523" s="183"/>
      <c r="G523" s="183"/>
      <c r="H523" s="183"/>
      <c r="I523" s="149"/>
      <c r="J523" s="184"/>
      <c r="K523" s="184"/>
      <c r="L523" s="184"/>
      <c r="M523" s="184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  <c r="AH523" s="147"/>
      <c r="AI523" s="147"/>
      <c r="AJ523" s="147"/>
      <c r="AK523" s="147"/>
    </row>
    <row r="524" spans="1:37" s="151" customFormat="1">
      <c r="A524" s="162"/>
      <c r="B524" s="183"/>
      <c r="C524" s="183"/>
      <c r="D524" s="147"/>
      <c r="E524" s="183"/>
      <c r="F524" s="183"/>
      <c r="G524" s="183"/>
      <c r="H524" s="183"/>
      <c r="I524" s="149"/>
      <c r="J524" s="184"/>
      <c r="K524" s="184"/>
      <c r="L524" s="184"/>
      <c r="M524" s="184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47"/>
      <c r="AE524" s="147"/>
      <c r="AF524" s="147"/>
      <c r="AG524" s="147"/>
      <c r="AH524" s="147"/>
      <c r="AI524" s="147"/>
      <c r="AJ524" s="147"/>
      <c r="AK524" s="147"/>
    </row>
    <row r="525" spans="1:37" s="151" customFormat="1">
      <c r="A525" s="162"/>
      <c r="B525" s="183"/>
      <c r="C525" s="183"/>
      <c r="D525" s="147"/>
      <c r="E525" s="183"/>
      <c r="F525" s="183"/>
      <c r="G525" s="183"/>
      <c r="H525" s="183"/>
      <c r="I525" s="149"/>
      <c r="J525" s="184"/>
      <c r="K525" s="184"/>
      <c r="L525" s="184"/>
      <c r="M525" s="184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47"/>
      <c r="AE525" s="147"/>
      <c r="AF525" s="147"/>
      <c r="AG525" s="147"/>
      <c r="AH525" s="147"/>
      <c r="AI525" s="147"/>
      <c r="AJ525" s="147"/>
      <c r="AK525" s="147"/>
    </row>
    <row r="526" spans="1:37" s="151" customFormat="1">
      <c r="A526" s="162"/>
      <c r="B526" s="183"/>
      <c r="C526" s="183"/>
      <c r="D526" s="147"/>
      <c r="E526" s="183"/>
      <c r="F526" s="183"/>
      <c r="G526" s="183"/>
      <c r="H526" s="183"/>
      <c r="I526" s="149"/>
      <c r="J526" s="184"/>
      <c r="K526" s="184"/>
      <c r="L526" s="184"/>
      <c r="M526" s="184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47"/>
      <c r="AE526" s="147"/>
      <c r="AF526" s="147"/>
      <c r="AG526" s="147"/>
      <c r="AH526" s="147"/>
      <c r="AI526" s="147"/>
      <c r="AJ526" s="147"/>
      <c r="AK526" s="147"/>
    </row>
    <row r="527" spans="1:37" s="151" customFormat="1">
      <c r="A527" s="162"/>
      <c r="B527" s="183"/>
      <c r="C527" s="183"/>
      <c r="D527" s="147"/>
      <c r="E527" s="183"/>
      <c r="F527" s="183"/>
      <c r="G527" s="183"/>
      <c r="H527" s="183"/>
      <c r="I527" s="149"/>
      <c r="J527" s="184"/>
      <c r="K527" s="184"/>
      <c r="L527" s="184"/>
      <c r="M527" s="184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47"/>
      <c r="AE527" s="147"/>
      <c r="AF527" s="147"/>
      <c r="AG527" s="147"/>
      <c r="AH527" s="147"/>
      <c r="AI527" s="147"/>
      <c r="AJ527" s="147"/>
      <c r="AK527" s="147"/>
    </row>
    <row r="528" spans="1:37" s="151" customFormat="1">
      <c r="A528" s="162"/>
      <c r="B528" s="183"/>
      <c r="C528" s="183"/>
      <c r="D528" s="147"/>
      <c r="E528" s="183"/>
      <c r="F528" s="183"/>
      <c r="G528" s="183"/>
      <c r="H528" s="183"/>
      <c r="I528" s="149"/>
      <c r="J528" s="184"/>
      <c r="K528" s="184"/>
      <c r="L528" s="184"/>
      <c r="M528" s="184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47"/>
      <c r="AE528" s="147"/>
      <c r="AF528" s="147"/>
      <c r="AG528" s="147"/>
      <c r="AH528" s="147"/>
      <c r="AI528" s="147"/>
      <c r="AJ528" s="147"/>
      <c r="AK528" s="147"/>
    </row>
    <row r="529" spans="1:37" s="151" customFormat="1">
      <c r="A529" s="162"/>
      <c r="B529" s="183"/>
      <c r="C529" s="183"/>
      <c r="D529" s="147"/>
      <c r="E529" s="183"/>
      <c r="F529" s="183"/>
      <c r="G529" s="183"/>
      <c r="H529" s="183"/>
      <c r="I529" s="149"/>
      <c r="J529" s="184"/>
      <c r="K529" s="184"/>
      <c r="L529" s="184"/>
      <c r="M529" s="184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47"/>
      <c r="AE529" s="147"/>
      <c r="AF529" s="147"/>
      <c r="AG529" s="147"/>
      <c r="AH529" s="147"/>
      <c r="AI529" s="147"/>
      <c r="AJ529" s="147"/>
      <c r="AK529" s="147"/>
    </row>
    <row r="530" spans="1:37" s="151" customFormat="1">
      <c r="A530" s="162"/>
      <c r="B530" s="183"/>
      <c r="C530" s="183"/>
      <c r="D530" s="147"/>
      <c r="E530" s="183"/>
      <c r="F530" s="183"/>
      <c r="G530" s="183"/>
      <c r="H530" s="183"/>
      <c r="I530" s="149"/>
      <c r="J530" s="184"/>
      <c r="K530" s="184"/>
      <c r="L530" s="184"/>
      <c r="M530" s="184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47"/>
      <c r="AE530" s="147"/>
      <c r="AF530" s="147"/>
      <c r="AG530" s="147"/>
      <c r="AH530" s="147"/>
      <c r="AI530" s="147"/>
      <c r="AJ530" s="147"/>
      <c r="AK530" s="147"/>
    </row>
    <row r="531" spans="1:37" s="151" customFormat="1">
      <c r="A531" s="162"/>
      <c r="B531" s="183"/>
      <c r="C531" s="183"/>
      <c r="D531" s="147"/>
      <c r="E531" s="183"/>
      <c r="F531" s="183"/>
      <c r="G531" s="183"/>
      <c r="H531" s="183"/>
      <c r="I531" s="149"/>
      <c r="J531" s="184"/>
      <c r="K531" s="184"/>
      <c r="L531" s="184"/>
      <c r="M531" s="184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47"/>
      <c r="AE531" s="147"/>
      <c r="AF531" s="147"/>
      <c r="AG531" s="147"/>
      <c r="AH531" s="147"/>
      <c r="AI531" s="147"/>
      <c r="AJ531" s="147"/>
      <c r="AK531" s="147"/>
    </row>
    <row r="532" spans="1:37" s="151" customFormat="1">
      <c r="A532" s="162"/>
      <c r="B532" s="183"/>
      <c r="C532" s="183"/>
      <c r="D532" s="147"/>
      <c r="E532" s="183"/>
      <c r="F532" s="183"/>
      <c r="G532" s="183"/>
      <c r="H532" s="183"/>
      <c r="I532" s="149"/>
      <c r="J532" s="184"/>
      <c r="K532" s="184"/>
      <c r="L532" s="184"/>
      <c r="M532" s="184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47"/>
      <c r="AE532" s="147"/>
      <c r="AF532" s="147"/>
      <c r="AG532" s="147"/>
      <c r="AH532" s="147"/>
      <c r="AI532" s="147"/>
      <c r="AJ532" s="147"/>
      <c r="AK532" s="147"/>
    </row>
    <row r="533" spans="1:37" s="151" customFormat="1">
      <c r="A533" s="162"/>
      <c r="B533" s="183"/>
      <c r="C533" s="183"/>
      <c r="D533" s="147"/>
      <c r="E533" s="183"/>
      <c r="F533" s="183"/>
      <c r="G533" s="183"/>
      <c r="H533" s="183"/>
      <c r="I533" s="149"/>
      <c r="J533" s="184"/>
      <c r="K533" s="184"/>
      <c r="L533" s="184"/>
      <c r="M533" s="184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  <c r="AE533" s="147"/>
      <c r="AF533" s="147"/>
      <c r="AG533" s="147"/>
      <c r="AH533" s="147"/>
      <c r="AI533" s="147"/>
      <c r="AJ533" s="147"/>
      <c r="AK533" s="147"/>
    </row>
    <row r="534" spans="1:37" s="151" customFormat="1">
      <c r="A534" s="162"/>
      <c r="B534" s="183"/>
      <c r="C534" s="183"/>
      <c r="D534" s="147"/>
      <c r="E534" s="183"/>
      <c r="F534" s="183"/>
      <c r="G534" s="183"/>
      <c r="H534" s="183"/>
      <c r="I534" s="149"/>
      <c r="J534" s="184"/>
      <c r="K534" s="184"/>
      <c r="L534" s="184"/>
      <c r="M534" s="184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  <c r="AE534" s="147"/>
      <c r="AF534" s="147"/>
      <c r="AG534" s="147"/>
      <c r="AH534" s="147"/>
      <c r="AI534" s="147"/>
      <c r="AJ534" s="147"/>
      <c r="AK534" s="147"/>
    </row>
    <row r="535" spans="1:37" s="151" customFormat="1">
      <c r="A535" s="162"/>
      <c r="B535" s="183"/>
      <c r="C535" s="183"/>
      <c r="D535" s="147"/>
      <c r="E535" s="183"/>
      <c r="F535" s="183"/>
      <c r="G535" s="183"/>
      <c r="H535" s="183"/>
      <c r="I535" s="149"/>
      <c r="J535" s="184"/>
      <c r="K535" s="184"/>
      <c r="L535" s="184"/>
      <c r="M535" s="184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  <c r="AE535" s="147"/>
      <c r="AF535" s="147"/>
      <c r="AG535" s="147"/>
      <c r="AH535" s="147"/>
      <c r="AI535" s="147"/>
      <c r="AJ535" s="147"/>
      <c r="AK535" s="147"/>
    </row>
    <row r="536" spans="1:37" s="151" customFormat="1">
      <c r="A536" s="162"/>
      <c r="B536" s="183"/>
      <c r="C536" s="183"/>
      <c r="D536" s="147"/>
      <c r="E536" s="183"/>
      <c r="F536" s="183"/>
      <c r="G536" s="183"/>
      <c r="H536" s="183"/>
      <c r="I536" s="149"/>
      <c r="J536" s="184"/>
      <c r="K536" s="184"/>
      <c r="L536" s="184"/>
      <c r="M536" s="184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  <c r="AE536" s="147"/>
      <c r="AF536" s="147"/>
      <c r="AG536" s="147"/>
      <c r="AH536" s="147"/>
      <c r="AI536" s="147"/>
      <c r="AJ536" s="147"/>
      <c r="AK536" s="147"/>
    </row>
    <row r="537" spans="1:37" s="151" customFormat="1">
      <c r="A537" s="162"/>
      <c r="B537" s="183"/>
      <c r="C537" s="183"/>
      <c r="D537" s="147"/>
      <c r="E537" s="183"/>
      <c r="F537" s="183"/>
      <c r="G537" s="183"/>
      <c r="H537" s="183"/>
      <c r="I537" s="149"/>
      <c r="J537" s="184"/>
      <c r="K537" s="184"/>
      <c r="L537" s="184"/>
      <c r="M537" s="184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  <c r="AE537" s="147"/>
      <c r="AF537" s="147"/>
      <c r="AG537" s="147"/>
      <c r="AH537" s="147"/>
      <c r="AI537" s="147"/>
      <c r="AJ537" s="147"/>
      <c r="AK537" s="147"/>
    </row>
    <row r="538" spans="1:37" s="151" customFormat="1">
      <c r="A538" s="162"/>
      <c r="B538" s="183"/>
      <c r="C538" s="183"/>
      <c r="D538" s="147"/>
      <c r="E538" s="183"/>
      <c r="F538" s="183"/>
      <c r="G538" s="183"/>
      <c r="H538" s="183"/>
      <c r="I538" s="149"/>
      <c r="J538" s="184"/>
      <c r="K538" s="184"/>
      <c r="L538" s="184"/>
      <c r="M538" s="184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  <c r="AE538" s="147"/>
      <c r="AF538" s="147"/>
      <c r="AG538" s="147"/>
      <c r="AH538" s="147"/>
      <c r="AI538" s="147"/>
      <c r="AJ538" s="147"/>
      <c r="AK538" s="147"/>
    </row>
    <row r="539" spans="1:37" s="151" customFormat="1">
      <c r="A539" s="162"/>
      <c r="B539" s="183"/>
      <c r="C539" s="183"/>
      <c r="D539" s="147"/>
      <c r="E539" s="183"/>
      <c r="F539" s="183"/>
      <c r="G539" s="183"/>
      <c r="H539" s="183"/>
      <c r="I539" s="149"/>
      <c r="J539" s="184"/>
      <c r="K539" s="184"/>
      <c r="L539" s="184"/>
      <c r="M539" s="184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  <c r="AE539" s="147"/>
      <c r="AF539" s="147"/>
      <c r="AG539" s="147"/>
      <c r="AH539" s="147"/>
      <c r="AI539" s="147"/>
      <c r="AJ539" s="147"/>
      <c r="AK539" s="147"/>
    </row>
    <row r="540" spans="1:37" s="151" customFormat="1">
      <c r="A540" s="162"/>
      <c r="B540" s="183"/>
      <c r="C540" s="183"/>
      <c r="D540" s="147"/>
      <c r="E540" s="183"/>
      <c r="F540" s="183"/>
      <c r="G540" s="183"/>
      <c r="H540" s="183"/>
      <c r="I540" s="149"/>
      <c r="J540" s="184"/>
      <c r="K540" s="184"/>
      <c r="L540" s="184"/>
      <c r="M540" s="184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  <c r="AE540" s="147"/>
      <c r="AF540" s="147"/>
      <c r="AG540" s="147"/>
      <c r="AH540" s="147"/>
      <c r="AI540" s="147"/>
      <c r="AJ540" s="147"/>
      <c r="AK540" s="147"/>
    </row>
    <row r="541" spans="1:37" s="151" customFormat="1">
      <c r="A541" s="162"/>
      <c r="B541" s="183"/>
      <c r="C541" s="183"/>
      <c r="D541" s="147"/>
      <c r="E541" s="183"/>
      <c r="F541" s="183"/>
      <c r="G541" s="183"/>
      <c r="H541" s="183"/>
      <c r="I541" s="149"/>
      <c r="J541" s="184"/>
      <c r="K541" s="184"/>
      <c r="L541" s="184"/>
      <c r="M541" s="184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47"/>
      <c r="AE541" s="147"/>
      <c r="AF541" s="147"/>
      <c r="AG541" s="147"/>
      <c r="AH541" s="147"/>
      <c r="AI541" s="147"/>
      <c r="AJ541" s="147"/>
      <c r="AK541" s="147"/>
    </row>
    <row r="542" spans="1:37" s="151" customFormat="1">
      <c r="A542" s="162"/>
      <c r="B542" s="183"/>
      <c r="C542" s="183"/>
      <c r="D542" s="147"/>
      <c r="E542" s="183"/>
      <c r="F542" s="183"/>
      <c r="G542" s="183"/>
      <c r="H542" s="183"/>
      <c r="I542" s="149"/>
      <c r="J542" s="184"/>
      <c r="K542" s="184"/>
      <c r="L542" s="184"/>
      <c r="M542" s="184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47"/>
      <c r="AE542" s="147"/>
      <c r="AF542" s="147"/>
      <c r="AG542" s="147"/>
      <c r="AH542" s="147"/>
      <c r="AI542" s="147"/>
      <c r="AJ542" s="147"/>
      <c r="AK542" s="147"/>
    </row>
    <row r="543" spans="1:37" s="151" customFormat="1">
      <c r="A543" s="162"/>
      <c r="B543" s="183"/>
      <c r="C543" s="183"/>
      <c r="D543" s="147"/>
      <c r="E543" s="183"/>
      <c r="F543" s="183"/>
      <c r="G543" s="183"/>
      <c r="H543" s="183"/>
      <c r="I543" s="149"/>
      <c r="J543" s="184"/>
      <c r="K543" s="184"/>
      <c r="L543" s="184"/>
      <c r="M543" s="184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47"/>
      <c r="AE543" s="147"/>
      <c r="AF543" s="147"/>
      <c r="AG543" s="147"/>
      <c r="AH543" s="147"/>
      <c r="AI543" s="147"/>
      <c r="AJ543" s="147"/>
      <c r="AK543" s="147"/>
    </row>
    <row r="544" spans="1:37" s="151" customFormat="1">
      <c r="A544" s="162"/>
      <c r="B544" s="183"/>
      <c r="C544" s="183"/>
      <c r="D544" s="147"/>
      <c r="E544" s="183"/>
      <c r="F544" s="183"/>
      <c r="G544" s="183"/>
      <c r="H544" s="183"/>
      <c r="I544" s="149"/>
      <c r="J544" s="184"/>
      <c r="K544" s="184"/>
      <c r="L544" s="184"/>
      <c r="M544" s="184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47"/>
      <c r="AE544" s="147"/>
      <c r="AF544" s="147"/>
      <c r="AG544" s="147"/>
      <c r="AH544" s="147"/>
      <c r="AI544" s="147"/>
      <c r="AJ544" s="147"/>
      <c r="AK544" s="147"/>
    </row>
    <row r="545" spans="1:37" s="151" customFormat="1">
      <c r="A545" s="162"/>
      <c r="B545" s="183"/>
      <c r="C545" s="183"/>
      <c r="D545" s="147"/>
      <c r="E545" s="183"/>
      <c r="F545" s="183"/>
      <c r="G545" s="183"/>
      <c r="H545" s="183"/>
      <c r="I545" s="149"/>
      <c r="J545" s="184"/>
      <c r="K545" s="184"/>
      <c r="L545" s="184"/>
      <c r="M545" s="184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47"/>
      <c r="AE545" s="147"/>
      <c r="AF545" s="147"/>
      <c r="AG545" s="147"/>
      <c r="AH545" s="147"/>
      <c r="AI545" s="147"/>
      <c r="AJ545" s="147"/>
      <c r="AK545" s="147"/>
    </row>
    <row r="546" spans="1:37" s="151" customFormat="1">
      <c r="A546" s="162"/>
      <c r="B546" s="183"/>
      <c r="C546" s="183"/>
      <c r="D546" s="147"/>
      <c r="E546" s="183"/>
      <c r="F546" s="183"/>
      <c r="G546" s="183"/>
      <c r="H546" s="183"/>
      <c r="I546" s="149"/>
      <c r="J546" s="184"/>
      <c r="K546" s="184"/>
      <c r="L546" s="184"/>
      <c r="M546" s="184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  <c r="AH546" s="147"/>
      <c r="AI546" s="147"/>
      <c r="AJ546" s="147"/>
      <c r="AK546" s="147"/>
    </row>
    <row r="547" spans="1:37" s="151" customFormat="1">
      <c r="A547" s="162"/>
      <c r="B547" s="183"/>
      <c r="C547" s="183"/>
      <c r="D547" s="147"/>
      <c r="E547" s="183"/>
      <c r="F547" s="183"/>
      <c r="G547" s="183"/>
      <c r="H547" s="183"/>
      <c r="I547" s="149"/>
      <c r="J547" s="184"/>
      <c r="K547" s="184"/>
      <c r="L547" s="184"/>
      <c r="M547" s="184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47"/>
      <c r="AE547" s="147"/>
      <c r="AF547" s="147"/>
      <c r="AG547" s="147"/>
      <c r="AH547" s="147"/>
      <c r="AI547" s="147"/>
      <c r="AJ547" s="147"/>
      <c r="AK547" s="147"/>
    </row>
    <row r="548" spans="1:37" s="151" customFormat="1">
      <c r="A548" s="162"/>
      <c r="B548" s="183"/>
      <c r="C548" s="183"/>
      <c r="D548" s="147"/>
      <c r="E548" s="183"/>
      <c r="F548" s="183"/>
      <c r="G548" s="183"/>
      <c r="H548" s="183"/>
      <c r="I548" s="149"/>
      <c r="J548" s="184"/>
      <c r="K548" s="184"/>
      <c r="L548" s="184"/>
      <c r="M548" s="184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47"/>
      <c r="AE548" s="147"/>
      <c r="AF548" s="147"/>
      <c r="AG548" s="147"/>
      <c r="AH548" s="147"/>
      <c r="AI548" s="147"/>
      <c r="AJ548" s="147"/>
      <c r="AK548" s="147"/>
    </row>
    <row r="549" spans="1:37" s="151" customFormat="1">
      <c r="A549" s="162"/>
      <c r="B549" s="183"/>
      <c r="C549" s="183"/>
      <c r="D549" s="147"/>
      <c r="E549" s="183"/>
      <c r="F549" s="183"/>
      <c r="G549" s="183"/>
      <c r="H549" s="183"/>
      <c r="I549" s="149"/>
      <c r="J549" s="184"/>
      <c r="K549" s="184"/>
      <c r="L549" s="184"/>
      <c r="M549" s="184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47"/>
      <c r="AE549" s="147"/>
      <c r="AF549" s="147"/>
      <c r="AG549" s="147"/>
      <c r="AH549" s="147"/>
      <c r="AI549" s="147"/>
      <c r="AJ549" s="147"/>
      <c r="AK549" s="147"/>
    </row>
    <row r="550" spans="1:37" s="151" customFormat="1">
      <c r="A550" s="162"/>
      <c r="B550" s="183"/>
      <c r="C550" s="183"/>
      <c r="D550" s="147"/>
      <c r="E550" s="183"/>
      <c r="F550" s="183"/>
      <c r="G550" s="183"/>
      <c r="H550" s="183"/>
      <c r="I550" s="149"/>
      <c r="J550" s="184"/>
      <c r="K550" s="184"/>
      <c r="L550" s="184"/>
      <c r="M550" s="184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47"/>
      <c r="AE550" s="147"/>
      <c r="AF550" s="147"/>
      <c r="AG550" s="147"/>
      <c r="AH550" s="147"/>
      <c r="AI550" s="147"/>
      <c r="AJ550" s="147"/>
      <c r="AK550" s="147"/>
    </row>
    <row r="551" spans="1:37" s="151" customFormat="1">
      <c r="A551" s="162"/>
      <c r="B551" s="183"/>
      <c r="C551" s="183"/>
      <c r="D551" s="147"/>
      <c r="E551" s="183"/>
      <c r="F551" s="183"/>
      <c r="G551" s="183"/>
      <c r="H551" s="183"/>
      <c r="I551" s="149"/>
      <c r="J551" s="184"/>
      <c r="K551" s="184"/>
      <c r="L551" s="184"/>
      <c r="M551" s="184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47"/>
      <c r="AE551" s="147"/>
      <c r="AF551" s="147"/>
      <c r="AG551" s="147"/>
      <c r="AH551" s="147"/>
      <c r="AI551" s="147"/>
      <c r="AJ551" s="147"/>
      <c r="AK551" s="147"/>
    </row>
    <row r="552" spans="1:37" s="151" customFormat="1">
      <c r="A552" s="162"/>
      <c r="B552" s="183"/>
      <c r="C552" s="183"/>
      <c r="D552" s="147"/>
      <c r="E552" s="183"/>
      <c r="F552" s="183"/>
      <c r="G552" s="183"/>
      <c r="H552" s="183"/>
      <c r="I552" s="149"/>
      <c r="J552" s="184"/>
      <c r="K552" s="184"/>
      <c r="L552" s="184"/>
      <c r="M552" s="184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47"/>
      <c r="AE552" s="147"/>
      <c r="AF552" s="147"/>
      <c r="AG552" s="147"/>
      <c r="AH552" s="147"/>
      <c r="AI552" s="147"/>
      <c r="AJ552" s="147"/>
      <c r="AK552" s="147"/>
    </row>
    <row r="553" spans="1:37" s="151" customFormat="1">
      <c r="A553" s="162"/>
      <c r="B553" s="183"/>
      <c r="C553" s="183"/>
      <c r="D553" s="147"/>
      <c r="E553" s="183"/>
      <c r="F553" s="183"/>
      <c r="G553" s="183"/>
      <c r="H553" s="183"/>
      <c r="I553" s="149"/>
      <c r="J553" s="184"/>
      <c r="K553" s="184"/>
      <c r="L553" s="184"/>
      <c r="M553" s="184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47"/>
      <c r="AE553" s="147"/>
      <c r="AF553" s="147"/>
      <c r="AG553" s="147"/>
      <c r="AH553" s="147"/>
      <c r="AI553" s="147"/>
      <c r="AJ553" s="147"/>
      <c r="AK553" s="147"/>
    </row>
    <row r="554" spans="1:37" s="151" customFormat="1">
      <c r="A554" s="162"/>
      <c r="B554" s="183"/>
      <c r="C554" s="183"/>
      <c r="D554" s="147"/>
      <c r="E554" s="183"/>
      <c r="F554" s="183"/>
      <c r="G554" s="183"/>
      <c r="H554" s="183"/>
      <c r="I554" s="149"/>
      <c r="J554" s="184"/>
      <c r="K554" s="184"/>
      <c r="L554" s="184"/>
      <c r="M554" s="184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47"/>
      <c r="AE554" s="147"/>
      <c r="AF554" s="147"/>
      <c r="AG554" s="147"/>
      <c r="AH554" s="147"/>
      <c r="AI554" s="147"/>
      <c r="AJ554" s="147"/>
      <c r="AK554" s="147"/>
    </row>
    <row r="555" spans="1:37" s="151" customFormat="1">
      <c r="A555" s="162"/>
      <c r="B555" s="183"/>
      <c r="C555" s="183"/>
      <c r="D555" s="147"/>
      <c r="E555" s="183"/>
      <c r="F555" s="183"/>
      <c r="G555" s="183"/>
      <c r="H555" s="183"/>
      <c r="I555" s="149"/>
      <c r="J555" s="184"/>
      <c r="K555" s="184"/>
      <c r="L555" s="184"/>
      <c r="M555" s="184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47"/>
      <c r="AE555" s="147"/>
      <c r="AF555" s="147"/>
      <c r="AG555" s="147"/>
      <c r="AH555" s="147"/>
      <c r="AI555" s="147"/>
      <c r="AJ555" s="147"/>
      <c r="AK555" s="147"/>
    </row>
    <row r="556" spans="1:37" s="151" customFormat="1">
      <c r="A556" s="162"/>
      <c r="B556" s="183"/>
      <c r="C556" s="183"/>
      <c r="D556" s="147"/>
      <c r="E556" s="183"/>
      <c r="F556" s="183"/>
      <c r="G556" s="183"/>
      <c r="H556" s="183"/>
      <c r="I556" s="149"/>
      <c r="J556" s="184"/>
      <c r="K556" s="184"/>
      <c r="L556" s="184"/>
      <c r="M556" s="184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  <c r="AH556" s="147"/>
      <c r="AI556" s="147"/>
      <c r="AJ556" s="147"/>
      <c r="AK556" s="147"/>
    </row>
    <row r="557" spans="1:37" s="151" customFormat="1">
      <c r="A557" s="162"/>
      <c r="B557" s="183"/>
      <c r="C557" s="183"/>
      <c r="D557" s="147"/>
      <c r="E557" s="183"/>
      <c r="F557" s="183"/>
      <c r="G557" s="183"/>
      <c r="H557" s="183"/>
      <c r="I557" s="149"/>
      <c r="J557" s="184"/>
      <c r="K557" s="184"/>
      <c r="L557" s="184"/>
      <c r="M557" s="184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  <c r="AH557" s="147"/>
      <c r="AI557" s="147"/>
      <c r="AJ557" s="147"/>
      <c r="AK557" s="147"/>
    </row>
    <row r="558" spans="1:37" s="151" customFormat="1">
      <c r="A558" s="162"/>
      <c r="B558" s="183"/>
      <c r="C558" s="183"/>
      <c r="D558" s="147"/>
      <c r="E558" s="183"/>
      <c r="F558" s="183"/>
      <c r="G558" s="183"/>
      <c r="H558" s="183"/>
      <c r="I558" s="149"/>
      <c r="J558" s="184"/>
      <c r="K558" s="184"/>
      <c r="L558" s="184"/>
      <c r="M558" s="184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  <c r="AH558" s="147"/>
      <c r="AI558" s="147"/>
      <c r="AJ558" s="147"/>
      <c r="AK558" s="147"/>
    </row>
    <row r="559" spans="1:37" s="151" customFormat="1">
      <c r="A559" s="162"/>
      <c r="B559" s="183"/>
      <c r="C559" s="183"/>
      <c r="D559" s="147"/>
      <c r="E559" s="183"/>
      <c r="F559" s="183"/>
      <c r="G559" s="183"/>
      <c r="H559" s="183"/>
      <c r="I559" s="149"/>
      <c r="J559" s="184"/>
      <c r="K559" s="184"/>
      <c r="L559" s="184"/>
      <c r="M559" s="184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  <c r="AH559" s="147"/>
      <c r="AI559" s="147"/>
      <c r="AJ559" s="147"/>
      <c r="AK559" s="147"/>
    </row>
    <row r="560" spans="1:37" s="151" customFormat="1">
      <c r="A560" s="162"/>
      <c r="B560" s="183"/>
      <c r="C560" s="183"/>
      <c r="D560" s="147"/>
      <c r="E560" s="183"/>
      <c r="F560" s="183"/>
      <c r="G560" s="183"/>
      <c r="H560" s="183"/>
      <c r="I560" s="149"/>
      <c r="J560" s="184"/>
      <c r="K560" s="184"/>
      <c r="L560" s="184"/>
      <c r="M560" s="184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  <c r="AH560" s="147"/>
      <c r="AI560" s="147"/>
      <c r="AJ560" s="147"/>
      <c r="AK560" s="147"/>
    </row>
    <row r="561" spans="1:37" s="151" customFormat="1">
      <c r="A561" s="162"/>
      <c r="B561" s="183"/>
      <c r="C561" s="183"/>
      <c r="D561" s="147"/>
      <c r="E561" s="183"/>
      <c r="F561" s="183"/>
      <c r="G561" s="183"/>
      <c r="H561" s="183"/>
      <c r="I561" s="149"/>
      <c r="J561" s="184"/>
      <c r="K561" s="184"/>
      <c r="L561" s="184"/>
      <c r="M561" s="184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  <c r="AH561" s="147"/>
      <c r="AI561" s="147"/>
      <c r="AJ561" s="147"/>
      <c r="AK561" s="147"/>
    </row>
    <row r="562" spans="1:37" s="151" customFormat="1">
      <c r="A562" s="162"/>
      <c r="B562" s="183"/>
      <c r="C562" s="183"/>
      <c r="D562" s="147"/>
      <c r="E562" s="183"/>
      <c r="F562" s="183"/>
      <c r="G562" s="183"/>
      <c r="H562" s="183"/>
      <c r="I562" s="149"/>
      <c r="J562" s="184"/>
      <c r="K562" s="184"/>
      <c r="L562" s="184"/>
      <c r="M562" s="184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  <c r="AH562" s="147"/>
      <c r="AI562" s="147"/>
      <c r="AJ562" s="147"/>
      <c r="AK562" s="147"/>
    </row>
    <row r="563" spans="1:37" s="151" customFormat="1">
      <c r="A563" s="162"/>
      <c r="B563" s="183"/>
      <c r="C563" s="183"/>
      <c r="D563" s="147"/>
      <c r="E563" s="183"/>
      <c r="F563" s="183"/>
      <c r="G563" s="183"/>
      <c r="H563" s="183"/>
      <c r="I563" s="149"/>
      <c r="J563" s="184"/>
      <c r="K563" s="184"/>
      <c r="L563" s="184"/>
      <c r="M563" s="184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  <c r="AH563" s="147"/>
      <c r="AI563" s="147"/>
      <c r="AJ563" s="147"/>
      <c r="AK563" s="147"/>
    </row>
    <row r="564" spans="1:37" s="151" customFormat="1">
      <c r="A564" s="162"/>
      <c r="B564" s="183"/>
      <c r="C564" s="183"/>
      <c r="D564" s="147"/>
      <c r="E564" s="183"/>
      <c r="F564" s="183"/>
      <c r="G564" s="183"/>
      <c r="H564" s="183"/>
      <c r="I564" s="149"/>
      <c r="J564" s="184"/>
      <c r="K564" s="184"/>
      <c r="L564" s="184"/>
      <c r="M564" s="184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  <c r="AH564" s="147"/>
      <c r="AI564" s="147"/>
      <c r="AJ564" s="147"/>
      <c r="AK564" s="147"/>
    </row>
    <row r="565" spans="1:37" s="151" customFormat="1">
      <c r="A565" s="162"/>
      <c r="B565" s="183"/>
      <c r="C565" s="183"/>
      <c r="D565" s="147"/>
      <c r="E565" s="183"/>
      <c r="F565" s="183"/>
      <c r="G565" s="183"/>
      <c r="H565" s="183"/>
      <c r="I565" s="149"/>
      <c r="J565" s="184"/>
      <c r="K565" s="184"/>
      <c r="L565" s="184"/>
      <c r="M565" s="184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47"/>
      <c r="AE565" s="147"/>
      <c r="AF565" s="147"/>
      <c r="AG565" s="147"/>
      <c r="AH565" s="147"/>
      <c r="AI565" s="147"/>
      <c r="AJ565" s="147"/>
      <c r="AK565" s="147"/>
    </row>
    <row r="566" spans="1:37" s="151" customFormat="1">
      <c r="A566" s="162"/>
      <c r="B566" s="183"/>
      <c r="C566" s="183"/>
      <c r="D566" s="147"/>
      <c r="E566" s="183"/>
      <c r="F566" s="183"/>
      <c r="G566" s="183"/>
      <c r="H566" s="183"/>
      <c r="I566" s="149"/>
      <c r="J566" s="184"/>
      <c r="K566" s="184"/>
      <c r="L566" s="184"/>
      <c r="M566" s="184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47"/>
      <c r="AE566" s="147"/>
      <c r="AF566" s="147"/>
      <c r="AG566" s="147"/>
      <c r="AH566" s="147"/>
      <c r="AI566" s="147"/>
      <c r="AJ566" s="147"/>
      <c r="AK566" s="147"/>
    </row>
    <row r="567" spans="1:37" s="151" customFormat="1">
      <c r="A567" s="162"/>
      <c r="B567" s="183"/>
      <c r="C567" s="183"/>
      <c r="D567" s="147"/>
      <c r="E567" s="183"/>
      <c r="F567" s="183"/>
      <c r="G567" s="183"/>
      <c r="H567" s="183"/>
      <c r="I567" s="149"/>
      <c r="J567" s="184"/>
      <c r="K567" s="184"/>
      <c r="L567" s="184"/>
      <c r="M567" s="184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  <c r="AE567" s="147"/>
      <c r="AF567" s="147"/>
      <c r="AG567" s="147"/>
      <c r="AH567" s="147"/>
      <c r="AI567" s="147"/>
      <c r="AJ567" s="147"/>
      <c r="AK567" s="147"/>
    </row>
    <row r="568" spans="1:37" s="151" customFormat="1">
      <c r="A568" s="162"/>
      <c r="B568" s="183"/>
      <c r="C568" s="183"/>
      <c r="D568" s="147"/>
      <c r="E568" s="183"/>
      <c r="F568" s="183"/>
      <c r="G568" s="183"/>
      <c r="H568" s="183"/>
      <c r="I568" s="149"/>
      <c r="J568" s="184"/>
      <c r="K568" s="184"/>
      <c r="L568" s="184"/>
      <c r="M568" s="184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  <c r="AE568" s="147"/>
      <c r="AF568" s="147"/>
      <c r="AG568" s="147"/>
      <c r="AH568" s="147"/>
      <c r="AI568" s="147"/>
      <c r="AJ568" s="147"/>
      <c r="AK568" s="147"/>
    </row>
    <row r="569" spans="1:37" s="151" customFormat="1">
      <c r="A569" s="162"/>
      <c r="B569" s="183"/>
      <c r="C569" s="183"/>
      <c r="D569" s="147"/>
      <c r="E569" s="183"/>
      <c r="F569" s="183"/>
      <c r="G569" s="183"/>
      <c r="H569" s="183"/>
      <c r="I569" s="149"/>
      <c r="J569" s="184"/>
      <c r="K569" s="184"/>
      <c r="L569" s="184"/>
      <c r="M569" s="184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  <c r="AE569" s="147"/>
      <c r="AF569" s="147"/>
      <c r="AG569" s="147"/>
      <c r="AH569" s="147"/>
      <c r="AI569" s="147"/>
      <c r="AJ569" s="147"/>
      <c r="AK569" s="147"/>
    </row>
    <row r="570" spans="1:37" s="151" customFormat="1">
      <c r="A570" s="162"/>
      <c r="B570" s="183"/>
      <c r="C570" s="183"/>
      <c r="D570" s="147"/>
      <c r="E570" s="183"/>
      <c r="F570" s="183"/>
      <c r="G570" s="183"/>
      <c r="H570" s="183"/>
      <c r="I570" s="149"/>
      <c r="J570" s="184"/>
      <c r="K570" s="184"/>
      <c r="L570" s="184"/>
      <c r="M570" s="184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  <c r="AE570" s="147"/>
      <c r="AF570" s="147"/>
      <c r="AG570" s="147"/>
      <c r="AH570" s="147"/>
      <c r="AI570" s="147"/>
      <c r="AJ570" s="147"/>
      <c r="AK570" s="147"/>
    </row>
    <row r="571" spans="1:37" s="151" customFormat="1">
      <c r="A571" s="162"/>
      <c r="B571" s="183"/>
      <c r="C571" s="183"/>
      <c r="D571" s="147"/>
      <c r="E571" s="183"/>
      <c r="F571" s="183"/>
      <c r="G571" s="183"/>
      <c r="H571" s="183"/>
      <c r="I571" s="149"/>
      <c r="J571" s="184"/>
      <c r="K571" s="184"/>
      <c r="L571" s="184"/>
      <c r="M571" s="184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  <c r="AE571" s="147"/>
      <c r="AF571" s="147"/>
      <c r="AG571" s="147"/>
      <c r="AH571" s="147"/>
      <c r="AI571" s="147"/>
      <c r="AJ571" s="147"/>
      <c r="AK571" s="147"/>
    </row>
    <row r="572" spans="1:37" s="151" customFormat="1">
      <c r="A572" s="162"/>
      <c r="B572" s="183"/>
      <c r="C572" s="183"/>
      <c r="D572" s="147"/>
      <c r="E572" s="183"/>
      <c r="F572" s="183"/>
      <c r="G572" s="183"/>
      <c r="H572" s="183"/>
      <c r="I572" s="149"/>
      <c r="J572" s="184"/>
      <c r="K572" s="184"/>
      <c r="L572" s="184"/>
      <c r="M572" s="184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  <c r="AE572" s="147"/>
      <c r="AF572" s="147"/>
      <c r="AG572" s="147"/>
      <c r="AH572" s="147"/>
      <c r="AI572" s="147"/>
      <c r="AJ572" s="147"/>
      <c r="AK572" s="147"/>
    </row>
    <row r="573" spans="1:37" s="151" customFormat="1">
      <c r="A573" s="147"/>
      <c r="B573" s="147"/>
      <c r="C573" s="147"/>
      <c r="D573" s="147"/>
      <c r="E573" s="147"/>
      <c r="F573" s="148"/>
      <c r="G573" s="147"/>
      <c r="H573" s="147"/>
      <c r="I573" s="149"/>
      <c r="J573" s="150"/>
      <c r="K573" s="150"/>
      <c r="L573" s="150"/>
      <c r="M573" s="150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  <c r="AE573" s="147"/>
      <c r="AF573" s="147"/>
      <c r="AG573" s="147"/>
      <c r="AH573" s="147"/>
      <c r="AI573" s="147"/>
      <c r="AJ573" s="147"/>
      <c r="AK573" s="147"/>
    </row>
    <row r="574" spans="1:37" s="151" customFormat="1">
      <c r="A574" s="147"/>
      <c r="B574" s="147"/>
      <c r="C574" s="147"/>
      <c r="D574" s="147"/>
      <c r="E574" s="147"/>
      <c r="F574" s="148"/>
      <c r="G574" s="147"/>
      <c r="H574" s="147"/>
      <c r="I574" s="149"/>
      <c r="J574" s="150"/>
      <c r="K574" s="150"/>
      <c r="L574" s="150"/>
      <c r="M574" s="150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  <c r="AE574" s="147"/>
      <c r="AF574" s="147"/>
      <c r="AG574" s="147"/>
      <c r="AH574" s="147"/>
      <c r="AI574" s="147"/>
      <c r="AJ574" s="147"/>
      <c r="AK574" s="147"/>
    </row>
    <row r="575" spans="1:37" s="151" customFormat="1">
      <c r="A575" s="147"/>
      <c r="B575" s="147"/>
      <c r="C575" s="147"/>
      <c r="D575" s="147"/>
      <c r="E575" s="147"/>
      <c r="F575" s="148"/>
      <c r="G575" s="147"/>
      <c r="H575" s="147"/>
      <c r="I575" s="149"/>
      <c r="J575" s="150"/>
      <c r="K575" s="150"/>
      <c r="L575" s="150"/>
      <c r="M575" s="150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47"/>
      <c r="AE575" s="147"/>
      <c r="AF575" s="147"/>
      <c r="AG575" s="147"/>
      <c r="AH575" s="147"/>
      <c r="AI575" s="147"/>
      <c r="AJ575" s="147"/>
      <c r="AK575" s="147"/>
    </row>
    <row r="576" spans="1:37" s="151" customFormat="1">
      <c r="A576" s="147"/>
      <c r="B576" s="147"/>
      <c r="C576" s="147"/>
      <c r="D576" s="147"/>
      <c r="E576" s="147"/>
      <c r="F576" s="148"/>
      <c r="G576" s="147"/>
      <c r="H576" s="147"/>
      <c r="I576" s="149"/>
      <c r="J576" s="150"/>
      <c r="K576" s="150"/>
      <c r="L576" s="150"/>
      <c r="M576" s="150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47"/>
      <c r="AE576" s="147"/>
      <c r="AF576" s="147"/>
      <c r="AG576" s="147"/>
      <c r="AH576" s="147"/>
      <c r="AI576" s="147"/>
      <c r="AJ576" s="147"/>
      <c r="AK576" s="147"/>
    </row>
    <row r="577" spans="1:37" s="151" customFormat="1">
      <c r="A577" s="147"/>
      <c r="B577" s="147"/>
      <c r="C577" s="147"/>
      <c r="D577" s="147"/>
      <c r="E577" s="147"/>
      <c r="F577" s="148"/>
      <c r="G577" s="147"/>
      <c r="H577" s="147"/>
      <c r="I577" s="149"/>
      <c r="J577" s="150"/>
      <c r="K577" s="150"/>
      <c r="L577" s="150"/>
      <c r="M577" s="150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47"/>
      <c r="AE577" s="147"/>
      <c r="AF577" s="147"/>
      <c r="AG577" s="147"/>
      <c r="AH577" s="147"/>
      <c r="AI577" s="147"/>
      <c r="AJ577" s="147"/>
      <c r="AK577" s="147"/>
    </row>
    <row r="578" spans="1:37" s="150" customFormat="1">
      <c r="A578" s="147"/>
      <c r="B578" s="147"/>
      <c r="C578" s="147"/>
      <c r="D578" s="147"/>
      <c r="E578" s="147"/>
      <c r="F578" s="148"/>
      <c r="G578" s="147"/>
      <c r="H578" s="147"/>
      <c r="I578" s="149"/>
      <c r="N578" s="151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47"/>
      <c r="AE578" s="147"/>
      <c r="AF578" s="147"/>
      <c r="AG578" s="147"/>
      <c r="AH578" s="147"/>
      <c r="AI578" s="147"/>
      <c r="AJ578" s="147"/>
      <c r="AK578" s="147"/>
    </row>
    <row r="579" spans="1:37" s="150" customFormat="1">
      <c r="A579" s="147"/>
      <c r="B579" s="147"/>
      <c r="C579" s="147"/>
      <c r="D579" s="147"/>
      <c r="E579" s="147"/>
      <c r="F579" s="148"/>
      <c r="G579" s="147"/>
      <c r="H579" s="147"/>
      <c r="I579" s="149"/>
      <c r="N579" s="151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47"/>
      <c r="AE579" s="147"/>
      <c r="AF579" s="147"/>
      <c r="AG579" s="147"/>
      <c r="AH579" s="147"/>
      <c r="AI579" s="147"/>
      <c r="AJ579" s="147"/>
      <c r="AK579" s="147"/>
    </row>
    <row r="580" spans="1:37" s="150" customFormat="1">
      <c r="A580" s="147"/>
      <c r="B580" s="147"/>
      <c r="C580" s="147"/>
      <c r="D580" s="147"/>
      <c r="E580" s="147"/>
      <c r="F580" s="148"/>
      <c r="G580" s="147"/>
      <c r="H580" s="147"/>
      <c r="I580" s="149"/>
      <c r="N580" s="151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  <c r="AH580" s="147"/>
      <c r="AI580" s="147"/>
      <c r="AJ580" s="147"/>
      <c r="AK580" s="147"/>
    </row>
    <row r="581" spans="1:37" s="150" customFormat="1">
      <c r="A581" s="147"/>
      <c r="B581" s="147"/>
      <c r="C581" s="147"/>
      <c r="D581" s="147"/>
      <c r="E581" s="147"/>
      <c r="F581" s="148"/>
      <c r="G581" s="147"/>
      <c r="H581" s="147"/>
      <c r="I581" s="149"/>
      <c r="N581" s="151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  <c r="AH581" s="147"/>
      <c r="AI581" s="147"/>
      <c r="AJ581" s="147"/>
      <c r="AK581" s="147"/>
    </row>
    <row r="582" spans="1:37" s="150" customFormat="1">
      <c r="A582" s="147"/>
      <c r="B582" s="147"/>
      <c r="C582" s="147"/>
      <c r="D582" s="147"/>
      <c r="E582" s="147"/>
      <c r="F582" s="148"/>
      <c r="G582" s="147"/>
      <c r="H582" s="147"/>
      <c r="I582" s="149"/>
      <c r="N582" s="151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  <c r="AH582" s="147"/>
      <c r="AI582" s="147"/>
      <c r="AJ582" s="147"/>
      <c r="AK582" s="147"/>
    </row>
    <row r="583" spans="1:37" s="150" customFormat="1">
      <c r="A583" s="147"/>
      <c r="B583" s="147"/>
      <c r="C583" s="147"/>
      <c r="D583" s="147"/>
      <c r="E583" s="147"/>
      <c r="F583" s="148"/>
      <c r="G583" s="147"/>
      <c r="H583" s="147"/>
      <c r="I583" s="149"/>
      <c r="N583" s="151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  <c r="AH583" s="147"/>
      <c r="AI583" s="147"/>
      <c r="AJ583" s="147"/>
      <c r="AK583" s="147"/>
    </row>
    <row r="584" spans="1:37" s="150" customFormat="1">
      <c r="A584" s="147"/>
      <c r="B584" s="147"/>
      <c r="C584" s="147"/>
      <c r="D584" s="147"/>
      <c r="E584" s="147"/>
      <c r="F584" s="148"/>
      <c r="G584" s="147"/>
      <c r="H584" s="147"/>
      <c r="I584" s="149"/>
      <c r="N584" s="151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  <c r="AH584" s="147"/>
      <c r="AI584" s="147"/>
      <c r="AJ584" s="147"/>
      <c r="AK584" s="147"/>
    </row>
    <row r="585" spans="1:37" s="150" customFormat="1">
      <c r="A585" s="147"/>
      <c r="B585" s="147"/>
      <c r="C585" s="147"/>
      <c r="D585" s="147"/>
      <c r="E585" s="147"/>
      <c r="F585" s="148"/>
      <c r="G585" s="147"/>
      <c r="H585" s="147"/>
      <c r="I585" s="149"/>
      <c r="N585" s="151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  <c r="AH585" s="147"/>
      <c r="AI585" s="147"/>
      <c r="AJ585" s="147"/>
      <c r="AK585" s="147"/>
    </row>
  </sheetData>
  <sortState ref="A166:AK187">
    <sortCondition ref="A166:A187"/>
    <sortCondition ref="B166:B187"/>
    <sortCondition ref="C166:C187"/>
  </sortState>
  <mergeCells count="1">
    <mergeCell ref="J4:K4"/>
  </mergeCells>
  <printOptions gridLines="1"/>
  <pageMargins left="0.25" right="0.25" top="0.5" bottom="0.5" header="0.5" footer="0.5"/>
  <pageSetup scale="31" fitToHeight="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2015-10-20T22:48:35+00:00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E75DE01-3629-4FDA-89B6-C89E994DB723}"/>
</file>

<file path=customXml/itemProps2.xml><?xml version="1.0" encoding="utf-8"?>
<ds:datastoreItem xmlns:ds="http://schemas.openxmlformats.org/officeDocument/2006/customXml" ds:itemID="{3505FC17-47E2-42B1-82BC-F2147927BA0C}"/>
</file>

<file path=customXml/itemProps3.xml><?xml version="1.0" encoding="utf-8"?>
<ds:datastoreItem xmlns:ds="http://schemas.openxmlformats.org/officeDocument/2006/customXml" ds:itemID="{50480890-8EF3-4D86-A478-5C0E4F0DDB18}"/>
</file>

<file path=customXml/itemProps4.xml><?xml version="1.0" encoding="utf-8"?>
<ds:datastoreItem xmlns:ds="http://schemas.openxmlformats.org/officeDocument/2006/customXml" ds:itemID="{F5C68444-15FC-4800-9C74-7FB701B72C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CAP14</vt:lpstr>
      <vt:lpstr>CAP14.1 -Allocations</vt:lpstr>
      <vt:lpstr>CAP14.2 - AMA CALC</vt:lpstr>
      <vt:lpstr>CAP14.3 ADDS</vt:lpstr>
      <vt:lpstr>'CAP14'!Print_Area</vt:lpstr>
      <vt:lpstr>'CAP14.1 -Allocations'!Print_Area</vt:lpstr>
      <vt:lpstr>'CAP14.2 - AMA CALC'!Print_Area</vt:lpstr>
      <vt:lpstr>'CAP14.3 ADDS'!Print_Area</vt:lpstr>
      <vt:lpstr>'CAP14.1 -Allocations'!Print_Titles</vt:lpstr>
      <vt:lpstr>'CAP14.2 - AMA CALC'!Print_Titles</vt:lpstr>
      <vt:lpstr>'CAP14.3 ADDS'!Print_Titles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czvp1w</dc:creator>
  <cp:lastModifiedBy>fzx7qm</cp:lastModifiedBy>
  <cp:lastPrinted>2014-12-12T14:17:00Z</cp:lastPrinted>
  <dcterms:created xsi:type="dcterms:W3CDTF">2008-01-14T17:48:33Z</dcterms:created>
  <dcterms:modified xsi:type="dcterms:W3CDTF">2015-01-15T16:07:21Z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