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drawings/drawing2.xml" ContentType="application/vnd.openxmlformats-officedocument.drawing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ket notes\UE-150204 UG-150205 Avista GRC\Workpaper drafts\PF-CAPITAL PROJECTS - Staff\"/>
    </mc:Choice>
  </mc:AlternateContent>
  <bookViews>
    <workbookView xWindow="25470" yWindow="75" windowWidth="24090" windowHeight="12780"/>
  </bookViews>
  <sheets>
    <sheet name="CAP16" sheetId="52" r:id="rId1"/>
    <sheet name="CAP16 AMI" sheetId="56" r:id="rId2"/>
    <sheet name="CAP16.1- Allocations" sheetId="27" r:id="rId3"/>
    <sheet name="CAP16.2-AMA " sheetId="26" r:id="rId4"/>
    <sheet name="CAP16.3 Adds" sheetId="55" r:id="rId5"/>
  </sheets>
  <definedNames>
    <definedName name="_xlnm._FilterDatabase" localSheetId="0" hidden="1">'CAP16'!$A$10:$A$10</definedName>
    <definedName name="_xlnm._FilterDatabase" localSheetId="1" hidden="1">'CAP16 AMI'!$A$10:$A$10</definedName>
    <definedName name="_xlnm._FilterDatabase" localSheetId="4" hidden="1">'CAP16.3 Adds'!$E$8:$V$195</definedName>
    <definedName name="_xlnm.Auto_Open" localSheetId="1">#REF!</definedName>
    <definedName name="_xlnm.Auto_Open">#REF!</definedName>
    <definedName name="Macro1" localSheetId="1">#REF!</definedName>
    <definedName name="Macro1">#REF!</definedName>
    <definedName name="Macro2" localSheetId="1">#REF!</definedName>
    <definedName name="Macro2">#REF!</definedName>
    <definedName name="Macro3" localSheetId="1">#REF!</definedName>
    <definedName name="Macro3">#REF!</definedName>
    <definedName name="Macro4" localSheetId="1">#REF!</definedName>
    <definedName name="Macro4">#REF!</definedName>
    <definedName name="Macro5" localSheetId="1">#REF!</definedName>
    <definedName name="Macro5">#REF!</definedName>
    <definedName name="Macro6" localSheetId="1">#REF!</definedName>
    <definedName name="Macro6">#REF!</definedName>
    <definedName name="Macro7" localSheetId="1">#REF!</definedName>
    <definedName name="Macro7">#REF!</definedName>
    <definedName name="Macro8" localSheetId="1">#REF!</definedName>
    <definedName name="Macro8">#REF!</definedName>
    <definedName name="_xlnm.Print_Area" localSheetId="0">'CAP16'!$A$3:$R$54</definedName>
    <definedName name="_xlnm.Print_Area" localSheetId="1">'CAP16 AMI'!$A$3:$R$53</definedName>
    <definedName name="_xlnm.Print_Area" localSheetId="2">'CAP16.1- Allocations'!$A$1:$E$330</definedName>
    <definedName name="_xlnm.Print_Area" localSheetId="3">'CAP16.2-AMA '!$A$1:$R$317</definedName>
    <definedName name="_xlnm.Print_Area" localSheetId="4">'CAP16.3 Adds'!$A$1:$V$225</definedName>
    <definedName name="_xlnm.Print_Titles" localSheetId="2">'CAP16.1- Allocations'!$4:$10</definedName>
    <definedName name="_xlnm.Print_Titles" localSheetId="3">'CAP16.2-AMA '!$7:$10</definedName>
    <definedName name="_xlnm.Print_Titles" localSheetId="4">'CAP16.3 Adds'!$E:$G,'CAP16.3 Adds'!$1:$8</definedName>
    <definedName name="Recover" localSheetId="1">#REF!</definedName>
    <definedName name="Recover">#REF!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I202" i="55" l="1"/>
  <c r="J202" i="55"/>
  <c r="K202" i="55"/>
  <c r="L202" i="55"/>
  <c r="M202" i="55"/>
  <c r="N202" i="55"/>
  <c r="O202" i="55"/>
  <c r="P202" i="55"/>
  <c r="Q202" i="55"/>
  <c r="R202" i="55"/>
  <c r="S202" i="55"/>
  <c r="T202" i="55"/>
  <c r="I203" i="55"/>
  <c r="J203" i="55"/>
  <c r="K203" i="55"/>
  <c r="L203" i="55"/>
  <c r="M203" i="55"/>
  <c r="N203" i="55"/>
  <c r="O203" i="55"/>
  <c r="P203" i="55"/>
  <c r="Q203" i="55"/>
  <c r="R203" i="55"/>
  <c r="S203" i="55"/>
  <c r="T203" i="55"/>
  <c r="I204" i="55"/>
  <c r="J204" i="55"/>
  <c r="K204" i="55"/>
  <c r="L204" i="55"/>
  <c r="M204" i="55"/>
  <c r="N204" i="55"/>
  <c r="O204" i="55"/>
  <c r="P204" i="55"/>
  <c r="Q204" i="55"/>
  <c r="R204" i="55"/>
  <c r="S204" i="55"/>
  <c r="T204" i="55"/>
  <c r="I205" i="55"/>
  <c r="J205" i="55"/>
  <c r="K205" i="55"/>
  <c r="L205" i="55"/>
  <c r="M205" i="55"/>
  <c r="N205" i="55"/>
  <c r="O205" i="55"/>
  <c r="P205" i="55"/>
  <c r="Q205" i="55"/>
  <c r="R205" i="55"/>
  <c r="S205" i="55"/>
  <c r="T205" i="55"/>
  <c r="I206" i="55"/>
  <c r="J206" i="55"/>
  <c r="K206" i="55"/>
  <c r="L206" i="55"/>
  <c r="M206" i="55"/>
  <c r="N206" i="55"/>
  <c r="O206" i="55"/>
  <c r="P206" i="55"/>
  <c r="Q206" i="55"/>
  <c r="R206" i="55"/>
  <c r="S206" i="55"/>
  <c r="T206" i="55"/>
  <c r="A2" i="55" l="1"/>
  <c r="A1" i="55"/>
  <c r="A2" i="56"/>
  <c r="C179" i="27"/>
  <c r="C178" i="27"/>
  <c r="C269" i="27"/>
  <c r="C268" i="27"/>
  <c r="C266" i="27"/>
  <c r="C265" i="27"/>
  <c r="C193" i="27"/>
  <c r="C192" i="27"/>
  <c r="C190" i="27"/>
  <c r="C189" i="27"/>
  <c r="C47" i="27" l="1"/>
  <c r="F352" i="27"/>
  <c r="F351" i="27"/>
  <c r="F350" i="27"/>
  <c r="F349" i="27"/>
  <c r="F348" i="27"/>
  <c r="F347" i="27"/>
  <c r="P49" i="56" l="1"/>
  <c r="I49" i="56"/>
  <c r="P45" i="56"/>
  <c r="I45" i="56"/>
  <c r="N44" i="56"/>
  <c r="M44" i="56"/>
  <c r="G44" i="56"/>
  <c r="J44" i="56"/>
  <c r="K44" i="56" s="1"/>
  <c r="P41" i="56"/>
  <c r="I41" i="56"/>
  <c r="J39" i="56"/>
  <c r="N39" i="56"/>
  <c r="N35" i="56"/>
  <c r="M35" i="56"/>
  <c r="G35" i="56"/>
  <c r="J35" i="56"/>
  <c r="P30" i="56"/>
  <c r="I30" i="56"/>
  <c r="P26" i="56"/>
  <c r="I26" i="56"/>
  <c r="N25" i="56"/>
  <c r="M25" i="56"/>
  <c r="G25" i="56"/>
  <c r="J25" i="56"/>
  <c r="P22" i="56"/>
  <c r="I22" i="56"/>
  <c r="J20" i="56"/>
  <c r="M17" i="56"/>
  <c r="J17" i="56"/>
  <c r="N17" i="56"/>
  <c r="P15" i="56"/>
  <c r="I15" i="56"/>
  <c r="C15" i="56"/>
  <c r="M14" i="56"/>
  <c r="J14" i="56"/>
  <c r="N14" i="56"/>
  <c r="N13" i="56"/>
  <c r="M13" i="56"/>
  <c r="G13" i="56"/>
  <c r="J13" i="56"/>
  <c r="N12" i="56"/>
  <c r="J12" i="56"/>
  <c r="G12" i="56"/>
  <c r="E15" i="56"/>
  <c r="M12" i="56"/>
  <c r="Q17" i="56" l="1"/>
  <c r="P32" i="56"/>
  <c r="I51" i="56"/>
  <c r="P51" i="56"/>
  <c r="I32" i="56"/>
  <c r="K13" i="56"/>
  <c r="K12" i="56"/>
  <c r="Q14" i="56"/>
  <c r="Q44" i="56"/>
  <c r="R44" i="56" s="1"/>
  <c r="Q25" i="56"/>
  <c r="R25" i="56" s="1"/>
  <c r="K25" i="56"/>
  <c r="M15" i="56"/>
  <c r="Q12" i="56"/>
  <c r="R12" i="56" s="1"/>
  <c r="K35" i="56"/>
  <c r="N15" i="56"/>
  <c r="Q13" i="56"/>
  <c r="R13" i="56" s="1"/>
  <c r="J15" i="56"/>
  <c r="G14" i="56"/>
  <c r="G17" i="56"/>
  <c r="K17" i="56" s="1"/>
  <c r="M20" i="56"/>
  <c r="Q35" i="56"/>
  <c r="R35" i="56" s="1"/>
  <c r="M39" i="56"/>
  <c r="Q39" i="56" s="1"/>
  <c r="G20" i="56"/>
  <c r="N20" i="56"/>
  <c r="G39" i="56"/>
  <c r="K39" i="56" s="1"/>
  <c r="R14" i="56" l="1"/>
  <c r="R15" i="56" s="1"/>
  <c r="Q20" i="56"/>
  <c r="R39" i="56"/>
  <c r="K14" i="56"/>
  <c r="K15" i="56" s="1"/>
  <c r="R17" i="56"/>
  <c r="G15" i="56"/>
  <c r="K20" i="56"/>
  <c r="Q15" i="56"/>
  <c r="J39" i="55"/>
  <c r="N39" i="55"/>
  <c r="R39" i="55"/>
  <c r="I180" i="55"/>
  <c r="I183" i="55" s="1"/>
  <c r="J180" i="55"/>
  <c r="J183" i="55" s="1"/>
  <c r="K180" i="55"/>
  <c r="K183" i="55" s="1"/>
  <c r="L180" i="55"/>
  <c r="L183" i="55" s="1"/>
  <c r="M180" i="55"/>
  <c r="M183" i="55" s="1"/>
  <c r="N180" i="55"/>
  <c r="N183" i="55" s="1"/>
  <c r="O180" i="55"/>
  <c r="P180" i="55"/>
  <c r="P183" i="55" s="1"/>
  <c r="Q180" i="55"/>
  <c r="Q183" i="55" s="1"/>
  <c r="R180" i="55"/>
  <c r="R183" i="55" s="1"/>
  <c r="S180" i="55"/>
  <c r="T180" i="55"/>
  <c r="T183" i="55" s="1"/>
  <c r="E136" i="26"/>
  <c r="E139" i="26" s="1"/>
  <c r="I136" i="26"/>
  <c r="I139" i="26" s="1"/>
  <c r="C136" i="26"/>
  <c r="G136" i="26" s="1"/>
  <c r="G139" i="26" s="1"/>
  <c r="C51" i="26"/>
  <c r="U3" i="55"/>
  <c r="U6" i="55" s="1"/>
  <c r="S183" i="55"/>
  <c r="O183" i="55"/>
  <c r="T182" i="55"/>
  <c r="S182" i="55"/>
  <c r="R182" i="55"/>
  <c r="Q182" i="55"/>
  <c r="P182" i="55"/>
  <c r="O182" i="55"/>
  <c r="N182" i="55"/>
  <c r="M182" i="55"/>
  <c r="L182" i="55"/>
  <c r="K182" i="55"/>
  <c r="J182" i="55"/>
  <c r="I182" i="55"/>
  <c r="T148" i="55"/>
  <c r="S148" i="55"/>
  <c r="R148" i="55"/>
  <c r="Q148" i="55"/>
  <c r="P148" i="55"/>
  <c r="O148" i="55"/>
  <c r="N148" i="55"/>
  <c r="M148" i="55"/>
  <c r="L148" i="55"/>
  <c r="K148" i="55"/>
  <c r="J148" i="55"/>
  <c r="I148" i="55"/>
  <c r="T145" i="55"/>
  <c r="S145" i="55"/>
  <c r="R145" i="55"/>
  <c r="Q145" i="55"/>
  <c r="P145" i="55"/>
  <c r="O145" i="55"/>
  <c r="N145" i="55"/>
  <c r="M145" i="55"/>
  <c r="L145" i="55"/>
  <c r="K145" i="55"/>
  <c r="J145" i="55"/>
  <c r="I145" i="55"/>
  <c r="T140" i="55"/>
  <c r="S140" i="55"/>
  <c r="R140" i="55"/>
  <c r="Q140" i="55"/>
  <c r="P140" i="55"/>
  <c r="O140" i="55"/>
  <c r="N140" i="55"/>
  <c r="M140" i="55"/>
  <c r="L140" i="55"/>
  <c r="K140" i="55"/>
  <c r="J140" i="55"/>
  <c r="I140" i="55"/>
  <c r="T138" i="55"/>
  <c r="T149" i="55" s="1"/>
  <c r="S138" i="55"/>
  <c r="S149" i="55" s="1"/>
  <c r="R138" i="55"/>
  <c r="R149" i="55" s="1"/>
  <c r="Q138" i="55"/>
  <c r="P138" i="55"/>
  <c r="P149" i="55" s="1"/>
  <c r="O138" i="55"/>
  <c r="O149" i="55" s="1"/>
  <c r="N138" i="55"/>
  <c r="N149" i="55" s="1"/>
  <c r="M138" i="55"/>
  <c r="M149" i="55" s="1"/>
  <c r="L138" i="55"/>
  <c r="L149" i="55" s="1"/>
  <c r="K138" i="55"/>
  <c r="K149" i="55" s="1"/>
  <c r="J138" i="55"/>
  <c r="J149" i="55" s="1"/>
  <c r="I138" i="55"/>
  <c r="I149" i="55" s="1"/>
  <c r="T124" i="55"/>
  <c r="S124" i="55"/>
  <c r="R124" i="55"/>
  <c r="Q124" i="55"/>
  <c r="P124" i="55"/>
  <c r="O124" i="55"/>
  <c r="N124" i="55"/>
  <c r="M124" i="55"/>
  <c r="L124" i="55"/>
  <c r="K124" i="55"/>
  <c r="J124" i="55"/>
  <c r="I124" i="55"/>
  <c r="T122" i="55"/>
  <c r="S122" i="55"/>
  <c r="R122" i="55"/>
  <c r="Q122" i="55"/>
  <c r="P122" i="55"/>
  <c r="O122" i="55"/>
  <c r="N122" i="55"/>
  <c r="M122" i="55"/>
  <c r="L122" i="55"/>
  <c r="K122" i="55"/>
  <c r="J122" i="55"/>
  <c r="I122" i="55"/>
  <c r="T119" i="55"/>
  <c r="S119" i="55"/>
  <c r="R119" i="55"/>
  <c r="Q119" i="55"/>
  <c r="P119" i="55"/>
  <c r="O119" i="55"/>
  <c r="N119" i="55"/>
  <c r="M119" i="55"/>
  <c r="L119" i="55"/>
  <c r="K119" i="55"/>
  <c r="J119" i="55"/>
  <c r="I119" i="55"/>
  <c r="T117" i="55"/>
  <c r="S117" i="55"/>
  <c r="R117" i="55"/>
  <c r="Q117" i="55"/>
  <c r="P117" i="55"/>
  <c r="O117" i="55"/>
  <c r="N117" i="55"/>
  <c r="M117" i="55"/>
  <c r="L117" i="55"/>
  <c r="K117" i="55"/>
  <c r="J117" i="55"/>
  <c r="I117" i="55"/>
  <c r="T97" i="55"/>
  <c r="S97" i="55"/>
  <c r="R97" i="55"/>
  <c r="Q97" i="55"/>
  <c r="P97" i="55"/>
  <c r="O97" i="55"/>
  <c r="N97" i="55"/>
  <c r="M97" i="55"/>
  <c r="L97" i="55"/>
  <c r="K97" i="55"/>
  <c r="J97" i="55"/>
  <c r="I97" i="55"/>
  <c r="T88" i="55"/>
  <c r="T98" i="55" s="1"/>
  <c r="S88" i="55"/>
  <c r="S98" i="55" s="1"/>
  <c r="R88" i="55"/>
  <c r="R98" i="55" s="1"/>
  <c r="Q88" i="55"/>
  <c r="Q98" i="55" s="1"/>
  <c r="P88" i="55"/>
  <c r="P98" i="55" s="1"/>
  <c r="O88" i="55"/>
  <c r="O98" i="55" s="1"/>
  <c r="N88" i="55"/>
  <c r="N98" i="55" s="1"/>
  <c r="M88" i="55"/>
  <c r="M98" i="55" s="1"/>
  <c r="L88" i="55"/>
  <c r="L98" i="55" s="1"/>
  <c r="K88" i="55"/>
  <c r="K98" i="55" s="1"/>
  <c r="J88" i="55"/>
  <c r="J98" i="55" s="1"/>
  <c r="I88" i="55"/>
  <c r="I98" i="55" s="1"/>
  <c r="T13" i="55"/>
  <c r="S13" i="55"/>
  <c r="R13" i="55"/>
  <c r="Q13" i="55"/>
  <c r="P13" i="55"/>
  <c r="O13" i="55"/>
  <c r="N13" i="55"/>
  <c r="M13" i="55"/>
  <c r="L13" i="55"/>
  <c r="K13" i="55"/>
  <c r="J13" i="55"/>
  <c r="I13" i="55"/>
  <c r="T12" i="55"/>
  <c r="S12" i="55"/>
  <c r="R12" i="55"/>
  <c r="Q12" i="55"/>
  <c r="P12" i="55"/>
  <c r="O12" i="55"/>
  <c r="N12" i="55"/>
  <c r="M12" i="55"/>
  <c r="L12" i="55"/>
  <c r="K12" i="55"/>
  <c r="J12" i="55"/>
  <c r="I12" i="55"/>
  <c r="T55" i="55"/>
  <c r="S55" i="55"/>
  <c r="R55" i="55"/>
  <c r="Q55" i="55"/>
  <c r="P55" i="55"/>
  <c r="O55" i="55"/>
  <c r="N55" i="55"/>
  <c r="M55" i="55"/>
  <c r="L55" i="55"/>
  <c r="K55" i="55"/>
  <c r="J55" i="55"/>
  <c r="I55" i="55"/>
  <c r="T42" i="55"/>
  <c r="S42" i="55"/>
  <c r="R42" i="55"/>
  <c r="Q42" i="55"/>
  <c r="P42" i="55"/>
  <c r="O42" i="55"/>
  <c r="N42" i="55"/>
  <c r="M42" i="55"/>
  <c r="L42" i="55"/>
  <c r="K42" i="55"/>
  <c r="J42" i="55"/>
  <c r="I42" i="55"/>
  <c r="T14" i="55"/>
  <c r="S14" i="55"/>
  <c r="R14" i="55"/>
  <c r="Q14" i="55"/>
  <c r="P14" i="55"/>
  <c r="O14" i="55"/>
  <c r="N14" i="55"/>
  <c r="M14" i="55"/>
  <c r="L14" i="55"/>
  <c r="K14" i="55"/>
  <c r="J14" i="55"/>
  <c r="I14" i="55"/>
  <c r="T192" i="55"/>
  <c r="S192" i="55"/>
  <c r="R192" i="55"/>
  <c r="Q192" i="55"/>
  <c r="P192" i="55"/>
  <c r="O192" i="55"/>
  <c r="N192" i="55"/>
  <c r="M192" i="55"/>
  <c r="L192" i="55"/>
  <c r="K192" i="55"/>
  <c r="J192" i="55"/>
  <c r="I192" i="55"/>
  <c r="T188" i="55"/>
  <c r="S188" i="55"/>
  <c r="R188" i="55"/>
  <c r="Q188" i="55"/>
  <c r="P188" i="55"/>
  <c r="O188" i="55"/>
  <c r="N188" i="55"/>
  <c r="M188" i="55"/>
  <c r="L188" i="55"/>
  <c r="K188" i="55"/>
  <c r="J188" i="55"/>
  <c r="I188" i="55"/>
  <c r="T170" i="55"/>
  <c r="S170" i="55"/>
  <c r="R170" i="55"/>
  <c r="Q170" i="55"/>
  <c r="P170" i="55"/>
  <c r="O170" i="55"/>
  <c r="N170" i="55"/>
  <c r="M170" i="55"/>
  <c r="L170" i="55"/>
  <c r="K170" i="55"/>
  <c r="J170" i="55"/>
  <c r="I170" i="55"/>
  <c r="T164" i="55"/>
  <c r="S164" i="55"/>
  <c r="R164" i="55"/>
  <c r="Q164" i="55"/>
  <c r="P164" i="55"/>
  <c r="O164" i="55"/>
  <c r="N164" i="55"/>
  <c r="M164" i="55"/>
  <c r="L164" i="55"/>
  <c r="K164" i="55"/>
  <c r="J164" i="55"/>
  <c r="I164" i="55"/>
  <c r="T128" i="55"/>
  <c r="S128" i="55"/>
  <c r="R128" i="55"/>
  <c r="Q128" i="55"/>
  <c r="P128" i="55"/>
  <c r="O128" i="55"/>
  <c r="N128" i="55"/>
  <c r="M128" i="55"/>
  <c r="L128" i="55"/>
  <c r="K128" i="55"/>
  <c r="J128" i="55"/>
  <c r="I128" i="55"/>
  <c r="K115" i="55"/>
  <c r="L115" i="55"/>
  <c r="O115" i="55"/>
  <c r="P115" i="55"/>
  <c r="Q115" i="55"/>
  <c r="S115" i="55"/>
  <c r="I115" i="55"/>
  <c r="K39" i="55"/>
  <c r="L39" i="55"/>
  <c r="M39" i="55"/>
  <c r="O39" i="55"/>
  <c r="P39" i="55"/>
  <c r="Q39" i="55"/>
  <c r="S39" i="55"/>
  <c r="T39" i="55"/>
  <c r="I39" i="55"/>
  <c r="U43" i="55"/>
  <c r="U18" i="55"/>
  <c r="U19" i="55"/>
  <c r="U20" i="55"/>
  <c r="U44" i="55"/>
  <c r="U21" i="55"/>
  <c r="U22" i="55"/>
  <c r="U25" i="55"/>
  <c r="U23" i="55"/>
  <c r="U45" i="55"/>
  <c r="U24" i="55"/>
  <c r="U26" i="55"/>
  <c r="U27" i="55"/>
  <c r="U28" i="55"/>
  <c r="U46" i="55"/>
  <c r="U47" i="55"/>
  <c r="U29" i="55"/>
  <c r="U48" i="55"/>
  <c r="U30" i="55"/>
  <c r="U49" i="55"/>
  <c r="U31" i="55"/>
  <c r="U32" i="55"/>
  <c r="U33" i="55"/>
  <c r="U34" i="55"/>
  <c r="U35" i="55"/>
  <c r="U50" i="55"/>
  <c r="U40" i="55"/>
  <c r="U36" i="55"/>
  <c r="U37" i="55"/>
  <c r="U41" i="55"/>
  <c r="U51" i="55"/>
  <c r="U52" i="55"/>
  <c r="U53" i="55"/>
  <c r="U38" i="55"/>
  <c r="U11" i="55"/>
  <c r="U13" i="55" s="1"/>
  <c r="U54" i="55"/>
  <c r="U59" i="55"/>
  <c r="U60" i="55"/>
  <c r="U61" i="55"/>
  <c r="U62" i="55"/>
  <c r="U63" i="55"/>
  <c r="U64" i="55"/>
  <c r="U65" i="55"/>
  <c r="U66" i="55"/>
  <c r="U67" i="55"/>
  <c r="U68" i="55"/>
  <c r="U89" i="55"/>
  <c r="U69" i="55"/>
  <c r="U70" i="55"/>
  <c r="U71" i="55"/>
  <c r="U92" i="55"/>
  <c r="U93" i="55"/>
  <c r="U94" i="55"/>
  <c r="U72" i="55"/>
  <c r="U95" i="55"/>
  <c r="U73" i="55"/>
  <c r="U74" i="55"/>
  <c r="U75" i="55"/>
  <c r="U76" i="55"/>
  <c r="U77" i="55"/>
  <c r="U96" i="55"/>
  <c r="U78" i="55"/>
  <c r="U79" i="55"/>
  <c r="U80" i="55"/>
  <c r="U81" i="55"/>
  <c r="U82" i="55"/>
  <c r="U83" i="55"/>
  <c r="U84" i="55"/>
  <c r="U85" i="55"/>
  <c r="U90" i="55"/>
  <c r="U86" i="55"/>
  <c r="U87" i="55"/>
  <c r="U100" i="55"/>
  <c r="U101" i="55"/>
  <c r="U102" i="55"/>
  <c r="U103" i="55"/>
  <c r="U104" i="55"/>
  <c r="U105" i="55"/>
  <c r="U106" i="55"/>
  <c r="U107" i="55"/>
  <c r="U108" i="55"/>
  <c r="U109" i="55"/>
  <c r="U110" i="55"/>
  <c r="U111" i="55"/>
  <c r="U116" i="55"/>
  <c r="U117" i="55" s="1"/>
  <c r="U120" i="55"/>
  <c r="U118" i="55"/>
  <c r="U119" i="55" s="1"/>
  <c r="U123" i="55"/>
  <c r="U124" i="55" s="1"/>
  <c r="U121" i="55"/>
  <c r="U127" i="55"/>
  <c r="U128" i="55" s="1"/>
  <c r="U146" i="55"/>
  <c r="U130" i="55"/>
  <c r="U131" i="55"/>
  <c r="U147" i="55"/>
  <c r="U132" i="55"/>
  <c r="U133" i="55"/>
  <c r="U134" i="55"/>
  <c r="U135" i="55"/>
  <c r="U136" i="55"/>
  <c r="U141" i="55"/>
  <c r="U142" i="55"/>
  <c r="U143" i="55"/>
  <c r="U144" i="55"/>
  <c r="U139" i="55"/>
  <c r="U140" i="55" s="1"/>
  <c r="U137" i="55"/>
  <c r="U151" i="55"/>
  <c r="U152" i="55"/>
  <c r="U153" i="55"/>
  <c r="U154" i="55"/>
  <c r="U155" i="55"/>
  <c r="U156" i="55"/>
  <c r="U157" i="55"/>
  <c r="U158" i="55"/>
  <c r="U159" i="55"/>
  <c r="U160" i="55"/>
  <c r="U161" i="55"/>
  <c r="U162" i="55"/>
  <c r="U163" i="55"/>
  <c r="U166" i="55"/>
  <c r="U167" i="55"/>
  <c r="U168" i="55"/>
  <c r="U169" i="55"/>
  <c r="U172" i="55"/>
  <c r="U173" i="55"/>
  <c r="U174" i="55"/>
  <c r="U175" i="55"/>
  <c r="U176" i="55"/>
  <c r="U177" i="55"/>
  <c r="U178" i="55"/>
  <c r="U181" i="55"/>
  <c r="U182" i="55" s="1"/>
  <c r="U179" i="55"/>
  <c r="U185" i="55"/>
  <c r="U186" i="55"/>
  <c r="U187" i="55"/>
  <c r="U190" i="55"/>
  <c r="U191" i="55"/>
  <c r="U15" i="55"/>
  <c r="L207" i="55"/>
  <c r="M207" i="55"/>
  <c r="P207" i="55"/>
  <c r="J214" i="55"/>
  <c r="K214" i="55"/>
  <c r="L214" i="55"/>
  <c r="M214" i="55"/>
  <c r="N214" i="55"/>
  <c r="O214" i="55"/>
  <c r="P214" i="55"/>
  <c r="Q214" i="55"/>
  <c r="R214" i="55"/>
  <c r="S214" i="55"/>
  <c r="T214" i="55"/>
  <c r="U214" i="55"/>
  <c r="I214" i="55"/>
  <c r="M136" i="26" l="1"/>
  <c r="M139" i="26" s="1"/>
  <c r="U180" i="55"/>
  <c r="U183" i="55" s="1"/>
  <c r="U202" i="55"/>
  <c r="U148" i="55"/>
  <c r="N136" i="26"/>
  <c r="N139" i="26" s="1"/>
  <c r="D136" i="26"/>
  <c r="D139" i="26" s="1"/>
  <c r="D140" i="26" s="1"/>
  <c r="D141" i="26" s="1"/>
  <c r="L136" i="26"/>
  <c r="L139" i="26" s="1"/>
  <c r="H136" i="26"/>
  <c r="H139" i="26" s="1"/>
  <c r="J136" i="26"/>
  <c r="J139" i="26" s="1"/>
  <c r="F136" i="26"/>
  <c r="F139" i="26" s="1"/>
  <c r="O136" i="26"/>
  <c r="O139" i="26" s="1"/>
  <c r="K136" i="26"/>
  <c r="K139" i="26" s="1"/>
  <c r="R20" i="56"/>
  <c r="U145" i="55"/>
  <c r="U122" i="55"/>
  <c r="M115" i="55"/>
  <c r="M125" i="55" s="1"/>
  <c r="Q149" i="55"/>
  <c r="N115" i="55"/>
  <c r="N125" i="55" s="1"/>
  <c r="U192" i="55"/>
  <c r="H51" i="26"/>
  <c r="H54" i="26" s="1"/>
  <c r="I51" i="26"/>
  <c r="I54" i="26" s="1"/>
  <c r="E51" i="26"/>
  <c r="E54" i="26" s="1"/>
  <c r="N51" i="26"/>
  <c r="N54" i="26" s="1"/>
  <c r="O51" i="26"/>
  <c r="O54" i="26" s="1"/>
  <c r="K51" i="26"/>
  <c r="K54" i="26" s="1"/>
  <c r="G51" i="26"/>
  <c r="G54" i="26" s="1"/>
  <c r="M51" i="26"/>
  <c r="M54" i="26" s="1"/>
  <c r="J51" i="26"/>
  <c r="J54" i="26" s="1"/>
  <c r="F51" i="26"/>
  <c r="F54" i="26" s="1"/>
  <c r="D51" i="26"/>
  <c r="D54" i="26" s="1"/>
  <c r="D55" i="26" s="1"/>
  <c r="E53" i="26" s="1"/>
  <c r="L51" i="26"/>
  <c r="L54" i="26" s="1"/>
  <c r="I125" i="55"/>
  <c r="Q125" i="55"/>
  <c r="U138" i="55"/>
  <c r="J115" i="55"/>
  <c r="J125" i="55" s="1"/>
  <c r="R115" i="55"/>
  <c r="R125" i="55" s="1"/>
  <c r="U91" i="55"/>
  <c r="L125" i="55"/>
  <c r="P125" i="55"/>
  <c r="I56" i="55"/>
  <c r="Q56" i="55"/>
  <c r="T115" i="55"/>
  <c r="T125" i="55" s="1"/>
  <c r="K125" i="55"/>
  <c r="O125" i="55"/>
  <c r="S125" i="55"/>
  <c r="U97" i="55"/>
  <c r="M56" i="55"/>
  <c r="T207" i="55"/>
  <c r="U88" i="55"/>
  <c r="U98" i="55" s="1"/>
  <c r="R56" i="55"/>
  <c r="N56" i="55"/>
  <c r="J56" i="55"/>
  <c r="U12" i="55"/>
  <c r="U55" i="55"/>
  <c r="U42" i="55"/>
  <c r="L56" i="55"/>
  <c r="P56" i="55"/>
  <c r="U188" i="55"/>
  <c r="J57" i="55"/>
  <c r="N57" i="55"/>
  <c r="R57" i="55"/>
  <c r="K56" i="55"/>
  <c r="O56" i="55"/>
  <c r="S56" i="55"/>
  <c r="U170" i="55"/>
  <c r="T56" i="55"/>
  <c r="K57" i="55"/>
  <c r="O57" i="55"/>
  <c r="S57" i="55"/>
  <c r="I57" i="55"/>
  <c r="M57" i="55"/>
  <c r="Q57" i="55"/>
  <c r="P57" i="55"/>
  <c r="U164" i="55"/>
  <c r="U14" i="55"/>
  <c r="U16" i="55"/>
  <c r="U113" i="55"/>
  <c r="U114" i="55"/>
  <c r="U112" i="55"/>
  <c r="U17" i="55"/>
  <c r="J207" i="55"/>
  <c r="U203" i="55"/>
  <c r="S207" i="55"/>
  <c r="K207" i="55"/>
  <c r="U206" i="55"/>
  <c r="O207" i="55"/>
  <c r="U205" i="55"/>
  <c r="Q207" i="55"/>
  <c r="N207" i="55"/>
  <c r="R207" i="55"/>
  <c r="U204" i="55"/>
  <c r="I207" i="55"/>
  <c r="C99" i="27"/>
  <c r="C92" i="27"/>
  <c r="C85" i="27"/>
  <c r="C79" i="27"/>
  <c r="C74" i="27"/>
  <c r="C67" i="27"/>
  <c r="C61" i="27"/>
  <c r="C55" i="27"/>
  <c r="C254" i="27"/>
  <c r="C247" i="27"/>
  <c r="C241" i="27"/>
  <c r="C235" i="27"/>
  <c r="C229" i="27"/>
  <c r="C223" i="27"/>
  <c r="C217" i="27"/>
  <c r="C211" i="27"/>
  <c r="E138" i="26" l="1"/>
  <c r="E140" i="26" s="1"/>
  <c r="F138" i="26" s="1"/>
  <c r="N193" i="55"/>
  <c r="N199" i="55" s="1"/>
  <c r="N216" i="55" s="1"/>
  <c r="U39" i="55"/>
  <c r="Q136" i="26"/>
  <c r="D106" i="27" s="1"/>
  <c r="D109" i="27" s="1"/>
  <c r="Q193" i="55"/>
  <c r="Q199" i="55" s="1"/>
  <c r="Q216" i="55" s="1"/>
  <c r="U149" i="55"/>
  <c r="D56" i="26"/>
  <c r="Q51" i="26"/>
  <c r="D35" i="27" s="1"/>
  <c r="E55" i="26"/>
  <c r="F53" i="26" s="1"/>
  <c r="I193" i="55"/>
  <c r="U115" i="55"/>
  <c r="U125" i="55" s="1"/>
  <c r="R193" i="55"/>
  <c r="M193" i="55"/>
  <c r="S193" i="55"/>
  <c r="L57" i="55"/>
  <c r="L193" i="55" s="1"/>
  <c r="O193" i="55"/>
  <c r="J193" i="55"/>
  <c r="P193" i="55"/>
  <c r="K193" i="55"/>
  <c r="T57" i="55"/>
  <c r="T193" i="55" s="1"/>
  <c r="U207" i="55"/>
  <c r="C47" i="56" l="1"/>
  <c r="C48" i="56"/>
  <c r="C43" i="56"/>
  <c r="C40" i="56"/>
  <c r="N40" i="56" s="1"/>
  <c r="D108" i="27"/>
  <c r="U56" i="55"/>
  <c r="U57" i="55"/>
  <c r="T199" i="55"/>
  <c r="T216" i="55" s="1"/>
  <c r="S199" i="55"/>
  <c r="S216" i="55" s="1"/>
  <c r="L199" i="55"/>
  <c r="L216" i="55" s="1"/>
  <c r="O199" i="55"/>
  <c r="O216" i="55" s="1"/>
  <c r="J199" i="55"/>
  <c r="J216" i="55" s="1"/>
  <c r="M199" i="55"/>
  <c r="M216" i="55" s="1"/>
  <c r="I199" i="55"/>
  <c r="I216" i="55" s="1"/>
  <c r="P199" i="55"/>
  <c r="P216" i="55" s="1"/>
  <c r="K199" i="55"/>
  <c r="K216" i="55" s="1"/>
  <c r="R199" i="55"/>
  <c r="R216" i="55" s="1"/>
  <c r="E141" i="26"/>
  <c r="F140" i="26"/>
  <c r="G138" i="26" s="1"/>
  <c r="E56" i="26"/>
  <c r="F55" i="26"/>
  <c r="G53" i="26" s="1"/>
  <c r="U193" i="55" l="1"/>
  <c r="U199" i="55" s="1"/>
  <c r="G40" i="56"/>
  <c r="M40" i="56"/>
  <c r="C28" i="56"/>
  <c r="C29" i="56"/>
  <c r="C24" i="56"/>
  <c r="C21" i="56"/>
  <c r="N43" i="56"/>
  <c r="C45" i="56"/>
  <c r="M43" i="56"/>
  <c r="G43" i="56"/>
  <c r="G45" i="56" s="1"/>
  <c r="C49" i="56"/>
  <c r="N47" i="56"/>
  <c r="G47" i="56"/>
  <c r="M47" i="56"/>
  <c r="M48" i="56"/>
  <c r="N48" i="56"/>
  <c r="G48" i="56"/>
  <c r="F141" i="26"/>
  <c r="G140" i="26"/>
  <c r="H138" i="26" s="1"/>
  <c r="F56" i="26"/>
  <c r="G55" i="26"/>
  <c r="H53" i="26" s="1"/>
  <c r="P30" i="52"/>
  <c r="I30" i="52"/>
  <c r="P50" i="52"/>
  <c r="I50" i="52"/>
  <c r="U216" i="55" l="1"/>
  <c r="U217" i="55" s="1"/>
  <c r="N49" i="56"/>
  <c r="G28" i="56"/>
  <c r="M28" i="56"/>
  <c r="C30" i="56"/>
  <c r="N28" i="56"/>
  <c r="M45" i="56"/>
  <c r="N29" i="56"/>
  <c r="M29" i="56"/>
  <c r="G29" i="56"/>
  <c r="M49" i="56"/>
  <c r="G21" i="56"/>
  <c r="G22" i="56" s="1"/>
  <c r="M21" i="56"/>
  <c r="M22" i="56" s="1"/>
  <c r="C22" i="56"/>
  <c r="N21" i="56"/>
  <c r="N22" i="56" s="1"/>
  <c r="N45" i="56"/>
  <c r="C26" i="56"/>
  <c r="M24" i="56"/>
  <c r="G24" i="56"/>
  <c r="G26" i="56" s="1"/>
  <c r="N24" i="56"/>
  <c r="G49" i="56"/>
  <c r="G141" i="26"/>
  <c r="H140" i="26"/>
  <c r="I138" i="26" s="1"/>
  <c r="G56" i="26"/>
  <c r="H55" i="26"/>
  <c r="I53" i="26" s="1"/>
  <c r="C44" i="26"/>
  <c r="N30" i="56" l="1"/>
  <c r="M26" i="56"/>
  <c r="G30" i="56"/>
  <c r="G32" i="56" s="1"/>
  <c r="C32" i="56"/>
  <c r="M30" i="56"/>
  <c r="N26" i="56"/>
  <c r="H141" i="26"/>
  <c r="I140" i="26"/>
  <c r="J138" i="26" s="1"/>
  <c r="H56" i="26"/>
  <c r="G44" i="26"/>
  <c r="K44" i="26"/>
  <c r="O44" i="26"/>
  <c r="I44" i="26"/>
  <c r="H44" i="26"/>
  <c r="L44" i="26"/>
  <c r="D44" i="26"/>
  <c r="F44" i="26"/>
  <c r="J44" i="26"/>
  <c r="N44" i="26"/>
  <c r="E44" i="26"/>
  <c r="M44" i="26"/>
  <c r="I55" i="26"/>
  <c r="J53" i="26" s="1"/>
  <c r="C118" i="27"/>
  <c r="M32" i="56" l="1"/>
  <c r="N32" i="56"/>
  <c r="I56" i="26"/>
  <c r="I141" i="26"/>
  <c r="J140" i="26"/>
  <c r="K138" i="26" s="1"/>
  <c r="J55" i="26"/>
  <c r="K53" i="26" s="1"/>
  <c r="C134" i="27"/>
  <c r="C133" i="27"/>
  <c r="C131" i="27"/>
  <c r="C130" i="27"/>
  <c r="C167" i="26"/>
  <c r="C160" i="26"/>
  <c r="J141" i="26" l="1"/>
  <c r="K140" i="26"/>
  <c r="L138" i="26" s="1"/>
  <c r="H167" i="26"/>
  <c r="H170" i="26" s="1"/>
  <c r="L167" i="26"/>
  <c r="L170" i="26" s="1"/>
  <c r="D167" i="26"/>
  <c r="D170" i="26" s="1"/>
  <c r="D171" i="26" s="1"/>
  <c r="E169" i="26" s="1"/>
  <c r="K167" i="26"/>
  <c r="K170" i="26" s="1"/>
  <c r="O167" i="26"/>
  <c r="O170" i="26" s="1"/>
  <c r="F167" i="26"/>
  <c r="F170" i="26" s="1"/>
  <c r="J167" i="26"/>
  <c r="J170" i="26" s="1"/>
  <c r="N167" i="26"/>
  <c r="N170" i="26" s="1"/>
  <c r="E167" i="26"/>
  <c r="E170" i="26" s="1"/>
  <c r="I167" i="26"/>
  <c r="I170" i="26" s="1"/>
  <c r="M167" i="26"/>
  <c r="M170" i="26" s="1"/>
  <c r="G167" i="26"/>
  <c r="G170" i="26" s="1"/>
  <c r="H160" i="26"/>
  <c r="H163" i="26" s="1"/>
  <c r="L160" i="26"/>
  <c r="L163" i="26" s="1"/>
  <c r="D160" i="26"/>
  <c r="D163" i="26" s="1"/>
  <c r="D164" i="26" s="1"/>
  <c r="K160" i="26"/>
  <c r="K163" i="26" s="1"/>
  <c r="F160" i="26"/>
  <c r="F163" i="26" s="1"/>
  <c r="J160" i="26"/>
  <c r="J163" i="26" s="1"/>
  <c r="N160" i="26"/>
  <c r="N163" i="26" s="1"/>
  <c r="E160" i="26"/>
  <c r="E163" i="26" s="1"/>
  <c r="I160" i="26"/>
  <c r="I163" i="26" s="1"/>
  <c r="M160" i="26"/>
  <c r="M163" i="26" s="1"/>
  <c r="G160" i="26"/>
  <c r="G163" i="26" s="1"/>
  <c r="O160" i="26"/>
  <c r="O163" i="26" s="1"/>
  <c r="J56" i="26"/>
  <c r="K55" i="26"/>
  <c r="L53" i="26" s="1"/>
  <c r="C201" i="26"/>
  <c r="A2" i="26"/>
  <c r="A1" i="26"/>
  <c r="F201" i="26" l="1"/>
  <c r="N201" i="26"/>
  <c r="G201" i="26"/>
  <c r="O201" i="26"/>
  <c r="K201" i="26"/>
  <c r="J201" i="26"/>
  <c r="M201" i="26"/>
  <c r="L201" i="26"/>
  <c r="D201" i="26"/>
  <c r="E201" i="26"/>
  <c r="I201" i="26"/>
  <c r="H201" i="26"/>
  <c r="L140" i="26"/>
  <c r="M138" i="26" s="1"/>
  <c r="K141" i="26"/>
  <c r="E162" i="26"/>
  <c r="D165" i="26"/>
  <c r="L55" i="26"/>
  <c r="M53" i="26" s="1"/>
  <c r="K56" i="26"/>
  <c r="Q160" i="26"/>
  <c r="D125" i="27" s="1"/>
  <c r="D172" i="26"/>
  <c r="Q167" i="26"/>
  <c r="D137" i="27" s="1"/>
  <c r="E171" i="26"/>
  <c r="F169" i="26" s="1"/>
  <c r="E164" i="26"/>
  <c r="F162" i="26" s="1"/>
  <c r="A1" i="27"/>
  <c r="A2" i="27"/>
  <c r="A263" i="27"/>
  <c r="C302" i="26"/>
  <c r="G302" i="26" l="1"/>
  <c r="K302" i="26"/>
  <c r="O302" i="26"/>
  <c r="F302" i="26"/>
  <c r="J302" i="26"/>
  <c r="E302" i="26"/>
  <c r="M302" i="26"/>
  <c r="H302" i="26"/>
  <c r="L302" i="26"/>
  <c r="D302" i="26"/>
  <c r="N302" i="26"/>
  <c r="I302" i="26"/>
  <c r="L141" i="26"/>
  <c r="M140" i="26"/>
  <c r="N138" i="26" s="1"/>
  <c r="L56" i="26"/>
  <c r="M55" i="26"/>
  <c r="N53" i="26" s="1"/>
  <c r="D140" i="27"/>
  <c r="D139" i="27"/>
  <c r="D127" i="27"/>
  <c r="D128" i="27"/>
  <c r="E172" i="26"/>
  <c r="F171" i="26"/>
  <c r="G169" i="26" s="1"/>
  <c r="E165" i="26"/>
  <c r="F164" i="26"/>
  <c r="G162" i="26" s="1"/>
  <c r="C13" i="26"/>
  <c r="M141" i="26" l="1"/>
  <c r="N140" i="26"/>
  <c r="O138" i="26" s="1"/>
  <c r="M56" i="26"/>
  <c r="G13" i="26"/>
  <c r="K13" i="26"/>
  <c r="O13" i="26"/>
  <c r="I13" i="26"/>
  <c r="L13" i="26"/>
  <c r="F13" i="26"/>
  <c r="J13" i="26"/>
  <c r="N13" i="26"/>
  <c r="E13" i="26"/>
  <c r="M13" i="26"/>
  <c r="H13" i="26"/>
  <c r="D13" i="26"/>
  <c r="N55" i="26"/>
  <c r="O53" i="26" s="1"/>
  <c r="D131" i="27"/>
  <c r="D130" i="27"/>
  <c r="D133" i="27"/>
  <c r="D134" i="27"/>
  <c r="F172" i="26"/>
  <c r="G171" i="26"/>
  <c r="H169" i="26" s="1"/>
  <c r="F165" i="26"/>
  <c r="G164" i="26"/>
  <c r="H162" i="26" s="1"/>
  <c r="N141" i="26" l="1"/>
  <c r="O140" i="26"/>
  <c r="O141" i="26" s="1"/>
  <c r="R136" i="26" s="1"/>
  <c r="E106" i="27" s="1"/>
  <c r="N56" i="26"/>
  <c r="O55" i="26"/>
  <c r="O56" i="26" s="1"/>
  <c r="H171" i="26"/>
  <c r="I169" i="26" s="1"/>
  <c r="G172" i="26"/>
  <c r="H164" i="26"/>
  <c r="I162" i="26" s="1"/>
  <c r="G165" i="26"/>
  <c r="C48" i="27"/>
  <c r="F343" i="27"/>
  <c r="C282" i="27"/>
  <c r="C281" i="27"/>
  <c r="E109" i="27" l="1"/>
  <c r="E108" i="27"/>
  <c r="R51" i="26"/>
  <c r="E35" i="27" s="1"/>
  <c r="H172" i="26"/>
  <c r="I171" i="26"/>
  <c r="J169" i="26" s="1"/>
  <c r="I164" i="26"/>
  <c r="J162" i="26" s="1"/>
  <c r="H165" i="26"/>
  <c r="F342" i="27"/>
  <c r="C167" i="27"/>
  <c r="C166" i="27"/>
  <c r="C164" i="27"/>
  <c r="C163" i="27"/>
  <c r="C161" i="27"/>
  <c r="C160" i="27"/>
  <c r="C159" i="27"/>
  <c r="C145" i="27"/>
  <c r="C153" i="27"/>
  <c r="C152" i="27"/>
  <c r="C150" i="27"/>
  <c r="C149" i="27"/>
  <c r="C147" i="27"/>
  <c r="C146" i="27"/>
  <c r="C122" i="27"/>
  <c r="C121" i="27"/>
  <c r="C119" i="27"/>
  <c r="C116" i="27"/>
  <c r="C115" i="27"/>
  <c r="C114" i="27"/>
  <c r="F337" i="27"/>
  <c r="F338" i="27"/>
  <c r="F339" i="27"/>
  <c r="F340" i="27"/>
  <c r="F341" i="27"/>
  <c r="C30" i="27"/>
  <c r="C29" i="27"/>
  <c r="C25" i="27"/>
  <c r="C24" i="27"/>
  <c r="C20" i="27"/>
  <c r="C19" i="27"/>
  <c r="C15" i="27"/>
  <c r="C14" i="27"/>
  <c r="E29" i="56" l="1"/>
  <c r="E28" i="56"/>
  <c r="E48" i="56"/>
  <c r="J48" i="56" s="1"/>
  <c r="E47" i="56"/>
  <c r="E43" i="56"/>
  <c r="E40" i="56"/>
  <c r="J40" i="56" s="1"/>
  <c r="J29" i="56"/>
  <c r="E21" i="56"/>
  <c r="J21" i="56" s="1"/>
  <c r="E24" i="56"/>
  <c r="E22" i="56"/>
  <c r="I172" i="26"/>
  <c r="J171" i="26"/>
  <c r="K169" i="26" s="1"/>
  <c r="I165" i="26"/>
  <c r="J164" i="26"/>
  <c r="K162" i="26" s="1"/>
  <c r="E30" i="56" l="1"/>
  <c r="J28" i="56"/>
  <c r="K29" i="56"/>
  <c r="Q29" i="56"/>
  <c r="R29" i="56" s="1"/>
  <c r="J43" i="56"/>
  <c r="E45" i="56"/>
  <c r="K48" i="56"/>
  <c r="Q48" i="56"/>
  <c r="R48" i="56" s="1"/>
  <c r="E26" i="56"/>
  <c r="J24" i="56"/>
  <c r="E49" i="56"/>
  <c r="J47" i="56"/>
  <c r="E32" i="56"/>
  <c r="J22" i="56"/>
  <c r="K21" i="56"/>
  <c r="K22" i="56" s="1"/>
  <c r="Q21" i="56"/>
  <c r="K40" i="56"/>
  <c r="Q40" i="56"/>
  <c r="J172" i="26"/>
  <c r="J165" i="26"/>
  <c r="K171" i="26"/>
  <c r="L169" i="26" s="1"/>
  <c r="K164" i="26"/>
  <c r="L162" i="26" s="1"/>
  <c r="A256" i="27"/>
  <c r="A249" i="27"/>
  <c r="K43" i="56" l="1"/>
  <c r="K45" i="56" s="1"/>
  <c r="J45" i="56"/>
  <c r="Q43" i="56"/>
  <c r="J26" i="56"/>
  <c r="J32" i="56" s="1"/>
  <c r="K24" i="56"/>
  <c r="K26" i="56" s="1"/>
  <c r="Q24" i="56"/>
  <c r="Q28" i="56"/>
  <c r="K28" i="56"/>
  <c r="K30" i="56" s="1"/>
  <c r="J30" i="56"/>
  <c r="J49" i="56"/>
  <c r="K47" i="56"/>
  <c r="K49" i="56" s="1"/>
  <c r="Q47" i="56"/>
  <c r="R40" i="56"/>
  <c r="Q22" i="56"/>
  <c r="R21" i="56"/>
  <c r="R22" i="56" s="1"/>
  <c r="K172" i="26"/>
  <c r="L171" i="26"/>
  <c r="M169" i="26" s="1"/>
  <c r="K165" i="26"/>
  <c r="L164" i="26"/>
  <c r="M162" i="26" s="1"/>
  <c r="K32" i="56" l="1"/>
  <c r="Q49" i="56"/>
  <c r="R47" i="56"/>
  <c r="R49" i="56" s="1"/>
  <c r="Q26" i="56"/>
  <c r="R24" i="56"/>
  <c r="R26" i="56" s="1"/>
  <c r="Q30" i="56"/>
  <c r="R28" i="56"/>
  <c r="R30" i="56" s="1"/>
  <c r="Q45" i="56"/>
  <c r="R43" i="56"/>
  <c r="R45" i="56" s="1"/>
  <c r="L165" i="26"/>
  <c r="L172" i="26"/>
  <c r="M171" i="26"/>
  <c r="N169" i="26" s="1"/>
  <c r="M164" i="26"/>
  <c r="N162" i="26" s="1"/>
  <c r="C295" i="26"/>
  <c r="C122" i="26"/>
  <c r="C287" i="26"/>
  <c r="C279" i="26"/>
  <c r="C263" i="26"/>
  <c r="C247" i="26"/>
  <c r="C208" i="26"/>
  <c r="C215" i="26"/>
  <c r="C231" i="26"/>
  <c r="C182" i="26"/>
  <c r="C153" i="26"/>
  <c r="C129" i="26"/>
  <c r="C106" i="26"/>
  <c r="C90" i="26"/>
  <c r="C58" i="26"/>
  <c r="O58" i="26" s="1"/>
  <c r="C74" i="26"/>
  <c r="C29" i="26"/>
  <c r="C271" i="26"/>
  <c r="C255" i="26"/>
  <c r="C239" i="26"/>
  <c r="C223" i="26"/>
  <c r="C194" i="26"/>
  <c r="C174" i="26"/>
  <c r="C145" i="26"/>
  <c r="C114" i="26"/>
  <c r="C98" i="26"/>
  <c r="C82" i="26"/>
  <c r="C66" i="26"/>
  <c r="C37" i="26"/>
  <c r="C21" i="26"/>
  <c r="Q32" i="56" l="1"/>
  <c r="R32" i="56"/>
  <c r="G239" i="26"/>
  <c r="G242" i="26" s="1"/>
  <c r="K239" i="26"/>
  <c r="K242" i="26" s="1"/>
  <c r="O239" i="26"/>
  <c r="F239" i="26"/>
  <c r="F242" i="26" s="1"/>
  <c r="N239" i="26"/>
  <c r="N242" i="26" s="1"/>
  <c r="E239" i="26"/>
  <c r="E242" i="26" s="1"/>
  <c r="M239" i="26"/>
  <c r="H239" i="26"/>
  <c r="H242" i="26" s="1"/>
  <c r="L239" i="26"/>
  <c r="L242" i="26" s="1"/>
  <c r="D239" i="26"/>
  <c r="D242" i="26" s="1"/>
  <c r="D243" i="26" s="1"/>
  <c r="J239" i="26"/>
  <c r="I239" i="26"/>
  <c r="I242" i="26" s="1"/>
  <c r="L215" i="26"/>
  <c r="F215" i="26"/>
  <c r="N215" i="26"/>
  <c r="J215" i="26"/>
  <c r="H215" i="26"/>
  <c r="D215" i="26"/>
  <c r="G215" i="26"/>
  <c r="K215" i="26"/>
  <c r="O215" i="26"/>
  <c r="O218" i="26" s="1"/>
  <c r="I215" i="26"/>
  <c r="E215" i="26"/>
  <c r="M215" i="26"/>
  <c r="G279" i="26"/>
  <c r="G282" i="26" s="1"/>
  <c r="K279" i="26"/>
  <c r="K282" i="26" s="1"/>
  <c r="O279" i="26"/>
  <c r="F279" i="26"/>
  <c r="F282" i="26" s="1"/>
  <c r="N279" i="26"/>
  <c r="N282" i="26" s="1"/>
  <c r="M279" i="26"/>
  <c r="M282" i="26" s="1"/>
  <c r="H279" i="26"/>
  <c r="L279" i="26"/>
  <c r="L282" i="26" s="1"/>
  <c r="D279" i="26"/>
  <c r="D282" i="26" s="1"/>
  <c r="D283" i="26" s="1"/>
  <c r="J279" i="26"/>
  <c r="J282" i="26" s="1"/>
  <c r="E279" i="26"/>
  <c r="E282" i="26" s="1"/>
  <c r="I279" i="26"/>
  <c r="I282" i="26" s="1"/>
  <c r="N223" i="26"/>
  <c r="N226" i="26" s="1"/>
  <c r="J223" i="26"/>
  <c r="J226" i="26" s="1"/>
  <c r="F223" i="26"/>
  <c r="F226" i="26" s="1"/>
  <c r="M223" i="26"/>
  <c r="I223" i="26"/>
  <c r="I226" i="26" s="1"/>
  <c r="L223" i="26"/>
  <c r="L226" i="26" s="1"/>
  <c r="O223" i="26"/>
  <c r="O226" i="26" s="1"/>
  <c r="E223" i="26"/>
  <c r="E226" i="26" s="1"/>
  <c r="D223" i="26"/>
  <c r="D226" i="26" s="1"/>
  <c r="D227" i="26" s="1"/>
  <c r="H223" i="26"/>
  <c r="H226" i="26" s="1"/>
  <c r="K223" i="26"/>
  <c r="G223" i="26"/>
  <c r="G226" i="26" s="1"/>
  <c r="G231" i="26"/>
  <c r="G234" i="26" s="1"/>
  <c r="K231" i="26"/>
  <c r="K234" i="26" s="1"/>
  <c r="O231" i="26"/>
  <c r="J231" i="26"/>
  <c r="J234" i="26" s="1"/>
  <c r="I231" i="26"/>
  <c r="I234" i="26" s="1"/>
  <c r="H231" i="26"/>
  <c r="H234" i="26" s="1"/>
  <c r="L231" i="26"/>
  <c r="L234" i="26" s="1"/>
  <c r="D231" i="26"/>
  <c r="D234" i="26" s="1"/>
  <c r="D235" i="26" s="1"/>
  <c r="F231" i="26"/>
  <c r="F234" i="26" s="1"/>
  <c r="N231" i="26"/>
  <c r="N234" i="26" s="1"/>
  <c r="E231" i="26"/>
  <c r="E234" i="26" s="1"/>
  <c r="M231" i="26"/>
  <c r="M234" i="26" s="1"/>
  <c r="G263" i="26"/>
  <c r="G266" i="26" s="1"/>
  <c r="K263" i="26"/>
  <c r="K266" i="26" s="1"/>
  <c r="O263" i="26"/>
  <c r="F263" i="26"/>
  <c r="F266" i="26" s="1"/>
  <c r="E263" i="26"/>
  <c r="E266" i="26" s="1"/>
  <c r="M263" i="26"/>
  <c r="M266" i="26" s="1"/>
  <c r="H263" i="26"/>
  <c r="H266" i="26" s="1"/>
  <c r="L263" i="26"/>
  <c r="L266" i="26" s="1"/>
  <c r="D263" i="26"/>
  <c r="J263" i="26"/>
  <c r="J266" i="26" s="1"/>
  <c r="N263" i="26"/>
  <c r="N266" i="26" s="1"/>
  <c r="I263" i="26"/>
  <c r="G295" i="26"/>
  <c r="G298" i="26" s="1"/>
  <c r="K295" i="26"/>
  <c r="K298" i="26" s="1"/>
  <c r="O295" i="26"/>
  <c r="F295" i="26"/>
  <c r="F298" i="26" s="1"/>
  <c r="N295" i="26"/>
  <c r="N298" i="26" s="1"/>
  <c r="E295" i="26"/>
  <c r="E298" i="26" s="1"/>
  <c r="M295" i="26"/>
  <c r="H295" i="26"/>
  <c r="H298" i="26" s="1"/>
  <c r="L295" i="26"/>
  <c r="L298" i="26" s="1"/>
  <c r="D295" i="26"/>
  <c r="D298" i="26" s="1"/>
  <c r="D299" i="26" s="1"/>
  <c r="J295" i="26"/>
  <c r="J298" i="26" s="1"/>
  <c r="I295" i="26"/>
  <c r="J194" i="26"/>
  <c r="N194" i="26"/>
  <c r="F194" i="26"/>
  <c r="L194" i="26"/>
  <c r="D194" i="26"/>
  <c r="O194" i="26"/>
  <c r="E194" i="26"/>
  <c r="G194" i="26"/>
  <c r="K194" i="26"/>
  <c r="M194" i="26"/>
  <c r="H194" i="26"/>
  <c r="I194" i="26"/>
  <c r="G271" i="26"/>
  <c r="G274" i="26" s="1"/>
  <c r="K271" i="26"/>
  <c r="K274" i="26" s="1"/>
  <c r="O271" i="26"/>
  <c r="O274" i="26" s="1"/>
  <c r="J271" i="26"/>
  <c r="J274" i="26" s="1"/>
  <c r="I271" i="26"/>
  <c r="I274" i="26" s="1"/>
  <c r="H271" i="26"/>
  <c r="H274" i="26" s="1"/>
  <c r="L271" i="26"/>
  <c r="L274" i="26" s="1"/>
  <c r="D271" i="26"/>
  <c r="D274" i="26" s="1"/>
  <c r="D275" i="26" s="1"/>
  <c r="F271" i="26"/>
  <c r="F274" i="26" s="1"/>
  <c r="N271" i="26"/>
  <c r="N274" i="26" s="1"/>
  <c r="E271" i="26"/>
  <c r="M271" i="26"/>
  <c r="M274" i="26" s="1"/>
  <c r="G247" i="26"/>
  <c r="G250" i="26" s="1"/>
  <c r="K247" i="26"/>
  <c r="K250" i="26" s="1"/>
  <c r="O247" i="26"/>
  <c r="J247" i="26"/>
  <c r="J250" i="26" s="1"/>
  <c r="I247" i="26"/>
  <c r="I250" i="26" s="1"/>
  <c r="H247" i="26"/>
  <c r="H250" i="26" s="1"/>
  <c r="L247" i="26"/>
  <c r="L250" i="26" s="1"/>
  <c r="D247" i="26"/>
  <c r="F247" i="26"/>
  <c r="F250" i="26" s="1"/>
  <c r="N247" i="26"/>
  <c r="N250" i="26" s="1"/>
  <c r="E247" i="26"/>
  <c r="M247" i="26"/>
  <c r="M250" i="26" s="1"/>
  <c r="G255" i="26"/>
  <c r="G258" i="26" s="1"/>
  <c r="K255" i="26"/>
  <c r="K258" i="26" s="1"/>
  <c r="O255" i="26"/>
  <c r="F255" i="26"/>
  <c r="F258" i="26" s="1"/>
  <c r="N255" i="26"/>
  <c r="N258" i="26" s="1"/>
  <c r="M255" i="26"/>
  <c r="M258" i="26" s="1"/>
  <c r="H255" i="26"/>
  <c r="H258" i="26" s="1"/>
  <c r="L255" i="26"/>
  <c r="L258" i="26" s="1"/>
  <c r="D255" i="26"/>
  <c r="D258" i="26" s="1"/>
  <c r="D259" i="26" s="1"/>
  <c r="J255" i="26"/>
  <c r="J258" i="26" s="1"/>
  <c r="E255" i="26"/>
  <c r="I255" i="26"/>
  <c r="I258" i="26" s="1"/>
  <c r="F208" i="26"/>
  <c r="J208" i="26"/>
  <c r="N208" i="26"/>
  <c r="E208" i="26"/>
  <c r="M208" i="26"/>
  <c r="H208" i="26"/>
  <c r="L208" i="26"/>
  <c r="G208" i="26"/>
  <c r="K208" i="26"/>
  <c r="O208" i="26"/>
  <c r="I208" i="26"/>
  <c r="D208" i="26"/>
  <c r="G287" i="26"/>
  <c r="G290" i="26" s="1"/>
  <c r="K287" i="26"/>
  <c r="K290" i="26" s="1"/>
  <c r="O287" i="26"/>
  <c r="O290" i="26" s="1"/>
  <c r="J287" i="26"/>
  <c r="J290" i="26" s="1"/>
  <c r="M287" i="26"/>
  <c r="M290" i="26" s="1"/>
  <c r="H287" i="26"/>
  <c r="H290" i="26" s="1"/>
  <c r="L287" i="26"/>
  <c r="L290" i="26" s="1"/>
  <c r="D287" i="26"/>
  <c r="F287" i="26"/>
  <c r="F290" i="26" s="1"/>
  <c r="N287" i="26"/>
  <c r="N290" i="26" s="1"/>
  <c r="E287" i="26"/>
  <c r="I287" i="26"/>
  <c r="I290" i="26" s="1"/>
  <c r="H182" i="26"/>
  <c r="L182" i="26"/>
  <c r="D182" i="26"/>
  <c r="J182" i="26"/>
  <c r="E182" i="26"/>
  <c r="M182" i="26"/>
  <c r="G182" i="26"/>
  <c r="K182" i="26"/>
  <c r="O182" i="26"/>
  <c r="F182" i="26"/>
  <c r="N182" i="26"/>
  <c r="I182" i="26"/>
  <c r="H174" i="26"/>
  <c r="L174" i="26"/>
  <c r="D174" i="26"/>
  <c r="J174" i="26"/>
  <c r="I174" i="26"/>
  <c r="G174" i="26"/>
  <c r="K174" i="26"/>
  <c r="O174" i="26"/>
  <c r="F174" i="26"/>
  <c r="N174" i="26"/>
  <c r="E174" i="26"/>
  <c r="M174" i="26"/>
  <c r="H153" i="26"/>
  <c r="L153" i="26"/>
  <c r="D153" i="26"/>
  <c r="G153" i="26"/>
  <c r="O153" i="26"/>
  <c r="F153" i="26"/>
  <c r="E153" i="26"/>
  <c r="I153" i="26"/>
  <c r="M153" i="26"/>
  <c r="K153" i="26"/>
  <c r="J153" i="26"/>
  <c r="N153" i="26"/>
  <c r="H145" i="26"/>
  <c r="L145" i="26"/>
  <c r="D145" i="26"/>
  <c r="K145" i="26"/>
  <c r="E145" i="26"/>
  <c r="I145" i="26"/>
  <c r="M145" i="26"/>
  <c r="M148" i="26" s="1"/>
  <c r="G145" i="26"/>
  <c r="O145" i="26"/>
  <c r="F145" i="26"/>
  <c r="J145" i="26"/>
  <c r="N145" i="26"/>
  <c r="G21" i="26"/>
  <c r="K21" i="26"/>
  <c r="O21" i="26"/>
  <c r="E21" i="26"/>
  <c r="M21" i="26"/>
  <c r="H21" i="26"/>
  <c r="D21" i="26"/>
  <c r="F21" i="26"/>
  <c r="J21" i="26"/>
  <c r="J24" i="26" s="1"/>
  <c r="N21" i="26"/>
  <c r="I21" i="26"/>
  <c r="I24" i="26" s="1"/>
  <c r="L21" i="26"/>
  <c r="H98" i="26"/>
  <c r="L98" i="26"/>
  <c r="D98" i="26"/>
  <c r="J98" i="26"/>
  <c r="I98" i="26"/>
  <c r="G98" i="26"/>
  <c r="K98" i="26"/>
  <c r="O98" i="26"/>
  <c r="F98" i="26"/>
  <c r="N98" i="26"/>
  <c r="E98" i="26"/>
  <c r="M98" i="26"/>
  <c r="H90" i="26"/>
  <c r="L90" i="26"/>
  <c r="D90" i="26"/>
  <c r="F90" i="26"/>
  <c r="N90" i="26"/>
  <c r="E90" i="26"/>
  <c r="M90" i="26"/>
  <c r="G90" i="26"/>
  <c r="K90" i="26"/>
  <c r="O90" i="26"/>
  <c r="J90" i="26"/>
  <c r="I90" i="26"/>
  <c r="H122" i="26"/>
  <c r="L122" i="26"/>
  <c r="D122" i="26"/>
  <c r="J122" i="26"/>
  <c r="J125" i="26" s="1"/>
  <c r="E122" i="26"/>
  <c r="M122" i="26"/>
  <c r="M125" i="26" s="1"/>
  <c r="G122" i="26"/>
  <c r="K122" i="26"/>
  <c r="K125" i="26" s="1"/>
  <c r="O122" i="26"/>
  <c r="F122" i="26"/>
  <c r="N122" i="26"/>
  <c r="I122" i="26"/>
  <c r="I125" i="26" s="1"/>
  <c r="H82" i="26"/>
  <c r="L82" i="26"/>
  <c r="D82" i="26"/>
  <c r="J82" i="26"/>
  <c r="I82" i="26"/>
  <c r="G82" i="26"/>
  <c r="K82" i="26"/>
  <c r="O82" i="26"/>
  <c r="F82" i="26"/>
  <c r="N82" i="26"/>
  <c r="E82" i="26"/>
  <c r="M82" i="26"/>
  <c r="H58" i="26"/>
  <c r="L58" i="26"/>
  <c r="D58" i="26"/>
  <c r="J58" i="26"/>
  <c r="E58" i="26"/>
  <c r="M58" i="26"/>
  <c r="G58" i="26"/>
  <c r="K58" i="26"/>
  <c r="F58" i="26"/>
  <c r="N58" i="26"/>
  <c r="I58" i="26"/>
  <c r="H66" i="26"/>
  <c r="L66" i="26"/>
  <c r="D66" i="26"/>
  <c r="F66" i="26"/>
  <c r="N66" i="26"/>
  <c r="I66" i="26"/>
  <c r="G66" i="26"/>
  <c r="K66" i="26"/>
  <c r="O66" i="26"/>
  <c r="J66" i="26"/>
  <c r="E66" i="26"/>
  <c r="M66" i="26"/>
  <c r="H74" i="26"/>
  <c r="L74" i="26"/>
  <c r="D74" i="26"/>
  <c r="F74" i="26"/>
  <c r="J74" i="26"/>
  <c r="E74" i="26"/>
  <c r="M74" i="26"/>
  <c r="G74" i="26"/>
  <c r="K74" i="26"/>
  <c r="O74" i="26"/>
  <c r="N74" i="26"/>
  <c r="I74" i="26"/>
  <c r="G37" i="26"/>
  <c r="K37" i="26"/>
  <c r="O37" i="26"/>
  <c r="E37" i="26"/>
  <c r="M37" i="26"/>
  <c r="H37" i="26"/>
  <c r="D37" i="26"/>
  <c r="F37" i="26"/>
  <c r="J37" i="26"/>
  <c r="N37" i="26"/>
  <c r="I37" i="26"/>
  <c r="L37" i="26"/>
  <c r="H114" i="26"/>
  <c r="L114" i="26"/>
  <c r="D114" i="26"/>
  <c r="I114" i="26"/>
  <c r="G114" i="26"/>
  <c r="K114" i="26"/>
  <c r="O114" i="26"/>
  <c r="F114" i="26"/>
  <c r="J114" i="26"/>
  <c r="N114" i="26"/>
  <c r="E114" i="26"/>
  <c r="M114" i="26"/>
  <c r="G29" i="26"/>
  <c r="K29" i="26"/>
  <c r="O29" i="26"/>
  <c r="M29" i="26"/>
  <c r="D29" i="26"/>
  <c r="F29" i="26"/>
  <c r="J29" i="26"/>
  <c r="N29" i="26"/>
  <c r="E29" i="26"/>
  <c r="I29" i="26"/>
  <c r="H29" i="26"/>
  <c r="L29" i="26"/>
  <c r="H106" i="26"/>
  <c r="L106" i="26"/>
  <c r="D106" i="26"/>
  <c r="N106" i="26"/>
  <c r="E106" i="26"/>
  <c r="M106" i="26"/>
  <c r="G106" i="26"/>
  <c r="K106" i="26"/>
  <c r="O106" i="26"/>
  <c r="F106" i="26"/>
  <c r="J106" i="26"/>
  <c r="I106" i="26"/>
  <c r="F47" i="26"/>
  <c r="N47" i="26"/>
  <c r="E47" i="26"/>
  <c r="I47" i="26"/>
  <c r="M47" i="26"/>
  <c r="H47" i="26"/>
  <c r="L47" i="26"/>
  <c r="G47" i="26"/>
  <c r="K47" i="26"/>
  <c r="O47" i="26"/>
  <c r="J47" i="26"/>
  <c r="H305" i="26"/>
  <c r="L305" i="26"/>
  <c r="G305" i="26"/>
  <c r="O305" i="26"/>
  <c r="F305" i="26"/>
  <c r="N305" i="26"/>
  <c r="E305" i="26"/>
  <c r="I305" i="26"/>
  <c r="M172" i="26"/>
  <c r="N171" i="26"/>
  <c r="O169" i="26" s="1"/>
  <c r="M165" i="26"/>
  <c r="N164" i="26"/>
  <c r="O162" i="26" s="1"/>
  <c r="O242" i="26"/>
  <c r="J242" i="26"/>
  <c r="O234" i="26"/>
  <c r="I266" i="26"/>
  <c r="O266" i="26"/>
  <c r="M226" i="26"/>
  <c r="K226" i="26"/>
  <c r="O250" i="26"/>
  <c r="E250" i="26"/>
  <c r="E258" i="26"/>
  <c r="I298" i="26"/>
  <c r="M298" i="26"/>
  <c r="E290" i="26"/>
  <c r="D290" i="26"/>
  <c r="D291" i="26" s="1"/>
  <c r="H282" i="26"/>
  <c r="K305" i="26"/>
  <c r="O298" i="26"/>
  <c r="O282" i="26"/>
  <c r="L204" i="26"/>
  <c r="H204" i="26"/>
  <c r="M204" i="26"/>
  <c r="I204" i="26"/>
  <c r="E204" i="26"/>
  <c r="N204" i="26"/>
  <c r="J204" i="26"/>
  <c r="F204" i="26"/>
  <c r="O204" i="26"/>
  <c r="K204" i="26"/>
  <c r="G204" i="26"/>
  <c r="J305" i="26"/>
  <c r="M305" i="26"/>
  <c r="E274" i="26"/>
  <c r="M242" i="26"/>
  <c r="O258" i="26"/>
  <c r="Q21" i="26" l="1"/>
  <c r="E125" i="26"/>
  <c r="E129" i="26"/>
  <c r="L125" i="26"/>
  <c r="L129" i="26"/>
  <c r="N125" i="26"/>
  <c r="N129" i="26"/>
  <c r="G125" i="26"/>
  <c r="G129" i="26"/>
  <c r="F129" i="26"/>
  <c r="D129" i="26"/>
  <c r="O125" i="26"/>
  <c r="O129" i="26"/>
  <c r="H125" i="26"/>
  <c r="H129" i="26"/>
  <c r="M129" i="26"/>
  <c r="F125" i="26"/>
  <c r="I129" i="26"/>
  <c r="K129" i="26"/>
  <c r="J129" i="26"/>
  <c r="D47" i="26"/>
  <c r="D48" i="26" s="1"/>
  <c r="Q44" i="26"/>
  <c r="D33" i="27" s="1"/>
  <c r="Q153" i="26"/>
  <c r="N172" i="26"/>
  <c r="O171" i="26"/>
  <c r="O172" i="26" s="1"/>
  <c r="N165" i="26"/>
  <c r="O164" i="26"/>
  <c r="O165" i="26" s="1"/>
  <c r="D204" i="26"/>
  <c r="D205" i="26" s="1"/>
  <c r="Q201" i="26"/>
  <c r="D187" i="27" s="1"/>
  <c r="D305" i="26"/>
  <c r="D306" i="26" s="1"/>
  <c r="Q302" i="26"/>
  <c r="D263" i="27" s="1"/>
  <c r="D266" i="26"/>
  <c r="D267" i="26" s="1"/>
  <c r="Q263" i="26"/>
  <c r="E233" i="26"/>
  <c r="D236" i="26"/>
  <c r="E281" i="26"/>
  <c r="D284" i="26"/>
  <c r="E257" i="26"/>
  <c r="D260" i="26"/>
  <c r="E241" i="26"/>
  <c r="D244" i="26"/>
  <c r="D250" i="26"/>
  <c r="D251" i="26" s="1"/>
  <c r="Q247" i="26"/>
  <c r="E273" i="26"/>
  <c r="D276" i="26"/>
  <c r="E225" i="26"/>
  <c r="D228" i="26"/>
  <c r="E289" i="26"/>
  <c r="D292" i="26"/>
  <c r="E297" i="26"/>
  <c r="D300" i="26"/>
  <c r="Q231" i="26"/>
  <c r="Q279" i="26"/>
  <c r="Q90" i="26"/>
  <c r="Q74" i="26"/>
  <c r="Q13" i="26"/>
  <c r="Q287" i="26"/>
  <c r="D249" i="27" s="1"/>
  <c r="Q255" i="26"/>
  <c r="Q145" i="26"/>
  <c r="Q98" i="26"/>
  <c r="Q271" i="26"/>
  <c r="Q239" i="26"/>
  <c r="Q223" i="26"/>
  <c r="D279" i="27" s="1"/>
  <c r="D281" i="27" s="1"/>
  <c r="Q82" i="26"/>
  <c r="Q295" i="26"/>
  <c r="D256" i="27" s="1"/>
  <c r="Q106" i="26"/>
  <c r="Q122" i="26"/>
  <c r="Q114" i="26"/>
  <c r="D125" i="26"/>
  <c r="D126" i="26" s="1"/>
  <c r="N218" i="26"/>
  <c r="J218" i="26"/>
  <c r="F218" i="26"/>
  <c r="M218" i="26"/>
  <c r="I218" i="26"/>
  <c r="E218" i="26"/>
  <c r="D218" i="26"/>
  <c r="D219" i="26" s="1"/>
  <c r="L218" i="26"/>
  <c r="H218" i="26"/>
  <c r="K218" i="26"/>
  <c r="G218" i="26"/>
  <c r="D266" i="27" l="1"/>
  <c r="D270" i="27" s="1"/>
  <c r="D265" i="27"/>
  <c r="D189" i="27"/>
  <c r="D190" i="27"/>
  <c r="D194" i="27" s="1"/>
  <c r="C41" i="52"/>
  <c r="Q129" i="26"/>
  <c r="D42" i="27" s="1"/>
  <c r="D49" i="26"/>
  <c r="E46" i="26"/>
  <c r="R167" i="26"/>
  <c r="E137" i="27" s="1"/>
  <c r="R160" i="26"/>
  <c r="E125" i="27" s="1"/>
  <c r="E203" i="26"/>
  <c r="D206" i="26"/>
  <c r="D307" i="26"/>
  <c r="E304" i="26"/>
  <c r="E217" i="26"/>
  <c r="D220" i="26"/>
  <c r="E291" i="26"/>
  <c r="F289" i="26" s="1"/>
  <c r="E227" i="26"/>
  <c r="F225" i="26" s="1"/>
  <c r="E249" i="26"/>
  <c r="D252" i="26"/>
  <c r="E259" i="26"/>
  <c r="F257" i="26" s="1"/>
  <c r="E235" i="26"/>
  <c r="F233" i="26" s="1"/>
  <c r="E299" i="26"/>
  <c r="F297" i="26" s="1"/>
  <c r="E275" i="26"/>
  <c r="F273" i="26" s="1"/>
  <c r="E243" i="26"/>
  <c r="F241" i="26" s="1"/>
  <c r="E283" i="26"/>
  <c r="F281" i="26" s="1"/>
  <c r="E265" i="26"/>
  <c r="D268" i="26"/>
  <c r="D259" i="27"/>
  <c r="D258" i="27"/>
  <c r="D260" i="27"/>
  <c r="D252" i="27"/>
  <c r="D253" i="27"/>
  <c r="D251" i="27"/>
  <c r="Q66" i="26"/>
  <c r="Q215" i="26"/>
  <c r="D94" i="27"/>
  <c r="E124" i="26"/>
  <c r="D127" i="26"/>
  <c r="D269" i="27" l="1"/>
  <c r="D268" i="27"/>
  <c r="D192" i="27"/>
  <c r="D193" i="27"/>
  <c r="E48" i="26"/>
  <c r="F46" i="26" s="1"/>
  <c r="E139" i="27"/>
  <c r="E140" i="27"/>
  <c r="E127" i="27"/>
  <c r="E128" i="27"/>
  <c r="E205" i="26"/>
  <c r="F203" i="26" s="1"/>
  <c r="E306" i="26"/>
  <c r="F304" i="26" s="1"/>
  <c r="E284" i="26"/>
  <c r="E300" i="26"/>
  <c r="F243" i="26"/>
  <c r="G241" i="26" s="1"/>
  <c r="F259" i="26"/>
  <c r="G257" i="26" s="1"/>
  <c r="F227" i="26"/>
  <c r="G225" i="26" s="1"/>
  <c r="F291" i="26"/>
  <c r="G289" i="26" s="1"/>
  <c r="E219" i="26"/>
  <c r="F217" i="26" s="1"/>
  <c r="F283" i="26"/>
  <c r="G281" i="26" s="1"/>
  <c r="F299" i="26"/>
  <c r="G297" i="26" s="1"/>
  <c r="E276" i="26"/>
  <c r="E260" i="26"/>
  <c r="E228" i="26"/>
  <c r="E292" i="26"/>
  <c r="F275" i="26"/>
  <c r="G273" i="26" s="1"/>
  <c r="F235" i="26"/>
  <c r="G233" i="26" s="1"/>
  <c r="E251" i="26"/>
  <c r="F249" i="26" s="1"/>
  <c r="E267" i="26"/>
  <c r="F265" i="26" s="1"/>
  <c r="E244" i="26"/>
  <c r="E236" i="26"/>
  <c r="D98" i="27"/>
  <c r="D97" i="27"/>
  <c r="D96" i="27"/>
  <c r="E126" i="26"/>
  <c r="F124" i="26" s="1"/>
  <c r="F48" i="26" l="1"/>
  <c r="G46" i="26" s="1"/>
  <c r="E49" i="26"/>
  <c r="E130" i="27"/>
  <c r="E131" i="27"/>
  <c r="E134" i="27"/>
  <c r="E133" i="27"/>
  <c r="E206" i="26"/>
  <c r="F205" i="26"/>
  <c r="G203" i="26" s="1"/>
  <c r="F306" i="26"/>
  <c r="G304" i="26" s="1"/>
  <c r="E307" i="26"/>
  <c r="G235" i="26"/>
  <c r="H233" i="26" s="1"/>
  <c r="G275" i="26"/>
  <c r="H273" i="26" s="1"/>
  <c r="G299" i="26"/>
  <c r="H297" i="26" s="1"/>
  <c r="F219" i="26"/>
  <c r="G217" i="26" s="1"/>
  <c r="G291" i="26"/>
  <c r="H289" i="26" s="1"/>
  <c r="G259" i="26"/>
  <c r="H257" i="26" s="1"/>
  <c r="G243" i="26"/>
  <c r="H241" i="26" s="1"/>
  <c r="F236" i="26"/>
  <c r="F276" i="26"/>
  <c r="F300" i="26"/>
  <c r="E220" i="26"/>
  <c r="F292" i="26"/>
  <c r="F260" i="26"/>
  <c r="F244" i="26"/>
  <c r="F267" i="26"/>
  <c r="G265" i="26" s="1"/>
  <c r="F251" i="26"/>
  <c r="G249" i="26" s="1"/>
  <c r="G283" i="26"/>
  <c r="H281" i="26" s="1"/>
  <c r="G227" i="26"/>
  <c r="H225" i="26" s="1"/>
  <c r="E268" i="26"/>
  <c r="E252" i="26"/>
  <c r="F284" i="26"/>
  <c r="F228" i="26"/>
  <c r="C261" i="27"/>
  <c r="F126" i="26"/>
  <c r="G124" i="26" s="1"/>
  <c r="E127" i="26"/>
  <c r="G48" i="26" l="1"/>
  <c r="H46" i="26" s="1"/>
  <c r="F49" i="26"/>
  <c r="F307" i="26"/>
  <c r="G205" i="26"/>
  <c r="H203" i="26" s="1"/>
  <c r="F206" i="26"/>
  <c r="G306" i="26"/>
  <c r="H304" i="26" s="1"/>
  <c r="G228" i="26"/>
  <c r="F268" i="26"/>
  <c r="G284" i="26"/>
  <c r="F252" i="26"/>
  <c r="F220" i="26"/>
  <c r="H243" i="26"/>
  <c r="I241" i="26" s="1"/>
  <c r="H291" i="26"/>
  <c r="I289" i="26" s="1"/>
  <c r="I291" i="26" s="1"/>
  <c r="H275" i="26"/>
  <c r="I273" i="26" s="1"/>
  <c r="I275" i="26" s="1"/>
  <c r="H227" i="26"/>
  <c r="I225" i="26" s="1"/>
  <c r="I227" i="26" s="1"/>
  <c r="H283" i="26"/>
  <c r="I281" i="26" s="1"/>
  <c r="I283" i="26" s="1"/>
  <c r="G267" i="26"/>
  <c r="H265" i="26" s="1"/>
  <c r="G244" i="26"/>
  <c r="G292" i="26"/>
  <c r="G276" i="26"/>
  <c r="H259" i="26"/>
  <c r="I257" i="26" s="1"/>
  <c r="I259" i="26" s="1"/>
  <c r="H299" i="26"/>
  <c r="I297" i="26" s="1"/>
  <c r="I299" i="26" s="1"/>
  <c r="H235" i="26"/>
  <c r="I233" i="26" s="1"/>
  <c r="I235" i="26" s="1"/>
  <c r="G251" i="26"/>
  <c r="H249" i="26" s="1"/>
  <c r="G219" i="26"/>
  <c r="H217" i="26" s="1"/>
  <c r="G260" i="26"/>
  <c r="G300" i="26"/>
  <c r="G236" i="26"/>
  <c r="G126" i="26"/>
  <c r="H124" i="26" s="1"/>
  <c r="F127" i="26"/>
  <c r="Q208" i="26"/>
  <c r="H48" i="26" l="1"/>
  <c r="I46" i="26" s="1"/>
  <c r="G49" i="26"/>
  <c r="G307" i="26"/>
  <c r="G206" i="26"/>
  <c r="H306" i="26"/>
  <c r="I304" i="26" s="1"/>
  <c r="H205" i="26"/>
  <c r="I203" i="26" s="1"/>
  <c r="I260" i="26"/>
  <c r="J257" i="26"/>
  <c r="I292" i="26"/>
  <c r="J289" i="26"/>
  <c r="I300" i="26"/>
  <c r="J297" i="26"/>
  <c r="I228" i="26"/>
  <c r="J225" i="26"/>
  <c r="I236" i="26"/>
  <c r="J233" i="26"/>
  <c r="I284" i="26"/>
  <c r="J281" i="26"/>
  <c r="I276" i="26"/>
  <c r="J273" i="26"/>
  <c r="H219" i="26"/>
  <c r="I217" i="26" s="1"/>
  <c r="I219" i="26" s="1"/>
  <c r="H244" i="26"/>
  <c r="H251" i="26"/>
  <c r="I249" i="26" s="1"/>
  <c r="I251" i="26" s="1"/>
  <c r="I243" i="26"/>
  <c r="G220" i="26"/>
  <c r="G252" i="26"/>
  <c r="H300" i="26"/>
  <c r="H228" i="26"/>
  <c r="H267" i="26"/>
  <c r="I265" i="26" s="1"/>
  <c r="I267" i="26" s="1"/>
  <c r="H236" i="26"/>
  <c r="H260" i="26"/>
  <c r="G268" i="26"/>
  <c r="H284" i="26"/>
  <c r="H276" i="26"/>
  <c r="H292" i="26"/>
  <c r="G127" i="26"/>
  <c r="H126" i="26"/>
  <c r="I124" i="26" s="1"/>
  <c r="E132" i="26"/>
  <c r="F132" i="26"/>
  <c r="G132" i="26"/>
  <c r="I132" i="26"/>
  <c r="J132" i="26"/>
  <c r="K132" i="26"/>
  <c r="M132" i="26"/>
  <c r="N132" i="26"/>
  <c r="O132" i="26"/>
  <c r="E93" i="26"/>
  <c r="F93" i="26"/>
  <c r="G93" i="26"/>
  <c r="I93" i="26"/>
  <c r="J93" i="26"/>
  <c r="K93" i="26"/>
  <c r="M93" i="26"/>
  <c r="N93" i="26"/>
  <c r="O93" i="26"/>
  <c r="E117" i="26"/>
  <c r="F117" i="26"/>
  <c r="G117" i="26"/>
  <c r="I117" i="26"/>
  <c r="J117" i="26"/>
  <c r="K117" i="26"/>
  <c r="M117" i="26"/>
  <c r="N117" i="26"/>
  <c r="O117" i="26"/>
  <c r="E148" i="26"/>
  <c r="F148" i="26"/>
  <c r="G148" i="26"/>
  <c r="I148" i="26"/>
  <c r="J148" i="26"/>
  <c r="K148" i="26"/>
  <c r="N148" i="26"/>
  <c r="O148" i="26"/>
  <c r="E77" i="26"/>
  <c r="F77" i="26"/>
  <c r="G77" i="26"/>
  <c r="I77" i="26"/>
  <c r="J77" i="26"/>
  <c r="K77" i="26"/>
  <c r="M77" i="26"/>
  <c r="N77" i="26"/>
  <c r="O77" i="26"/>
  <c r="E85" i="26"/>
  <c r="F85" i="26"/>
  <c r="G85" i="26"/>
  <c r="I85" i="26"/>
  <c r="J85" i="26"/>
  <c r="K85" i="26"/>
  <c r="M85" i="26"/>
  <c r="N85" i="26"/>
  <c r="O85" i="26"/>
  <c r="E101" i="26"/>
  <c r="F101" i="26"/>
  <c r="G101" i="26"/>
  <c r="I101" i="26"/>
  <c r="J101" i="26"/>
  <c r="K101" i="26"/>
  <c r="M101" i="26"/>
  <c r="N101" i="26"/>
  <c r="O101" i="26"/>
  <c r="E109" i="26"/>
  <c r="F109" i="26"/>
  <c r="G109" i="26"/>
  <c r="I109" i="26"/>
  <c r="J109" i="26"/>
  <c r="K109" i="26"/>
  <c r="M109" i="26"/>
  <c r="N109" i="26"/>
  <c r="O109" i="26"/>
  <c r="E69" i="26"/>
  <c r="F69" i="26"/>
  <c r="H69" i="26"/>
  <c r="J69" i="26"/>
  <c r="K69" i="26"/>
  <c r="L69" i="26"/>
  <c r="M69" i="26"/>
  <c r="N69" i="26"/>
  <c r="O69" i="26"/>
  <c r="N211" i="26"/>
  <c r="N24" i="26"/>
  <c r="O24" i="26"/>
  <c r="O16" i="26"/>
  <c r="F24" i="26"/>
  <c r="F16" i="26"/>
  <c r="G211" i="26"/>
  <c r="H211" i="26"/>
  <c r="H24" i="26"/>
  <c r="H16" i="26"/>
  <c r="K211" i="26"/>
  <c r="K24" i="26"/>
  <c r="K16" i="26"/>
  <c r="L24" i="26"/>
  <c r="M211" i="26"/>
  <c r="M197" i="26"/>
  <c r="M24" i="26"/>
  <c r="M16" i="26"/>
  <c r="J211" i="26"/>
  <c r="I16" i="26"/>
  <c r="D211" i="26"/>
  <c r="D212" i="26" s="1"/>
  <c r="E211" i="26"/>
  <c r="E24" i="26"/>
  <c r="E16" i="26"/>
  <c r="G69" i="26"/>
  <c r="D132" i="26"/>
  <c r="D133" i="26" s="1"/>
  <c r="H132" i="26"/>
  <c r="L132" i="26"/>
  <c r="D93" i="26"/>
  <c r="D94" i="26" s="1"/>
  <c r="D95" i="26" s="1"/>
  <c r="H93" i="26"/>
  <c r="L93" i="26"/>
  <c r="D117" i="26"/>
  <c r="D118" i="26" s="1"/>
  <c r="H117" i="26"/>
  <c r="L117" i="26"/>
  <c r="D148" i="26"/>
  <c r="D149" i="26" s="1"/>
  <c r="D150" i="26" s="1"/>
  <c r="H148" i="26"/>
  <c r="L148" i="26"/>
  <c r="D77" i="26"/>
  <c r="D78" i="26" s="1"/>
  <c r="H77" i="26"/>
  <c r="L77" i="26"/>
  <c r="D85" i="26"/>
  <c r="D86" i="26" s="1"/>
  <c r="D87" i="26" s="1"/>
  <c r="H85" i="26"/>
  <c r="L85" i="26"/>
  <c r="D101" i="26"/>
  <c r="D102" i="26" s="1"/>
  <c r="H101" i="26"/>
  <c r="L101" i="26"/>
  <c r="D109" i="26"/>
  <c r="D110" i="26" s="1"/>
  <c r="D111" i="26" s="1"/>
  <c r="H109" i="26"/>
  <c r="L109" i="26"/>
  <c r="A242" i="27"/>
  <c r="A236" i="27"/>
  <c r="A230" i="27"/>
  <c r="A224" i="27"/>
  <c r="A218" i="27"/>
  <c r="A212" i="27"/>
  <c r="C154" i="27"/>
  <c r="I211" i="26"/>
  <c r="L211" i="26"/>
  <c r="F211" i="26"/>
  <c r="O211" i="26"/>
  <c r="I48" i="26" l="1"/>
  <c r="J46" i="26" s="1"/>
  <c r="H49" i="26"/>
  <c r="H307" i="26"/>
  <c r="I306" i="26"/>
  <c r="J304" i="26" s="1"/>
  <c r="I205" i="26"/>
  <c r="J203" i="26" s="1"/>
  <c r="H206" i="26"/>
  <c r="I252" i="26"/>
  <c r="J249" i="26"/>
  <c r="I268" i="26"/>
  <c r="J265" i="26"/>
  <c r="I244" i="26"/>
  <c r="J241" i="26"/>
  <c r="I220" i="26"/>
  <c r="J217" i="26"/>
  <c r="J275" i="26"/>
  <c r="K273" i="26" s="1"/>
  <c r="J235" i="26"/>
  <c r="K233" i="26" s="1"/>
  <c r="J299" i="26"/>
  <c r="K297" i="26" s="1"/>
  <c r="J259" i="26"/>
  <c r="K257" i="26" s="1"/>
  <c r="J283" i="26"/>
  <c r="K281" i="26" s="1"/>
  <c r="J227" i="26"/>
  <c r="K225" i="26" s="1"/>
  <c r="J291" i="26"/>
  <c r="K289" i="26" s="1"/>
  <c r="H220" i="26"/>
  <c r="H268" i="26"/>
  <c r="H252" i="26"/>
  <c r="H127" i="26"/>
  <c r="I126" i="26"/>
  <c r="J124" i="26" s="1"/>
  <c r="E32" i="26"/>
  <c r="E177" i="26"/>
  <c r="E197" i="26"/>
  <c r="I197" i="26"/>
  <c r="M32" i="26"/>
  <c r="M185" i="26"/>
  <c r="L185" i="26"/>
  <c r="K197" i="26"/>
  <c r="H185" i="26"/>
  <c r="G197" i="26"/>
  <c r="F197" i="26"/>
  <c r="O185" i="26"/>
  <c r="N32" i="26"/>
  <c r="N185" i="26"/>
  <c r="M156" i="26"/>
  <c r="K156" i="26"/>
  <c r="E156" i="26"/>
  <c r="L32" i="26"/>
  <c r="F32" i="26"/>
  <c r="O177" i="26"/>
  <c r="M177" i="26"/>
  <c r="K177" i="26"/>
  <c r="I177" i="26"/>
  <c r="G177" i="26"/>
  <c r="E185" i="26"/>
  <c r="I185" i="26"/>
  <c r="L197" i="26"/>
  <c r="K32" i="26"/>
  <c r="K185" i="26"/>
  <c r="H32" i="26"/>
  <c r="H197" i="26"/>
  <c r="G32" i="26"/>
  <c r="G185" i="26"/>
  <c r="F185" i="26"/>
  <c r="O197" i="26"/>
  <c r="N156" i="26"/>
  <c r="H156" i="26"/>
  <c r="O32" i="26"/>
  <c r="I32" i="26"/>
  <c r="N177" i="26"/>
  <c r="L177" i="26"/>
  <c r="H177" i="26"/>
  <c r="F177" i="26"/>
  <c r="I61" i="26"/>
  <c r="M61" i="26"/>
  <c r="H61" i="26"/>
  <c r="G61" i="26"/>
  <c r="F61" i="26"/>
  <c r="O61" i="26"/>
  <c r="N61" i="26"/>
  <c r="E61" i="26"/>
  <c r="L61" i="26"/>
  <c r="K61" i="26"/>
  <c r="G156" i="26"/>
  <c r="F156" i="26"/>
  <c r="I156" i="26"/>
  <c r="O156" i="26"/>
  <c r="L156" i="26"/>
  <c r="D24" i="26"/>
  <c r="D25" i="26" s="1"/>
  <c r="D26" i="26" s="1"/>
  <c r="D16" i="26"/>
  <c r="D17" i="26" s="1"/>
  <c r="E15" i="26" s="1"/>
  <c r="E17" i="26" s="1"/>
  <c r="F15" i="26" s="1"/>
  <c r="F17" i="26" s="1"/>
  <c r="G15" i="26" s="1"/>
  <c r="E108" i="26"/>
  <c r="E110" i="26" s="1"/>
  <c r="E84" i="26"/>
  <c r="E86" i="26" s="1"/>
  <c r="F84" i="26" s="1"/>
  <c r="F86" i="26" s="1"/>
  <c r="F87" i="26" s="1"/>
  <c r="N16" i="26"/>
  <c r="E147" i="26"/>
  <c r="E149" i="26" s="1"/>
  <c r="F147" i="26" s="1"/>
  <c r="F149" i="26" s="1"/>
  <c r="G147" i="26" s="1"/>
  <c r="G149" i="26" s="1"/>
  <c r="H147" i="26" s="1"/>
  <c r="E92" i="26"/>
  <c r="E94" i="26" s="1"/>
  <c r="F92" i="26" s="1"/>
  <c r="F94" i="26" s="1"/>
  <c r="G92" i="26" s="1"/>
  <c r="D200" i="27"/>
  <c r="D212" i="27"/>
  <c r="D216" i="27" s="1"/>
  <c r="J16" i="26"/>
  <c r="I69" i="26"/>
  <c r="D224" i="27"/>
  <c r="D228" i="27" s="1"/>
  <c r="C283" i="27"/>
  <c r="D69" i="26"/>
  <c r="D70" i="26" s="1"/>
  <c r="D39" i="27"/>
  <c r="D242" i="27"/>
  <c r="D81" i="27"/>
  <c r="D84" i="27" s="1"/>
  <c r="D230" i="27"/>
  <c r="D232" i="27" s="1"/>
  <c r="D103" i="26"/>
  <c r="E100" i="26"/>
  <c r="E102" i="26" s="1"/>
  <c r="F100" i="26" s="1"/>
  <c r="F102" i="26" s="1"/>
  <c r="G100" i="26" s="1"/>
  <c r="D79" i="26"/>
  <c r="E76" i="26"/>
  <c r="E78" i="26" s="1"/>
  <c r="G24" i="26"/>
  <c r="D17" i="27"/>
  <c r="D197" i="27"/>
  <c r="D51" i="27"/>
  <c r="D54" i="27" s="1"/>
  <c r="D119" i="26"/>
  <c r="E116" i="26"/>
  <c r="E118" i="26" s="1"/>
  <c r="F116" i="26" s="1"/>
  <c r="F118" i="26" s="1"/>
  <c r="G116" i="26" s="1"/>
  <c r="E131" i="26"/>
  <c r="D134" i="26"/>
  <c r="G16" i="26"/>
  <c r="D87" i="27"/>
  <c r="D69" i="27"/>
  <c r="D72" i="27" s="1"/>
  <c r="D236" i="27"/>
  <c r="D75" i="27"/>
  <c r="D78" i="27" s="1"/>
  <c r="D63" i="27"/>
  <c r="D66" i="27" s="1"/>
  <c r="D57" i="27"/>
  <c r="D59" i="27" s="1"/>
  <c r="D218" i="27"/>
  <c r="D222" i="27" s="1"/>
  <c r="D206" i="27"/>
  <c r="D213" i="26"/>
  <c r="E210" i="26"/>
  <c r="C49" i="27"/>
  <c r="N197" i="26"/>
  <c r="D273" i="27" l="1"/>
  <c r="C39" i="52"/>
  <c r="G39" i="52" s="1"/>
  <c r="C38" i="56"/>
  <c r="J48" i="26"/>
  <c r="K46" i="26" s="1"/>
  <c r="I49" i="26"/>
  <c r="I307" i="26"/>
  <c r="I206" i="26"/>
  <c r="J306" i="26"/>
  <c r="K304" i="26" s="1"/>
  <c r="J205" i="26"/>
  <c r="K203" i="26" s="1"/>
  <c r="J260" i="26"/>
  <c r="J228" i="26"/>
  <c r="J300" i="26"/>
  <c r="J276" i="26"/>
  <c r="K227" i="26"/>
  <c r="L225" i="26" s="1"/>
  <c r="K299" i="26"/>
  <c r="L297" i="26" s="1"/>
  <c r="K275" i="26"/>
  <c r="L273" i="26" s="1"/>
  <c r="J243" i="26"/>
  <c r="K241" i="26" s="1"/>
  <c r="J251" i="26"/>
  <c r="K249" i="26" s="1"/>
  <c r="K291" i="26"/>
  <c r="L289" i="26" s="1"/>
  <c r="K283" i="26"/>
  <c r="L281" i="26" s="1"/>
  <c r="K235" i="26"/>
  <c r="L233" i="26" s="1"/>
  <c r="K259" i="26"/>
  <c r="L257" i="26" s="1"/>
  <c r="J219" i="26"/>
  <c r="K217" i="26" s="1"/>
  <c r="J267" i="26"/>
  <c r="K265" i="26" s="1"/>
  <c r="J292" i="26"/>
  <c r="J284" i="26"/>
  <c r="J236" i="26"/>
  <c r="Q194" i="26"/>
  <c r="Q312" i="26" s="1"/>
  <c r="D156" i="26"/>
  <c r="D157" i="26" s="1"/>
  <c r="E155" i="26" s="1"/>
  <c r="E157" i="26" s="1"/>
  <c r="E158" i="26" s="1"/>
  <c r="D112" i="27"/>
  <c r="D114" i="27" s="1"/>
  <c r="D118" i="27" s="1"/>
  <c r="C24" i="52" s="1"/>
  <c r="D32" i="26"/>
  <c r="D33" i="26" s="1"/>
  <c r="D34" i="26" s="1"/>
  <c r="Q29" i="26"/>
  <c r="D185" i="26"/>
  <c r="D186" i="26" s="1"/>
  <c r="E184" i="26" s="1"/>
  <c r="E186" i="26" s="1"/>
  <c r="F184" i="26" s="1"/>
  <c r="F186" i="26" s="1"/>
  <c r="G184" i="26" s="1"/>
  <c r="G186" i="26" s="1"/>
  <c r="H184" i="26" s="1"/>
  <c r="Q182" i="26"/>
  <c r="D177" i="26"/>
  <c r="D178" i="26" s="1"/>
  <c r="E176" i="26" s="1"/>
  <c r="E178" i="26" s="1"/>
  <c r="F176" i="26" s="1"/>
  <c r="F178" i="26" s="1"/>
  <c r="G176" i="26" s="1"/>
  <c r="G178" i="26" s="1"/>
  <c r="H176" i="26" s="1"/>
  <c r="Q174" i="26"/>
  <c r="D143" i="27" s="1"/>
  <c r="D147" i="27" s="1"/>
  <c r="D154" i="27" s="1"/>
  <c r="D61" i="26"/>
  <c r="D62" i="26" s="1"/>
  <c r="E60" i="26" s="1"/>
  <c r="E62" i="26" s="1"/>
  <c r="F60" i="26" s="1"/>
  <c r="F62" i="26" s="1"/>
  <c r="G60" i="26" s="1"/>
  <c r="G62" i="26" s="1"/>
  <c r="H60" i="26" s="1"/>
  <c r="H62" i="26" s="1"/>
  <c r="I60" i="26" s="1"/>
  <c r="Q58" i="26"/>
  <c r="D37" i="27" s="1"/>
  <c r="D91" i="27"/>
  <c r="D45" i="27" s="1"/>
  <c r="D100" i="27" s="1"/>
  <c r="E23" i="26"/>
  <c r="E25" i="26" s="1"/>
  <c r="F23" i="26" s="1"/>
  <c r="F25" i="26" s="1"/>
  <c r="G23" i="26" s="1"/>
  <c r="G25" i="26" s="1"/>
  <c r="H23" i="26" s="1"/>
  <c r="D245" i="27"/>
  <c r="N39" i="52"/>
  <c r="J156" i="26"/>
  <c r="J185" i="26"/>
  <c r="J32" i="26"/>
  <c r="J61" i="26"/>
  <c r="J177" i="26"/>
  <c r="E103" i="26"/>
  <c r="D197" i="26"/>
  <c r="D198" i="26" s="1"/>
  <c r="D199" i="26" s="1"/>
  <c r="J126" i="26"/>
  <c r="K124" i="26" s="1"/>
  <c r="I127" i="26"/>
  <c r="D18" i="26"/>
  <c r="D215" i="27"/>
  <c r="E95" i="26"/>
  <c r="E150" i="26"/>
  <c r="D226" i="27"/>
  <c r="F108" i="26"/>
  <c r="F110" i="26" s="1"/>
  <c r="G108" i="26" s="1"/>
  <c r="G110" i="26" s="1"/>
  <c r="H108" i="26" s="1"/>
  <c r="E111" i="26"/>
  <c r="D83" i="27"/>
  <c r="D227" i="27"/>
  <c r="D214" i="27"/>
  <c r="E119" i="26"/>
  <c r="D90" i="27"/>
  <c r="E18" i="26"/>
  <c r="E87" i="26"/>
  <c r="D73" i="27"/>
  <c r="D44" i="27" s="1"/>
  <c r="D65" i="27"/>
  <c r="D71" i="27"/>
  <c r="D53" i="27"/>
  <c r="D233" i="27"/>
  <c r="F76" i="26"/>
  <c r="F78" i="26" s="1"/>
  <c r="G76" i="26" s="1"/>
  <c r="G78" i="26" s="1"/>
  <c r="H76" i="26" s="1"/>
  <c r="E79" i="26"/>
  <c r="G84" i="26"/>
  <c r="G86" i="26" s="1"/>
  <c r="H84" i="26" s="1"/>
  <c r="D89" i="27"/>
  <c r="D60" i="27"/>
  <c r="D77" i="27"/>
  <c r="E68" i="26"/>
  <c r="D71" i="26"/>
  <c r="D246" i="27"/>
  <c r="D244" i="27"/>
  <c r="F103" i="26"/>
  <c r="D234" i="27"/>
  <c r="D221" i="27"/>
  <c r="G150" i="26"/>
  <c r="F95" i="26"/>
  <c r="D220" i="27"/>
  <c r="F150" i="26"/>
  <c r="D20" i="27"/>
  <c r="D19" i="27"/>
  <c r="C13" i="52" s="1"/>
  <c r="D208" i="27"/>
  <c r="D209" i="27"/>
  <c r="D238" i="27"/>
  <c r="D240" i="27"/>
  <c r="D239" i="27"/>
  <c r="D282" i="27"/>
  <c r="E133" i="26"/>
  <c r="F131" i="26" s="1"/>
  <c r="F133" i="26" s="1"/>
  <c r="G131" i="26" s="1"/>
  <c r="G133" i="26" s="1"/>
  <c r="H131" i="26" s="1"/>
  <c r="D210" i="27"/>
  <c r="G94" i="26"/>
  <c r="H92" i="26" s="1"/>
  <c r="F18" i="26"/>
  <c r="J197" i="26"/>
  <c r="E212" i="26"/>
  <c r="F210" i="26" s="1"/>
  <c r="G17" i="26"/>
  <c r="H15" i="26" s="1"/>
  <c r="H149" i="26"/>
  <c r="I147" i="26" s="1"/>
  <c r="F119" i="26"/>
  <c r="G118" i="26"/>
  <c r="H116" i="26" s="1"/>
  <c r="G102" i="26"/>
  <c r="H100" i="26" s="1"/>
  <c r="D46" i="27" l="1"/>
  <c r="D47" i="27" s="1"/>
  <c r="D293" i="27" s="1"/>
  <c r="D275" i="27"/>
  <c r="C40" i="52" s="1"/>
  <c r="D310" i="27"/>
  <c r="D276" i="27"/>
  <c r="D326" i="27"/>
  <c r="D318" i="27"/>
  <c r="M39" i="52"/>
  <c r="M38" i="56"/>
  <c r="G38" i="56"/>
  <c r="G41" i="56" s="1"/>
  <c r="G51" i="56" s="1"/>
  <c r="N38" i="56"/>
  <c r="C41" i="56"/>
  <c r="C51" i="56" s="1"/>
  <c r="C20" i="52"/>
  <c r="M20" i="52" s="1"/>
  <c r="K48" i="26"/>
  <c r="L46" i="26" s="1"/>
  <c r="J49" i="26"/>
  <c r="M41" i="52"/>
  <c r="G41" i="52"/>
  <c r="N41" i="52"/>
  <c r="D22" i="27"/>
  <c r="D24" i="27" s="1"/>
  <c r="C14" i="52" s="1"/>
  <c r="J307" i="26"/>
  <c r="J206" i="26"/>
  <c r="K306" i="26"/>
  <c r="L304" i="26" s="1"/>
  <c r="K205" i="26"/>
  <c r="L203" i="26" s="1"/>
  <c r="E31" i="26"/>
  <c r="E33" i="26" s="1"/>
  <c r="F31" i="26" s="1"/>
  <c r="F33" i="26" s="1"/>
  <c r="G31" i="26" s="1"/>
  <c r="G33" i="26" s="1"/>
  <c r="H31" i="26" s="1"/>
  <c r="H33" i="26" s="1"/>
  <c r="I31" i="26" s="1"/>
  <c r="K300" i="26"/>
  <c r="K228" i="26"/>
  <c r="K292" i="26"/>
  <c r="J244" i="26"/>
  <c r="J268" i="26"/>
  <c r="J252" i="26"/>
  <c r="K236" i="26"/>
  <c r="L235" i="26"/>
  <c r="M233" i="26" s="1"/>
  <c r="L291" i="26"/>
  <c r="M289" i="26" s="1"/>
  <c r="K243" i="26"/>
  <c r="L241" i="26" s="1"/>
  <c r="L299" i="26"/>
  <c r="M297" i="26" s="1"/>
  <c r="L227" i="26"/>
  <c r="M225" i="26" s="1"/>
  <c r="J220" i="26"/>
  <c r="K219" i="26"/>
  <c r="L217" i="26" s="1"/>
  <c r="L259" i="26"/>
  <c r="M257" i="26" s="1"/>
  <c r="L283" i="26"/>
  <c r="M281" i="26" s="1"/>
  <c r="L275" i="26"/>
  <c r="M273" i="26" s="1"/>
  <c r="K267" i="26"/>
  <c r="L265" i="26" s="1"/>
  <c r="K251" i="26"/>
  <c r="L249" i="26" s="1"/>
  <c r="K260" i="26"/>
  <c r="K284" i="26"/>
  <c r="K276" i="26"/>
  <c r="D158" i="26"/>
  <c r="D63" i="26"/>
  <c r="D187" i="26"/>
  <c r="D179" i="26"/>
  <c r="D104" i="27"/>
  <c r="M13" i="52"/>
  <c r="N13" i="52"/>
  <c r="G13" i="52"/>
  <c r="D116" i="27"/>
  <c r="D123" i="27" s="1"/>
  <c r="E196" i="26"/>
  <c r="D145" i="27"/>
  <c r="D150" i="27" s="1"/>
  <c r="E179" i="26"/>
  <c r="D146" i="27"/>
  <c r="D157" i="27"/>
  <c r="D160" i="27" s="1"/>
  <c r="D115" i="27"/>
  <c r="D121" i="27" s="1"/>
  <c r="K126" i="26"/>
  <c r="L124" i="26" s="1"/>
  <c r="J127" i="26"/>
  <c r="F179" i="26"/>
  <c r="F63" i="26"/>
  <c r="F187" i="26"/>
  <c r="F26" i="26"/>
  <c r="F111" i="26"/>
  <c r="F134" i="26"/>
  <c r="F155" i="26"/>
  <c r="F157" i="26" s="1"/>
  <c r="G155" i="26" s="1"/>
  <c r="G157" i="26" s="1"/>
  <c r="H155" i="26" s="1"/>
  <c r="H157" i="26" s="1"/>
  <c r="I155" i="26" s="1"/>
  <c r="L16" i="26"/>
  <c r="G63" i="26"/>
  <c r="F79" i="26"/>
  <c r="E70" i="26"/>
  <c r="F68" i="26" s="1"/>
  <c r="E187" i="26"/>
  <c r="E134" i="26"/>
  <c r="E213" i="26"/>
  <c r="E63" i="26"/>
  <c r="G179" i="26"/>
  <c r="G111" i="26"/>
  <c r="E26" i="26"/>
  <c r="H150" i="26"/>
  <c r="G95" i="26"/>
  <c r="G87" i="26"/>
  <c r="D119" i="27"/>
  <c r="M24" i="52" s="1"/>
  <c r="H94" i="26"/>
  <c r="I92" i="26" s="1"/>
  <c r="H86" i="26"/>
  <c r="I84" i="26" s="1"/>
  <c r="G134" i="26"/>
  <c r="G18" i="26"/>
  <c r="H102" i="26"/>
  <c r="I100" i="26" s="1"/>
  <c r="H25" i="26"/>
  <c r="I23" i="26" s="1"/>
  <c r="I62" i="26"/>
  <c r="J60" i="26" s="1"/>
  <c r="H118" i="26"/>
  <c r="I116" i="26" s="1"/>
  <c r="H78" i="26"/>
  <c r="I76" i="26" s="1"/>
  <c r="H186" i="26"/>
  <c r="I184" i="26" s="1"/>
  <c r="D173" i="27"/>
  <c r="I149" i="26"/>
  <c r="J147" i="26" s="1"/>
  <c r="H17" i="26"/>
  <c r="I15" i="26" s="1"/>
  <c r="H178" i="26"/>
  <c r="I176" i="26" s="1"/>
  <c r="H110" i="26"/>
  <c r="I108" i="26" s="1"/>
  <c r="H133" i="26"/>
  <c r="I131" i="26" s="1"/>
  <c r="F212" i="26"/>
  <c r="G210" i="26" s="1"/>
  <c r="G103" i="26"/>
  <c r="G26" i="26"/>
  <c r="H63" i="26"/>
  <c r="G119" i="26"/>
  <c r="G79" i="26"/>
  <c r="G187" i="26"/>
  <c r="D102" i="27" l="1"/>
  <c r="C21" i="52" s="1"/>
  <c r="D175" i="27"/>
  <c r="D176" i="27"/>
  <c r="D180" i="27" s="1"/>
  <c r="M41" i="56"/>
  <c r="M51" i="56" s="1"/>
  <c r="N41" i="56"/>
  <c r="N51" i="56" s="1"/>
  <c r="C44" i="52"/>
  <c r="L48" i="26"/>
  <c r="M46" i="26" s="1"/>
  <c r="K49" i="26"/>
  <c r="D25" i="27"/>
  <c r="M14" i="52" s="1"/>
  <c r="G34" i="26"/>
  <c r="N20" i="52"/>
  <c r="D303" i="27"/>
  <c r="G20" i="52"/>
  <c r="E34" i="26"/>
  <c r="F34" i="26"/>
  <c r="K307" i="26"/>
  <c r="L306" i="26"/>
  <c r="M304" i="26" s="1"/>
  <c r="K206" i="26"/>
  <c r="L205" i="26"/>
  <c r="M203" i="26" s="1"/>
  <c r="L260" i="26"/>
  <c r="L284" i="26"/>
  <c r="K220" i="26"/>
  <c r="M283" i="26"/>
  <c r="N281" i="26" s="1"/>
  <c r="L219" i="26"/>
  <c r="M217" i="26" s="1"/>
  <c r="K252" i="26"/>
  <c r="L300" i="26"/>
  <c r="L292" i="26"/>
  <c r="L267" i="26"/>
  <c r="M265" i="26" s="1"/>
  <c r="M227" i="26"/>
  <c r="N225" i="26" s="1"/>
  <c r="L243" i="26"/>
  <c r="M241" i="26" s="1"/>
  <c r="M235" i="26"/>
  <c r="N233" i="26" s="1"/>
  <c r="M275" i="26"/>
  <c r="N273" i="26" s="1"/>
  <c r="M259" i="26"/>
  <c r="N257" i="26" s="1"/>
  <c r="K268" i="26"/>
  <c r="L228" i="26"/>
  <c r="K244" i="26"/>
  <c r="L236" i="26"/>
  <c r="L251" i="26"/>
  <c r="M249" i="26" s="1"/>
  <c r="M299" i="26"/>
  <c r="N297" i="26" s="1"/>
  <c r="M291" i="26"/>
  <c r="N289" i="26" s="1"/>
  <c r="L276" i="26"/>
  <c r="D327" i="27"/>
  <c r="D149" i="27"/>
  <c r="C25" i="52" s="1"/>
  <c r="N40" i="52"/>
  <c r="N42" i="52" s="1"/>
  <c r="G40" i="52"/>
  <c r="G42" i="52" s="1"/>
  <c r="M40" i="52"/>
  <c r="C42" i="52"/>
  <c r="N24" i="52"/>
  <c r="G24" i="52"/>
  <c r="D122" i="27"/>
  <c r="E198" i="26"/>
  <c r="F196" i="26" s="1"/>
  <c r="D153" i="27"/>
  <c r="D152" i="27"/>
  <c r="C45" i="52" s="1"/>
  <c r="D167" i="27"/>
  <c r="D166" i="27"/>
  <c r="D159" i="27"/>
  <c r="D161" i="27"/>
  <c r="D168" i="27" s="1"/>
  <c r="D324" i="27" s="1"/>
  <c r="G158" i="26"/>
  <c r="L126" i="26"/>
  <c r="M124" i="26" s="1"/>
  <c r="K127" i="26"/>
  <c r="F158" i="26"/>
  <c r="D12" i="27"/>
  <c r="D14" i="27" s="1"/>
  <c r="F70" i="26"/>
  <c r="G68" i="26" s="1"/>
  <c r="E71" i="26"/>
  <c r="F213" i="26"/>
  <c r="H179" i="26"/>
  <c r="H34" i="26"/>
  <c r="H18" i="26"/>
  <c r="H26" i="26"/>
  <c r="H158" i="26"/>
  <c r="H87" i="26"/>
  <c r="H95" i="26"/>
  <c r="H187" i="26"/>
  <c r="I86" i="26"/>
  <c r="J84" i="26" s="1"/>
  <c r="I94" i="26"/>
  <c r="J92" i="26" s="1"/>
  <c r="H111" i="26"/>
  <c r="I150" i="26"/>
  <c r="H79" i="26"/>
  <c r="I133" i="26"/>
  <c r="J131" i="26" s="1"/>
  <c r="I118" i="26"/>
  <c r="J116" i="26" s="1"/>
  <c r="J62" i="26"/>
  <c r="K60" i="26" s="1"/>
  <c r="I102" i="26"/>
  <c r="J100" i="26" s="1"/>
  <c r="G212" i="26"/>
  <c r="H210" i="26" s="1"/>
  <c r="I110" i="26"/>
  <c r="J108" i="26" s="1"/>
  <c r="I178" i="26"/>
  <c r="J176" i="26" s="1"/>
  <c r="I33" i="26"/>
  <c r="J31" i="26" s="1"/>
  <c r="I17" i="26"/>
  <c r="J15" i="26" s="1"/>
  <c r="J149" i="26"/>
  <c r="K147" i="26" s="1"/>
  <c r="I186" i="26"/>
  <c r="J184" i="26" s="1"/>
  <c r="I78" i="26"/>
  <c r="J76" i="26" s="1"/>
  <c r="I25" i="26"/>
  <c r="J23" i="26" s="1"/>
  <c r="I157" i="26"/>
  <c r="J155" i="26" s="1"/>
  <c r="H134" i="26"/>
  <c r="H119" i="26"/>
  <c r="I63" i="26"/>
  <c r="H103" i="26"/>
  <c r="D178" i="27" l="1"/>
  <c r="C36" i="52" s="1"/>
  <c r="D179" i="27"/>
  <c r="D314" i="27" s="1"/>
  <c r="D319" i="27"/>
  <c r="D322" i="27"/>
  <c r="C49" i="52"/>
  <c r="M49" i="52" s="1"/>
  <c r="C48" i="52"/>
  <c r="M48" i="52" s="1"/>
  <c r="C12" i="52"/>
  <c r="L49" i="26"/>
  <c r="G14" i="52"/>
  <c r="N14" i="52"/>
  <c r="M48" i="26"/>
  <c r="N46" i="26" s="1"/>
  <c r="N36" i="52"/>
  <c r="D316" i="27"/>
  <c r="N44" i="52"/>
  <c r="M44" i="52"/>
  <c r="M45" i="52"/>
  <c r="N45" i="52"/>
  <c r="D311" i="27"/>
  <c r="M25" i="52"/>
  <c r="D294" i="27"/>
  <c r="D308" i="27"/>
  <c r="L206" i="26"/>
  <c r="M306" i="26"/>
  <c r="N304" i="26" s="1"/>
  <c r="L307" i="26"/>
  <c r="M205" i="26"/>
  <c r="N203" i="26" s="1"/>
  <c r="M300" i="26"/>
  <c r="M284" i="26"/>
  <c r="N299" i="26"/>
  <c r="O297" i="26" s="1"/>
  <c r="O299" i="26" s="1"/>
  <c r="O300" i="26" s="1"/>
  <c r="N283" i="26"/>
  <c r="O281" i="26" s="1"/>
  <c r="O283" i="26" s="1"/>
  <c r="O284" i="26" s="1"/>
  <c r="M260" i="26"/>
  <c r="M236" i="26"/>
  <c r="M228" i="26"/>
  <c r="N275" i="26"/>
  <c r="O273" i="26" s="1"/>
  <c r="O275" i="26" s="1"/>
  <c r="O276" i="26" s="1"/>
  <c r="M243" i="26"/>
  <c r="N241" i="26" s="1"/>
  <c r="M267" i="26"/>
  <c r="N265" i="26" s="1"/>
  <c r="N291" i="26"/>
  <c r="O289" i="26" s="1"/>
  <c r="O291" i="26" s="1"/>
  <c r="O292" i="26" s="1"/>
  <c r="M251" i="26"/>
  <c r="N249" i="26" s="1"/>
  <c r="M219" i="26"/>
  <c r="N217" i="26" s="1"/>
  <c r="M276" i="26"/>
  <c r="L244" i="26"/>
  <c r="L268" i="26"/>
  <c r="N259" i="26"/>
  <c r="O257" i="26" s="1"/>
  <c r="O259" i="26" s="1"/>
  <c r="O260" i="26" s="1"/>
  <c r="N235" i="26"/>
  <c r="O233" i="26" s="1"/>
  <c r="O235" i="26" s="1"/>
  <c r="O236" i="26" s="1"/>
  <c r="N227" i="26"/>
  <c r="O225" i="26" s="1"/>
  <c r="O227" i="26" s="1"/>
  <c r="O228" i="26" s="1"/>
  <c r="M292" i="26"/>
  <c r="L252" i="26"/>
  <c r="L220" i="26"/>
  <c r="G44" i="52"/>
  <c r="G25" i="52"/>
  <c r="G26" i="52" s="1"/>
  <c r="D48" i="27"/>
  <c r="D103" i="27" s="1"/>
  <c r="M42" i="52"/>
  <c r="G45" i="52"/>
  <c r="M36" i="52"/>
  <c r="E199" i="26"/>
  <c r="F198" i="26"/>
  <c r="G196" i="26" s="1"/>
  <c r="D163" i="27"/>
  <c r="D164" i="27"/>
  <c r="D309" i="27"/>
  <c r="D325" i="27"/>
  <c r="M126" i="26"/>
  <c r="N124" i="26" s="1"/>
  <c r="L127" i="26"/>
  <c r="D15" i="27"/>
  <c r="F71" i="26"/>
  <c r="G70" i="26"/>
  <c r="H68" i="26" s="1"/>
  <c r="J150" i="26"/>
  <c r="I158" i="26"/>
  <c r="I26" i="26"/>
  <c r="I87" i="26"/>
  <c r="I187" i="26"/>
  <c r="J94" i="26"/>
  <c r="K92" i="26" s="1"/>
  <c r="I79" i="26"/>
  <c r="I134" i="26"/>
  <c r="J86" i="26"/>
  <c r="K84" i="26" s="1"/>
  <c r="I95" i="26"/>
  <c r="J157" i="26"/>
  <c r="K155" i="26" s="1"/>
  <c r="J25" i="26"/>
  <c r="K23" i="26" s="1"/>
  <c r="J78" i="26"/>
  <c r="K76" i="26" s="1"/>
  <c r="J186" i="26"/>
  <c r="K184" i="26" s="1"/>
  <c r="K149" i="26"/>
  <c r="L147" i="26" s="1"/>
  <c r="J133" i="26"/>
  <c r="K131" i="26" s="1"/>
  <c r="I18" i="26"/>
  <c r="I34" i="26"/>
  <c r="I179" i="26"/>
  <c r="I111" i="26"/>
  <c r="G213" i="26"/>
  <c r="I103" i="26"/>
  <c r="J63" i="26"/>
  <c r="I119" i="26"/>
  <c r="J17" i="26"/>
  <c r="K15" i="26" s="1"/>
  <c r="J33" i="26"/>
  <c r="K31" i="26" s="1"/>
  <c r="J178" i="26"/>
  <c r="K176" i="26" s="1"/>
  <c r="J110" i="26"/>
  <c r="K108" i="26" s="1"/>
  <c r="H212" i="26"/>
  <c r="I210" i="26" s="1"/>
  <c r="J102" i="26"/>
  <c r="K100" i="26" s="1"/>
  <c r="K62" i="26"/>
  <c r="L60" i="26" s="1"/>
  <c r="J118" i="26"/>
  <c r="K116" i="26" s="1"/>
  <c r="D306" i="27" l="1"/>
  <c r="D317" i="27"/>
  <c r="D320" i="27" s="1"/>
  <c r="C29" i="52"/>
  <c r="M29" i="52" s="1"/>
  <c r="C28" i="52"/>
  <c r="M28" i="52" s="1"/>
  <c r="G36" i="52"/>
  <c r="N48" i="26"/>
  <c r="O46" i="26" s="1"/>
  <c r="O48" i="26" s="1"/>
  <c r="O49" i="26" s="1"/>
  <c r="M49" i="26"/>
  <c r="G49" i="52"/>
  <c r="N49" i="52"/>
  <c r="D299" i="27"/>
  <c r="N48" i="52"/>
  <c r="C50" i="52"/>
  <c r="C46" i="52"/>
  <c r="M46" i="52"/>
  <c r="N25" i="52"/>
  <c r="N26" i="52" s="1"/>
  <c r="C26" i="52"/>
  <c r="M12" i="52"/>
  <c r="N12" i="52"/>
  <c r="N15" i="52" s="1"/>
  <c r="G12" i="52"/>
  <c r="G15" i="52" s="1"/>
  <c r="D290" i="27"/>
  <c r="M307" i="26"/>
  <c r="M206" i="26"/>
  <c r="N306" i="26"/>
  <c r="O304" i="26" s="1"/>
  <c r="O306" i="26" s="1"/>
  <c r="O307" i="26" s="1"/>
  <c r="N205" i="26"/>
  <c r="O203" i="26" s="1"/>
  <c r="O205" i="26" s="1"/>
  <c r="O206" i="26" s="1"/>
  <c r="N276" i="26"/>
  <c r="N260" i="26"/>
  <c r="N300" i="26"/>
  <c r="R295" i="26" s="1"/>
  <c r="N228" i="26"/>
  <c r="M268" i="26"/>
  <c r="N219" i="26"/>
  <c r="O217" i="26" s="1"/>
  <c r="O219" i="26" s="1"/>
  <c r="O220" i="26" s="1"/>
  <c r="N267" i="26"/>
  <c r="O265" i="26" s="1"/>
  <c r="O267" i="26" s="1"/>
  <c r="O268" i="26" s="1"/>
  <c r="N236" i="26"/>
  <c r="M220" i="26"/>
  <c r="N292" i="26"/>
  <c r="N251" i="26"/>
  <c r="O249" i="26" s="1"/>
  <c r="O251" i="26" s="1"/>
  <c r="O252" i="26" s="1"/>
  <c r="N243" i="26"/>
  <c r="O241" i="26" s="1"/>
  <c r="O243" i="26" s="1"/>
  <c r="O244" i="26" s="1"/>
  <c r="M252" i="26"/>
  <c r="M244" i="26"/>
  <c r="N284" i="26"/>
  <c r="N46" i="52"/>
  <c r="G46" i="52"/>
  <c r="M26" i="52"/>
  <c r="C15" i="52"/>
  <c r="D302" i="27"/>
  <c r="G48" i="52"/>
  <c r="D312" i="27"/>
  <c r="F199" i="26"/>
  <c r="G198" i="26"/>
  <c r="H196" i="26" s="1"/>
  <c r="D328" i="27"/>
  <c r="D300" i="27"/>
  <c r="D291" i="27"/>
  <c r="N126" i="26"/>
  <c r="O124" i="26" s="1"/>
  <c r="O126" i="26" s="1"/>
  <c r="O127" i="26" s="1"/>
  <c r="M127" i="26"/>
  <c r="G71" i="26"/>
  <c r="H70" i="26"/>
  <c r="I68" i="26" s="1"/>
  <c r="J119" i="26"/>
  <c r="J103" i="26"/>
  <c r="H213" i="26"/>
  <c r="J179" i="26"/>
  <c r="J34" i="26"/>
  <c r="K150" i="26"/>
  <c r="J187" i="26"/>
  <c r="J79" i="26"/>
  <c r="J26" i="26"/>
  <c r="J87" i="26"/>
  <c r="K63" i="26"/>
  <c r="K86" i="26"/>
  <c r="L84" i="26" s="1"/>
  <c r="J111" i="26"/>
  <c r="J95" i="26"/>
  <c r="K94" i="26"/>
  <c r="L92" i="26" s="1"/>
  <c r="K118" i="26"/>
  <c r="L116" i="26" s="1"/>
  <c r="L62" i="26"/>
  <c r="M60" i="26" s="1"/>
  <c r="K102" i="26"/>
  <c r="L100" i="26" s="1"/>
  <c r="I212" i="26"/>
  <c r="J210" i="26" s="1"/>
  <c r="K110" i="26"/>
  <c r="L108" i="26" s="1"/>
  <c r="K178" i="26"/>
  <c r="L176" i="26" s="1"/>
  <c r="K33" i="26"/>
  <c r="L31" i="26" s="1"/>
  <c r="L149" i="26"/>
  <c r="M147" i="26" s="1"/>
  <c r="K186" i="26"/>
  <c r="L184" i="26" s="1"/>
  <c r="K78" i="26"/>
  <c r="L76" i="26" s="1"/>
  <c r="K25" i="26"/>
  <c r="L23" i="26" s="1"/>
  <c r="J18" i="26"/>
  <c r="J134" i="26"/>
  <c r="J158" i="26"/>
  <c r="K17" i="26"/>
  <c r="L15" i="26" s="1"/>
  <c r="K133" i="26"/>
  <c r="L131" i="26" s="1"/>
  <c r="K157" i="26"/>
  <c r="L155" i="26" s="1"/>
  <c r="C52" i="52" l="1"/>
  <c r="C54" i="52" s="1"/>
  <c r="N49" i="26"/>
  <c r="R44" i="26" s="1"/>
  <c r="E33" i="27" s="1"/>
  <c r="G50" i="52"/>
  <c r="G52" i="52" s="1"/>
  <c r="N50" i="52"/>
  <c r="N52" i="52" s="1"/>
  <c r="M50" i="52"/>
  <c r="M52" i="52" s="1"/>
  <c r="N29" i="52"/>
  <c r="G29" i="52"/>
  <c r="C30" i="52"/>
  <c r="N28" i="52"/>
  <c r="N21" i="52"/>
  <c r="N22" i="52" s="1"/>
  <c r="M15" i="52"/>
  <c r="N307" i="26"/>
  <c r="R302" i="26" s="1"/>
  <c r="E263" i="27" s="1"/>
  <c r="N206" i="26"/>
  <c r="R201" i="26" s="1"/>
  <c r="E187" i="27" s="1"/>
  <c r="N244" i="26"/>
  <c r="N268" i="26"/>
  <c r="N252" i="26"/>
  <c r="N220" i="26"/>
  <c r="G21" i="52"/>
  <c r="G22" i="52" s="1"/>
  <c r="C22" i="52"/>
  <c r="M21" i="52"/>
  <c r="G28" i="52"/>
  <c r="G199" i="26"/>
  <c r="H198" i="26"/>
  <c r="I196" i="26" s="1"/>
  <c r="R287" i="26"/>
  <c r="N127" i="26"/>
  <c r="R122" i="26" s="1"/>
  <c r="I70" i="26"/>
  <c r="J68" i="26" s="1"/>
  <c r="H71" i="26"/>
  <c r="K179" i="26"/>
  <c r="K111" i="26"/>
  <c r="K87" i="26"/>
  <c r="L86" i="26"/>
  <c r="M84" i="26" s="1"/>
  <c r="K95" i="26"/>
  <c r="L94" i="26"/>
  <c r="M92" i="26" s="1"/>
  <c r="L178" i="26"/>
  <c r="M176" i="26" s="1"/>
  <c r="L110" i="26"/>
  <c r="M108" i="26" s="1"/>
  <c r="K158" i="26"/>
  <c r="K134" i="26"/>
  <c r="K18" i="26"/>
  <c r="K26" i="26"/>
  <c r="K79" i="26"/>
  <c r="K187" i="26"/>
  <c r="L150" i="26"/>
  <c r="K34" i="26"/>
  <c r="I213" i="26"/>
  <c r="K103" i="26"/>
  <c r="L63" i="26"/>
  <c r="K119" i="26"/>
  <c r="L157" i="26"/>
  <c r="M155" i="26" s="1"/>
  <c r="L133" i="26"/>
  <c r="M131" i="26" s="1"/>
  <c r="L17" i="26"/>
  <c r="M15" i="26" s="1"/>
  <c r="L25" i="26"/>
  <c r="M23" i="26" s="1"/>
  <c r="L78" i="26"/>
  <c r="M76" i="26" s="1"/>
  <c r="L186" i="26"/>
  <c r="M184" i="26" s="1"/>
  <c r="M149" i="26"/>
  <c r="N147" i="26" s="1"/>
  <c r="L33" i="26"/>
  <c r="M31" i="26" s="1"/>
  <c r="J212" i="26"/>
  <c r="K210" i="26" s="1"/>
  <c r="L102" i="26"/>
  <c r="M100" i="26" s="1"/>
  <c r="M62" i="26"/>
  <c r="N60" i="26" s="1"/>
  <c r="L118" i="26"/>
  <c r="M116" i="26" s="1"/>
  <c r="N30" i="52" l="1"/>
  <c r="E265" i="27"/>
  <c r="E266" i="27"/>
  <c r="E270" i="27" s="1"/>
  <c r="E190" i="27"/>
  <c r="E194" i="27" s="1"/>
  <c r="E189" i="27"/>
  <c r="G30" i="52"/>
  <c r="M30" i="52"/>
  <c r="M22" i="52"/>
  <c r="E256" i="27"/>
  <c r="E249" i="27"/>
  <c r="E251" i="27" s="1"/>
  <c r="H199" i="26"/>
  <c r="I198" i="26"/>
  <c r="J196" i="26" s="1"/>
  <c r="E94" i="27"/>
  <c r="J70" i="26"/>
  <c r="K68" i="26" s="1"/>
  <c r="I71" i="26"/>
  <c r="L26" i="26"/>
  <c r="L95" i="26"/>
  <c r="L111" i="26"/>
  <c r="L179" i="26"/>
  <c r="L18" i="26"/>
  <c r="L87" i="26"/>
  <c r="M94" i="26"/>
  <c r="N92" i="26" s="1"/>
  <c r="M86" i="26"/>
  <c r="N84" i="26" s="1"/>
  <c r="L134" i="26"/>
  <c r="M118" i="26"/>
  <c r="N116" i="26" s="1"/>
  <c r="M25" i="26"/>
  <c r="N23" i="26" s="1"/>
  <c r="M17" i="26"/>
  <c r="N15" i="26" s="1"/>
  <c r="M133" i="26"/>
  <c r="N131" i="26" s="1"/>
  <c r="M110" i="26"/>
  <c r="N108" i="26" s="1"/>
  <c r="M178" i="26"/>
  <c r="N176" i="26" s="1"/>
  <c r="L119" i="26"/>
  <c r="M63" i="26"/>
  <c r="L103" i="26"/>
  <c r="J213" i="26"/>
  <c r="L34" i="26"/>
  <c r="M150" i="26"/>
  <c r="L187" i="26"/>
  <c r="L79" i="26"/>
  <c r="L158" i="26"/>
  <c r="N62" i="26"/>
  <c r="O60" i="26" s="1"/>
  <c r="M102" i="26"/>
  <c r="N100" i="26" s="1"/>
  <c r="K212" i="26"/>
  <c r="L210" i="26" s="1"/>
  <c r="M33" i="26"/>
  <c r="N31" i="26" s="1"/>
  <c r="N149" i="26"/>
  <c r="O147" i="26" s="1"/>
  <c r="M186" i="26"/>
  <c r="N184" i="26" s="1"/>
  <c r="M78" i="26"/>
  <c r="N76" i="26" s="1"/>
  <c r="M157" i="26"/>
  <c r="N155" i="26" s="1"/>
  <c r="E269" i="27" l="1"/>
  <c r="E268" i="27"/>
  <c r="E193" i="27"/>
  <c r="E192" i="27"/>
  <c r="E258" i="27"/>
  <c r="E252" i="27"/>
  <c r="E253" i="27"/>
  <c r="E259" i="27"/>
  <c r="E260" i="27"/>
  <c r="J198" i="26"/>
  <c r="K196" i="26" s="1"/>
  <c r="I199" i="26"/>
  <c r="E97" i="27"/>
  <c r="E96" i="27"/>
  <c r="E98" i="27"/>
  <c r="M134" i="26"/>
  <c r="K70" i="26"/>
  <c r="L68" i="26" s="1"/>
  <c r="J71" i="26"/>
  <c r="M87" i="26"/>
  <c r="N86" i="26"/>
  <c r="O84" i="26" s="1"/>
  <c r="M79" i="26"/>
  <c r="M95" i="26"/>
  <c r="N94" i="26"/>
  <c r="O92" i="26" s="1"/>
  <c r="N78" i="26"/>
  <c r="O76" i="26" s="1"/>
  <c r="N133" i="26"/>
  <c r="O131" i="26" s="1"/>
  <c r="M158" i="26"/>
  <c r="M187" i="26"/>
  <c r="N150" i="26"/>
  <c r="M34" i="26"/>
  <c r="K213" i="26"/>
  <c r="M103" i="26"/>
  <c r="N63" i="26"/>
  <c r="M179" i="26"/>
  <c r="M111" i="26"/>
  <c r="M18" i="26"/>
  <c r="M26" i="26"/>
  <c r="M119" i="26"/>
  <c r="N157" i="26"/>
  <c r="O155" i="26" s="1"/>
  <c r="N186" i="26"/>
  <c r="O184" i="26" s="1"/>
  <c r="O149" i="26"/>
  <c r="O150" i="26" s="1"/>
  <c r="N33" i="26"/>
  <c r="O31" i="26" s="1"/>
  <c r="L212" i="26"/>
  <c r="M210" i="26" s="1"/>
  <c r="N102" i="26"/>
  <c r="O100" i="26" s="1"/>
  <c r="O62" i="26"/>
  <c r="O63" i="26" s="1"/>
  <c r="N178" i="26"/>
  <c r="O176" i="26" s="1"/>
  <c r="N110" i="26"/>
  <c r="O108" i="26" s="1"/>
  <c r="N17" i="26"/>
  <c r="O15" i="26" s="1"/>
  <c r="N25" i="26"/>
  <c r="O23" i="26" s="1"/>
  <c r="N118" i="26"/>
  <c r="O116" i="26" s="1"/>
  <c r="R263" i="26" l="1"/>
  <c r="E230" i="27" s="1"/>
  <c r="E233" i="27" s="1"/>
  <c r="R58" i="26"/>
  <c r="E37" i="27" s="1"/>
  <c r="R145" i="26"/>
  <c r="E51" i="27" s="1"/>
  <c r="E54" i="27" s="1"/>
  <c r="K198" i="26"/>
  <c r="L196" i="26" s="1"/>
  <c r="J199" i="26"/>
  <c r="K71" i="26"/>
  <c r="L70" i="26"/>
  <c r="M68" i="26" s="1"/>
  <c r="N95" i="26"/>
  <c r="L213" i="26"/>
  <c r="R271" i="26"/>
  <c r="N87" i="26"/>
  <c r="O94" i="26"/>
  <c r="O95" i="26" s="1"/>
  <c r="O86" i="26"/>
  <c r="O87" i="26" s="1"/>
  <c r="O17" i="26"/>
  <c r="O18" i="26" s="1"/>
  <c r="O110" i="26"/>
  <c r="O111" i="26" s="1"/>
  <c r="O33" i="26"/>
  <c r="O34" i="26" s="1"/>
  <c r="R223" i="26"/>
  <c r="M212" i="26"/>
  <c r="N210" i="26" s="1"/>
  <c r="R247" i="26"/>
  <c r="N119" i="26"/>
  <c r="N26" i="26"/>
  <c r="N18" i="26"/>
  <c r="N111" i="26"/>
  <c r="N179" i="26"/>
  <c r="N103" i="26"/>
  <c r="N34" i="26"/>
  <c r="N187" i="26"/>
  <c r="N158" i="26"/>
  <c r="N134" i="26"/>
  <c r="N79" i="26"/>
  <c r="O118" i="26"/>
  <c r="O119" i="26" s="1"/>
  <c r="O25" i="26"/>
  <c r="O26" i="26" s="1"/>
  <c r="O178" i="26"/>
  <c r="O179" i="26" s="1"/>
  <c r="O102" i="26"/>
  <c r="O103" i="26" s="1"/>
  <c r="O186" i="26"/>
  <c r="O187" i="26" s="1"/>
  <c r="O157" i="26"/>
  <c r="O158" i="26" s="1"/>
  <c r="O133" i="26"/>
  <c r="O134" i="26" s="1"/>
  <c r="O78" i="26"/>
  <c r="O79" i="26" s="1"/>
  <c r="R21" i="26" l="1"/>
  <c r="E20" i="52"/>
  <c r="R13" i="26"/>
  <c r="R174" i="26"/>
  <c r="E143" i="27" s="1"/>
  <c r="E145" i="27" s="1"/>
  <c r="R153" i="26"/>
  <c r="E112" i="27" s="1"/>
  <c r="E116" i="27" s="1"/>
  <c r="E123" i="27" s="1"/>
  <c r="R90" i="26"/>
  <c r="E69" i="27" s="1"/>
  <c r="E73" i="27" s="1"/>
  <c r="E44" i="27" s="1"/>
  <c r="R82" i="26"/>
  <c r="E63" i="27" s="1"/>
  <c r="E65" i="27" s="1"/>
  <c r="R98" i="26"/>
  <c r="E75" i="27" s="1"/>
  <c r="E78" i="27" s="1"/>
  <c r="R279" i="26"/>
  <c r="E242" i="27" s="1"/>
  <c r="R114" i="26"/>
  <c r="E87" i="27" s="1"/>
  <c r="R239" i="26"/>
  <c r="E212" i="27" s="1"/>
  <c r="E214" i="27" s="1"/>
  <c r="R129" i="26"/>
  <c r="E42" i="27" s="1"/>
  <c r="R74" i="26"/>
  <c r="E57" i="27" s="1"/>
  <c r="E60" i="27" s="1"/>
  <c r="R182" i="26"/>
  <c r="E157" i="27" s="1"/>
  <c r="E160" i="27" s="1"/>
  <c r="R255" i="26"/>
  <c r="E224" i="27" s="1"/>
  <c r="E228" i="27" s="1"/>
  <c r="R29" i="26"/>
  <c r="E22" i="27" s="1"/>
  <c r="E24" i="27" s="1"/>
  <c r="E14" i="52" s="1"/>
  <c r="R106" i="26"/>
  <c r="E81" i="27" s="1"/>
  <c r="E83" i="27" s="1"/>
  <c r="E236" i="27"/>
  <c r="L198" i="26"/>
  <c r="M196" i="26" s="1"/>
  <c r="K199" i="26"/>
  <c r="E53" i="27"/>
  <c r="E279" i="27"/>
  <c r="E282" i="27" s="1"/>
  <c r="L71" i="26"/>
  <c r="M70" i="26"/>
  <c r="N68" i="26" s="1"/>
  <c r="E232" i="27"/>
  <c r="E218" i="27"/>
  <c r="E220" i="27" s="1"/>
  <c r="E234" i="27"/>
  <c r="M213" i="26"/>
  <c r="N212" i="26"/>
  <c r="O210" i="26" s="1"/>
  <c r="E17" i="27" l="1"/>
  <c r="E20" i="27" s="1"/>
  <c r="E281" i="27"/>
  <c r="E91" i="27"/>
  <c r="E104" i="27" s="1"/>
  <c r="E246" i="27"/>
  <c r="E238" i="27"/>
  <c r="E240" i="27"/>
  <c r="E239" i="27"/>
  <c r="E89" i="27"/>
  <c r="E161" i="27"/>
  <c r="E168" i="27" s="1"/>
  <c r="E324" i="27" s="1"/>
  <c r="M198" i="26"/>
  <c r="N196" i="26" s="1"/>
  <c r="L199" i="26"/>
  <c r="E159" i="27"/>
  <c r="E164" i="27" s="1"/>
  <c r="E12" i="27"/>
  <c r="E15" i="27" s="1"/>
  <c r="E227" i="27"/>
  <c r="E215" i="27"/>
  <c r="E147" i="27"/>
  <c r="E154" i="27" s="1"/>
  <c r="E327" i="27" s="1"/>
  <c r="E244" i="27"/>
  <c r="E90" i="27"/>
  <c r="E72" i="27"/>
  <c r="E216" i="27"/>
  <c r="E59" i="27"/>
  <c r="E66" i="27"/>
  <c r="E114" i="27"/>
  <c r="E119" i="27" s="1"/>
  <c r="E222" i="27"/>
  <c r="E71" i="27"/>
  <c r="E84" i="27"/>
  <c r="E226" i="27"/>
  <c r="E115" i="27"/>
  <c r="E122" i="27" s="1"/>
  <c r="E25" i="27"/>
  <c r="J14" i="52" s="1"/>
  <c r="Q14" i="52" s="1"/>
  <c r="R14" i="52" s="1"/>
  <c r="E146" i="27"/>
  <c r="E152" i="27" s="1"/>
  <c r="E45" i="52" s="1"/>
  <c r="E221" i="27"/>
  <c r="E245" i="27"/>
  <c r="N70" i="26"/>
  <c r="O68" i="26" s="1"/>
  <c r="O70" i="26" s="1"/>
  <c r="O71" i="26" s="1"/>
  <c r="E77" i="27"/>
  <c r="M71" i="26"/>
  <c r="R231" i="26"/>
  <c r="O212" i="26"/>
  <c r="O213" i="26" s="1"/>
  <c r="E166" i="27"/>
  <c r="E167" i="27"/>
  <c r="E150" i="27"/>
  <c r="E149" i="27"/>
  <c r="E25" i="52" s="1"/>
  <c r="N213" i="26"/>
  <c r="E48" i="52" l="1"/>
  <c r="E49" i="52"/>
  <c r="J49" i="52" s="1"/>
  <c r="E41" i="52"/>
  <c r="E19" i="27"/>
  <c r="E13" i="52" s="1"/>
  <c r="J13" i="52" s="1"/>
  <c r="Q13" i="52" s="1"/>
  <c r="E316" i="27"/>
  <c r="E299" i="27"/>
  <c r="K14" i="52"/>
  <c r="E303" i="27"/>
  <c r="E308" i="27"/>
  <c r="R208" i="26"/>
  <c r="E14" i="27"/>
  <c r="E163" i="27"/>
  <c r="E45" i="27"/>
  <c r="E46" i="27" s="1"/>
  <c r="E206" i="27"/>
  <c r="E273" i="27" s="1"/>
  <c r="N198" i="26"/>
  <c r="O196" i="26" s="1"/>
  <c r="O198" i="26" s="1"/>
  <c r="O199" i="26" s="1"/>
  <c r="M199" i="26"/>
  <c r="E300" i="27"/>
  <c r="R215" i="26"/>
  <c r="E121" i="27"/>
  <c r="E118" i="27"/>
  <c r="E24" i="52" s="1"/>
  <c r="E153" i="27"/>
  <c r="N71" i="26"/>
  <c r="R66" i="26" s="1"/>
  <c r="E28" i="52" l="1"/>
  <c r="E29" i="52"/>
  <c r="J29" i="52" s="1"/>
  <c r="Q29" i="52" s="1"/>
  <c r="R29" i="52" s="1"/>
  <c r="E12" i="52"/>
  <c r="E44" i="52"/>
  <c r="E50" i="52"/>
  <c r="K49" i="52"/>
  <c r="Q49" i="52"/>
  <c r="R49" i="52" s="1"/>
  <c r="E319" i="27"/>
  <c r="J45" i="52"/>
  <c r="Q45" i="52" s="1"/>
  <c r="R45" i="52" s="1"/>
  <c r="J25" i="52"/>
  <c r="Q25" i="52" s="1"/>
  <c r="R25" i="52" s="1"/>
  <c r="J41" i="52"/>
  <c r="Q41" i="52" s="1"/>
  <c r="R41" i="52" s="1"/>
  <c r="J48" i="52"/>
  <c r="E311" i="27"/>
  <c r="E294" i="27"/>
  <c r="E290" i="27"/>
  <c r="E291" i="27"/>
  <c r="E100" i="27"/>
  <c r="J24" i="52"/>
  <c r="Q24" i="52" s="1"/>
  <c r="K13" i="52"/>
  <c r="R13" i="52"/>
  <c r="E209" i="27"/>
  <c r="E276" i="27" s="1"/>
  <c r="E210" i="27"/>
  <c r="E326" i="27" s="1"/>
  <c r="E208" i="27"/>
  <c r="E275" i="27" s="1"/>
  <c r="E200" i="27"/>
  <c r="N199" i="26"/>
  <c r="R194" i="26" s="1"/>
  <c r="R312" i="26" s="1"/>
  <c r="E39" i="27"/>
  <c r="J20" i="52" s="1"/>
  <c r="E197" i="27"/>
  <c r="E318" i="27" l="1"/>
  <c r="E310" i="27"/>
  <c r="E39" i="52"/>
  <c r="J39" i="52" s="1"/>
  <c r="Q39" i="52" s="1"/>
  <c r="E38" i="56"/>
  <c r="E30" i="52"/>
  <c r="E40" i="52"/>
  <c r="K29" i="52"/>
  <c r="Q20" i="52"/>
  <c r="R20" i="52" s="1"/>
  <c r="K20" i="52"/>
  <c r="Q48" i="52"/>
  <c r="J50" i="52"/>
  <c r="K41" i="52"/>
  <c r="K48" i="52"/>
  <c r="K50" i="52" s="1"/>
  <c r="K25" i="52"/>
  <c r="J12" i="52"/>
  <c r="K12" i="52" s="1"/>
  <c r="K45" i="52"/>
  <c r="J28" i="52"/>
  <c r="E46" i="52"/>
  <c r="J44" i="52"/>
  <c r="Q44" i="52" s="1"/>
  <c r="E15" i="52"/>
  <c r="I15" i="52"/>
  <c r="E47" i="27"/>
  <c r="E102" i="27" s="1"/>
  <c r="E48" i="27"/>
  <c r="E103" i="27" s="1"/>
  <c r="P15" i="52"/>
  <c r="I46" i="52"/>
  <c r="E26" i="52"/>
  <c r="E173" i="27"/>
  <c r="E176" i="27" l="1"/>
  <c r="E180" i="27" s="1"/>
  <c r="E322" i="27" s="1"/>
  <c r="E175" i="27"/>
  <c r="J38" i="56"/>
  <c r="E41" i="56"/>
  <c r="E51" i="56" s="1"/>
  <c r="E293" i="27"/>
  <c r="E21" i="52"/>
  <c r="Q28" i="52"/>
  <c r="Q30" i="52" s="1"/>
  <c r="J30" i="52"/>
  <c r="R48" i="52"/>
  <c r="R50" i="52" s="1"/>
  <c r="Q50" i="52"/>
  <c r="Q12" i="52"/>
  <c r="R12" i="52" s="1"/>
  <c r="J40" i="52"/>
  <c r="Q40" i="52" s="1"/>
  <c r="E42" i="52"/>
  <c r="K28" i="52"/>
  <c r="K30" i="52" s="1"/>
  <c r="J15" i="52"/>
  <c r="E302" i="27"/>
  <c r="K39" i="52"/>
  <c r="R39" i="52"/>
  <c r="I42" i="52"/>
  <c r="I52" i="52" s="1"/>
  <c r="K44" i="52"/>
  <c r="K46" i="52" s="1"/>
  <c r="J46" i="52"/>
  <c r="P46" i="52"/>
  <c r="I26" i="52"/>
  <c r="E178" i="27" l="1"/>
  <c r="E306" i="27" s="1"/>
  <c r="E179" i="27"/>
  <c r="E314" i="27" s="1"/>
  <c r="E325" i="27"/>
  <c r="E328" i="27" s="1"/>
  <c r="K38" i="56"/>
  <c r="K41" i="56" s="1"/>
  <c r="K51" i="56" s="1"/>
  <c r="J41" i="56"/>
  <c r="J51" i="56" s="1"/>
  <c r="Q38" i="56"/>
  <c r="R28" i="52"/>
  <c r="R30" i="52" s="1"/>
  <c r="J21" i="52"/>
  <c r="Q21" i="52" s="1"/>
  <c r="K15" i="52"/>
  <c r="Q15" i="52"/>
  <c r="E22" i="52"/>
  <c r="Q46" i="52"/>
  <c r="R44" i="52"/>
  <c r="P42" i="52"/>
  <c r="P52" i="52" s="1"/>
  <c r="K40" i="52"/>
  <c r="J42" i="52"/>
  <c r="J26" i="52"/>
  <c r="K24" i="52"/>
  <c r="K26" i="52" s="1"/>
  <c r="P26" i="52"/>
  <c r="E309" i="27"/>
  <c r="E312" i="27" s="1"/>
  <c r="E36" i="52" l="1"/>
  <c r="E52" i="52" s="1"/>
  <c r="E54" i="52" s="1"/>
  <c r="E317" i="27"/>
  <c r="E320" i="27" s="1"/>
  <c r="Q41" i="56"/>
  <c r="Q51" i="56" s="1"/>
  <c r="R38" i="56"/>
  <c r="R41" i="56" s="1"/>
  <c r="R51" i="56" s="1"/>
  <c r="J36" i="52"/>
  <c r="J52" i="52" s="1"/>
  <c r="R15" i="52"/>
  <c r="I22" i="52"/>
  <c r="I32" i="52" s="1"/>
  <c r="R46" i="52"/>
  <c r="K42" i="52"/>
  <c r="R40" i="52"/>
  <c r="Q42" i="52"/>
  <c r="Q26" i="52"/>
  <c r="R24" i="52"/>
  <c r="Q36" i="52" l="1"/>
  <c r="Q52" i="52" s="1"/>
  <c r="K21" i="52"/>
  <c r="J22" i="52"/>
  <c r="P22" i="52"/>
  <c r="P32" i="52" s="1"/>
  <c r="R42" i="52"/>
  <c r="R26" i="52"/>
  <c r="K36" i="52" l="1"/>
  <c r="K52" i="52" s="1"/>
  <c r="Q22" i="52"/>
  <c r="R21" i="52"/>
  <c r="K22" i="52"/>
  <c r="R22" i="52" l="1"/>
  <c r="R36" i="52"/>
  <c r="R52" i="52" s="1"/>
  <c r="F40" i="26" l="1"/>
  <c r="J40" i="26"/>
  <c r="I40" i="26"/>
  <c r="K40" i="26"/>
  <c r="M40" i="26"/>
  <c r="H40" i="26"/>
  <c r="N40" i="26"/>
  <c r="G40" i="26"/>
  <c r="E40" i="26"/>
  <c r="L40" i="26"/>
  <c r="O40" i="26"/>
  <c r="Q37" i="26" l="1"/>
  <c r="Q190" i="26" s="1"/>
  <c r="D40" i="26"/>
  <c r="D41" i="26" s="1"/>
  <c r="D27" i="27" l="1"/>
  <c r="D30" i="27" s="1"/>
  <c r="Q315" i="26"/>
  <c r="Q317" i="26" s="1"/>
  <c r="D42" i="26"/>
  <c r="E39" i="26"/>
  <c r="D29" i="27" l="1"/>
  <c r="D301" i="27"/>
  <c r="D304" i="27" s="1"/>
  <c r="D297" i="27"/>
  <c r="E41" i="26"/>
  <c r="F39" i="26" s="1"/>
  <c r="C17" i="52" l="1"/>
  <c r="C32" i="52" s="1"/>
  <c r="D292" i="27"/>
  <c r="D295" i="27" s="1"/>
  <c r="D288" i="27"/>
  <c r="D330" i="27" s="1"/>
  <c r="D331" i="27" s="1"/>
  <c r="F41" i="26"/>
  <c r="G39" i="26" s="1"/>
  <c r="E42" i="26"/>
  <c r="C34" i="52" l="1"/>
  <c r="M17" i="52"/>
  <c r="M32" i="52" s="1"/>
  <c r="N17" i="52"/>
  <c r="N32" i="52" s="1"/>
  <c r="G17" i="52"/>
  <c r="G32" i="52" s="1"/>
  <c r="F42" i="26"/>
  <c r="G41" i="26"/>
  <c r="H39" i="26" s="1"/>
  <c r="G42" i="26" l="1"/>
  <c r="H41" i="26"/>
  <c r="I39" i="26" s="1"/>
  <c r="H42" i="26" l="1"/>
  <c r="I41" i="26"/>
  <c r="J39" i="26" s="1"/>
  <c r="I42" i="26" l="1"/>
  <c r="J41" i="26"/>
  <c r="K39" i="26" s="1"/>
  <c r="J42" i="26" l="1"/>
  <c r="K41" i="26"/>
  <c r="L39" i="26" s="1"/>
  <c r="K42" i="26" l="1"/>
  <c r="L41" i="26"/>
  <c r="M39" i="26" s="1"/>
  <c r="L42" i="26" l="1"/>
  <c r="M41" i="26"/>
  <c r="N39" i="26" s="1"/>
  <c r="M42" i="26" l="1"/>
  <c r="N41" i="26"/>
  <c r="O39" i="26" s="1"/>
  <c r="N42" i="26" l="1"/>
  <c r="O41" i="26"/>
  <c r="O42" i="26" s="1"/>
  <c r="R37" i="26" l="1"/>
  <c r="R190" i="26" s="1"/>
  <c r="R315" i="26" s="1"/>
  <c r="E27" i="27" l="1"/>
  <c r="E29" i="27" s="1"/>
  <c r="E17" i="52" l="1"/>
  <c r="E292" i="27"/>
  <c r="E295" i="27" s="1"/>
  <c r="E288" i="27"/>
  <c r="E30" i="27"/>
  <c r="E32" i="52" l="1"/>
  <c r="E34" i="52" s="1"/>
  <c r="E301" i="27"/>
  <c r="E304" i="27" s="1"/>
  <c r="E297" i="27"/>
  <c r="E330" i="27" s="1"/>
  <c r="J17" i="52"/>
  <c r="J32" i="52" s="1"/>
  <c r="E331" i="27" l="1"/>
  <c r="R318" i="26"/>
  <c r="K17" i="52"/>
  <c r="K32" i="52" s="1"/>
  <c r="Q17" i="52"/>
  <c r="Q32" i="52" s="1"/>
  <c r="R17" i="52" l="1"/>
  <c r="R32" i="52" s="1"/>
</calcChain>
</file>

<file path=xl/comments1.xml><?xml version="1.0" encoding="utf-8"?>
<comments xmlns="http://schemas.openxmlformats.org/spreadsheetml/2006/main">
  <authors>
    <author>Karen Schuh</author>
  </authors>
  <commentList>
    <comment ref="C208" authorId="0" shapeId="0">
      <text>
        <r>
          <rPr>
            <b/>
            <sz val="8"/>
            <color indexed="81"/>
            <rFont val="Tahoma"/>
            <family val="2"/>
          </rPr>
          <t>Karen Schuh:</t>
        </r>
        <r>
          <rPr>
            <sz val="8"/>
            <color indexed="81"/>
            <rFont val="Tahoma"/>
            <family val="2"/>
          </rPr>
          <t xml:space="preserve">
Based on historical Analysis 
</t>
        </r>
      </text>
    </comment>
  </commentList>
</comments>
</file>

<file path=xl/comments2.xml><?xml version="1.0" encoding="utf-8"?>
<comments xmlns="http://schemas.openxmlformats.org/spreadsheetml/2006/main">
  <authors>
    <author>fzx7qm</author>
  </authors>
  <commentList>
    <comment ref="K166" authorId="0" shapeId="0">
      <text>
        <r>
          <rPr>
            <b/>
            <sz val="9"/>
            <color indexed="81"/>
            <rFont val="Tahoma"/>
            <family val="2"/>
          </rPr>
          <t>fzx7qm:</t>
        </r>
        <r>
          <rPr>
            <sz val="9"/>
            <color indexed="81"/>
            <rFont val="Tahoma"/>
            <family val="2"/>
          </rPr>
          <t xml:space="preserve">
added per thomas d</t>
        </r>
      </text>
    </comment>
  </commentList>
</comments>
</file>

<file path=xl/sharedStrings.xml><?xml version="1.0" encoding="utf-8"?>
<sst xmlns="http://schemas.openxmlformats.org/spreadsheetml/2006/main" count="1733" uniqueCount="468">
  <si>
    <t>System-Replace/Install Capacitor Banks</t>
  </si>
  <si>
    <t>System-Install Autotransformer Diagnostic Monitor</t>
  </si>
  <si>
    <t>System-Replace/Upgrade Voltage Regulators</t>
  </si>
  <si>
    <t>Network Transformers &amp; Network Protectors</t>
  </si>
  <si>
    <t>Enterprise Business Continuity</t>
  </si>
  <si>
    <t>Overbuilt Pipe Replacement Blanket</t>
  </si>
  <si>
    <t>Functional Plant Categories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</si>
  <si>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</si>
  <si>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</si>
  <si>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</si>
  <si>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</si>
  <si>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</si>
  <si>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</si>
  <si>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</si>
  <si>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</si>
  <si>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</si>
  <si>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</si>
  <si>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</si>
  <si>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</si>
  <si>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 Hydro</t>
  </si>
  <si>
    <t>Plant Additions by Month</t>
  </si>
  <si>
    <t>Software</t>
  </si>
  <si>
    <t>ER</t>
  </si>
  <si>
    <t>Electric Revenue Blanket</t>
  </si>
  <si>
    <t>Gas Revenue Blanket</t>
  </si>
  <si>
    <t>Distribution Line Transformers</t>
  </si>
  <si>
    <t>Area Light Minor Blanket</t>
  </si>
  <si>
    <t>Power Xfmr-Distribution</t>
  </si>
  <si>
    <t>Gas Meters Minor Blanket</t>
  </si>
  <si>
    <t>Gas Regulators Minor Blanket</t>
  </si>
  <si>
    <t>Gas ERT Minor Blanket</t>
  </si>
  <si>
    <t>in (000's)</t>
  </si>
  <si>
    <t>Power Circuit Breaker</t>
  </si>
  <si>
    <t>Electric Distribution Minor Blanket</t>
  </si>
  <si>
    <t>Transmission Minor Rebuild</t>
  </si>
  <si>
    <t>Spokane Electric Network Incr Capacity</t>
  </si>
  <si>
    <t>Wood Pole Mgmt</t>
  </si>
  <si>
    <t>ER_TITLE</t>
  </si>
  <si>
    <t>WA</t>
  </si>
  <si>
    <t>AN</t>
  </si>
  <si>
    <t>AA</t>
  </si>
  <si>
    <t>Electric Meters Minor Blanket</t>
  </si>
  <si>
    <t>Street Lt Minor Blanket</t>
  </si>
  <si>
    <t>System Wood Substation Rebuilds</t>
  </si>
  <si>
    <t>Spokane-CDA 115 kV Line Relay Upgrades</t>
  </si>
  <si>
    <t>ID</t>
  </si>
  <si>
    <t>System 115kV Air Switch Upgrade</t>
  </si>
  <si>
    <t>System-Replace Obsolete Reclosers</t>
  </si>
  <si>
    <t>Tribal Permits and Settlements</t>
  </si>
  <si>
    <t>Sys-Dist Reliability-Improve Worst Fdrs</t>
  </si>
  <si>
    <t>System - Replace Substation Air Switches</t>
  </si>
  <si>
    <t>Gas Reinforce-Minor Blanket</t>
  </si>
  <si>
    <t>Replace Deteriorating Gas System</t>
  </si>
  <si>
    <t>Regulator Reliable - Blanket</t>
  </si>
  <si>
    <t>Gas Replace-St&amp;Hwy</t>
  </si>
  <si>
    <t>Cathodic Protection-Minor Blanket</t>
  </si>
  <si>
    <t>Gas Distribution Non-Revenue Blanket</t>
  </si>
  <si>
    <t>Gas Telemetry</t>
  </si>
  <si>
    <t>OR</t>
  </si>
  <si>
    <t>System Battery Replacement</t>
  </si>
  <si>
    <t>Colstrip Capital Additions</t>
  </si>
  <si>
    <t>Nine Mile Redevelopment</t>
  </si>
  <si>
    <t>PCB Identification &amp; Disposal</t>
  </si>
  <si>
    <t>Clark Fork License/Compliance</t>
  </si>
  <si>
    <t>Forest Srvc Rqmts</t>
  </si>
  <si>
    <t>Clark Fork Implement PME Agreement</t>
  </si>
  <si>
    <t>Spokane River Implementation (PM&amp;E)</t>
  </si>
  <si>
    <t>Transportation Equip</t>
  </si>
  <si>
    <t>Structures &amp; Improv</t>
  </si>
  <si>
    <t>Office Furniture</t>
  </si>
  <si>
    <t>Stores Equip</t>
  </si>
  <si>
    <t>Tools Lab &amp; Shop Equipment</t>
  </si>
  <si>
    <t>WSDOT Highway Franchise Consolidation</t>
  </si>
  <si>
    <t>Appren Craft Train</t>
  </si>
  <si>
    <t>Jackson Prairie Storage</t>
  </si>
  <si>
    <t>Thermal Subtotal</t>
  </si>
  <si>
    <t>Beg Bal</t>
  </si>
  <si>
    <t>Additions</t>
  </si>
  <si>
    <t>End Bal</t>
  </si>
  <si>
    <t>Monthly Average</t>
  </si>
  <si>
    <t>AMA Calculation:</t>
  </si>
  <si>
    <t>Other Production Subtotal</t>
  </si>
  <si>
    <t>Electric Transmission Subtotal</t>
  </si>
  <si>
    <t>Transportation Subtotal</t>
  </si>
  <si>
    <t>Gas UG/Production Subtotal</t>
  </si>
  <si>
    <t>Electric System Totals</t>
  </si>
  <si>
    <t>Gas System Totals</t>
  </si>
  <si>
    <t>Electric &amp; Gas System Totals</t>
  </si>
  <si>
    <t>AMA</t>
  </si>
  <si>
    <t>Gas WA Distribution Subtotal</t>
  </si>
  <si>
    <t>Gas ID Distribution Subtotal</t>
  </si>
  <si>
    <t>Gas AN Distribution Subtotal</t>
  </si>
  <si>
    <t>Electric WA Distribution Subtotal</t>
  </si>
  <si>
    <t>Electric ID Distribution Subtotal</t>
  </si>
  <si>
    <t>Electric AN Distribution Subtotal</t>
  </si>
  <si>
    <t>Thermal Plant - System Total</t>
  </si>
  <si>
    <t xml:space="preserve">   </t>
  </si>
  <si>
    <t xml:space="preserve">  - Washington Electric</t>
  </si>
  <si>
    <t>Allocation</t>
  </si>
  <si>
    <t xml:space="preserve">  - Idaho Electric</t>
  </si>
  <si>
    <t>Hydro Plant - System Total</t>
  </si>
  <si>
    <t>Other Production - System Total</t>
  </si>
  <si>
    <t>Electric Transmission-System Total</t>
  </si>
  <si>
    <t>Electric AN Distribution-System Total</t>
  </si>
  <si>
    <t>Electric</t>
  </si>
  <si>
    <t>General Plant Common System Total</t>
  </si>
  <si>
    <t xml:space="preserve">  - Washington Gas</t>
  </si>
  <si>
    <t xml:space="preserve">  - Idaho Gas</t>
  </si>
  <si>
    <t xml:space="preserve">  - Oregon Gas</t>
  </si>
  <si>
    <t>Gas North</t>
  </si>
  <si>
    <t>Gas South</t>
  </si>
  <si>
    <t>Transportation Common System Total</t>
  </si>
  <si>
    <t xml:space="preserve">Gas UG/Production </t>
  </si>
  <si>
    <t>Electric ID Distribution-Total</t>
  </si>
  <si>
    <t>Electric WA Distribution-Total</t>
  </si>
  <si>
    <t>Gas WA Distribution Total</t>
  </si>
  <si>
    <t>Gas ID Distribution Total</t>
  </si>
  <si>
    <t>Gas AN Distribution Total</t>
  </si>
  <si>
    <t>Gas OR Distribution Total</t>
  </si>
  <si>
    <t>Washington Electric Totals</t>
  </si>
  <si>
    <t>Idaho Electric Totals</t>
  </si>
  <si>
    <t>Washington Gas Totals</t>
  </si>
  <si>
    <t>Idaho Gas Totals</t>
  </si>
  <si>
    <t>Oregon Gas Totals</t>
  </si>
  <si>
    <t>Grand Total</t>
  </si>
  <si>
    <t>Intangible Plant</t>
  </si>
  <si>
    <t>Production Plant</t>
  </si>
  <si>
    <t>Transmission Plant</t>
  </si>
  <si>
    <t>Distribution Plant</t>
  </si>
  <si>
    <t>General Plant</t>
  </si>
  <si>
    <t>Underground Storage Plant</t>
  </si>
  <si>
    <t>Check Total</t>
  </si>
  <si>
    <t>Total Transf</t>
  </si>
  <si>
    <t>Environ Affairs</t>
  </si>
  <si>
    <t xml:space="preserve">Hydro Generation Minor Blanket </t>
  </si>
  <si>
    <t>Gas</t>
  </si>
  <si>
    <t>Generation</t>
  </si>
  <si>
    <t>Spokane River License Implementation</t>
  </si>
  <si>
    <t>Growth</t>
  </si>
  <si>
    <t>IS/IT</t>
  </si>
  <si>
    <t>Microwave Replacement with Fiber</t>
  </si>
  <si>
    <t>Other</t>
  </si>
  <si>
    <t>Trans/Dist</t>
  </si>
  <si>
    <t>Distribution Line Relocations</t>
  </si>
  <si>
    <t>System - Rock/Fence Restore</t>
  </si>
  <si>
    <t>System - Replace Obsolete Circuit Switchers</t>
  </si>
  <si>
    <t>SCADA - Install/Replace</t>
  </si>
  <si>
    <t>System - Batteries</t>
  </si>
  <si>
    <t>System - High Voltage Fuse Upgrades</t>
  </si>
  <si>
    <t>Irvin Sub - New Construction</t>
  </si>
  <si>
    <t>Distribution - Spokane North &amp; West</t>
  </si>
  <si>
    <t>Distribution - CdA East &amp; North</t>
  </si>
  <si>
    <t>Distribution - Pullman &amp; Lewis Clark</t>
  </si>
  <si>
    <t>Gas AA Distribution: ER 3000</t>
  </si>
  <si>
    <t>Gas AA Distribution: ER 3001</t>
  </si>
  <si>
    <t>Gas AA Distribution: ER 3002</t>
  </si>
  <si>
    <t>Gas AA Distribution: ER 3003</t>
  </si>
  <si>
    <t>Gas AA Distribution: ER 3004</t>
  </si>
  <si>
    <t>Gas AA Distribution: ER 3005</t>
  </si>
  <si>
    <t>Gas AA Distribution: ER 3006</t>
  </si>
  <si>
    <t>Gas AA Distribution ER 3000</t>
  </si>
  <si>
    <t>Electric AN Distribution ER 1006</t>
  </si>
  <si>
    <t>Electric AN Distribution-ER 1006</t>
  </si>
  <si>
    <t>Electric AN Distribution - ER 2054</t>
  </si>
  <si>
    <t xml:space="preserve">  (excluding ER 1006,2054,2055,2056,2059,2060,2204)</t>
  </si>
  <si>
    <t>Electric AN Distribution-ER 2054</t>
  </si>
  <si>
    <t>Electric AN Distribution-ER 2055</t>
  </si>
  <si>
    <t>Electric AN Distribution - ER 2055</t>
  </si>
  <si>
    <t>Electric AN Distribution-ER 2056</t>
  </si>
  <si>
    <t>Electric AN Distribution - ER 2056</t>
  </si>
  <si>
    <t>Electric AN Distribution-ER 2059</t>
  </si>
  <si>
    <t>Electric AN Distribution - ER 2059</t>
  </si>
  <si>
    <t>Electric AN Distribution-ER 2060</t>
  </si>
  <si>
    <t>Electric AN Distribution - ER 2204</t>
  </si>
  <si>
    <t>Electric AN Distribution-ER 2204</t>
  </si>
  <si>
    <t>ER 2056 AN</t>
  </si>
  <si>
    <t>ER 2204 AN</t>
  </si>
  <si>
    <t>Tax Rate</t>
  </si>
  <si>
    <t>1st Year Rate</t>
  </si>
  <si>
    <t>2nd Year Rate</t>
  </si>
  <si>
    <t>P/T/D</t>
  </si>
  <si>
    <t>GP</t>
  </si>
  <si>
    <t>Description</t>
  </si>
  <si>
    <t>EOP Cost</t>
  </si>
  <si>
    <t>AMA Cost</t>
  </si>
  <si>
    <t>Book Rate</t>
  </si>
  <si>
    <t>Estimated Annual Deprec Expense</t>
  </si>
  <si>
    <t>Thermal</t>
  </si>
  <si>
    <t>Hydro</t>
  </si>
  <si>
    <t>Subtotal</t>
  </si>
  <si>
    <t>Transmission</t>
  </si>
  <si>
    <t>Distribution</t>
  </si>
  <si>
    <t>Direct</t>
  </si>
  <si>
    <t>Transport.</t>
  </si>
  <si>
    <t>Electric Total</t>
  </si>
  <si>
    <t>Gas U/G Storage</t>
  </si>
  <si>
    <t>Gas Total</t>
  </si>
  <si>
    <t>System - Replace/Install Relays</t>
  </si>
  <si>
    <t>System Transmission:Rebuild Condition</t>
  </si>
  <si>
    <t>ED</t>
  </si>
  <si>
    <t>GD</t>
  </si>
  <si>
    <t>CD</t>
  </si>
  <si>
    <t>Isolated Steel Replacement</t>
  </si>
  <si>
    <t>Aldyl -A Pipe Replacement</t>
  </si>
  <si>
    <t>Base Hydro</t>
  </si>
  <si>
    <t>Regulating Hydro</t>
  </si>
  <si>
    <t>Base Load Thermal</t>
  </si>
  <si>
    <t>Peaking Generation</t>
  </si>
  <si>
    <t>Little Falls Powerhouse Redevelopment</t>
  </si>
  <si>
    <t>Information Technology Refresh Program</t>
  </si>
  <si>
    <t>Information Technology Expansion Program</t>
  </si>
  <si>
    <t>High Voltage Protection Upgrade</t>
  </si>
  <si>
    <t>Electric Transmission Plant-Storm</t>
  </si>
  <si>
    <t>Failed Electric Dist Plant-Storm</t>
  </si>
  <si>
    <t>Metro FDR Upgrade</t>
  </si>
  <si>
    <t>System - Replace Dist Power Xfmrs</t>
  </si>
  <si>
    <t>Electric AN Distribution-ER 2535</t>
  </si>
  <si>
    <t>Gas AA Distribution: ER 3007</t>
  </si>
  <si>
    <t>Gas AA Distribution: ER 3008</t>
  </si>
  <si>
    <t>per Gas Eng Est of work by state</t>
  </si>
  <si>
    <t>Electric AN Distribution - ER 2060/1003</t>
  </si>
  <si>
    <t>Mobility in the Field</t>
  </si>
  <si>
    <t>CNG Fleet Conversion</t>
  </si>
  <si>
    <t>Elec Distribution 360-373</t>
  </si>
  <si>
    <t>Hydro Safety Minor Blanket</t>
  </si>
  <si>
    <t>Hydro 331-336</t>
  </si>
  <si>
    <t>Elec Transmission 350-359</t>
  </si>
  <si>
    <t>Gas Distribution 374-387</t>
  </si>
  <si>
    <t>Other Elec Production / Turbines 340-346</t>
  </si>
  <si>
    <t>Thermal 311-316</t>
  </si>
  <si>
    <t>Software 303</t>
  </si>
  <si>
    <t>Security Systems</t>
  </si>
  <si>
    <t>General 389-391 / 393-395 / 397-398</t>
  </si>
  <si>
    <t>AU.com &amp; AVANet Redevelopment</t>
  </si>
  <si>
    <t>Transportation and Tools 392 / 396</t>
  </si>
  <si>
    <t xml:space="preserve">Long term Campus Re-Structuring Plan </t>
  </si>
  <si>
    <t>Gas Underground Storage 350-357</t>
  </si>
  <si>
    <t>System - Replace High Voltage Breakers</t>
  </si>
  <si>
    <t>System - Upgrade Meters</t>
  </si>
  <si>
    <t>Distribution Line Protection</t>
  </si>
  <si>
    <t>SCADA Upgrade</t>
  </si>
  <si>
    <t>Devils Gap-Lind 115kV Transmission Rebuild Proj</t>
  </si>
  <si>
    <t>Accumulated Depreciation</t>
  </si>
  <si>
    <t>Tax Depreciation</t>
  </si>
  <si>
    <t>Accumualted DFIT</t>
  </si>
  <si>
    <t>12.31.15</t>
  </si>
  <si>
    <t>12.31.16</t>
  </si>
  <si>
    <t>EOP</t>
  </si>
  <si>
    <t xml:space="preserve">AMA </t>
  </si>
  <si>
    <t>Gas AA Distribution Total</t>
  </si>
  <si>
    <t xml:space="preserve">Electric AN Distribution Total </t>
  </si>
  <si>
    <t>Alloc</t>
  </si>
  <si>
    <t>TOTAL</t>
  </si>
  <si>
    <t>Number of Cust</t>
  </si>
  <si>
    <t>Distr Op Exp</t>
  </si>
  <si>
    <t>Four Factor</t>
  </si>
  <si>
    <t>Therms Purchased</t>
  </si>
  <si>
    <t>Throughput</t>
  </si>
  <si>
    <t>System Contract Demand</t>
  </si>
  <si>
    <t>P/T Ratio</t>
  </si>
  <si>
    <t>4-Factor</t>
  </si>
  <si>
    <t xml:space="preserve">Allocation Factors Electric </t>
  </si>
  <si>
    <t>Allocation Factors Gas</t>
  </si>
  <si>
    <t>Net Electric Distribution Plant</t>
  </si>
  <si>
    <t>AN Allocation</t>
  </si>
  <si>
    <t>CD AA  Allocation</t>
  </si>
  <si>
    <t>Business Case</t>
  </si>
  <si>
    <t>Base Load Thermal Plant</t>
  </si>
  <si>
    <t>Colstrip Thermal Capital</t>
  </si>
  <si>
    <t>Generation Battery Replacement</t>
  </si>
  <si>
    <t>Nine Mile Rehab</t>
  </si>
  <si>
    <t>Base Load Hydro</t>
  </si>
  <si>
    <t>Little Falls Plant Upgrade</t>
  </si>
  <si>
    <t>Clark Fork Settlement Agreement</t>
  </si>
  <si>
    <t>Substation - Capital Spares</t>
  </si>
  <si>
    <t>Substation - New Distribution Stations</t>
  </si>
  <si>
    <t>Substation - Distribution Station Rebuilds</t>
  </si>
  <si>
    <t>Substation - Asset Mgmt. Capital Maintenance</t>
  </si>
  <si>
    <t>Storms</t>
  </si>
  <si>
    <t>Transmission - Asset Management</t>
  </si>
  <si>
    <t>Substation - 115 kV Line Relay Upgrades</t>
  </si>
  <si>
    <t>SCADA - SOO &amp; BUCC</t>
  </si>
  <si>
    <t>Transmission - Reconductors and Rebuilds</t>
  </si>
  <si>
    <t>Spokane Valley Transmission Reinforcement</t>
  </si>
  <si>
    <t>Environmental Compliance</t>
  </si>
  <si>
    <t>New Revenue - Growth</t>
  </si>
  <si>
    <t>Distribution Minor Rebuild</t>
  </si>
  <si>
    <t>Elec Replacement/Relocation</t>
  </si>
  <si>
    <t>Distribution Wood Pole Management</t>
  </si>
  <si>
    <t>Worst Feeders</t>
  </si>
  <si>
    <t>Distribution Transformer Change-Out Program</t>
  </si>
  <si>
    <t>Segment Reconductor and FDR Tie Program</t>
  </si>
  <si>
    <t>Spokane Electric Network</t>
  </si>
  <si>
    <t>Structures and Improvements/Furniture</t>
  </si>
  <si>
    <t>Capital Tools &amp; Stores Equipment</t>
  </si>
  <si>
    <t>COF Long-Term Restructuring Plan</t>
  </si>
  <si>
    <t>Franchising for WSDOT</t>
  </si>
  <si>
    <t>Fleet Budget</t>
  </si>
  <si>
    <t>Technology Refresh to Sustain Business Process</t>
  </si>
  <si>
    <t>Technology Expansion to Enable Business Process</t>
  </si>
  <si>
    <t>Enterprise Business Continuity Plan</t>
  </si>
  <si>
    <t>Enterprise Security</t>
  </si>
  <si>
    <t>Microwave Refresh</t>
  </si>
  <si>
    <t>Apprentice Training</t>
  </si>
  <si>
    <t>High Voltage Protection for Substations</t>
  </si>
  <si>
    <t>Gas Non-Revenue Program</t>
  </si>
  <si>
    <t>Aldyl A Replacement</t>
  </si>
  <si>
    <t>Electric AN Distribution - ER 2535 &amp; 6000</t>
  </si>
  <si>
    <t>Software AA Common  All Other Total</t>
  </si>
  <si>
    <t>Software  AA  All Other Subtotal</t>
  </si>
  <si>
    <t>BUDGET_CATEGORY</t>
  </si>
  <si>
    <t>Programs</t>
  </si>
  <si>
    <t>Mandated</t>
  </si>
  <si>
    <t>Projects</t>
  </si>
  <si>
    <t>Harrington Conversion to 13 kV</t>
  </si>
  <si>
    <t>Benton-Othello 115 Recond</t>
  </si>
  <si>
    <t>TCOP Related Distribution Rebuilds</t>
  </si>
  <si>
    <t>Clearwater 115 kV Substation Upgrades</t>
  </si>
  <si>
    <t>Low Priority Ratings Mitigation</t>
  </si>
  <si>
    <t>Medium Priority Ratings Mitigation</t>
  </si>
  <si>
    <t>Gas PMC Program</t>
  </si>
  <si>
    <t>Long Lake HED Replace Field Windings</t>
  </si>
  <si>
    <t>Long Lake Replace Field Windings</t>
  </si>
  <si>
    <t>Clearwater Sub Upgrades</t>
  </si>
  <si>
    <t>Transmission - NERC Low Priority Mitigation</t>
  </si>
  <si>
    <t>Transmission - NERC Medium Priority Mitigation</t>
  </si>
  <si>
    <t>Gas Underground Storage 350-357 Total</t>
  </si>
  <si>
    <t>Hydro 331-336 Total</t>
  </si>
  <si>
    <t>Other Elec Production / Turbines 340-346 Total</t>
  </si>
  <si>
    <t>Thermal 311-316 Total</t>
  </si>
  <si>
    <t>Transportation and Tools 392 / 396 Total</t>
  </si>
  <si>
    <t>AN Total</t>
  </si>
  <si>
    <t>ID Total</t>
  </si>
  <si>
    <t>WA Total</t>
  </si>
  <si>
    <t>AA Total</t>
  </si>
  <si>
    <t>Gas AA Subtotal</t>
  </si>
  <si>
    <t xml:space="preserve">Gas AA Distribution </t>
  </si>
  <si>
    <t>SERVICE_CODE</t>
  </si>
  <si>
    <t>STATE_CODE</t>
  </si>
  <si>
    <t>FUNCTION_CODE</t>
  </si>
  <si>
    <t>Street Light Management</t>
  </si>
  <si>
    <t>Street Light Conversion to LED Fixtures</t>
  </si>
  <si>
    <t>Power Xfmr-Transmission</t>
  </si>
  <si>
    <t>Noxon Switchyard Rebuild</t>
  </si>
  <si>
    <t>Noxon 230 kV Substation - Rebuild</t>
  </si>
  <si>
    <t>Benewah-Moscow 230kV - Structure Replacement</t>
  </si>
  <si>
    <t>S Region Voltage Control</t>
  </si>
  <si>
    <t>South Region Transmission Voltage Control</t>
  </si>
  <si>
    <t>Ninth &amp; Central Sub - Increase Capacity &amp; Rebuild</t>
  </si>
  <si>
    <t>Gas ERT Replacement Program</t>
  </si>
  <si>
    <t>Goldendale HP</t>
  </si>
  <si>
    <t>COF LngTrm Restruct Ph2</t>
  </si>
  <si>
    <t>COF Long Term Restructuring Plan Phase 2</t>
  </si>
  <si>
    <t>AFM COTS Migration</t>
  </si>
  <si>
    <t>General Plant  AA Subtotal</t>
  </si>
  <si>
    <t>General Plant AN ER 5142 Subtotal</t>
  </si>
  <si>
    <t>General Plant WA ER 7135 Subtotal</t>
  </si>
  <si>
    <t>Gas AA Distribution: ER 3055 &amp; 3054</t>
  </si>
  <si>
    <t>Washington Electric</t>
  </si>
  <si>
    <t>Washington Gas</t>
  </si>
  <si>
    <t xml:space="preserve">Pro Forma Adjustment Calculation- WA </t>
  </si>
  <si>
    <t>Electric Transmission ED ID Subtotal</t>
  </si>
  <si>
    <t>Electric ID Transmission-Total</t>
  </si>
  <si>
    <t>CAP15.1</t>
  </si>
  <si>
    <t xml:space="preserve">E-CAP SUMMARY </t>
  </si>
  <si>
    <t xml:space="preserve">G-CAP SUMMARY </t>
  </si>
  <si>
    <t xml:space="preserve">Subtotal </t>
  </si>
  <si>
    <t>Transport. &amp; Hardware</t>
  </si>
  <si>
    <t>Little Fall 115 kV Sub - Rebuild</t>
  </si>
  <si>
    <t>12.31.17</t>
  </si>
  <si>
    <t>CAP16</t>
  </si>
  <si>
    <t>CAP16.2</t>
  </si>
  <si>
    <t>CAP16.1</t>
  </si>
  <si>
    <t>DEPRECIATION_CATEGORY</t>
  </si>
  <si>
    <t>Environmental Compliance Blanket</t>
  </si>
  <si>
    <t>Gas Meter Replacement Non Revenue</t>
  </si>
  <si>
    <t>Gas HP Pipeline Remediation Program</t>
  </si>
  <si>
    <t>Elgin Line HP Reinforcement</t>
  </si>
  <si>
    <t>Maintenance</t>
  </si>
  <si>
    <t>Rathdrum Prairie HP Gas Reinforcement</t>
  </si>
  <si>
    <t>Bonanza Gate Stn Move</t>
  </si>
  <si>
    <t>CS2 LTSA Capital Add</t>
  </si>
  <si>
    <t>CS2 LTSA Cash Accrual</t>
  </si>
  <si>
    <t>CG HED Automation Replacement</t>
  </si>
  <si>
    <t>Long Lake Plant Upgrades</t>
  </si>
  <si>
    <t>2019 Peaking Resource</t>
  </si>
  <si>
    <t>Noxon Station Service</t>
  </si>
  <si>
    <t>Kettle Falls Stator Rewind</t>
  </si>
  <si>
    <t>Customer Information System (CIS) Replacement</t>
  </si>
  <si>
    <t>AMR Web Presentment</t>
  </si>
  <si>
    <t>Strategic Initiatives</t>
  </si>
  <si>
    <t>Strategic</t>
  </si>
  <si>
    <t>Dollar Rd Service Center Addition and Remodel</t>
  </si>
  <si>
    <t>Jack Stewart Training Center Expansion</t>
  </si>
  <si>
    <t>Sandpoint Service Center</t>
  </si>
  <si>
    <t>Elec Meter Replacement Non Revenue</t>
  </si>
  <si>
    <t>Colstrip Transmission Capital Additions</t>
  </si>
  <si>
    <t>Tamarack 115Kv Sub-Construction</t>
  </si>
  <si>
    <t>Sunset Sub - Rebuild</t>
  </si>
  <si>
    <t>West Plains Transmission Reinforce</t>
  </si>
  <si>
    <t>Downtown West Sub - Property</t>
  </si>
  <si>
    <t>SE 115 Sub-Upgrd Xfmr and add 12F6</t>
  </si>
  <si>
    <t>Dist Grid Modernization</t>
  </si>
  <si>
    <t>Beacon-Boulder #2 115:  Capacity Upgrade</t>
  </si>
  <si>
    <t>Westside 230 kV Substation - Rebuild</t>
  </si>
  <si>
    <t>Garden Springs 230-115 kV Substation</t>
  </si>
  <si>
    <t>CDA-Pine Creek 115kV Transmission Line: Rebuild</t>
  </si>
  <si>
    <t>9CE-Sunset 115kV Transmission Line: Rebuild</t>
  </si>
  <si>
    <t>Grangeville 115 kV Sub - Rebuild</t>
  </si>
  <si>
    <t>Northwest 115 kV - Rebuild Substation</t>
  </si>
  <si>
    <t>Chester 115 kV - Rebuild Substation</t>
  </si>
  <si>
    <t>Metro 115 kV - Rebuild Substation</t>
  </si>
  <si>
    <t>Hatwai-Lolo #2 230kV Tx Line - New Construction</t>
  </si>
  <si>
    <t>Beacon-Bell-Francis &amp; Cdr-Waikiki 115kV - Reconfig</t>
  </si>
  <si>
    <t>Washington AMI</t>
  </si>
  <si>
    <t>Irvin 115-13 kV Sub - Add Distribution Station</t>
  </si>
  <si>
    <t xml:space="preserve">Total Budget excluding New Revenue: </t>
  </si>
  <si>
    <t>Portion of  Revenue ER's  not included above:</t>
  </si>
  <si>
    <t>Revenue ER's Not included above:</t>
  </si>
  <si>
    <t>Total Budget Recon</t>
  </si>
  <si>
    <t xml:space="preserve">Total (Gross) Revenue ER's included above: </t>
  </si>
  <si>
    <t>Growth vs. Non Growth %</t>
  </si>
  <si>
    <t>Meter Minor Blanket</t>
  </si>
  <si>
    <t>Harrington Upgrades</t>
  </si>
  <si>
    <t>Colstrip Transmission</t>
  </si>
  <si>
    <t>Westside Rebuild Phase One</t>
  </si>
  <si>
    <t>Transmission - New Construction</t>
  </si>
  <si>
    <t>Garden Springs Substation Integration</t>
  </si>
  <si>
    <t>Gas Reinforcement Program</t>
  </si>
  <si>
    <t>Gas Deteriorated Steel Pipe Replacement Program</t>
  </si>
  <si>
    <t>Gas Regulator Stn Replacement Program</t>
  </si>
  <si>
    <t>Gas Replacement Street and Highway Program</t>
  </si>
  <si>
    <t>Gas Cathodic Protection Program</t>
  </si>
  <si>
    <t>Gas Overbuilt Pipe Replacement Program</t>
  </si>
  <si>
    <t>Gas Isolated Steel Replacement Program</t>
  </si>
  <si>
    <t>Gas Telemetry Program</t>
  </si>
  <si>
    <t>Gas Rathdrum Prairie HP Main Reinforcement Project</t>
  </si>
  <si>
    <t>Gas Elgin 6" HP Main Reinforcement</t>
  </si>
  <si>
    <t>Gas Bonanza Gate Stn Project</t>
  </si>
  <si>
    <t>Gas Goldendale HP Main Reinforcement Project</t>
  </si>
  <si>
    <t>Sandpoint Renovation</t>
  </si>
  <si>
    <t>Cabinet Gorge Automation Replacement</t>
  </si>
  <si>
    <t>Offset to Budget</t>
  </si>
  <si>
    <t>Coyote Springs LTSA</t>
  </si>
  <si>
    <t>CSS Replacement</t>
  </si>
  <si>
    <t>AvistaUtilities.com Redesign</t>
  </si>
  <si>
    <t xml:space="preserve">Total TTP </t>
  </si>
  <si>
    <t xml:space="preserve">Total Revised </t>
  </si>
  <si>
    <t>CD Total</t>
  </si>
  <si>
    <t>OR Total</t>
  </si>
  <si>
    <t>Electric Transmission ED WA Subtotal</t>
  </si>
  <si>
    <t>General Plant AN ER 5142 6002 Subtotal</t>
  </si>
  <si>
    <t>CD AN Distribution ER 2586 -WA AMI</t>
  </si>
  <si>
    <t>General Plant Common System Total CD WA -AMI</t>
  </si>
  <si>
    <t>2016 Non-Revenue Plant Additions on an Allocated Basis:</t>
  </si>
  <si>
    <t>Electric WA Transmission-Total</t>
  </si>
  <si>
    <t>Add 2015 AMI amt</t>
  </si>
  <si>
    <t>Software 39%</t>
  </si>
  <si>
    <t>Hardware 61%</t>
  </si>
  <si>
    <t>Source:  E-ALL-12A - 09.30.14</t>
  </si>
  <si>
    <t>Source:  G-ALL-12A - 09.30.14</t>
  </si>
  <si>
    <t>GD AA</t>
  </si>
  <si>
    <t>AN Gas</t>
  </si>
  <si>
    <t>Oregon Gas</t>
  </si>
  <si>
    <t xml:space="preserve">Gas North </t>
  </si>
  <si>
    <t>Test Year Ended September 30, 2014 Ratebase Adjusted to 12/31/16 AMA</t>
  </si>
  <si>
    <t>AMI Meters</t>
  </si>
  <si>
    <t xml:space="preserve">Known Chgs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</si>
</sst>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,;\(#,###,\)"/>
    <numFmt numFmtId="165" formatCode="_(* #,##0_);_(* \(#,##0\);_(* &quot;-&quot;??_);_(@_)"/>
    <numFmt numFmtId="166" formatCode="0.000%"/>
    <numFmt numFmtId="167" formatCode="#,##0.00000"/>
    <numFmt numFmtId="168" formatCode="#,##0.00;[Red]\(#,##0.00\)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  <font>
      <b/>
      <sz val="10"/>
      <name val="Tahoma"/>
      <family val="2"/>
    </font>
    <font>
      <b/>
      <u/>
      <sz val="10"/>
      <name val="Tahoma"/>
      <family val="2"/>
    </font>
    <font>
      <b/>
      <sz val="10"/>
      <name val="Tahoma "/>
    </font>
    <font>
      <sz val="10"/>
      <name val="Tahoma "/>
    </font>
    <font>
      <sz val="10"/>
      <color theme="1"/>
      <name val="Tahoma "/>
    </font>
    <font>
      <b/>
      <sz val="10"/>
      <color indexed="8"/>
      <name val="Tahoma "/>
    </font>
    <font>
      <sz val="10"/>
      <color indexed="8"/>
      <name val="Tahoma "/>
    </font>
    <font>
      <b/>
      <u/>
      <sz val="10"/>
      <name val="Tahoma "/>
    </font>
    <font>
      <b/>
      <i/>
      <sz val="10"/>
      <name val="Tahoma "/>
    </font>
    <font>
      <b/>
      <i/>
      <sz val="10"/>
      <color indexed="8"/>
      <name val="Tahoma "/>
    </font>
    <font>
      <sz val="8"/>
      <name val="Tahoma "/>
    </font>
    <font>
      <sz val="10"/>
      <name val="Geneva"/>
    </font>
    <font>
      <u/>
      <sz val="10"/>
      <name val="Tahoma"/>
      <family val="2"/>
    </font>
    <font>
      <sz val="10"/>
      <color indexed="12"/>
      <name val="Tahoma"/>
      <family val="2"/>
    </font>
    <font>
      <sz val="10"/>
      <color rgb="FF0070C0"/>
      <name val="Tahoma"/>
      <family val="2"/>
    </font>
    <font>
      <b/>
      <sz val="10"/>
      <color indexed="8"/>
      <name val="Tahoma"/>
      <family val="2"/>
    </font>
    <font>
      <b/>
      <sz val="12"/>
      <color indexed="8"/>
      <name val="Tahoma "/>
    </font>
    <font>
      <b/>
      <sz val="10"/>
      <color rgb="FFFF0000"/>
      <name val="Tahoma "/>
    </font>
    <font>
      <b/>
      <sz val="8"/>
      <color rgb="FFFF0000"/>
      <name val="Tahoma "/>
    </font>
    <font>
      <b/>
      <sz val="8"/>
      <color rgb="FFFF0000"/>
      <name val="Tahoma"/>
      <family val="2"/>
    </font>
    <font>
      <b/>
      <sz val="12"/>
      <color theme="1"/>
      <name val="Tahoma "/>
    </font>
    <font>
      <sz val="12"/>
      <color theme="1"/>
      <name val="Tahoma "/>
    </font>
    <font>
      <sz val="12"/>
      <color rgb="FFFF0000"/>
      <name val="Tahoma "/>
    </font>
    <font>
      <b/>
      <sz val="12"/>
      <color rgb="FFFF0000"/>
      <name val="Tahoma "/>
    </font>
    <font>
      <sz val="12"/>
      <color indexed="8"/>
      <name val="Tahoma 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name val="Tahoma "/>
    </font>
    <font>
      <sz val="6"/>
      <color theme="1"/>
      <name val="Tahoma "/>
    </font>
    <font>
      <sz val="6"/>
      <name val="Tahoma 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2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4" fillId="0" borderId="0" applyFont="0" applyFill="0" applyBorder="0" applyAlignment="0" applyProtection="0"/>
    <xf numFmtId="0" fontId="4" fillId="0" borderId="0"/>
    <xf numFmtId="43" fontId="12" fillId="0" borderId="0" applyFont="0" applyFill="0" applyBorder="0" applyAlignment="0" applyProtection="0"/>
    <xf numFmtId="168" fontId="13" fillId="3" borderId="0" applyBorder="0">
      <alignment horizontal="right"/>
    </xf>
    <xf numFmtId="0" fontId="14" fillId="4" borderId="0" applyBorder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0" borderId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1" fillId="0" borderId="0"/>
  </cellStyleXfs>
  <cellXfs count="217">
    <xf numFmtId="0" fontId="0" fillId="0" borderId="0" xfId="0"/>
    <xf numFmtId="0" fontId="12" fillId="0" borderId="0" xfId="0" applyFont="1"/>
    <xf numFmtId="0" fontId="12" fillId="0" borderId="0" xfId="0" applyFont="1" applyBorder="1"/>
    <xf numFmtId="0" fontId="12" fillId="0" borderId="0" xfId="0" applyFont="1" applyFill="1"/>
    <xf numFmtId="0" fontId="12" fillId="0" borderId="0" xfId="0" applyFont="1" applyFill="1" applyBorder="1"/>
    <xf numFmtId="0" fontId="18" fillId="0" borderId="0" xfId="19" applyFont="1"/>
    <xf numFmtId="0" fontId="18" fillId="0" borderId="0" xfId="19" applyFont="1" applyBorder="1"/>
    <xf numFmtId="0" fontId="18" fillId="0" borderId="0" xfId="19" applyFont="1" applyFill="1"/>
    <xf numFmtId="0" fontId="18" fillId="0" borderId="0" xfId="19" applyFont="1" applyFill="1" applyBorder="1"/>
    <xf numFmtId="0" fontId="18" fillId="0" borderId="0" xfId="19" applyFont="1" applyBorder="1" applyAlignment="1">
      <alignment wrapText="1"/>
    </xf>
    <xf numFmtId="165" fontId="17" fillId="0" borderId="0" xfId="24" applyNumberFormat="1" applyFont="1" applyBorder="1" applyAlignment="1">
      <alignment wrapText="1"/>
    </xf>
    <xf numFmtId="0" fontId="18" fillId="0" borderId="0" xfId="19" applyFont="1" applyFill="1" applyBorder="1" applyAlignment="1">
      <alignment wrapText="1"/>
    </xf>
    <xf numFmtId="0" fontId="18" fillId="0" borderId="1" xfId="19" applyFont="1" applyFill="1" applyBorder="1" applyAlignment="1">
      <alignment horizontal="center" wrapText="1"/>
    </xf>
    <xf numFmtId="0" fontId="18" fillId="0" borderId="0" xfId="19" applyFont="1" applyFill="1" applyBorder="1" applyAlignment="1">
      <alignment horizontal="center" wrapText="1"/>
    </xf>
    <xf numFmtId="165" fontId="18" fillId="0" borderId="0" xfId="24" applyNumberFormat="1" applyFont="1" applyBorder="1"/>
    <xf numFmtId="166" fontId="18" fillId="0" borderId="0" xfId="19" applyNumberFormat="1" applyFont="1" applyBorder="1"/>
    <xf numFmtId="166" fontId="18" fillId="0" borderId="0" xfId="19" applyNumberFormat="1" applyFont="1" applyFill="1" applyBorder="1"/>
    <xf numFmtId="10" fontId="18" fillId="0" borderId="0" xfId="19" applyNumberFormat="1" applyFont="1" applyBorder="1"/>
    <xf numFmtId="10" fontId="18" fillId="0" borderId="0" xfId="19" applyNumberFormat="1" applyFont="1" applyFill="1" applyBorder="1"/>
    <xf numFmtId="0" fontId="17" fillId="0" borderId="0" xfId="19" applyFont="1" applyFill="1" applyBorder="1" applyAlignment="1">
      <alignment horizontal="center"/>
    </xf>
    <xf numFmtId="0" fontId="20" fillId="0" borderId="0" xfId="9" applyFont="1" applyFill="1" applyBorder="1" applyAlignment="1">
      <alignment horizontal="center" wrapText="1"/>
    </xf>
    <xf numFmtId="165" fontId="17" fillId="0" borderId="0" xfId="24" applyNumberFormat="1" applyFont="1" applyFill="1" applyBorder="1" applyAlignment="1">
      <alignment horizontal="center" wrapText="1"/>
    </xf>
    <xf numFmtId="0" fontId="17" fillId="0" borderId="0" xfId="19" applyFont="1" applyFill="1" applyBorder="1" applyAlignment="1">
      <alignment horizontal="center" wrapText="1"/>
    </xf>
    <xf numFmtId="165" fontId="19" fillId="0" borderId="0" xfId="24" applyNumberFormat="1" applyFont="1" applyBorder="1"/>
    <xf numFmtId="165" fontId="18" fillId="0" borderId="0" xfId="24" applyNumberFormat="1" applyFont="1" applyFill="1" applyBorder="1"/>
    <xf numFmtId="165" fontId="19" fillId="0" borderId="7" xfId="24" applyNumberFormat="1" applyFont="1" applyBorder="1"/>
    <xf numFmtId="165" fontId="19" fillId="0" borderId="7" xfId="24" applyNumberFormat="1" applyFont="1" applyFill="1" applyBorder="1"/>
    <xf numFmtId="165" fontId="19" fillId="0" borderId="0" xfId="24" applyNumberFormat="1" applyFont="1" applyFill="1" applyBorder="1"/>
    <xf numFmtId="165" fontId="19" fillId="0" borderId="0" xfId="24" applyNumberFormat="1" applyFont="1"/>
    <xf numFmtId="165" fontId="19" fillId="0" borderId="0" xfId="24" applyNumberFormat="1" applyFont="1" applyFill="1"/>
    <xf numFmtId="165" fontId="19" fillId="0" borderId="1" xfId="24" applyNumberFormat="1" applyFont="1" applyBorder="1"/>
    <xf numFmtId="165" fontId="18" fillId="0" borderId="1" xfId="24" applyNumberFormat="1" applyFont="1" applyFill="1" applyBorder="1"/>
    <xf numFmtId="165" fontId="18" fillId="0" borderId="1" xfId="24" applyNumberFormat="1" applyFont="1" applyBorder="1"/>
    <xf numFmtId="165" fontId="19" fillId="0" borderId="6" xfId="24" applyNumberFormat="1" applyFont="1" applyFill="1" applyBorder="1"/>
    <xf numFmtId="0" fontId="17" fillId="0" borderId="0" xfId="19" applyFont="1"/>
    <xf numFmtId="165" fontId="17" fillId="0" borderId="5" xfId="24" applyNumberFormat="1" applyFont="1" applyBorder="1"/>
    <xf numFmtId="165" fontId="17" fillId="0" borderId="0" xfId="24" applyNumberFormat="1" applyFont="1" applyBorder="1"/>
    <xf numFmtId="165" fontId="17" fillId="0" borderId="5" xfId="24" applyNumberFormat="1" applyFont="1" applyFill="1" applyBorder="1"/>
    <xf numFmtId="165" fontId="17" fillId="0" borderId="0" xfId="24" applyNumberFormat="1" applyFont="1" applyFill="1" applyBorder="1"/>
    <xf numFmtId="165" fontId="17" fillId="0" borderId="0" xfId="24" applyNumberFormat="1" applyFont="1"/>
    <xf numFmtId="165" fontId="17" fillId="0" borderId="0" xfId="24" applyNumberFormat="1" applyFont="1" applyFill="1"/>
    <xf numFmtId="165" fontId="19" fillId="0" borderId="6" xfId="24" applyNumberFormat="1" applyFont="1" applyBorder="1"/>
    <xf numFmtId="165" fontId="18" fillId="0" borderId="0" xfId="19" applyNumberFormat="1" applyFont="1" applyFill="1"/>
    <xf numFmtId="0" fontId="18" fillId="0" borderId="0" xfId="0" applyFont="1"/>
    <xf numFmtId="0" fontId="18" fillId="0" borderId="0" xfId="0" applyFont="1" applyAlignment="1">
      <alignment horizontal="center"/>
    </xf>
    <xf numFmtId="0" fontId="17" fillId="0" borderId="0" xfId="0" applyFont="1"/>
    <xf numFmtId="0" fontId="22" fillId="0" borderId="0" xfId="0" applyFont="1" applyAlignment="1">
      <alignment horizontal="center"/>
    </xf>
    <xf numFmtId="0" fontId="23" fillId="0" borderId="0" xfId="0" applyFont="1"/>
    <xf numFmtId="3" fontId="18" fillId="0" borderId="0" xfId="0" applyNumberFormat="1" applyFont="1"/>
    <xf numFmtId="165" fontId="18" fillId="0" borderId="0" xfId="1" applyNumberFormat="1" applyFont="1"/>
    <xf numFmtId="0" fontId="23" fillId="0" borderId="0" xfId="0" applyFont="1" applyAlignment="1">
      <alignment horizontal="left"/>
    </xf>
    <xf numFmtId="0" fontId="18" fillId="0" borderId="0" xfId="0" applyFont="1" applyFill="1"/>
    <xf numFmtId="0" fontId="24" fillId="0" borderId="0" xfId="8" applyFont="1" applyFill="1" applyBorder="1" applyAlignment="1">
      <alignment wrapText="1"/>
    </xf>
    <xf numFmtId="0" fontId="24" fillId="0" borderId="0" xfId="8" applyFont="1" applyFill="1" applyBorder="1" applyAlignment="1">
      <alignment horizontal="left" wrapText="1"/>
    </xf>
    <xf numFmtId="3" fontId="17" fillId="0" borderId="0" xfId="0" applyNumberFormat="1" applyFont="1"/>
    <xf numFmtId="0" fontId="24" fillId="0" borderId="2" xfId="8" applyFont="1" applyFill="1" applyBorder="1" applyAlignment="1">
      <alignment horizontal="left" wrapText="1"/>
    </xf>
    <xf numFmtId="0" fontId="18" fillId="0" borderId="0" xfId="0" applyFont="1" applyBorder="1"/>
    <xf numFmtId="0" fontId="17" fillId="0" borderId="0" xfId="0" applyFont="1" applyFill="1"/>
    <xf numFmtId="0" fontId="18" fillId="0" borderId="0" xfId="0" applyFont="1" applyFill="1" applyAlignment="1">
      <alignment horizontal="center"/>
    </xf>
    <xf numFmtId="164" fontId="18" fillId="0" borderId="0" xfId="0" applyNumberFormat="1" applyFont="1"/>
    <xf numFmtId="164" fontId="18" fillId="0" borderId="0" xfId="0" applyNumberFormat="1" applyFont="1" applyFill="1"/>
    <xf numFmtId="10" fontId="19" fillId="0" borderId="0" xfId="23" applyNumberFormat="1" applyFont="1" applyFill="1" applyAlignment="1">
      <alignment horizontal="center"/>
    </xf>
    <xf numFmtId="10" fontId="19" fillId="0" borderId="0" xfId="23" applyNumberFormat="1" applyFont="1" applyFill="1" applyBorder="1" applyAlignment="1">
      <alignment horizontal="center" wrapText="1"/>
    </xf>
    <xf numFmtId="10" fontId="19" fillId="0" borderId="0" xfId="23" applyNumberFormat="1" applyFont="1" applyFill="1" applyBorder="1" applyAlignment="1">
      <alignment horizontal="center"/>
    </xf>
    <xf numFmtId="10" fontId="20" fillId="0" borderId="0" xfId="23" applyNumberFormat="1" applyFont="1" applyFill="1" applyBorder="1" applyAlignment="1">
      <alignment horizontal="center" wrapText="1"/>
    </xf>
    <xf numFmtId="0" fontId="17" fillId="0" borderId="0" xfId="19" applyFont="1" applyFill="1" applyBorder="1"/>
    <xf numFmtId="0" fontId="22" fillId="0" borderId="0" xfId="0" applyFont="1"/>
    <xf numFmtId="0" fontId="18" fillId="0" borderId="0" xfId="0" applyFont="1" applyAlignment="1">
      <alignment horizontal="left"/>
    </xf>
    <xf numFmtId="3" fontId="18" fillId="0" borderId="0" xfId="0" applyNumberFormat="1" applyFont="1" applyFill="1"/>
    <xf numFmtId="0" fontId="17" fillId="0" borderId="0" xfId="19" applyFont="1" applyFill="1" applyBorder="1" applyAlignment="1">
      <alignment wrapText="1"/>
    </xf>
    <xf numFmtId="165" fontId="21" fillId="0" borderId="0" xfId="24" applyNumberFormat="1" applyFont="1" applyFill="1" applyBorder="1" applyAlignment="1">
      <alignment wrapText="1"/>
    </xf>
    <xf numFmtId="165" fontId="21" fillId="0" borderId="1" xfId="24" applyNumberFormat="1" applyFont="1" applyFill="1" applyBorder="1" applyAlignment="1">
      <alignment wrapText="1"/>
    </xf>
    <xf numFmtId="0" fontId="17" fillId="0" borderId="0" xfId="19" applyFont="1" applyFill="1"/>
    <xf numFmtId="0" fontId="17" fillId="0" borderId="0" xfId="19" applyFont="1" applyFill="1" applyBorder="1" applyAlignment="1"/>
    <xf numFmtId="0" fontId="18" fillId="0" borderId="0" xfId="0" quotePrefix="1" applyFont="1" applyAlignment="1">
      <alignment horizontal="center"/>
    </xf>
    <xf numFmtId="0" fontId="18" fillId="0" borderId="0" xfId="0" quotePrefix="1" applyFont="1" applyFill="1" applyAlignment="1">
      <alignment horizontal="center"/>
    </xf>
    <xf numFmtId="0" fontId="17" fillId="0" borderId="0" xfId="0" applyFont="1" applyAlignment="1">
      <alignment horizontal="center"/>
    </xf>
    <xf numFmtId="165" fontId="18" fillId="0" borderId="0" xfId="0" applyNumberFormat="1" applyFont="1"/>
    <xf numFmtId="1" fontId="18" fillId="0" borderId="0" xfId="0" applyNumberFormat="1" applyFont="1"/>
    <xf numFmtId="3" fontId="17" fillId="0" borderId="1" xfId="0" applyNumberFormat="1" applyFont="1" applyBorder="1"/>
    <xf numFmtId="3" fontId="17" fillId="0" borderId="3" xfId="0" applyNumberFormat="1" applyFont="1" applyBorder="1"/>
    <xf numFmtId="3" fontId="25" fillId="0" borderId="0" xfId="0" applyNumberFormat="1" applyFont="1"/>
    <xf numFmtId="0" fontId="25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left"/>
    </xf>
    <xf numFmtId="0" fontId="15" fillId="0" borderId="0" xfId="0" applyFont="1" applyFill="1" applyAlignment="1">
      <alignment horizontal="center"/>
    </xf>
    <xf numFmtId="0" fontId="12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 applyBorder="1" applyAlignment="1">
      <alignment horizontal="center"/>
    </xf>
    <xf numFmtId="0" fontId="15" fillId="0" borderId="9" xfId="26" applyFont="1" applyFill="1" applyBorder="1"/>
    <xf numFmtId="0" fontId="12" fillId="0" borderId="9" xfId="26" applyFont="1" applyFill="1" applyBorder="1"/>
    <xf numFmtId="0" fontId="12" fillId="0" borderId="9" xfId="0" applyFont="1" applyFill="1" applyBorder="1"/>
    <xf numFmtId="3" fontId="12" fillId="0" borderId="0" xfId="0" applyNumberFormat="1" applyFont="1" applyFill="1"/>
    <xf numFmtId="3" fontId="12" fillId="0" borderId="0" xfId="0" applyNumberFormat="1" applyFont="1"/>
    <xf numFmtId="10" fontId="12" fillId="0" borderId="0" xfId="10" applyNumberFormat="1" applyFont="1"/>
    <xf numFmtId="0" fontId="12" fillId="0" borderId="0" xfId="0" applyFont="1" applyFill="1" applyAlignment="1">
      <alignment horizontal="right"/>
    </xf>
    <xf numFmtId="0" fontId="12" fillId="0" borderId="1" xfId="26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166" fontId="28" fillId="0" borderId="0" xfId="0" applyNumberFormat="1" applyFont="1" applyFill="1"/>
    <xf numFmtId="166" fontId="12" fillId="0" borderId="0" xfId="0" applyNumberFormat="1" applyFont="1"/>
    <xf numFmtId="0" fontId="12" fillId="0" borderId="0" xfId="0" applyFont="1" applyAlignment="1">
      <alignment horizontal="right"/>
    </xf>
    <xf numFmtId="166" fontId="12" fillId="0" borderId="0" xfId="0" applyNumberFormat="1" applyFont="1" applyFill="1"/>
    <xf numFmtId="165" fontId="12" fillId="0" borderId="0" xfId="1" applyNumberFormat="1" applyFont="1"/>
    <xf numFmtId="0" fontId="12" fillId="0" borderId="0" xfId="26" applyFont="1"/>
    <xf numFmtId="43" fontId="12" fillId="0" borderId="0" xfId="1" applyFont="1"/>
    <xf numFmtId="3" fontId="12" fillId="0" borderId="1" xfId="0" applyNumberFormat="1" applyFont="1" applyFill="1" applyBorder="1"/>
    <xf numFmtId="0" fontId="29" fillId="0" borderId="0" xfId="0" applyFont="1" applyFill="1"/>
    <xf numFmtId="10" fontId="12" fillId="0" borderId="0" xfId="12" applyNumberFormat="1" applyFont="1" applyFill="1"/>
    <xf numFmtId="0" fontId="29" fillId="0" borderId="0" xfId="4" applyFont="1" applyFill="1"/>
    <xf numFmtId="44" fontId="12" fillId="0" borderId="0" xfId="2" applyFont="1"/>
    <xf numFmtId="0" fontId="12" fillId="0" borderId="0" xfId="26" applyFont="1" applyFill="1" applyAlignment="1">
      <alignment horizontal="right"/>
    </xf>
    <xf numFmtId="0" fontId="12" fillId="0" borderId="0" xfId="26" applyFont="1" applyFill="1"/>
    <xf numFmtId="166" fontId="28" fillId="0" borderId="0" xfId="26" applyNumberFormat="1" applyFont="1" applyFill="1"/>
    <xf numFmtId="3" fontId="15" fillId="0" borderId="0" xfId="0" applyNumberFormat="1" applyFont="1" applyFill="1"/>
    <xf numFmtId="0" fontId="15" fillId="0" borderId="0" xfId="0" applyFont="1" applyAlignment="1">
      <alignment horizontal="right"/>
    </xf>
    <xf numFmtId="167" fontId="12" fillId="0" borderId="0" xfId="0" applyNumberFormat="1" applyFont="1"/>
    <xf numFmtId="3" fontId="12" fillId="0" borderId="7" xfId="0" applyNumberFormat="1" applyFont="1" applyFill="1" applyBorder="1"/>
    <xf numFmtId="3" fontId="12" fillId="0" borderId="0" xfId="0" applyNumberFormat="1" applyFont="1" applyBorder="1"/>
    <xf numFmtId="3" fontId="12" fillId="0" borderId="0" xfId="0" applyNumberFormat="1" applyFont="1" applyFill="1" applyBorder="1"/>
    <xf numFmtId="3" fontId="12" fillId="5" borderId="0" xfId="0" applyNumberFormat="1" applyFont="1" applyFill="1" applyBorder="1"/>
    <xf numFmtId="0" fontId="12" fillId="0" borderId="0" xfId="0" applyFont="1" applyBorder="1" applyAlignment="1">
      <alignment horizontal="right"/>
    </xf>
    <xf numFmtId="3" fontId="15" fillId="0" borderId="7" xfId="0" applyNumberFormat="1" applyFont="1" applyFill="1" applyBorder="1"/>
    <xf numFmtId="0" fontId="12" fillId="0" borderId="0" xfId="0" applyFont="1" applyFill="1" applyBorder="1" applyAlignment="1">
      <alignment horizontal="right"/>
    </xf>
    <xf numFmtId="3" fontId="15" fillId="0" borderId="4" xfId="0" applyNumberFormat="1" applyFont="1" applyFill="1" applyBorder="1"/>
    <xf numFmtId="0" fontId="15" fillId="0" borderId="0" xfId="0" applyFont="1" applyAlignment="1">
      <alignment horizontal="left"/>
    </xf>
    <xf numFmtId="0" fontId="30" fillId="0" borderId="0" xfId="8" applyFont="1" applyFill="1" applyBorder="1" applyAlignment="1">
      <alignment horizontal="left"/>
    </xf>
    <xf numFmtId="0" fontId="30" fillId="0" borderId="0" xfId="8" applyFont="1" applyFill="1" applyBorder="1" applyAlignment="1"/>
    <xf numFmtId="0" fontId="30" fillId="0" borderId="0" xfId="8" applyFont="1" applyFill="1" applyBorder="1" applyAlignment="1">
      <alignment wrapText="1"/>
    </xf>
    <xf numFmtId="0" fontId="30" fillId="0" borderId="0" xfId="8" applyFont="1" applyFill="1" applyBorder="1" applyAlignment="1">
      <alignment horizontal="left" wrapText="1"/>
    </xf>
    <xf numFmtId="0" fontId="30" fillId="0" borderId="2" xfId="8" applyFont="1" applyFill="1" applyBorder="1" applyAlignment="1">
      <alignment horizontal="left" wrapText="1"/>
    </xf>
    <xf numFmtId="0" fontId="16" fillId="0" borderId="0" xfId="0" applyFont="1" applyBorder="1"/>
    <xf numFmtId="0" fontId="15" fillId="0" borderId="0" xfId="0" applyFont="1" applyBorder="1"/>
    <xf numFmtId="0" fontId="15" fillId="0" borderId="0" xfId="0" applyFont="1" applyFill="1" applyBorder="1"/>
    <xf numFmtId="10" fontId="12" fillId="0" borderId="0" xfId="10" applyNumberFormat="1" applyFont="1" applyFill="1"/>
    <xf numFmtId="10" fontId="12" fillId="0" borderId="0" xfId="0" applyNumberFormat="1" applyFont="1" applyFill="1"/>
    <xf numFmtId="0" fontId="27" fillId="0" borderId="0" xfId="0" applyFont="1" applyFill="1" applyAlignment="1">
      <alignment horizontal="center"/>
    </xf>
    <xf numFmtId="167" fontId="12" fillId="0" borderId="0" xfId="0" applyNumberFormat="1" applyFont="1" applyFill="1"/>
    <xf numFmtId="10" fontId="28" fillId="0" borderId="0" xfId="26" applyNumberFormat="1" applyFont="1" applyFill="1"/>
    <xf numFmtId="10" fontId="12" fillId="0" borderId="0" xfId="26" applyNumberFormat="1" applyFont="1" applyFill="1"/>
    <xf numFmtId="0" fontId="23" fillId="0" borderId="0" xfId="0" applyFont="1" applyFill="1"/>
    <xf numFmtId="3" fontId="12" fillId="0" borderId="0" xfId="10" applyNumberFormat="1" applyFont="1" applyFill="1" applyBorder="1"/>
    <xf numFmtId="3" fontId="12" fillId="0" borderId="0" xfId="1" applyNumberFormat="1" applyFont="1" applyFill="1" applyBorder="1"/>
    <xf numFmtId="0" fontId="17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/>
    </xf>
    <xf numFmtId="3" fontId="17" fillId="0" borderId="1" xfId="0" applyNumberFormat="1" applyFont="1" applyFill="1" applyBorder="1"/>
    <xf numFmtId="3" fontId="25" fillId="0" borderId="0" xfId="0" applyNumberFormat="1" applyFont="1" applyFill="1"/>
    <xf numFmtId="3" fontId="12" fillId="5" borderId="7" xfId="0" applyNumberFormat="1" applyFont="1" applyFill="1" applyBorder="1"/>
    <xf numFmtId="3" fontId="15" fillId="5" borderId="7" xfId="0" applyNumberFormat="1" applyFont="1" applyFill="1" applyBorder="1"/>
    <xf numFmtId="0" fontId="31" fillId="0" borderId="0" xfId="29" applyFont="1" applyFill="1" applyBorder="1" applyAlignment="1"/>
    <xf numFmtId="0" fontId="20" fillId="0" borderId="0" xfId="8" applyFont="1" applyFill="1" applyBorder="1" applyAlignment="1">
      <alignment horizontal="left"/>
    </xf>
    <xf numFmtId="0" fontId="17" fillId="0" borderId="0" xfId="0" applyFont="1" applyAlignment="1">
      <alignment horizontal="center"/>
    </xf>
    <xf numFmtId="165" fontId="18" fillId="0" borderId="0" xfId="19" applyNumberFormat="1" applyFont="1" applyFill="1" applyBorder="1"/>
    <xf numFmtId="0" fontId="33" fillId="0" borderId="0" xfId="19" applyFont="1" applyFill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0" fontId="34" fillId="0" borderId="0" xfId="0" applyFont="1" applyFill="1" applyBorder="1" applyAlignment="1">
      <alignment horizontal="right"/>
    </xf>
    <xf numFmtId="165" fontId="33" fillId="0" borderId="11" xfId="24" applyNumberFormat="1" applyFont="1" applyFill="1" applyBorder="1" applyAlignment="1"/>
    <xf numFmtId="0" fontId="17" fillId="0" borderId="0" xfId="19" applyFont="1" applyBorder="1"/>
    <xf numFmtId="3" fontId="17" fillId="0" borderId="0" xfId="0" applyNumberFormat="1" applyFont="1" applyBorder="1"/>
    <xf numFmtId="3" fontId="33" fillId="0" borderId="0" xfId="0" applyNumberFormat="1" applyFont="1" applyBorder="1"/>
    <xf numFmtId="165" fontId="32" fillId="0" borderId="0" xfId="28" applyNumberFormat="1" applyFont="1" applyFill="1" applyAlignment="1">
      <alignment horizontal="right"/>
    </xf>
    <xf numFmtId="165" fontId="21" fillId="0" borderId="7" xfId="24" applyNumberFormat="1" applyFont="1" applyFill="1" applyBorder="1" applyAlignment="1">
      <alignment wrapText="1"/>
    </xf>
    <xf numFmtId="10" fontId="28" fillId="6" borderId="0" xfId="26" applyNumberFormat="1" applyFont="1" applyFill="1"/>
    <xf numFmtId="0" fontId="36" fillId="0" borderId="0" xfId="31" applyFont="1"/>
    <xf numFmtId="0" fontId="36" fillId="0" borderId="0" xfId="31" applyFont="1" applyAlignment="1"/>
    <xf numFmtId="3" fontId="36" fillId="0" borderId="0" xfId="31" applyNumberFormat="1" applyFont="1"/>
    <xf numFmtId="0" fontId="37" fillId="0" borderId="0" xfId="31" applyFont="1"/>
    <xf numFmtId="0" fontId="36" fillId="0" borderId="0" xfId="31" applyFont="1" applyFill="1"/>
    <xf numFmtId="14" fontId="37" fillId="0" borderId="0" xfId="31" applyNumberFormat="1" applyFont="1"/>
    <xf numFmtId="0" fontId="38" fillId="0" borderId="0" xfId="31" applyFont="1" applyAlignment="1"/>
    <xf numFmtId="0" fontId="35" fillId="0" borderId="0" xfId="31" applyFont="1"/>
    <xf numFmtId="165" fontId="36" fillId="0" borderId="0" xfId="1" applyNumberFormat="1" applyFont="1"/>
    <xf numFmtId="0" fontId="39" fillId="0" borderId="0" xfId="29" applyFont="1" applyFill="1" applyBorder="1" applyAlignment="1"/>
    <xf numFmtId="0" fontId="36" fillId="0" borderId="0" xfId="31" applyFont="1" applyBorder="1"/>
    <xf numFmtId="165" fontId="39" fillId="0" borderId="0" xfId="1" applyNumberFormat="1" applyFont="1" applyFill="1" applyBorder="1" applyAlignment="1">
      <alignment horizontal="right"/>
    </xf>
    <xf numFmtId="0" fontId="39" fillId="0" borderId="0" xfId="29" applyNumberFormat="1" applyFont="1" applyFill="1" applyBorder="1" applyAlignment="1"/>
    <xf numFmtId="0" fontId="39" fillId="0" borderId="0" xfId="29" applyFont="1" applyFill="1" applyBorder="1" applyAlignment="1">
      <alignment horizontal="center" wrapText="1"/>
    </xf>
    <xf numFmtId="0" fontId="36" fillId="0" borderId="0" xfId="31" applyFont="1" applyFill="1" applyAlignment="1">
      <alignment wrapText="1"/>
    </xf>
    <xf numFmtId="0" fontId="36" fillId="0" borderId="5" xfId="31" applyFont="1" applyBorder="1"/>
    <xf numFmtId="0" fontId="36" fillId="0" borderId="5" xfId="31" applyFont="1" applyBorder="1" applyAlignment="1"/>
    <xf numFmtId="0" fontId="40" fillId="0" borderId="0" xfId="27" applyFont="1"/>
    <xf numFmtId="0" fontId="41" fillId="0" borderId="0" xfId="27" applyFont="1"/>
    <xf numFmtId="0" fontId="42" fillId="0" borderId="0" xfId="19" applyFont="1"/>
    <xf numFmtId="165" fontId="31" fillId="0" borderId="0" xfId="1" applyNumberFormat="1" applyFont="1" applyFill="1" applyBorder="1" applyAlignment="1">
      <alignment horizontal="right"/>
    </xf>
    <xf numFmtId="165" fontId="36" fillId="0" borderId="0" xfId="31" applyNumberFormat="1" applyFont="1"/>
    <xf numFmtId="165" fontId="35" fillId="0" borderId="9" xfId="31" applyNumberFormat="1" applyFont="1" applyBorder="1"/>
    <xf numFmtId="165" fontId="35" fillId="0" borderId="7" xfId="31" applyNumberFormat="1" applyFont="1" applyBorder="1"/>
    <xf numFmtId="165" fontId="31" fillId="0" borderId="7" xfId="1" applyNumberFormat="1" applyFont="1" applyFill="1" applyBorder="1" applyAlignment="1">
      <alignment horizontal="right"/>
    </xf>
    <xf numFmtId="165" fontId="35" fillId="0" borderId="0" xfId="31" applyNumberFormat="1" applyFont="1"/>
    <xf numFmtId="165" fontId="35" fillId="0" borderId="0" xfId="31" applyNumberFormat="1" applyFont="1" applyBorder="1"/>
    <xf numFmtId="0" fontId="40" fillId="0" borderId="1" xfId="27" applyFont="1" applyBorder="1" applyAlignment="1">
      <alignment horizontal="center" wrapText="1"/>
    </xf>
    <xf numFmtId="10" fontId="41" fillId="0" borderId="0" xfId="10" applyNumberFormat="1" applyFont="1"/>
    <xf numFmtId="0" fontId="35" fillId="0" borderId="0" xfId="31" applyFont="1" applyAlignment="1">
      <alignment wrapText="1"/>
    </xf>
    <xf numFmtId="0" fontId="31" fillId="0" borderId="0" xfId="29" applyFont="1" applyFill="1" applyBorder="1" applyAlignment="1">
      <alignment horizontal="center" wrapText="1"/>
    </xf>
    <xf numFmtId="0" fontId="35" fillId="0" borderId="0" xfId="31" applyFont="1" applyFill="1" applyAlignment="1">
      <alignment wrapText="1"/>
    </xf>
    <xf numFmtId="3" fontId="35" fillId="0" borderId="7" xfId="31" applyNumberFormat="1" applyFont="1" applyBorder="1"/>
    <xf numFmtId="0" fontId="31" fillId="0" borderId="0" xfId="29" applyNumberFormat="1" applyFont="1" applyFill="1" applyBorder="1" applyAlignment="1"/>
    <xf numFmtId="0" fontId="35" fillId="0" borderId="0" xfId="31" applyFont="1" applyBorder="1"/>
    <xf numFmtId="165" fontId="12" fillId="0" borderId="0" xfId="1" applyNumberFormat="1" applyFont="1" applyFill="1"/>
    <xf numFmtId="3" fontId="12" fillId="6" borderId="0" xfId="0" applyNumberFormat="1" applyFont="1" applyFill="1"/>
    <xf numFmtId="165" fontId="43" fillId="0" borderId="0" xfId="24" applyNumberFormat="1" applyFont="1" applyFill="1"/>
    <xf numFmtId="165" fontId="43" fillId="0" borderId="0" xfId="24" applyNumberFormat="1" applyFont="1" applyFill="1" applyBorder="1"/>
    <xf numFmtId="165" fontId="44" fillId="0" borderId="0" xfId="19" applyNumberFormat="1" applyFont="1" applyFill="1"/>
    <xf numFmtId="0" fontId="44" fillId="0" borderId="0" xfId="19" applyFont="1" applyFill="1" applyBorder="1"/>
    <xf numFmtId="10" fontId="18" fillId="0" borderId="0" xfId="23" applyNumberFormat="1" applyFont="1" applyFill="1" applyAlignment="1">
      <alignment horizontal="center"/>
    </xf>
    <xf numFmtId="10" fontId="18" fillId="0" borderId="0" xfId="23" applyNumberFormat="1" applyFont="1" applyFill="1" applyBorder="1" applyAlignment="1">
      <alignment horizontal="center"/>
    </xf>
    <xf numFmtId="0" fontId="31" fillId="2" borderId="12" xfId="29" applyFont="1" applyFill="1" applyBorder="1" applyAlignment="1">
      <alignment horizontal="center" wrapText="1"/>
    </xf>
    <xf numFmtId="0" fontId="17" fillId="0" borderId="10" xfId="19" applyFont="1" applyFill="1" applyBorder="1" applyAlignment="1">
      <alignment horizontal="center"/>
    </xf>
    <xf numFmtId="0" fontId="17" fillId="0" borderId="7" xfId="19" applyFont="1" applyFill="1" applyBorder="1" applyAlignment="1">
      <alignment horizontal="center"/>
    </xf>
    <xf numFmtId="0" fontId="17" fillId="0" borderId="8" xfId="19" applyFont="1" applyFill="1" applyBorder="1" applyAlignment="1">
      <alignment horizontal="center"/>
    </xf>
    <xf numFmtId="0" fontId="17" fillId="0" borderId="10" xfId="19" applyFont="1" applyBorder="1" applyAlignment="1">
      <alignment horizontal="center"/>
    </xf>
    <xf numFmtId="0" fontId="17" fillId="0" borderId="7" xfId="19" applyFont="1" applyBorder="1" applyAlignment="1">
      <alignment horizontal="center"/>
    </xf>
    <xf numFmtId="0" fontId="17" fillId="0" borderId="8" xfId="19" applyFont="1" applyBorder="1" applyAlignment="1">
      <alignment horizontal="center"/>
    </xf>
    <xf numFmtId="0" fontId="17" fillId="0" borderId="0" xfId="0" applyFont="1" applyAlignment="1">
      <alignment horizontal="center"/>
    </xf>
  </cellXfs>
  <cellStyles count="32">
    <cellStyle name="Comma" xfId="1" builtinId="3"/>
    <cellStyle name="Comma 2" xfId="18"/>
    <cellStyle name="Comma 2 2" xfId="24"/>
    <cellStyle name="Comma 3" xfId="20"/>
    <cellStyle name="Comma 4" xfId="25"/>
    <cellStyle name="Comma 5" xfId="28"/>
    <cellStyle name="Currency" xfId="2" builtinId="4"/>
    <cellStyle name="Currency 2" xfId="30"/>
    <cellStyle name="Normal" xfId="0" builtinId="0"/>
    <cellStyle name="Normal 10" xfId="15"/>
    <cellStyle name="Normal 11" xfId="31"/>
    <cellStyle name="Normal 12" xfId="16"/>
    <cellStyle name="Normal 13" xfId="17"/>
    <cellStyle name="Normal 2" xfId="3"/>
    <cellStyle name="Normal 2 2" xfId="19"/>
    <cellStyle name="Normal 3" xfId="4"/>
    <cellStyle name="Normal 4" xfId="27"/>
    <cellStyle name="Normal 5" xfId="5"/>
    <cellStyle name="Normal 6" xfId="13"/>
    <cellStyle name="Normal 7" xfId="6"/>
    <cellStyle name="Normal 8" xfId="7"/>
    <cellStyle name="Normal 9" xfId="14"/>
    <cellStyle name="Normal_1296GasLabor$" xfId="26"/>
    <cellStyle name="Normal_Pro forma Rates" xfId="8"/>
    <cellStyle name="Normal_Sheet1" xfId="9"/>
    <cellStyle name="Normal_Year 1 - 3 2" xfId="29"/>
    <cellStyle name="OUTPUT AMOUNTS" xfId="21"/>
    <cellStyle name="OUTPUT LINE ITEMS" xfId="22"/>
    <cellStyle name="Percent" xfId="10" builtinId="5"/>
    <cellStyle name="Percent 2" xfId="11"/>
    <cellStyle name="Percent 2 2" xfId="23"/>
    <cellStyle name="Percent 3" xfId="12"/>
  </cellStyles>
  <dxfs count="0"/>
  <tableStyles count="0" defaultTableStyle="TableStyleMedium9" defaultPivotStyle="PivotStyleLight16"/>
  <colors>
    <mruColors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497417</xdr:colOff>
      <xdr:row>15</xdr:row>
      <xdr:rowOff>21166</xdr:rowOff>
    </xdr:from>
    <xdr:to>
      <xdr:col>1</xdr:col>
      <xdr:colOff>529167</xdr:colOff>
      <xdr:row>50</xdr:row>
      <xdr:rowOff>126999</xdr:rowOff>
    </xdr:to>
    <xdr:cxnSp macro="">
      <xdr:nvCxnSpPr>
        <xdr:cNvPr id="2" name="Straight Arrow Connector 1"/>
        <xdr:cNvCxnSpPr/>
      </xdr:nvCxnSpPr>
      <xdr:spPr>
        <a:xfrm>
          <a:off x="1915584" y="2741083"/>
          <a:ext cx="31750" cy="4392083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381000</xdr:colOff>
      <xdr:row>14</xdr:row>
      <xdr:rowOff>137583</xdr:rowOff>
    </xdr:from>
    <xdr:to>
      <xdr:col>3</xdr:col>
      <xdr:colOff>412750</xdr:colOff>
      <xdr:row>50</xdr:row>
      <xdr:rowOff>84666</xdr:rowOff>
    </xdr:to>
    <xdr:cxnSp macro="">
      <xdr:nvCxnSpPr>
        <xdr:cNvPr id="3" name="Straight Arrow Connector 2"/>
        <xdr:cNvCxnSpPr/>
      </xdr:nvCxnSpPr>
      <xdr:spPr>
        <a:xfrm>
          <a:off x="3227917" y="2698750"/>
          <a:ext cx="31750" cy="4392083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497417</xdr:colOff>
      <xdr:row>15</xdr:row>
      <xdr:rowOff>21166</xdr:rowOff>
    </xdr:from>
    <xdr:to>
      <xdr:col>1</xdr:col>
      <xdr:colOff>529167</xdr:colOff>
      <xdr:row>49</xdr:row>
      <xdr:rowOff>126999</xdr:rowOff>
    </xdr:to>
    <xdr:cxnSp macro="">
      <xdr:nvCxnSpPr>
        <xdr:cNvPr id="2" name="Straight Arrow Connector 1"/>
        <xdr:cNvCxnSpPr/>
      </xdr:nvCxnSpPr>
      <xdr:spPr>
        <a:xfrm>
          <a:off x="1916642" y="2935816"/>
          <a:ext cx="31750" cy="5125508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352425</xdr:colOff>
      <xdr:row>15</xdr:row>
      <xdr:rowOff>4233</xdr:rowOff>
    </xdr:from>
    <xdr:to>
      <xdr:col>3</xdr:col>
      <xdr:colOff>384175</xdr:colOff>
      <xdr:row>49</xdr:row>
      <xdr:rowOff>113241</xdr:rowOff>
    </xdr:to>
    <xdr:cxnSp macro="">
      <xdr:nvCxnSpPr>
        <xdr:cNvPr id="3" name="Straight Arrow Connector 2"/>
        <xdr:cNvCxnSpPr/>
      </xdr:nvCxnSpPr>
      <xdr:spPr>
        <a:xfrm>
          <a:off x="3200400" y="2918883"/>
          <a:ext cx="31750" cy="5128683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571500</xdr:colOff>
      <xdr:row>315</xdr:row>
      <xdr:rowOff>76200</xdr:rowOff>
    </xdr:from>
    <xdr:to>
      <xdr:col>17</xdr:col>
      <xdr:colOff>676275</xdr:colOff>
      <xdr:row>315</xdr:row>
      <xdr:rowOff>85725</xdr:rowOff>
    </xdr:to>
    <xdr:cxnSp macro="">
      <xdr:nvCxnSpPr>
        <xdr:cNvPr id="3" name="Straight Arrow Connector 2"/>
        <xdr:cNvCxnSpPr/>
      </xdr:nvCxnSpPr>
      <xdr:spPr>
        <a:xfrm>
          <a:off x="11125200" y="51130200"/>
          <a:ext cx="885825" cy="9525"/>
        </a:xfrm>
        <a:prstGeom prst="straightConnector1">
          <a:avLst/>
        </a:prstGeom>
        <a:ln>
          <a:solidFill>
            <a:srgbClr val="FF0000"/>
          </a:solidFill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tabSelected="1" topLeftCell="A31" workbookViewId="0">
      <selection activeCell="Q6" sqref="Q6"/>
    </sheetView>
  </sheetViews>
  <sheetFormatPr defaultRowHeight="12.75"/>
  <cols>
    <col min="1" max="1" width="21.28515625" style="5" bestFit="1" customWidth="1"/>
    <col min="2" max="2" width="11.5703125" style="5" customWidth="1"/>
    <col min="3" max="3" width="9.85546875" style="7" bestFit="1" customWidth="1"/>
    <col min="4" max="4" width="9.85546875" style="8" customWidth="1"/>
    <col min="5" max="5" width="10.140625" style="7" bestFit="1" customWidth="1"/>
    <col min="6" max="6" width="10.7109375" style="61" bestFit="1" customWidth="1"/>
    <col min="7" max="7" width="15.5703125" style="5" customWidth="1"/>
    <col min="8" max="8" width="2.7109375" style="6" customWidth="1"/>
    <col min="9" max="9" width="9.85546875" style="7" customWidth="1"/>
    <col min="10" max="10" width="8.7109375" style="7" bestFit="1" customWidth="1"/>
    <col min="11" max="11" width="8.7109375" style="5" bestFit="1" customWidth="1"/>
    <col min="12" max="12" width="2.7109375" style="6" customWidth="1"/>
    <col min="13" max="13" width="12.28515625" style="5" bestFit="1" customWidth="1"/>
    <col min="14" max="14" width="11.85546875" style="5" bestFit="1" customWidth="1"/>
    <col min="15" max="15" width="2.7109375" style="8" customWidth="1"/>
    <col min="16" max="17" width="8.7109375" style="7" bestFit="1" customWidth="1"/>
    <col min="18" max="18" width="8.7109375" style="5" bestFit="1" customWidth="1"/>
    <col min="19" max="16384" width="9.140625" style="5"/>
  </cols>
  <sheetData>
    <row r="1" spans="1:18">
      <c r="A1" s="73" t="s">
        <v>360</v>
      </c>
      <c r="B1" s="73"/>
    </row>
    <row r="2" spans="1:18">
      <c r="A2" s="65" t="s">
        <v>465</v>
      </c>
      <c r="B2" s="65"/>
    </row>
    <row r="3" spans="1:18" s="9" customFormat="1" ht="25.5">
      <c r="A3" s="11"/>
      <c r="B3" s="11"/>
      <c r="C3" s="69"/>
      <c r="D3" s="69"/>
      <c r="E3" s="11"/>
      <c r="F3" s="62"/>
      <c r="G3" s="10" t="s">
        <v>177</v>
      </c>
      <c r="H3" s="10"/>
      <c r="I3" s="11"/>
      <c r="J3" s="11"/>
      <c r="M3" s="12" t="s">
        <v>178</v>
      </c>
      <c r="N3" s="12" t="s">
        <v>179</v>
      </c>
      <c r="O3" s="13"/>
      <c r="P3" s="11"/>
      <c r="Q3" s="11"/>
    </row>
    <row r="4" spans="1:18" s="6" customFormat="1">
      <c r="A4" s="8"/>
      <c r="B4" s="8"/>
      <c r="C4" s="65"/>
      <c r="D4" s="65"/>
      <c r="E4" s="8"/>
      <c r="F4" s="63"/>
      <c r="G4" s="14" t="s">
        <v>180</v>
      </c>
      <c r="H4" s="14"/>
      <c r="I4" s="8"/>
      <c r="J4" s="8"/>
      <c r="M4" s="15">
        <v>3.7499999999999999E-2</v>
      </c>
      <c r="N4" s="15">
        <v>7.2190000000000004E-2</v>
      </c>
      <c r="O4" s="16"/>
      <c r="P4" s="8"/>
      <c r="Q4" s="8"/>
    </row>
    <row r="5" spans="1:18" s="6" customFormat="1">
      <c r="A5" s="65"/>
      <c r="B5" s="65"/>
      <c r="C5" s="65"/>
      <c r="D5" s="65"/>
      <c r="E5" s="8"/>
      <c r="F5" s="63"/>
      <c r="G5" s="14" t="s">
        <v>181</v>
      </c>
      <c r="H5" s="14"/>
      <c r="I5" s="8"/>
      <c r="J5" s="8"/>
      <c r="M5" s="17">
        <v>0.14280000000000001</v>
      </c>
      <c r="N5" s="17">
        <v>0.24490000000000001</v>
      </c>
      <c r="O5" s="18"/>
      <c r="P5" s="8"/>
      <c r="Q5" s="8"/>
    </row>
    <row r="6" spans="1:18" s="6" customFormat="1">
      <c r="A6" s="65"/>
      <c r="B6" s="65"/>
      <c r="C6" s="65"/>
      <c r="D6" s="65"/>
      <c r="E6" s="8"/>
      <c r="F6" s="63"/>
      <c r="G6" s="14" t="s">
        <v>367</v>
      </c>
      <c r="H6" s="14"/>
      <c r="I6" s="8"/>
      <c r="J6" s="8"/>
      <c r="M6" s="17">
        <v>0.2</v>
      </c>
      <c r="N6" s="17">
        <v>0.32</v>
      </c>
      <c r="O6" s="18"/>
      <c r="P6" s="8"/>
      <c r="Q6" s="8"/>
    </row>
    <row r="7" spans="1:18" s="6" customFormat="1">
      <c r="A7" s="65"/>
      <c r="B7" s="65"/>
      <c r="C7" s="65"/>
      <c r="D7" s="65"/>
      <c r="E7" s="8"/>
      <c r="F7" s="63"/>
      <c r="G7" s="24" t="s">
        <v>21</v>
      </c>
      <c r="H7" s="24"/>
      <c r="I7" s="8"/>
      <c r="J7" s="8"/>
      <c r="K7" s="8"/>
      <c r="L7" s="8"/>
      <c r="M7" s="18">
        <v>0.33329999999999999</v>
      </c>
      <c r="N7" s="18">
        <v>0.44450000000000001</v>
      </c>
      <c r="P7" s="8"/>
      <c r="Q7" s="8"/>
    </row>
    <row r="8" spans="1:18" s="6" customFormat="1">
      <c r="A8" s="8"/>
      <c r="B8" s="8"/>
      <c r="C8" s="8"/>
      <c r="D8" s="8"/>
      <c r="E8" s="8"/>
      <c r="F8" s="63"/>
      <c r="I8" s="8"/>
      <c r="J8" s="8"/>
      <c r="N8" s="8"/>
      <c r="O8" s="8"/>
      <c r="P8" s="8"/>
      <c r="Q8" s="8"/>
    </row>
    <row r="9" spans="1:18" s="6" customFormat="1">
      <c r="A9" s="8"/>
      <c r="B9" s="8"/>
      <c r="C9" s="8"/>
      <c r="D9" s="8"/>
      <c r="E9" s="8"/>
      <c r="F9" s="63"/>
      <c r="I9" s="210" t="s">
        <v>242</v>
      </c>
      <c r="J9" s="211"/>
      <c r="K9" s="212"/>
      <c r="L9" s="19"/>
      <c r="M9" s="213" t="s">
        <v>243</v>
      </c>
      <c r="N9" s="214"/>
      <c r="O9" s="19"/>
      <c r="P9" s="213" t="s">
        <v>244</v>
      </c>
      <c r="Q9" s="214"/>
      <c r="R9" s="215"/>
    </row>
    <row r="10" spans="1:18" s="13" customFormat="1" ht="38.25">
      <c r="A10" s="20" t="s">
        <v>182</v>
      </c>
      <c r="B10" s="20"/>
      <c r="C10" s="20" t="s">
        <v>183</v>
      </c>
      <c r="D10" s="20"/>
      <c r="E10" s="20" t="s">
        <v>184</v>
      </c>
      <c r="F10" s="64" t="s">
        <v>185</v>
      </c>
      <c r="G10" s="21" t="s">
        <v>186</v>
      </c>
      <c r="H10" s="21"/>
      <c r="I10" s="22" t="s">
        <v>245</v>
      </c>
      <c r="J10" s="22" t="s">
        <v>246</v>
      </c>
      <c r="K10" s="22" t="s">
        <v>369</v>
      </c>
      <c r="L10" s="22"/>
      <c r="M10" s="22">
        <v>2016</v>
      </c>
      <c r="N10" s="22">
        <v>2017</v>
      </c>
      <c r="O10" s="22"/>
      <c r="P10" s="22" t="s">
        <v>245</v>
      </c>
      <c r="Q10" s="22" t="s">
        <v>246</v>
      </c>
      <c r="R10" s="22" t="s">
        <v>369</v>
      </c>
    </row>
    <row r="11" spans="1:18">
      <c r="A11" s="7" t="s">
        <v>136</v>
      </c>
      <c r="B11" s="7"/>
      <c r="N11" s="7"/>
    </row>
    <row r="12" spans="1:18">
      <c r="A12" s="7" t="s">
        <v>187</v>
      </c>
      <c r="B12" s="7"/>
      <c r="C12" s="70">
        <f>'CAP16.1- Allocations'!D14</f>
        <v>0</v>
      </c>
      <c r="D12" s="70"/>
      <c r="E12" s="70">
        <f>'CAP16.1- Allocations'!E14</f>
        <v>0</v>
      </c>
      <c r="F12" s="63">
        <v>1.9199999999999998E-2</v>
      </c>
      <c r="G12" s="23">
        <f>ROUND(C12*F12,0)</f>
        <v>0</v>
      </c>
      <c r="H12" s="23"/>
      <c r="I12" s="24">
        <v>0</v>
      </c>
      <c r="J12" s="24">
        <f>F12*E12</f>
        <v>0</v>
      </c>
      <c r="K12" s="14">
        <f>J12+G12</f>
        <v>0</v>
      </c>
      <c r="L12" s="14"/>
      <c r="M12" s="14">
        <f>ROUND(C12*$M$4,0)</f>
        <v>0</v>
      </c>
      <c r="N12" s="14">
        <f>ROUND(C12*$N$4,0)</f>
        <v>0</v>
      </c>
      <c r="O12" s="24"/>
      <c r="P12" s="24"/>
      <c r="Q12" s="24">
        <f>ROUND(((M12-J12)*-0.35)+P12,0)</f>
        <v>0</v>
      </c>
      <c r="R12" s="14">
        <f>ROUND(((N12-G12)*-0.35)+Q12,0)</f>
        <v>0</v>
      </c>
    </row>
    <row r="13" spans="1:18">
      <c r="A13" s="7" t="s">
        <v>188</v>
      </c>
      <c r="B13" s="7"/>
      <c r="C13" s="70">
        <f>'CAP16.1- Allocations'!D19</f>
        <v>0</v>
      </c>
      <c r="D13" s="70"/>
      <c r="E13" s="70">
        <f>'CAP16.1- Allocations'!E19</f>
        <v>0</v>
      </c>
      <c r="F13" s="63">
        <v>1.8700000000000001E-2</v>
      </c>
      <c r="G13" s="23">
        <f t="shared" ref="G13:G14" si="0">ROUND(C13*F13,0)</f>
        <v>0</v>
      </c>
      <c r="H13" s="23"/>
      <c r="I13" s="24">
        <v>0</v>
      </c>
      <c r="J13" s="24">
        <f t="shared" ref="J13:J14" si="1">F13*E13</f>
        <v>0</v>
      </c>
      <c r="K13" s="14">
        <f>J13+G13</f>
        <v>0</v>
      </c>
      <c r="L13" s="14"/>
      <c r="M13" s="14">
        <f t="shared" ref="M13:M14" si="2">ROUND(C13*$M$4,0)</f>
        <v>0</v>
      </c>
      <c r="N13" s="14">
        <f t="shared" ref="N13:N14" si="3">ROUND(C13*$N$4,0)</f>
        <v>0</v>
      </c>
      <c r="O13" s="24"/>
      <c r="P13" s="24"/>
      <c r="Q13" s="24">
        <f>ROUND(((M13-J13)*-0.35)+P13,0)</f>
        <v>0</v>
      </c>
      <c r="R13" s="14">
        <f>ROUND(((N13-G13)*-0.35)+Q13,0)</f>
        <v>0</v>
      </c>
    </row>
    <row r="14" spans="1:18">
      <c r="A14" s="7" t="s">
        <v>141</v>
      </c>
      <c r="B14" s="7"/>
      <c r="C14" s="70">
        <f>'CAP16.1- Allocations'!D24</f>
        <v>0</v>
      </c>
      <c r="D14" s="70"/>
      <c r="E14" s="70">
        <f>'CAP16.1- Allocations'!E24</f>
        <v>0</v>
      </c>
      <c r="F14" s="63">
        <v>3.2300000000000002E-2</v>
      </c>
      <c r="G14" s="23">
        <f t="shared" si="0"/>
        <v>0</v>
      </c>
      <c r="H14" s="23"/>
      <c r="I14" s="24">
        <v>0</v>
      </c>
      <c r="J14" s="24">
        <f t="shared" si="1"/>
        <v>0</v>
      </c>
      <c r="K14" s="14">
        <f>J14+G14</f>
        <v>0</v>
      </c>
      <c r="L14" s="14"/>
      <c r="M14" s="14">
        <f t="shared" si="2"/>
        <v>0</v>
      </c>
      <c r="N14" s="14">
        <f t="shared" si="3"/>
        <v>0</v>
      </c>
      <c r="O14" s="24"/>
      <c r="P14" s="24"/>
      <c r="Q14" s="24">
        <f>ROUND(((M14-J14)*-0.35)+P14,0)</f>
        <v>0</v>
      </c>
      <c r="R14" s="14">
        <f>ROUND(((N14-G14)*-0.35)+Q14,0)</f>
        <v>0</v>
      </c>
    </row>
    <row r="15" spans="1:18">
      <c r="A15" s="7" t="s">
        <v>189</v>
      </c>
      <c r="B15" s="156" t="s">
        <v>372</v>
      </c>
      <c r="C15" s="26">
        <f>SUM(C12:C14)</f>
        <v>0</v>
      </c>
      <c r="D15" s="156" t="s">
        <v>372</v>
      </c>
      <c r="E15" s="26">
        <f>SUM(E12:E14)</f>
        <v>0</v>
      </c>
      <c r="F15" s="8"/>
      <c r="G15" s="25">
        <f t="shared" ref="G15:R15" si="4">SUM(G12:G14)</f>
        <v>0</v>
      </c>
      <c r="H15" s="23"/>
      <c r="I15" s="26">
        <f t="shared" si="4"/>
        <v>0</v>
      </c>
      <c r="J15" s="26">
        <f t="shared" si="4"/>
        <v>0</v>
      </c>
      <c r="K15" s="25">
        <f t="shared" si="4"/>
        <v>0</v>
      </c>
      <c r="L15" s="23"/>
      <c r="M15" s="25">
        <f t="shared" si="4"/>
        <v>0</v>
      </c>
      <c r="N15" s="25">
        <f t="shared" si="4"/>
        <v>0</v>
      </c>
      <c r="O15" s="27"/>
      <c r="P15" s="26">
        <f t="shared" si="4"/>
        <v>0</v>
      </c>
      <c r="Q15" s="26">
        <f t="shared" si="4"/>
        <v>0</v>
      </c>
      <c r="R15" s="25">
        <f t="shared" si="4"/>
        <v>0</v>
      </c>
    </row>
    <row r="16" spans="1:18" ht="6" customHeight="1">
      <c r="A16" s="7"/>
      <c r="B16" s="7"/>
      <c r="C16" s="29"/>
      <c r="D16" s="27"/>
      <c r="E16" s="29"/>
      <c r="G16" s="28"/>
      <c r="H16" s="23"/>
      <c r="I16" s="29"/>
      <c r="J16" s="29"/>
      <c r="K16" s="28"/>
      <c r="L16" s="23"/>
      <c r="M16" s="28"/>
      <c r="N16" s="28"/>
      <c r="O16" s="27"/>
      <c r="P16" s="29"/>
      <c r="Q16" s="29"/>
      <c r="R16" s="28"/>
    </row>
    <row r="17" spans="1:18">
      <c r="A17" s="7" t="s">
        <v>190</v>
      </c>
      <c r="B17" s="7"/>
      <c r="C17" s="71">
        <f>'CAP16.1- Allocations'!D29+'CAP16.1- Allocations'!D31+'CAP16.1- Allocations'!D35</f>
        <v>0</v>
      </c>
      <c r="D17" s="70"/>
      <c r="E17" s="71">
        <f>'CAP16.1- Allocations'!E29+'CAP16.1- Allocations'!E31+'CAP16.1- Allocations'!E35</f>
        <v>0</v>
      </c>
      <c r="F17" s="63">
        <v>1.8200000000000001E-2</v>
      </c>
      <c r="G17" s="30">
        <f>ROUND(C17*F17,0)</f>
        <v>0</v>
      </c>
      <c r="H17" s="23"/>
      <c r="I17" s="31">
        <v>0</v>
      </c>
      <c r="J17" s="31">
        <f t="shared" ref="J17" si="5">F17*E17</f>
        <v>0</v>
      </c>
      <c r="K17" s="32">
        <f>J17+G17</f>
        <v>0</v>
      </c>
      <c r="L17" s="14"/>
      <c r="M17" s="32">
        <f>ROUND(C17*$M$4,0)</f>
        <v>0</v>
      </c>
      <c r="N17" s="32">
        <f>ROUND(C17*$N$4,0)</f>
        <v>0</v>
      </c>
      <c r="O17" s="24"/>
      <c r="P17" s="31"/>
      <c r="Q17" s="31">
        <f>ROUND(((M17-J17)*-0.35)+P17,0)</f>
        <v>0</v>
      </c>
      <c r="R17" s="32">
        <f>ROUND(((N17-G17)*-0.35)+Q17,0)</f>
        <v>0</v>
      </c>
    </row>
    <row r="18" spans="1:18" ht="6" customHeight="1">
      <c r="A18" s="7"/>
      <c r="B18" s="7"/>
      <c r="C18" s="29"/>
      <c r="D18" s="27"/>
      <c r="E18" s="29"/>
      <c r="G18" s="28"/>
      <c r="H18" s="23"/>
      <c r="I18" s="29"/>
      <c r="J18" s="29"/>
      <c r="K18" s="28"/>
      <c r="L18" s="23"/>
      <c r="M18" s="28"/>
      <c r="N18" s="28"/>
      <c r="O18" s="27"/>
      <c r="P18" s="27"/>
      <c r="Q18" s="29"/>
      <c r="R18" s="28"/>
    </row>
    <row r="19" spans="1:18">
      <c r="A19" s="7" t="s">
        <v>191</v>
      </c>
      <c r="B19" s="7"/>
      <c r="C19" s="29"/>
      <c r="D19" s="27"/>
      <c r="E19" s="29"/>
      <c r="G19" s="28"/>
      <c r="H19" s="23"/>
      <c r="I19" s="29"/>
      <c r="J19" s="29"/>
      <c r="K19" s="28"/>
      <c r="L19" s="23"/>
      <c r="M19" s="28"/>
      <c r="N19" s="28"/>
      <c r="O19" s="27"/>
      <c r="P19" s="27"/>
      <c r="Q19" s="29"/>
      <c r="R19" s="28"/>
    </row>
    <row r="20" spans="1:18">
      <c r="A20" s="7" t="s">
        <v>192</v>
      </c>
      <c r="B20" s="7"/>
      <c r="C20" s="70">
        <f>'CAP16.1- Allocations'!D37</f>
        <v>0</v>
      </c>
      <c r="D20" s="70"/>
      <c r="E20" s="70">
        <f>'CAP16.1- Allocations'!E37</f>
        <v>0</v>
      </c>
      <c r="F20" s="63">
        <v>2.92E-2</v>
      </c>
      <c r="G20" s="23">
        <f>ROUND(C20*F20,0)</f>
        <v>0</v>
      </c>
      <c r="H20" s="23"/>
      <c r="I20" s="24">
        <v>0</v>
      </c>
      <c r="J20" s="24">
        <f t="shared" ref="J20:J21" si="6">F20*E20</f>
        <v>0</v>
      </c>
      <c r="K20" s="14">
        <f>J20+G20</f>
        <v>0</v>
      </c>
      <c r="L20" s="14"/>
      <c r="M20" s="14">
        <f>ROUND(C20*$M$4,0)</f>
        <v>0</v>
      </c>
      <c r="N20" s="14">
        <f>ROUND(C20*$N$4,0)</f>
        <v>0</v>
      </c>
      <c r="O20" s="24"/>
      <c r="P20" s="24"/>
      <c r="Q20" s="24">
        <f>ROUND(((M20-J20)*-0.35)+P20,0)</f>
        <v>0</v>
      </c>
      <c r="R20" s="14">
        <f>ROUND(((N20-G20)*-0.35)+Q20,0)</f>
        <v>0</v>
      </c>
    </row>
    <row r="21" spans="1:18">
      <c r="A21" s="7" t="s">
        <v>39</v>
      </c>
      <c r="B21" s="7"/>
      <c r="C21" s="70">
        <f>'CAP16.1- Allocations'!D102</f>
        <v>0</v>
      </c>
      <c r="D21" s="70"/>
      <c r="E21" s="70">
        <f>'CAP16.1- Allocations'!E102</f>
        <v>0</v>
      </c>
      <c r="F21" s="63">
        <v>2.92E-2</v>
      </c>
      <c r="G21" s="23">
        <f>ROUND(C21*F21,0)</f>
        <v>0</v>
      </c>
      <c r="H21" s="23"/>
      <c r="I21" s="24">
        <v>0</v>
      </c>
      <c r="J21" s="24">
        <f t="shared" si="6"/>
        <v>0</v>
      </c>
      <c r="K21" s="14">
        <f>J21+G21</f>
        <v>0</v>
      </c>
      <c r="L21" s="14"/>
      <c r="M21" s="14">
        <f t="shared" ref="M21" si="7">ROUND(C21*$M$4,0)</f>
        <v>0</v>
      </c>
      <c r="N21" s="14">
        <f>ROUND(C21*$N$4,0)</f>
        <v>0</v>
      </c>
      <c r="O21" s="24"/>
      <c r="P21" s="24"/>
      <c r="Q21" s="24">
        <f>ROUND(((M21-J21)*-0.35)+P21,0)</f>
        <v>0</v>
      </c>
      <c r="R21" s="14">
        <f>ROUND(((N21-G21)*-0.35)+Q21,0)</f>
        <v>0</v>
      </c>
    </row>
    <row r="22" spans="1:18">
      <c r="A22" s="7" t="s">
        <v>189</v>
      </c>
      <c r="B22" s="7"/>
      <c r="C22" s="26">
        <f>SUM(C20:C21)</f>
        <v>0</v>
      </c>
      <c r="D22" s="27"/>
      <c r="E22" s="26">
        <f t="shared" ref="E22:R22" si="8">SUM(E20:E21)</f>
        <v>0</v>
      </c>
      <c r="F22" s="8"/>
      <c r="G22" s="25">
        <f t="shared" si="8"/>
        <v>0</v>
      </c>
      <c r="H22" s="23"/>
      <c r="I22" s="26">
        <f t="shared" si="8"/>
        <v>0</v>
      </c>
      <c r="J22" s="26">
        <f t="shared" si="8"/>
        <v>0</v>
      </c>
      <c r="K22" s="25">
        <f>SUM(K20:K21)</f>
        <v>0</v>
      </c>
      <c r="L22" s="23"/>
      <c r="M22" s="25">
        <f t="shared" si="8"/>
        <v>0</v>
      </c>
      <c r="N22" s="25">
        <f t="shared" si="8"/>
        <v>0</v>
      </c>
      <c r="O22" s="27"/>
      <c r="P22" s="26">
        <f t="shared" si="8"/>
        <v>0</v>
      </c>
      <c r="Q22" s="26">
        <f t="shared" si="8"/>
        <v>0</v>
      </c>
      <c r="R22" s="25">
        <f t="shared" si="8"/>
        <v>0</v>
      </c>
    </row>
    <row r="23" spans="1:18" ht="6" customHeight="1">
      <c r="A23" s="7"/>
      <c r="B23" s="7"/>
      <c r="C23" s="29"/>
      <c r="D23" s="27"/>
      <c r="E23" s="29"/>
      <c r="G23" s="28"/>
      <c r="H23" s="23"/>
      <c r="I23" s="29"/>
      <c r="J23" s="29"/>
      <c r="K23" s="28"/>
      <c r="L23" s="23"/>
      <c r="M23" s="28"/>
      <c r="N23" s="28"/>
      <c r="O23" s="27"/>
      <c r="P23" s="29"/>
      <c r="Q23" s="29"/>
      <c r="R23" s="28"/>
    </row>
    <row r="24" spans="1:18">
      <c r="A24" s="7" t="s">
        <v>129</v>
      </c>
      <c r="B24" s="7"/>
      <c r="C24" s="70">
        <f>'CAP16.1- Allocations'!D118+'CAP16.1- Allocations'!D130+'CAP16.1- Allocations'!D139</f>
        <v>0</v>
      </c>
      <c r="D24" s="70"/>
      <c r="E24" s="70">
        <f>'CAP16.1- Allocations'!E118+'CAP16.1- Allocations'!E130+'CAP16.1- Allocations'!E139</f>
        <v>0</v>
      </c>
      <c r="F24" s="63">
        <v>3.8100000000000002E-2</v>
      </c>
      <c r="G24" s="23">
        <f t="shared" ref="G24:G25" si="9">ROUND(C24*F24,0)</f>
        <v>0</v>
      </c>
      <c r="H24" s="23"/>
      <c r="I24" s="24">
        <v>0</v>
      </c>
      <c r="J24" s="24">
        <f t="shared" ref="J24:J25" si="10">F24*E24</f>
        <v>0</v>
      </c>
      <c r="K24" s="14">
        <f>J24+G24</f>
        <v>0</v>
      </c>
      <c r="L24" s="14"/>
      <c r="M24" s="14">
        <f>ROUND(C24*$M$5,0)</f>
        <v>0</v>
      </c>
      <c r="N24" s="14">
        <f>ROUND(C24*$N$5,0)</f>
        <v>0</v>
      </c>
      <c r="O24" s="24"/>
      <c r="P24" s="24"/>
      <c r="Q24" s="24">
        <f>ROUND(((M24-J24)*-0.35)+P24,0)</f>
        <v>0</v>
      </c>
      <c r="R24" s="14">
        <f>ROUND(((N24-G24)*-0.35)+Q24,0)</f>
        <v>0</v>
      </c>
    </row>
    <row r="25" spans="1:18">
      <c r="A25" s="7" t="s">
        <v>193</v>
      </c>
      <c r="B25" s="7"/>
      <c r="C25" s="70">
        <f>'CAP16.1- Allocations'!D149</f>
        <v>0</v>
      </c>
      <c r="D25" s="70"/>
      <c r="E25" s="70">
        <f>'CAP16.1- Allocations'!E149</f>
        <v>0</v>
      </c>
      <c r="F25" s="63">
        <v>8.9200000000000002E-2</v>
      </c>
      <c r="G25" s="23">
        <f t="shared" si="9"/>
        <v>0</v>
      </c>
      <c r="H25" s="23"/>
      <c r="I25" s="24">
        <v>0</v>
      </c>
      <c r="J25" s="24">
        <f t="shared" si="10"/>
        <v>0</v>
      </c>
      <c r="K25" s="14">
        <f>J25+G25</f>
        <v>0</v>
      </c>
      <c r="L25" s="14"/>
      <c r="M25" s="14">
        <f t="shared" ref="M25" si="11">ROUND(C25*$M$4,0)</f>
        <v>0</v>
      </c>
      <c r="N25" s="14">
        <f t="shared" ref="N25" si="12">ROUND(C25*$N$4,0)</f>
        <v>0</v>
      </c>
      <c r="O25" s="24"/>
      <c r="P25" s="24"/>
      <c r="Q25" s="24">
        <f>ROUND(((M25-J25)*-0.35)+P25,0)</f>
        <v>0</v>
      </c>
      <c r="R25" s="14">
        <f>ROUND(((N25-G25)*-0.35)+Q25,0)</f>
        <v>0</v>
      </c>
    </row>
    <row r="26" spans="1:18">
      <c r="A26" s="7" t="s">
        <v>189</v>
      </c>
      <c r="B26" s="7"/>
      <c r="C26" s="26">
        <f>SUM(C24:C25)</f>
        <v>0</v>
      </c>
      <c r="D26" s="27"/>
      <c r="E26" s="26">
        <f t="shared" ref="E26:R26" si="13">SUM(E24:E25)</f>
        <v>0</v>
      </c>
      <c r="F26" s="8"/>
      <c r="G26" s="25">
        <f t="shared" si="13"/>
        <v>0</v>
      </c>
      <c r="H26" s="23"/>
      <c r="I26" s="26">
        <f t="shared" si="13"/>
        <v>0</v>
      </c>
      <c r="J26" s="26">
        <f t="shared" si="13"/>
        <v>0</v>
      </c>
      <c r="K26" s="26">
        <f t="shared" si="13"/>
        <v>0</v>
      </c>
      <c r="L26" s="23"/>
      <c r="M26" s="25">
        <f t="shared" si="13"/>
        <v>0</v>
      </c>
      <c r="N26" s="25">
        <f t="shared" si="13"/>
        <v>0</v>
      </c>
      <c r="O26" s="27"/>
      <c r="P26" s="26">
        <f t="shared" si="13"/>
        <v>0</v>
      </c>
      <c r="Q26" s="26">
        <f t="shared" si="13"/>
        <v>0</v>
      </c>
      <c r="R26" s="25">
        <f t="shared" si="13"/>
        <v>0</v>
      </c>
    </row>
    <row r="27" spans="1:18">
      <c r="A27" s="7"/>
      <c r="B27" s="7"/>
      <c r="C27" s="29"/>
      <c r="D27" s="27"/>
      <c r="E27" s="29"/>
      <c r="G27" s="28"/>
      <c r="H27" s="23"/>
      <c r="I27" s="29"/>
      <c r="J27" s="29"/>
      <c r="K27" s="28"/>
      <c r="L27" s="23"/>
      <c r="M27" s="28"/>
      <c r="N27" s="28"/>
      <c r="O27" s="27"/>
      <c r="P27" s="33"/>
      <c r="Q27" s="33"/>
      <c r="R27" s="28"/>
    </row>
    <row r="28" spans="1:18">
      <c r="A28" s="7" t="s">
        <v>457</v>
      </c>
      <c r="B28" s="7"/>
      <c r="C28" s="70">
        <f>'CAP16.1- Allocations'!D163*0.39</f>
        <v>0</v>
      </c>
      <c r="D28" s="70"/>
      <c r="E28" s="70">
        <f>'CAP16.1- Allocations'!E163*0.39</f>
        <v>0</v>
      </c>
      <c r="F28" s="63">
        <v>0.2</v>
      </c>
      <c r="G28" s="23">
        <f t="shared" ref="G28" si="14">ROUND(C28*F28,0)</f>
        <v>0</v>
      </c>
      <c r="H28" s="23"/>
      <c r="I28" s="24">
        <v>0</v>
      </c>
      <c r="J28" s="24">
        <f t="shared" ref="J28" si="15">F28*E28</f>
        <v>0</v>
      </c>
      <c r="K28" s="14">
        <f>J28+G28</f>
        <v>0</v>
      </c>
      <c r="L28" s="14"/>
      <c r="M28" s="14">
        <f>ROUND(C28*$M$7,0)</f>
        <v>0</v>
      </c>
      <c r="N28" s="14">
        <f>ROUND(C28*$N$7,0)</f>
        <v>0</v>
      </c>
      <c r="O28" s="24"/>
      <c r="P28" s="24"/>
      <c r="Q28" s="24">
        <f>ROUND(((M28-J28)*-0.35)+P28,0)</f>
        <v>0</v>
      </c>
      <c r="R28" s="14">
        <f>ROUND(((N28-G28)*-0.35)+Q28,0)</f>
        <v>0</v>
      </c>
    </row>
    <row r="29" spans="1:18">
      <c r="A29" s="7" t="s">
        <v>458</v>
      </c>
      <c r="B29" s="7"/>
      <c r="C29" s="70">
        <f>'CAP16.1- Allocations'!D163*0.61</f>
        <v>0</v>
      </c>
      <c r="D29" s="70"/>
      <c r="E29" s="70">
        <f>'CAP16.1- Allocations'!E163*0.61</f>
        <v>0</v>
      </c>
      <c r="F29" s="63">
        <v>0.23699999999999999</v>
      </c>
      <c r="G29" s="23">
        <f t="shared" ref="G29" si="16">ROUND(C29*F29,0)</f>
        <v>0</v>
      </c>
      <c r="H29" s="23"/>
      <c r="I29" s="24">
        <v>0</v>
      </c>
      <c r="J29" s="24">
        <f>F29*E29</f>
        <v>0</v>
      </c>
      <c r="K29" s="14">
        <f>J29+G29</f>
        <v>0</v>
      </c>
      <c r="L29" s="14"/>
      <c r="M29" s="14">
        <f>ROUND(C29*$M$6,0)</f>
        <v>0</v>
      </c>
      <c r="N29" s="14">
        <f>ROUND(C29*$N$6,0)</f>
        <v>0</v>
      </c>
      <c r="O29" s="24"/>
      <c r="P29" s="24"/>
      <c r="Q29" s="24">
        <f>ROUND(((M29-J29)*-0.35)+P29,0)</f>
        <v>0</v>
      </c>
      <c r="R29" s="14">
        <f>ROUND(((N29-G29)*-0.35)+Q29,0)</f>
        <v>0</v>
      </c>
    </row>
    <row r="30" spans="1:18">
      <c r="A30" s="7" t="s">
        <v>366</v>
      </c>
      <c r="B30" s="7"/>
      <c r="C30" s="164">
        <f>SUM(C28:C29)</f>
        <v>0</v>
      </c>
      <c r="D30" s="70"/>
      <c r="E30" s="164">
        <f>SUM(E28:E29)</f>
        <v>0</v>
      </c>
      <c r="F30" s="63"/>
      <c r="G30" s="164">
        <f>SUM(G28:G29)</f>
        <v>0</v>
      </c>
      <c r="H30" s="23"/>
      <c r="I30" s="164">
        <f t="shared" ref="I30:K30" si="17">SUM(I28:I29)</f>
        <v>0</v>
      </c>
      <c r="J30" s="164">
        <f t="shared" si="17"/>
        <v>0</v>
      </c>
      <c r="K30" s="164">
        <f t="shared" si="17"/>
        <v>0</v>
      </c>
      <c r="L30" s="14"/>
      <c r="M30" s="164">
        <f t="shared" ref="M30:N30" si="18">SUM(M28:M29)</f>
        <v>0</v>
      </c>
      <c r="N30" s="164">
        <f t="shared" si="18"/>
        <v>0</v>
      </c>
      <c r="O30" s="24"/>
      <c r="P30" s="164">
        <f t="shared" ref="P30:R30" si="19">SUM(P28:P29)</f>
        <v>0</v>
      </c>
      <c r="Q30" s="164">
        <f t="shared" si="19"/>
        <v>0</v>
      </c>
      <c r="R30" s="164">
        <f t="shared" si="19"/>
        <v>0</v>
      </c>
    </row>
    <row r="31" spans="1:18">
      <c r="A31" s="7"/>
      <c r="B31" s="7"/>
      <c r="C31" s="29"/>
      <c r="D31" s="27"/>
      <c r="E31" s="29"/>
      <c r="G31" s="29"/>
      <c r="H31" s="23"/>
      <c r="I31" s="29"/>
      <c r="J31" s="29"/>
      <c r="K31" s="29"/>
      <c r="L31" s="23"/>
      <c r="M31" s="29"/>
      <c r="N31" s="29"/>
      <c r="O31" s="27"/>
      <c r="P31" s="29"/>
      <c r="Q31" s="29"/>
      <c r="R31" s="29"/>
    </row>
    <row r="32" spans="1:18" s="34" customFormat="1" ht="13.5" thickBot="1">
      <c r="A32" s="72" t="s">
        <v>194</v>
      </c>
      <c r="B32" s="72"/>
      <c r="C32" s="37">
        <f>SUM(C15,C17,C22,C26,C30)</f>
        <v>0</v>
      </c>
      <c r="D32" s="38"/>
      <c r="E32" s="37">
        <f>SUM(E15,E17,E22,E26,E30)</f>
        <v>0</v>
      </c>
      <c r="F32" s="65"/>
      <c r="G32" s="37">
        <f>SUM(G15,G17,G22,G26,G30)</f>
        <v>0</v>
      </c>
      <c r="H32" s="36"/>
      <c r="I32" s="37">
        <f t="shared" ref="I32:K32" si="20">SUM(I15,I17,I22,I26,I30)</f>
        <v>0</v>
      </c>
      <c r="J32" s="37">
        <f t="shared" si="20"/>
        <v>0</v>
      </c>
      <c r="K32" s="37">
        <f t="shared" si="20"/>
        <v>0</v>
      </c>
      <c r="L32" s="36"/>
      <c r="M32" s="37">
        <f t="shared" ref="M32:N32" si="21">SUM(M15,M17,M22,M26,M30)</f>
        <v>0</v>
      </c>
      <c r="N32" s="37">
        <f t="shared" si="21"/>
        <v>0</v>
      </c>
      <c r="O32" s="38"/>
      <c r="P32" s="37">
        <f t="shared" ref="P32:R32" si="22">SUM(P15,P17,P22,P26,P30)</f>
        <v>0</v>
      </c>
      <c r="Q32" s="37">
        <f t="shared" si="22"/>
        <v>0</v>
      </c>
      <c r="R32" s="37">
        <f t="shared" si="22"/>
        <v>0</v>
      </c>
    </row>
    <row r="33" spans="1:18" s="34" customFormat="1">
      <c r="A33" s="72"/>
      <c r="B33" s="72"/>
      <c r="C33" s="159" t="s">
        <v>364</v>
      </c>
      <c r="D33" s="160"/>
      <c r="E33" s="159" t="s">
        <v>364</v>
      </c>
      <c r="F33" s="65"/>
      <c r="G33" s="39"/>
      <c r="H33" s="36"/>
      <c r="I33" s="40"/>
      <c r="J33" s="159" t="s">
        <v>364</v>
      </c>
      <c r="K33" s="39"/>
      <c r="L33" s="36"/>
      <c r="M33" s="39"/>
      <c r="N33" s="39"/>
      <c r="O33" s="38"/>
      <c r="P33" s="40"/>
      <c r="Q33" s="40"/>
      <c r="R33" s="39"/>
    </row>
    <row r="34" spans="1:18">
      <c r="C34" s="203">
        <f>C32+'CAP16 AMI'!C32-'CAP16.1- Allocations'!D295</f>
        <v>0</v>
      </c>
      <c r="D34" s="204"/>
      <c r="E34" s="203">
        <f>E32+'CAP16 AMI'!E32-'CAP16.1- Allocations'!E295</f>
        <v>0</v>
      </c>
      <c r="G34" s="28"/>
      <c r="H34" s="23"/>
      <c r="I34" s="29"/>
      <c r="J34" s="29"/>
      <c r="K34" s="28"/>
      <c r="L34" s="23"/>
      <c r="M34" s="28"/>
      <c r="N34" s="28"/>
      <c r="O34" s="27"/>
      <c r="P34" s="29"/>
      <c r="Q34" s="29"/>
      <c r="R34" s="28"/>
    </row>
    <row r="35" spans="1:18">
      <c r="C35" s="203"/>
      <c r="D35" s="204"/>
      <c r="E35" s="203"/>
      <c r="G35" s="28"/>
      <c r="H35" s="23"/>
      <c r="I35" s="29"/>
      <c r="J35" s="29"/>
      <c r="K35" s="28"/>
      <c r="L35" s="23"/>
      <c r="M35" s="28"/>
      <c r="N35" s="28"/>
      <c r="O35" s="27"/>
      <c r="P35" s="29"/>
      <c r="Q35" s="29"/>
      <c r="R35" s="28"/>
    </row>
    <row r="36" spans="1:18">
      <c r="A36" s="5" t="s">
        <v>195</v>
      </c>
      <c r="C36" s="71">
        <f>'CAP16.1- Allocations'!D178</f>
        <v>0</v>
      </c>
      <c r="D36" s="70"/>
      <c r="E36" s="71">
        <f>'CAP16.1- Allocations'!E178</f>
        <v>0</v>
      </c>
      <c r="F36" s="63">
        <v>1.5900000000000001E-2</v>
      </c>
      <c r="G36" s="30">
        <f>ROUND(C36*F36,0)</f>
        <v>0</v>
      </c>
      <c r="H36" s="23"/>
      <c r="I36" s="31">
        <v>0</v>
      </c>
      <c r="J36" s="31">
        <f t="shared" ref="J36" si="23">F36*E36</f>
        <v>0</v>
      </c>
      <c r="K36" s="32">
        <f>J36+G36</f>
        <v>0</v>
      </c>
      <c r="L36" s="14"/>
      <c r="M36" s="32">
        <f t="shared" ref="M36" si="24">ROUND(C36*$M$4,0)</f>
        <v>0</v>
      </c>
      <c r="N36" s="32">
        <f>ROUND(C36*$N$4,0)</f>
        <v>0</v>
      </c>
      <c r="O36" s="24"/>
      <c r="P36" s="31"/>
      <c r="Q36" s="31">
        <f>ROUND(((M36-J36)*-0.35)+P36,0)</f>
        <v>0</v>
      </c>
      <c r="R36" s="32">
        <f>ROUND(((N36-G36)*-0.35)+Q36,0)</f>
        <v>0</v>
      </c>
    </row>
    <row r="37" spans="1:18" ht="6" customHeight="1">
      <c r="C37" s="29"/>
      <c r="D37" s="27"/>
      <c r="E37" s="29"/>
      <c r="G37" s="28"/>
      <c r="H37" s="23"/>
      <c r="I37" s="29"/>
      <c r="J37" s="29"/>
      <c r="K37" s="28"/>
      <c r="L37" s="23"/>
      <c r="M37" s="28"/>
      <c r="N37" s="28"/>
      <c r="O37" s="27"/>
      <c r="P37" s="29"/>
      <c r="Q37" s="29"/>
      <c r="R37" s="28"/>
    </row>
    <row r="38" spans="1:18">
      <c r="A38" s="5" t="s">
        <v>191</v>
      </c>
      <c r="C38" s="29"/>
      <c r="D38" s="27"/>
      <c r="E38" s="29"/>
      <c r="G38" s="28"/>
      <c r="H38" s="23"/>
      <c r="I38" s="29"/>
      <c r="J38" s="29"/>
      <c r="K38" s="28"/>
      <c r="L38" s="23"/>
      <c r="M38" s="28"/>
      <c r="N38" s="28"/>
      <c r="O38" s="27"/>
      <c r="P38" s="29"/>
      <c r="Q38" s="29"/>
      <c r="R38" s="28"/>
    </row>
    <row r="39" spans="1:18">
      <c r="A39" s="5" t="s">
        <v>192</v>
      </c>
      <c r="C39" s="70">
        <f>'CAP16.1- Allocations'!D197</f>
        <v>0</v>
      </c>
      <c r="D39" s="70"/>
      <c r="E39" s="70">
        <f>'CAP16.1- Allocations'!E197</f>
        <v>0</v>
      </c>
      <c r="F39" s="63">
        <v>2.52E-2</v>
      </c>
      <c r="G39" s="23">
        <f>ROUND(C39*F39,0)</f>
        <v>0</v>
      </c>
      <c r="H39" s="23"/>
      <c r="I39" s="24">
        <v>0</v>
      </c>
      <c r="J39" s="24">
        <f t="shared" ref="J39:J41" si="25">F39*E39</f>
        <v>0</v>
      </c>
      <c r="K39" s="14">
        <f>J39+G39</f>
        <v>0</v>
      </c>
      <c r="L39" s="14"/>
      <c r="M39" s="14">
        <f t="shared" ref="M39:M41" si="26">ROUND(C39*$M$4,0)</f>
        <v>0</v>
      </c>
      <c r="N39" s="14">
        <f>ROUND(C39*$N$4,0)</f>
        <v>0</v>
      </c>
      <c r="O39" s="24"/>
      <c r="P39" s="24"/>
      <c r="Q39" s="24">
        <f>ROUND((((M39-J39)/2)*-0.35)+P39,0)</f>
        <v>0</v>
      </c>
      <c r="R39" s="14">
        <f>ROUND(((N39-G39)*-0.35)+Q39,0)</f>
        <v>0</v>
      </c>
    </row>
    <row r="40" spans="1:18">
      <c r="A40" s="5" t="s">
        <v>40</v>
      </c>
      <c r="C40" s="70">
        <f>'CAP16.1- Allocations'!D275</f>
        <v>0</v>
      </c>
      <c r="D40" s="70"/>
      <c r="E40" s="70">
        <f>'CAP16.1- Allocations'!E275</f>
        <v>0</v>
      </c>
      <c r="F40" s="63">
        <v>2.52E-2</v>
      </c>
      <c r="G40" s="23">
        <f t="shared" ref="G40:G41" si="27">ROUND(C40*F40,0)</f>
        <v>0</v>
      </c>
      <c r="H40" s="23"/>
      <c r="I40" s="24">
        <v>0</v>
      </c>
      <c r="J40" s="24">
        <f t="shared" si="25"/>
        <v>0</v>
      </c>
      <c r="K40" s="14">
        <f>J40+G40</f>
        <v>0</v>
      </c>
      <c r="L40" s="14"/>
      <c r="M40" s="14">
        <f t="shared" si="26"/>
        <v>0</v>
      </c>
      <c r="N40" s="14">
        <f t="shared" ref="N40:N41" si="28">ROUND(C40*$N$4,0)</f>
        <v>0</v>
      </c>
      <c r="O40" s="24"/>
      <c r="P40" s="24"/>
      <c r="Q40" s="24">
        <f>ROUND(((M40-J40)*-0.35)+P40,0)</f>
        <v>0</v>
      </c>
      <c r="R40" s="14">
        <f>ROUND(((N40-G40)*-0.35)+Q40,0)</f>
        <v>0</v>
      </c>
    </row>
    <row r="41" spans="1:18">
      <c r="A41" s="5" t="s">
        <v>39</v>
      </c>
      <c r="C41" s="70">
        <f>'CAP16.1- Allocations'!D281</f>
        <v>0</v>
      </c>
      <c r="D41" s="70"/>
      <c r="E41" s="70">
        <f>'CAP16.1- Allocations'!E281</f>
        <v>0</v>
      </c>
      <c r="F41" s="63">
        <v>2.52E-2</v>
      </c>
      <c r="G41" s="23">
        <f t="shared" si="27"/>
        <v>0</v>
      </c>
      <c r="H41" s="23"/>
      <c r="I41" s="24">
        <v>0</v>
      </c>
      <c r="J41" s="24">
        <f t="shared" si="25"/>
        <v>0</v>
      </c>
      <c r="K41" s="14">
        <f>J41+G41</f>
        <v>0</v>
      </c>
      <c r="L41" s="14"/>
      <c r="M41" s="14">
        <f t="shared" si="26"/>
        <v>0</v>
      </c>
      <c r="N41" s="14">
        <f t="shared" si="28"/>
        <v>0</v>
      </c>
      <c r="O41" s="24"/>
      <c r="P41" s="24"/>
      <c r="Q41" s="24">
        <f>ROUND(((M41-J41)*-0.35)+P41,0)</f>
        <v>0</v>
      </c>
      <c r="R41" s="14">
        <f>ROUND(((N41-G41)*-0.35)+Q41,0)</f>
        <v>0</v>
      </c>
    </row>
    <row r="42" spans="1:18">
      <c r="A42" s="5" t="s">
        <v>189</v>
      </c>
      <c r="C42" s="26">
        <f>SUM(C39:C41)</f>
        <v>0</v>
      </c>
      <c r="D42" s="27"/>
      <c r="E42" s="26">
        <f>SUM(E39:E41)</f>
        <v>0</v>
      </c>
      <c r="F42" s="8"/>
      <c r="G42" s="25">
        <f t="shared" ref="G42:R42" si="29">SUM(G39:G41)</f>
        <v>0</v>
      </c>
      <c r="H42" s="23"/>
      <c r="I42" s="26">
        <f t="shared" si="29"/>
        <v>0</v>
      </c>
      <c r="J42" s="26">
        <f t="shared" si="29"/>
        <v>0</v>
      </c>
      <c r="K42" s="25">
        <f t="shared" si="29"/>
        <v>0</v>
      </c>
      <c r="L42" s="23"/>
      <c r="M42" s="25">
        <f t="shared" si="29"/>
        <v>0</v>
      </c>
      <c r="N42" s="25">
        <f t="shared" si="29"/>
        <v>0</v>
      </c>
      <c r="O42" s="27"/>
      <c r="P42" s="26">
        <f t="shared" si="29"/>
        <v>0</v>
      </c>
      <c r="Q42" s="26">
        <f t="shared" si="29"/>
        <v>0</v>
      </c>
      <c r="R42" s="25">
        <f t="shared" si="29"/>
        <v>0</v>
      </c>
    </row>
    <row r="43" spans="1:18" ht="7.5" customHeight="1">
      <c r="C43" s="29"/>
      <c r="D43" s="27"/>
      <c r="E43" s="29"/>
      <c r="G43" s="28"/>
      <c r="H43" s="23"/>
      <c r="I43" s="29"/>
      <c r="J43" s="29"/>
      <c r="K43" s="28"/>
      <c r="L43" s="23"/>
      <c r="M43" s="28"/>
      <c r="N43" s="28"/>
      <c r="O43" s="27"/>
      <c r="P43" s="29"/>
      <c r="Q43" s="29"/>
      <c r="R43" s="28"/>
    </row>
    <row r="44" spans="1:18">
      <c r="A44" s="5" t="s">
        <v>129</v>
      </c>
      <c r="C44" s="70">
        <f>'CAP16.1- Allocations'!D121+'CAP16.1- Allocations'!D133+'CAP16.1- Allocations'!D140</f>
        <v>0</v>
      </c>
      <c r="D44" s="70"/>
      <c r="E44" s="70">
        <f>'CAP16.1- Allocations'!E121+'CAP16.1- Allocations'!E133+'CAP16.1- Allocations'!E140</f>
        <v>0</v>
      </c>
      <c r="F44" s="63">
        <v>3.6200000000000003E-2</v>
      </c>
      <c r="G44" s="23">
        <f t="shared" ref="G44:G45" si="30">ROUND(C44*F44,0)</f>
        <v>0</v>
      </c>
      <c r="H44" s="23"/>
      <c r="I44" s="24">
        <v>0</v>
      </c>
      <c r="J44" s="24">
        <f t="shared" ref="J44" si="31">F44*E44</f>
        <v>0</v>
      </c>
      <c r="K44" s="14">
        <f>J44+G44</f>
        <v>0</v>
      </c>
      <c r="L44" s="14"/>
      <c r="M44" s="14">
        <f>ROUND(C44*$M$5,0)</f>
        <v>0</v>
      </c>
      <c r="N44" s="14">
        <f>ROUND(C44*$N$5,0)</f>
        <v>0</v>
      </c>
      <c r="O44" s="24"/>
      <c r="P44" s="24"/>
      <c r="Q44" s="24">
        <f>ROUND(((M44-J44)*-0.35)+P44,0)</f>
        <v>0</v>
      </c>
      <c r="R44" s="14">
        <f>ROUND(((N44-G44)*-0.35)+Q44,0)</f>
        <v>0</v>
      </c>
    </row>
    <row r="45" spans="1:18">
      <c r="A45" s="5" t="s">
        <v>193</v>
      </c>
      <c r="C45" s="70">
        <f>'CAP16.1- Allocations'!D152</f>
        <v>0</v>
      </c>
      <c r="D45" s="70"/>
      <c r="E45" s="70">
        <f>'CAP16.1- Allocations'!E152</f>
        <v>0</v>
      </c>
      <c r="F45" s="63">
        <v>8.9200000000000002E-2</v>
      </c>
      <c r="G45" s="23">
        <f t="shared" si="30"/>
        <v>0</v>
      </c>
      <c r="H45" s="23"/>
      <c r="I45" s="24">
        <v>0</v>
      </c>
      <c r="J45" s="24">
        <f>F45*E45</f>
        <v>0</v>
      </c>
      <c r="K45" s="14">
        <f>J45+G45</f>
        <v>0</v>
      </c>
      <c r="L45" s="14"/>
      <c r="M45" s="14">
        <f>ROUND(C45*$M$6,0)</f>
        <v>0</v>
      </c>
      <c r="N45" s="14">
        <f>ROUND(C45*$N$6,0)</f>
        <v>0</v>
      </c>
      <c r="O45" s="24"/>
      <c r="P45" s="24"/>
      <c r="Q45" s="24">
        <f>ROUND(((M45-J45)*-0.35)+P45,0)</f>
        <v>0</v>
      </c>
      <c r="R45" s="14">
        <f>ROUND(((N45-G45)*-0.35)+Q45,0)</f>
        <v>0</v>
      </c>
    </row>
    <row r="46" spans="1:18">
      <c r="A46" s="5" t="s">
        <v>189</v>
      </c>
      <c r="C46" s="26">
        <f>SUM(C44:C45)</f>
        <v>0</v>
      </c>
      <c r="D46" s="27"/>
      <c r="E46" s="26">
        <f>SUM(E44:E45)</f>
        <v>0</v>
      </c>
      <c r="F46" s="27"/>
      <c r="G46" s="25">
        <f t="shared" ref="G46:R46" si="32">SUM(G44:G45)</f>
        <v>0</v>
      </c>
      <c r="H46" s="23"/>
      <c r="I46" s="26">
        <f t="shared" si="32"/>
        <v>0</v>
      </c>
      <c r="J46" s="26">
        <f t="shared" si="32"/>
        <v>0</v>
      </c>
      <c r="K46" s="26">
        <f t="shared" si="32"/>
        <v>0</v>
      </c>
      <c r="L46" s="23"/>
      <c r="M46" s="25">
        <f t="shared" si="32"/>
        <v>0</v>
      </c>
      <c r="N46" s="25">
        <f t="shared" si="32"/>
        <v>0</v>
      </c>
      <c r="O46" s="27"/>
      <c r="P46" s="26">
        <f t="shared" si="32"/>
        <v>0</v>
      </c>
      <c r="Q46" s="26">
        <f t="shared" si="32"/>
        <v>0</v>
      </c>
      <c r="R46" s="25">
        <f t="shared" si="32"/>
        <v>0</v>
      </c>
    </row>
    <row r="47" spans="1:18" ht="6" customHeight="1">
      <c r="C47" s="29"/>
      <c r="D47" s="27"/>
      <c r="E47" s="29"/>
      <c r="F47" s="63"/>
      <c r="G47" s="28"/>
      <c r="H47" s="23"/>
      <c r="I47" s="29"/>
      <c r="J47" s="29"/>
      <c r="K47" s="28"/>
      <c r="L47" s="23"/>
      <c r="M47" s="41"/>
      <c r="N47" s="28"/>
      <c r="O47" s="27"/>
      <c r="P47" s="29"/>
      <c r="Q47" s="29"/>
      <c r="R47" s="28"/>
    </row>
    <row r="48" spans="1:18">
      <c r="A48" s="7" t="s">
        <v>457</v>
      </c>
      <c r="C48" s="70">
        <f>'CAP16.1- Allocations'!D166*0.39</f>
        <v>0</v>
      </c>
      <c r="D48" s="70"/>
      <c r="E48" s="70">
        <f>'CAP16.1- Allocations'!E166*0.39</f>
        <v>0</v>
      </c>
      <c r="F48" s="63">
        <v>0.2</v>
      </c>
      <c r="G48" s="23">
        <f t="shared" ref="G48" si="33">ROUND(C48*F48,0)</f>
        <v>0</v>
      </c>
      <c r="H48" s="23"/>
      <c r="I48" s="24">
        <v>0</v>
      </c>
      <c r="J48" s="24">
        <f t="shared" ref="J48" si="34">F48*E48</f>
        <v>0</v>
      </c>
      <c r="K48" s="14">
        <f>J48+G48</f>
        <v>0</v>
      </c>
      <c r="L48" s="14"/>
      <c r="M48" s="14">
        <f>ROUND(C48*$M$7,0)</f>
        <v>0</v>
      </c>
      <c r="N48" s="14">
        <f>ROUND(C48*$N$7,0)</f>
        <v>0</v>
      </c>
      <c r="O48" s="24"/>
      <c r="P48" s="24"/>
      <c r="Q48" s="24">
        <f>ROUND(((M48-J48)*-0.35)+P48,0)</f>
        <v>0</v>
      </c>
      <c r="R48" s="14">
        <f>ROUND(((N48-G48)*-0.35)+Q48,0)</f>
        <v>0</v>
      </c>
    </row>
    <row r="49" spans="1:18">
      <c r="A49" s="7" t="s">
        <v>458</v>
      </c>
      <c r="C49" s="70">
        <f>'CAP16.1- Allocations'!D166*0.61</f>
        <v>0</v>
      </c>
      <c r="D49" s="70"/>
      <c r="E49" s="70">
        <f>'CAP16.1- Allocations'!E166*0.61</f>
        <v>0</v>
      </c>
      <c r="F49" s="63">
        <v>0.23699999999999999</v>
      </c>
      <c r="G49" s="23">
        <f t="shared" ref="G49" si="35">ROUND(C49*F49,0)</f>
        <v>0</v>
      </c>
      <c r="H49" s="23"/>
      <c r="I49" s="24">
        <v>0</v>
      </c>
      <c r="J49" s="24">
        <f t="shared" ref="J49" si="36">F49*E49</f>
        <v>0</v>
      </c>
      <c r="K49" s="14">
        <f>J49+G49</f>
        <v>0</v>
      </c>
      <c r="L49" s="14"/>
      <c r="M49" s="14">
        <f>ROUND(C49*$M$6,0)</f>
        <v>0</v>
      </c>
      <c r="N49" s="14">
        <f>ROUND(C49*$N$6,0)</f>
        <v>0</v>
      </c>
      <c r="O49" s="24"/>
      <c r="P49" s="24"/>
      <c r="Q49" s="24">
        <f>ROUND(((M49-J49)*-0.35)+P49,0)</f>
        <v>0</v>
      </c>
      <c r="R49" s="14">
        <f>ROUND(((N49-G49)*-0.35)+Q49,0)</f>
        <v>0</v>
      </c>
    </row>
    <row r="50" spans="1:18">
      <c r="A50" s="5" t="s">
        <v>366</v>
      </c>
      <c r="C50" s="164">
        <f>SUM(C48:C49)</f>
        <v>0</v>
      </c>
      <c r="D50" s="70"/>
      <c r="E50" s="164">
        <f>SUM(E48:E49)</f>
        <v>0</v>
      </c>
      <c r="F50" s="63"/>
      <c r="G50" s="164">
        <f>SUM(G48:G49)</f>
        <v>0</v>
      </c>
      <c r="H50" s="23"/>
      <c r="I50" s="164">
        <f t="shared" ref="I50:K50" si="37">SUM(I48:I49)</f>
        <v>0</v>
      </c>
      <c r="J50" s="164">
        <f t="shared" si="37"/>
        <v>0</v>
      </c>
      <c r="K50" s="164">
        <f t="shared" si="37"/>
        <v>0</v>
      </c>
      <c r="L50" s="14"/>
      <c r="M50" s="164">
        <f t="shared" ref="M50:N50" si="38">SUM(M48:M49)</f>
        <v>0</v>
      </c>
      <c r="N50" s="164">
        <f t="shared" si="38"/>
        <v>0</v>
      </c>
      <c r="O50" s="24"/>
      <c r="P50" s="164">
        <f t="shared" ref="P50:R50" si="39">SUM(P48:P49)</f>
        <v>0</v>
      </c>
      <c r="Q50" s="164">
        <f t="shared" si="39"/>
        <v>0</v>
      </c>
      <c r="R50" s="164">
        <f t="shared" si="39"/>
        <v>0</v>
      </c>
    </row>
    <row r="51" spans="1:18">
      <c r="C51" s="29"/>
      <c r="D51" s="27"/>
      <c r="E51" s="29"/>
      <c r="F51" s="63"/>
      <c r="G51" s="29"/>
      <c r="H51" s="23"/>
      <c r="I51" s="29"/>
      <c r="J51" s="29"/>
      <c r="K51" s="29"/>
      <c r="L51" s="23"/>
      <c r="M51" s="29"/>
      <c r="N51" s="29"/>
      <c r="O51" s="27"/>
      <c r="P51" s="29"/>
      <c r="Q51" s="29"/>
      <c r="R51" s="29"/>
    </row>
    <row r="52" spans="1:18" s="34" customFormat="1" ht="13.5" thickBot="1">
      <c r="A52" s="34" t="s">
        <v>196</v>
      </c>
      <c r="C52" s="35">
        <f>SUM(C36,C42,C46,C50,)</f>
        <v>0</v>
      </c>
      <c r="D52" s="36"/>
      <c r="E52" s="35">
        <f>SUM(E36,E42,E46,E50,)</f>
        <v>0</v>
      </c>
      <c r="F52" s="65"/>
      <c r="G52" s="35">
        <f>SUM(G36,G42,G46,G50,)</f>
        <v>0</v>
      </c>
      <c r="H52" s="36"/>
      <c r="I52" s="35">
        <f t="shared" ref="I52:K52" si="40">SUM(I36,I42,I46,I50,)</f>
        <v>0</v>
      </c>
      <c r="J52" s="35">
        <f t="shared" si="40"/>
        <v>0</v>
      </c>
      <c r="K52" s="35">
        <f t="shared" si="40"/>
        <v>0</v>
      </c>
      <c r="L52" s="36"/>
      <c r="M52" s="35">
        <f t="shared" ref="M52:N52" si="41">SUM(M36,M42,M46,M50,)</f>
        <v>0</v>
      </c>
      <c r="N52" s="35">
        <f t="shared" si="41"/>
        <v>0</v>
      </c>
      <c r="O52" s="38"/>
      <c r="P52" s="35">
        <f t="shared" ref="P52:R52" si="42">SUM(P36,P42,P46,P50,)</f>
        <v>0</v>
      </c>
      <c r="Q52" s="35">
        <f t="shared" si="42"/>
        <v>0</v>
      </c>
      <c r="R52" s="35">
        <f t="shared" si="42"/>
        <v>0</v>
      </c>
    </row>
    <row r="53" spans="1:18">
      <c r="C53" s="159" t="s">
        <v>365</v>
      </c>
      <c r="E53" s="159" t="s">
        <v>365</v>
      </c>
      <c r="J53" s="159" t="s">
        <v>365</v>
      </c>
    </row>
    <row r="54" spans="1:18">
      <c r="C54" s="205">
        <f>C52+'CAP16 AMI'!C51-'CAP16.1- Allocations'!D312</f>
        <v>0</v>
      </c>
      <c r="D54" s="206"/>
      <c r="E54" s="205">
        <f>E52+'CAP16 AMI'!E51-'CAP16.1- Allocations'!E312</f>
        <v>0</v>
      </c>
      <c r="J54" s="42"/>
    </row>
    <row r="55" spans="1:18">
      <c r="C55" s="42"/>
      <c r="D55" s="155"/>
      <c r="E55" s="42"/>
      <c r="J55" s="42"/>
    </row>
    <row r="56" spans="1:18">
      <c r="J56" s="42"/>
    </row>
    <row r="57" spans="1:18">
      <c r="J57" s="42"/>
    </row>
  </sheetData>
  <mergeCells count="3">
    <mergeCell ref="I9:K9"/>
    <mergeCell ref="P9:R9"/>
    <mergeCell ref="M9:N9"/>
  </mergeCells>
  <pageMargins left="1" right="1" top="1" bottom="1" header="0.5" footer="0.5"/>
  <pageSetup scale="66" orientation="landscape" r:id="rId1"/>
  <headerFooter scaleWithDoc="0" alignWithMargins="0">
    <oddHeader>&amp;R&amp;A</oddHeader>
    <oddFooter>&amp;RPage &amp;P of &amp;N
KKS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topLeftCell="A22" workbookViewId="0">
      <selection activeCell="U24" sqref="U24"/>
    </sheetView>
  </sheetViews>
  <sheetFormatPr defaultRowHeight="12.75"/>
  <cols>
    <col min="1" max="1" width="21.28515625" style="5" bestFit="1" customWidth="1"/>
    <col min="2" max="2" width="7.28515625" style="5" bestFit="1" customWidth="1"/>
    <col min="3" max="3" width="9.85546875" style="7" bestFit="1" customWidth="1"/>
    <col min="4" max="4" width="7.28515625" style="8" bestFit="1" customWidth="1"/>
    <col min="5" max="5" width="10.140625" style="7" bestFit="1" customWidth="1"/>
    <col min="6" max="6" width="10.7109375" style="61" bestFit="1" customWidth="1"/>
    <col min="7" max="7" width="16" style="5" customWidth="1"/>
    <col min="8" max="8" width="2.7109375" style="6" customWidth="1"/>
    <col min="9" max="9" width="9.85546875" style="7" customWidth="1"/>
    <col min="10" max="10" width="8.7109375" style="7" bestFit="1" customWidth="1"/>
    <col min="11" max="11" width="8.7109375" style="5" bestFit="1" customWidth="1"/>
    <col min="12" max="12" width="2.7109375" style="6" customWidth="1"/>
    <col min="13" max="13" width="12.28515625" style="5" bestFit="1" customWidth="1"/>
    <col min="14" max="14" width="11.85546875" style="5" bestFit="1" customWidth="1"/>
    <col min="15" max="15" width="2.7109375" style="8" customWidth="1"/>
    <col min="16" max="17" width="8.7109375" style="7" bestFit="1" customWidth="1"/>
    <col min="18" max="18" width="8.7109375" style="5" bestFit="1" customWidth="1"/>
    <col min="19" max="16384" width="9.140625" style="5"/>
  </cols>
  <sheetData>
    <row r="1" spans="1:18">
      <c r="A1" s="73" t="s">
        <v>360</v>
      </c>
      <c r="B1" s="73"/>
    </row>
    <row r="2" spans="1:18">
      <c r="A2" s="65" t="str">
        <f>'CAP16'!A2</f>
        <v>Test Year Ended September 30, 2014 Ratebase Adjusted to 12/31/16 AMA</v>
      </c>
      <c r="B2" s="65"/>
    </row>
    <row r="3" spans="1:18" s="9" customFormat="1" ht="25.5">
      <c r="A3" s="11"/>
      <c r="B3" s="11"/>
      <c r="C3" s="69"/>
      <c r="D3" s="69"/>
      <c r="E3" s="11"/>
      <c r="F3" s="62"/>
      <c r="G3" s="10" t="s">
        <v>177</v>
      </c>
      <c r="H3" s="10"/>
      <c r="I3" s="11"/>
      <c r="J3" s="11"/>
      <c r="M3" s="12" t="s">
        <v>178</v>
      </c>
      <c r="N3" s="12" t="s">
        <v>179</v>
      </c>
      <c r="O3" s="13"/>
      <c r="P3" s="11"/>
      <c r="Q3" s="11"/>
    </row>
    <row r="4" spans="1:18" s="6" customFormat="1">
      <c r="A4" s="8"/>
      <c r="B4" s="8"/>
      <c r="C4" s="65"/>
      <c r="D4" s="65"/>
      <c r="E4" s="8"/>
      <c r="F4" s="63"/>
      <c r="G4" s="14" t="s">
        <v>180</v>
      </c>
      <c r="H4" s="14"/>
      <c r="I4" s="8"/>
      <c r="J4" s="8"/>
      <c r="M4" s="15">
        <v>3.7499999999999999E-2</v>
      </c>
      <c r="N4" s="15">
        <v>7.2190000000000004E-2</v>
      </c>
      <c r="O4" s="16"/>
      <c r="P4" s="8"/>
      <c r="Q4" s="8"/>
    </row>
    <row r="5" spans="1:18" s="6" customFormat="1">
      <c r="A5" s="65"/>
      <c r="B5" s="65"/>
      <c r="C5" s="65"/>
      <c r="D5" s="65"/>
      <c r="E5" s="8"/>
      <c r="F5" s="63"/>
      <c r="G5" s="14" t="s">
        <v>181</v>
      </c>
      <c r="H5" s="14"/>
      <c r="I5" s="8"/>
      <c r="J5" s="8"/>
      <c r="M5" s="17">
        <v>0.14280000000000001</v>
      </c>
      <c r="N5" s="17">
        <v>0.24490000000000001</v>
      </c>
      <c r="O5" s="18"/>
      <c r="P5" s="8"/>
      <c r="Q5" s="8"/>
    </row>
    <row r="6" spans="1:18" s="6" customFormat="1">
      <c r="A6" s="65"/>
      <c r="B6" s="65"/>
      <c r="C6" s="65"/>
      <c r="D6" s="65"/>
      <c r="E6" s="8"/>
      <c r="F6" s="63"/>
      <c r="G6" s="14" t="s">
        <v>367</v>
      </c>
      <c r="H6" s="14"/>
      <c r="I6" s="8"/>
      <c r="J6" s="8"/>
      <c r="M6" s="17">
        <v>0.2</v>
      </c>
      <c r="N6" s="17">
        <v>0.32</v>
      </c>
      <c r="O6" s="18"/>
      <c r="P6" s="8"/>
      <c r="Q6" s="8"/>
    </row>
    <row r="7" spans="1:18" s="6" customFormat="1">
      <c r="A7" s="65"/>
      <c r="B7" s="65"/>
      <c r="C7" s="65"/>
      <c r="D7" s="65"/>
      <c r="E7" s="8"/>
      <c r="F7" s="63"/>
      <c r="G7" s="24" t="s">
        <v>21</v>
      </c>
      <c r="H7" s="24"/>
      <c r="I7" s="8"/>
      <c r="J7" s="8"/>
      <c r="K7" s="8"/>
      <c r="L7" s="8"/>
      <c r="M7" s="18">
        <v>0.33329999999999999</v>
      </c>
      <c r="N7" s="18">
        <v>0.44450000000000001</v>
      </c>
      <c r="P7" s="8"/>
      <c r="Q7" s="8"/>
    </row>
    <row r="8" spans="1:18" s="6" customFormat="1">
      <c r="A8" s="8"/>
      <c r="B8" s="8"/>
      <c r="C8" s="8"/>
      <c r="D8" s="8"/>
      <c r="E8" s="8"/>
      <c r="F8" s="63"/>
      <c r="I8" s="8"/>
      <c r="J8" s="8"/>
      <c r="N8" s="8"/>
      <c r="O8" s="8"/>
      <c r="P8" s="8"/>
      <c r="Q8" s="8"/>
    </row>
    <row r="9" spans="1:18" s="6" customFormat="1">
      <c r="A9" s="8"/>
      <c r="B9" s="8"/>
      <c r="C9" s="8"/>
      <c r="D9" s="8"/>
      <c r="E9" s="8"/>
      <c r="F9" s="63"/>
      <c r="I9" s="210" t="s">
        <v>242</v>
      </c>
      <c r="J9" s="211"/>
      <c r="K9" s="212"/>
      <c r="L9" s="19"/>
      <c r="M9" s="213" t="s">
        <v>243</v>
      </c>
      <c r="N9" s="214"/>
      <c r="O9" s="19"/>
      <c r="P9" s="213" t="s">
        <v>244</v>
      </c>
      <c r="Q9" s="214"/>
      <c r="R9" s="215"/>
    </row>
    <row r="10" spans="1:18" s="13" customFormat="1" ht="38.25">
      <c r="A10" s="20" t="s">
        <v>182</v>
      </c>
      <c r="B10" s="20"/>
      <c r="C10" s="20" t="s">
        <v>183</v>
      </c>
      <c r="D10" s="20"/>
      <c r="E10" s="20" t="s">
        <v>184</v>
      </c>
      <c r="F10" s="64" t="s">
        <v>185</v>
      </c>
      <c r="G10" s="21" t="s">
        <v>186</v>
      </c>
      <c r="H10" s="21"/>
      <c r="I10" s="22" t="s">
        <v>245</v>
      </c>
      <c r="J10" s="22" t="s">
        <v>246</v>
      </c>
      <c r="K10" s="22" t="s">
        <v>369</v>
      </c>
      <c r="L10" s="22"/>
      <c r="M10" s="22">
        <v>2016</v>
      </c>
      <c r="N10" s="22">
        <v>2017</v>
      </c>
      <c r="O10" s="22"/>
      <c r="P10" s="22" t="s">
        <v>245</v>
      </c>
      <c r="Q10" s="22" t="s">
        <v>246</v>
      </c>
      <c r="R10" s="22" t="s">
        <v>369</v>
      </c>
    </row>
    <row r="11" spans="1:18">
      <c r="A11" s="7" t="s">
        <v>136</v>
      </c>
      <c r="B11" s="7"/>
      <c r="N11" s="7"/>
    </row>
    <row r="12" spans="1:18">
      <c r="A12" s="7" t="s">
        <v>187</v>
      </c>
      <c r="B12" s="7"/>
      <c r="C12" s="70"/>
      <c r="D12" s="70"/>
      <c r="E12" s="70"/>
      <c r="F12" s="63">
        <v>1.9199999999999998E-2</v>
      </c>
      <c r="G12" s="23">
        <f>ROUND(C12*F12,0)</f>
        <v>0</v>
      </c>
      <c r="H12" s="23"/>
      <c r="I12" s="24">
        <v>0</v>
      </c>
      <c r="J12" s="24">
        <f>F12*E12</f>
        <v>0</v>
      </c>
      <c r="K12" s="14">
        <f>J12+G12</f>
        <v>0</v>
      </c>
      <c r="L12" s="14"/>
      <c r="M12" s="14">
        <f>ROUND(C12*$M$4,0)</f>
        <v>0</v>
      </c>
      <c r="N12" s="14">
        <f>ROUND(C12*$N$4,0)</f>
        <v>0</v>
      </c>
      <c r="O12" s="24"/>
      <c r="P12" s="24"/>
      <c r="Q12" s="24">
        <f>ROUND(((M12-J12)*-0.35)+P12,0)</f>
        <v>0</v>
      </c>
      <c r="R12" s="14">
        <f>ROUND(((N12-G12)*-0.35)+Q12,0)</f>
        <v>0</v>
      </c>
    </row>
    <row r="13" spans="1:18">
      <c r="A13" s="7" t="s">
        <v>188</v>
      </c>
      <c r="B13" s="7"/>
      <c r="C13" s="70"/>
      <c r="D13" s="70"/>
      <c r="E13" s="70"/>
      <c r="F13" s="63">
        <v>1.8700000000000001E-2</v>
      </c>
      <c r="G13" s="23">
        <f t="shared" ref="G13:G14" si="0">ROUND(C13*F13,0)</f>
        <v>0</v>
      </c>
      <c r="H13" s="23"/>
      <c r="I13" s="24">
        <v>0</v>
      </c>
      <c r="J13" s="24">
        <f t="shared" ref="J13:J14" si="1">F13*E13</f>
        <v>0</v>
      </c>
      <c r="K13" s="14">
        <f>J13+G13</f>
        <v>0</v>
      </c>
      <c r="L13" s="14"/>
      <c r="M13" s="14">
        <f t="shared" ref="M13:M14" si="2">ROUND(C13*$M$4,0)</f>
        <v>0</v>
      </c>
      <c r="N13" s="14">
        <f t="shared" ref="N13:N14" si="3">ROUND(C13*$N$4,0)</f>
        <v>0</v>
      </c>
      <c r="O13" s="24"/>
      <c r="P13" s="24"/>
      <c r="Q13" s="24">
        <f>ROUND(((M13-J13)*-0.35)+P13,0)</f>
        <v>0</v>
      </c>
      <c r="R13" s="14">
        <f>ROUND(((N13-G13)*-0.35)+Q13,0)</f>
        <v>0</v>
      </c>
    </row>
    <row r="14" spans="1:18">
      <c r="A14" s="7" t="s">
        <v>141</v>
      </c>
      <c r="B14" s="7"/>
      <c r="C14" s="70"/>
      <c r="D14" s="70"/>
      <c r="E14" s="70"/>
      <c r="F14" s="63">
        <v>3.2300000000000002E-2</v>
      </c>
      <c r="G14" s="23">
        <f t="shared" si="0"/>
        <v>0</v>
      </c>
      <c r="H14" s="23"/>
      <c r="I14" s="24">
        <v>0</v>
      </c>
      <c r="J14" s="24">
        <f t="shared" si="1"/>
        <v>0</v>
      </c>
      <c r="K14" s="14">
        <f>J14+G14</f>
        <v>0</v>
      </c>
      <c r="L14" s="14"/>
      <c r="M14" s="14">
        <f t="shared" si="2"/>
        <v>0</v>
      </c>
      <c r="N14" s="14">
        <f t="shared" si="3"/>
        <v>0</v>
      </c>
      <c r="O14" s="24"/>
      <c r="P14" s="24"/>
      <c r="Q14" s="24">
        <f>ROUND(((M14-J14)*-0.35)+P14,0)</f>
        <v>0</v>
      </c>
      <c r="R14" s="14">
        <f>ROUND(((N14-G14)*-0.35)+Q14,0)</f>
        <v>0</v>
      </c>
    </row>
    <row r="15" spans="1:18">
      <c r="A15" s="7" t="s">
        <v>189</v>
      </c>
      <c r="B15" s="156" t="s">
        <v>363</v>
      </c>
      <c r="C15" s="26">
        <f>SUM(C12:C14)</f>
        <v>0</v>
      </c>
      <c r="D15" s="156" t="s">
        <v>363</v>
      </c>
      <c r="E15" s="26">
        <f>SUM(E12:E14)</f>
        <v>0</v>
      </c>
      <c r="F15" s="8"/>
      <c r="G15" s="25">
        <f t="shared" ref="G15:R15" si="4">SUM(G12:G14)</f>
        <v>0</v>
      </c>
      <c r="H15" s="23"/>
      <c r="I15" s="26">
        <f t="shared" si="4"/>
        <v>0</v>
      </c>
      <c r="J15" s="26">
        <f t="shared" si="4"/>
        <v>0</v>
      </c>
      <c r="K15" s="25">
        <f t="shared" si="4"/>
        <v>0</v>
      </c>
      <c r="L15" s="23"/>
      <c r="M15" s="25">
        <f t="shared" si="4"/>
        <v>0</v>
      </c>
      <c r="N15" s="25">
        <f t="shared" si="4"/>
        <v>0</v>
      </c>
      <c r="O15" s="27"/>
      <c r="P15" s="26">
        <f t="shared" si="4"/>
        <v>0</v>
      </c>
      <c r="Q15" s="26">
        <f t="shared" si="4"/>
        <v>0</v>
      </c>
      <c r="R15" s="25">
        <f t="shared" si="4"/>
        <v>0</v>
      </c>
    </row>
    <row r="16" spans="1:18" ht="6" customHeight="1">
      <c r="A16" s="7"/>
      <c r="B16" s="7"/>
      <c r="C16" s="29"/>
      <c r="D16" s="27"/>
      <c r="E16" s="29"/>
      <c r="G16" s="28"/>
      <c r="H16" s="23"/>
      <c r="I16" s="29"/>
      <c r="J16" s="29"/>
      <c r="K16" s="28"/>
      <c r="L16" s="23"/>
      <c r="M16" s="28"/>
      <c r="N16" s="28"/>
      <c r="O16" s="27"/>
      <c r="P16" s="29"/>
      <c r="Q16" s="29"/>
      <c r="R16" s="28"/>
    </row>
    <row r="17" spans="1:18">
      <c r="A17" s="7" t="s">
        <v>190</v>
      </c>
      <c r="B17" s="7"/>
      <c r="C17" s="71"/>
      <c r="D17" s="70"/>
      <c r="E17" s="71"/>
      <c r="F17" s="63">
        <v>1.8200000000000001E-2</v>
      </c>
      <c r="G17" s="30">
        <f>ROUND(C17*F17,0)</f>
        <v>0</v>
      </c>
      <c r="H17" s="23"/>
      <c r="I17" s="31">
        <v>0</v>
      </c>
      <c r="J17" s="31">
        <f t="shared" ref="J17" si="5">F17*E17</f>
        <v>0</v>
      </c>
      <c r="K17" s="32">
        <f>J17+G17</f>
        <v>0</v>
      </c>
      <c r="L17" s="14"/>
      <c r="M17" s="32">
        <f>ROUND(C17*$M$4,0)</f>
        <v>0</v>
      </c>
      <c r="N17" s="32">
        <f>ROUND(C17*$N$4,0)</f>
        <v>0</v>
      </c>
      <c r="O17" s="24"/>
      <c r="P17" s="31"/>
      <c r="Q17" s="31">
        <f>ROUND(((M17-J17)*-0.35)+P17,0)</f>
        <v>0</v>
      </c>
      <c r="R17" s="32">
        <f>ROUND(((N17-G17)*-0.35)+Q17,0)</f>
        <v>0</v>
      </c>
    </row>
    <row r="18" spans="1:18" ht="6" customHeight="1">
      <c r="A18" s="7"/>
      <c r="B18" s="7"/>
      <c r="C18" s="29"/>
      <c r="D18" s="27"/>
      <c r="E18" s="29"/>
      <c r="G18" s="28"/>
      <c r="H18" s="23"/>
      <c r="I18" s="29"/>
      <c r="J18" s="29"/>
      <c r="K18" s="28"/>
      <c r="L18" s="23"/>
      <c r="M18" s="28"/>
      <c r="N18" s="28"/>
      <c r="O18" s="27"/>
      <c r="P18" s="27"/>
      <c r="Q18" s="29"/>
      <c r="R18" s="28"/>
    </row>
    <row r="19" spans="1:18">
      <c r="A19" s="7" t="s">
        <v>191</v>
      </c>
      <c r="B19" s="7"/>
      <c r="C19" s="29"/>
      <c r="D19" s="27"/>
      <c r="E19" s="29"/>
      <c r="F19" s="207"/>
      <c r="G19" s="28"/>
      <c r="H19" s="23"/>
      <c r="I19" s="29"/>
      <c r="J19" s="29"/>
      <c r="K19" s="28"/>
      <c r="L19" s="23"/>
      <c r="M19" s="28"/>
      <c r="N19" s="28"/>
      <c r="O19" s="27"/>
      <c r="P19" s="27"/>
      <c r="Q19" s="29"/>
      <c r="R19" s="28"/>
    </row>
    <row r="20" spans="1:18">
      <c r="A20" s="7" t="s">
        <v>192</v>
      </c>
      <c r="B20" s="7"/>
      <c r="C20" s="70">
        <v>0</v>
      </c>
      <c r="D20" s="70"/>
      <c r="E20" s="70">
        <v>0</v>
      </c>
      <c r="F20" s="208">
        <v>2.92E-2</v>
      </c>
      <c r="G20" s="23">
        <f>ROUND(C20*F20,0)</f>
        <v>0</v>
      </c>
      <c r="H20" s="23"/>
      <c r="I20" s="24">
        <v>0</v>
      </c>
      <c r="J20" s="24">
        <f t="shared" ref="J20:J21" si="6">F20*E20</f>
        <v>0</v>
      </c>
      <c r="K20" s="14">
        <f>J20+G20</f>
        <v>0</v>
      </c>
      <c r="L20" s="14"/>
      <c r="M20" s="14">
        <f>ROUND(C20*$M$4,0)</f>
        <v>0</v>
      </c>
      <c r="N20" s="14">
        <f>ROUND(C20*$N$4,0)</f>
        <v>0</v>
      </c>
      <c r="O20" s="24"/>
      <c r="P20" s="24"/>
      <c r="Q20" s="24">
        <f>ROUND(((M20-J20)*-0.35)+P20,0)</f>
        <v>0</v>
      </c>
      <c r="R20" s="14">
        <f>ROUND(((N20-G20)*-0.35)+Q20,0)</f>
        <v>0</v>
      </c>
    </row>
    <row r="21" spans="1:18">
      <c r="A21" s="7" t="s">
        <v>466</v>
      </c>
      <c r="B21" s="7"/>
      <c r="C21" s="70">
        <f>'CAP16.1- Allocations'!D108*0.4404</f>
        <v>0</v>
      </c>
      <c r="D21" s="70"/>
      <c r="E21" s="70">
        <f>'CAP16.1- Allocations'!E108*0.4404</f>
        <v>0</v>
      </c>
      <c r="F21" s="208">
        <v>6.6600000000000006E-2</v>
      </c>
      <c r="G21" s="23">
        <f>ROUND(C21*F21,0)</f>
        <v>0</v>
      </c>
      <c r="H21" s="23"/>
      <c r="I21" s="24">
        <v>0</v>
      </c>
      <c r="J21" s="24">
        <f t="shared" si="6"/>
        <v>0</v>
      </c>
      <c r="K21" s="14">
        <f>J21+G21</f>
        <v>0</v>
      </c>
      <c r="L21" s="14"/>
      <c r="M21" s="14">
        <f t="shared" ref="M21" si="7">ROUND(C21*$M$4,0)</f>
        <v>0</v>
      </c>
      <c r="N21" s="14">
        <f>ROUND(C21*$N$4,0)</f>
        <v>0</v>
      </c>
      <c r="O21" s="24"/>
      <c r="P21" s="24"/>
      <c r="Q21" s="24">
        <f>ROUND(((M21-J21)*-0.35)+P21,0)</f>
        <v>0</v>
      </c>
      <c r="R21" s="14">
        <f>ROUND(((N21-G21)*-0.35)+Q21,0)</f>
        <v>0</v>
      </c>
    </row>
    <row r="22" spans="1:18">
      <c r="A22" s="7" t="s">
        <v>189</v>
      </c>
      <c r="B22" s="7"/>
      <c r="C22" s="26">
        <f>SUM(C20:C21)</f>
        <v>0</v>
      </c>
      <c r="D22" s="27"/>
      <c r="E22" s="26">
        <f t="shared" ref="E22:R22" si="8">SUM(E20:E21)</f>
        <v>0</v>
      </c>
      <c r="F22" s="8"/>
      <c r="G22" s="25">
        <f t="shared" si="8"/>
        <v>0</v>
      </c>
      <c r="H22" s="23"/>
      <c r="I22" s="26">
        <f t="shared" si="8"/>
        <v>0</v>
      </c>
      <c r="J22" s="26">
        <f t="shared" si="8"/>
        <v>0</v>
      </c>
      <c r="K22" s="25">
        <f>SUM(K20:K21)</f>
        <v>0</v>
      </c>
      <c r="L22" s="23"/>
      <c r="M22" s="25">
        <f t="shared" si="8"/>
        <v>0</v>
      </c>
      <c r="N22" s="25">
        <f t="shared" si="8"/>
        <v>0</v>
      </c>
      <c r="O22" s="27"/>
      <c r="P22" s="26">
        <f t="shared" si="8"/>
        <v>0</v>
      </c>
      <c r="Q22" s="26">
        <f t="shared" si="8"/>
        <v>0</v>
      </c>
      <c r="R22" s="25">
        <f t="shared" si="8"/>
        <v>0</v>
      </c>
    </row>
    <row r="23" spans="1:18" ht="6" customHeight="1">
      <c r="A23" s="7"/>
      <c r="B23" s="7"/>
      <c r="C23" s="29"/>
      <c r="D23" s="27"/>
      <c r="E23" s="29"/>
      <c r="F23" s="207"/>
      <c r="G23" s="28"/>
      <c r="H23" s="23"/>
      <c r="I23" s="29"/>
      <c r="J23" s="29"/>
      <c r="K23" s="28"/>
      <c r="L23" s="23"/>
      <c r="M23" s="28"/>
      <c r="N23" s="28"/>
      <c r="O23" s="27"/>
      <c r="P23" s="29"/>
      <c r="Q23" s="29"/>
      <c r="R23" s="28"/>
    </row>
    <row r="24" spans="1:18">
      <c r="A24" s="7" t="s">
        <v>129</v>
      </c>
      <c r="B24" s="7"/>
      <c r="C24" s="70">
        <f>'CAP16.1- Allocations'!D108*0.3663</f>
        <v>0</v>
      </c>
      <c r="D24" s="70"/>
      <c r="E24" s="70">
        <f>'CAP16.1- Allocations'!E108*0.3663</f>
        <v>0</v>
      </c>
      <c r="F24" s="208">
        <v>6.6600000000000006E-2</v>
      </c>
      <c r="G24" s="23">
        <f>ROUND(C24*F24,0)</f>
        <v>0</v>
      </c>
      <c r="H24" s="23"/>
      <c r="I24" s="24">
        <v>0</v>
      </c>
      <c r="J24" s="24">
        <f t="shared" ref="J24:J25" si="9">F24*E24</f>
        <v>0</v>
      </c>
      <c r="K24" s="14">
        <f>J24+G24</f>
        <v>0</v>
      </c>
      <c r="L24" s="14"/>
      <c r="M24" s="14">
        <f>ROUND(C24*$M$5,0)</f>
        <v>0</v>
      </c>
      <c r="N24" s="14">
        <f>ROUND(C24*$N$5,0)</f>
        <v>0</v>
      </c>
      <c r="O24" s="24"/>
      <c r="P24" s="24"/>
      <c r="Q24" s="24">
        <f>ROUND(((M24-J24)*-0.35)+P24,0)</f>
        <v>0</v>
      </c>
      <c r="R24" s="14">
        <f>ROUND(((N24-G24)*-0.35)+Q24,0)</f>
        <v>0</v>
      </c>
    </row>
    <row r="25" spans="1:18">
      <c r="A25" s="7" t="s">
        <v>193</v>
      </c>
      <c r="B25" s="7"/>
      <c r="C25" s="70"/>
      <c r="D25" s="70"/>
      <c r="E25" s="70"/>
      <c r="F25" s="208">
        <v>8.9200000000000002E-2</v>
      </c>
      <c r="G25" s="23">
        <f>ROUND(C25*F25,0)</f>
        <v>0</v>
      </c>
      <c r="H25" s="23"/>
      <c r="I25" s="24">
        <v>0</v>
      </c>
      <c r="J25" s="24">
        <f t="shared" si="9"/>
        <v>0</v>
      </c>
      <c r="K25" s="14">
        <f>J25+G25</f>
        <v>0</v>
      </c>
      <c r="L25" s="14"/>
      <c r="M25" s="14">
        <f>ROUND(C25*$M$4,0)</f>
        <v>0</v>
      </c>
      <c r="N25" s="14">
        <f>ROUND(C25*$N$4,0)</f>
        <v>0</v>
      </c>
      <c r="O25" s="24"/>
      <c r="P25" s="24"/>
      <c r="Q25" s="24">
        <f>ROUND(((M25-J25)*-0.35)+P25,0)</f>
        <v>0</v>
      </c>
      <c r="R25" s="14">
        <f>ROUND(((N25-G25)*-0.35)+Q25,0)</f>
        <v>0</v>
      </c>
    </row>
    <row r="26" spans="1:18">
      <c r="A26" s="7" t="s">
        <v>189</v>
      </c>
      <c r="B26" s="7"/>
      <c r="C26" s="26">
        <f>SUM(C24:C25)</f>
        <v>0</v>
      </c>
      <c r="D26" s="27"/>
      <c r="E26" s="26">
        <f t="shared" ref="E26:R26" si="10">SUM(E24:E25)</f>
        <v>0</v>
      </c>
      <c r="F26" s="8"/>
      <c r="G26" s="25">
        <f t="shared" si="10"/>
        <v>0</v>
      </c>
      <c r="H26" s="23"/>
      <c r="I26" s="26">
        <f t="shared" si="10"/>
        <v>0</v>
      </c>
      <c r="J26" s="26">
        <f t="shared" si="10"/>
        <v>0</v>
      </c>
      <c r="K26" s="26">
        <f t="shared" si="10"/>
        <v>0</v>
      </c>
      <c r="L26" s="23"/>
      <c r="M26" s="25">
        <f t="shared" si="10"/>
        <v>0</v>
      </c>
      <c r="N26" s="25">
        <f t="shared" si="10"/>
        <v>0</v>
      </c>
      <c r="O26" s="27"/>
      <c r="P26" s="26">
        <f t="shared" si="10"/>
        <v>0</v>
      </c>
      <c r="Q26" s="26">
        <f t="shared" si="10"/>
        <v>0</v>
      </c>
      <c r="R26" s="25">
        <f t="shared" si="10"/>
        <v>0</v>
      </c>
    </row>
    <row r="27" spans="1:18">
      <c r="A27" s="7"/>
      <c r="B27" s="7"/>
      <c r="C27" s="29"/>
      <c r="D27" s="27"/>
      <c r="E27" s="29"/>
      <c r="F27" s="207"/>
      <c r="G27" s="28"/>
      <c r="H27" s="23"/>
      <c r="I27" s="29"/>
      <c r="J27" s="29"/>
      <c r="K27" s="28"/>
      <c r="L27" s="23"/>
      <c r="M27" s="28"/>
      <c r="N27" s="28"/>
      <c r="O27" s="27"/>
      <c r="P27" s="33"/>
      <c r="Q27" s="33"/>
      <c r="R27" s="28"/>
    </row>
    <row r="28" spans="1:18">
      <c r="A28" s="7" t="s">
        <v>457</v>
      </c>
      <c r="B28" s="7"/>
      <c r="C28" s="70">
        <f>'CAP16.1- Allocations'!D108*0.1932*0.39</f>
        <v>0</v>
      </c>
      <c r="D28" s="70"/>
      <c r="E28" s="70">
        <f>'CAP16.1- Allocations'!E108*0.1932*0.39</f>
        <v>0</v>
      </c>
      <c r="F28" s="63">
        <v>0.2</v>
      </c>
      <c r="G28" s="23">
        <f t="shared" ref="G28:G29" si="11">ROUND(C28*F28,0)</f>
        <v>0</v>
      </c>
      <c r="H28" s="23"/>
      <c r="I28" s="24">
        <v>0</v>
      </c>
      <c r="J28" s="24">
        <f t="shared" ref="J28" si="12">F28*E28</f>
        <v>0</v>
      </c>
      <c r="K28" s="14">
        <f>J28+G28</f>
        <v>0</v>
      </c>
      <c r="L28" s="14"/>
      <c r="M28" s="14">
        <f>ROUND(C28*$M$7,0)</f>
        <v>0</v>
      </c>
      <c r="N28" s="14">
        <f>ROUND(C28*$N$7,0)</f>
        <v>0</v>
      </c>
      <c r="O28" s="24"/>
      <c r="P28" s="24"/>
      <c r="Q28" s="24">
        <f>ROUND(((M28-J28)*-0.35)+P28,0)</f>
        <v>0</v>
      </c>
      <c r="R28" s="14">
        <f>ROUND(((N28-G28)*-0.35)+Q28,0)</f>
        <v>0</v>
      </c>
    </row>
    <row r="29" spans="1:18">
      <c r="A29" s="7" t="s">
        <v>458</v>
      </c>
      <c r="B29" s="7"/>
      <c r="C29" s="70">
        <f>'CAP16.1- Allocations'!D108*0.1932*0.61</f>
        <v>0</v>
      </c>
      <c r="D29" s="70"/>
      <c r="E29" s="70">
        <f>'CAP16.1- Allocations'!E108*0.1932*0.61</f>
        <v>0</v>
      </c>
      <c r="F29" s="63">
        <v>0.23699999999999999</v>
      </c>
      <c r="G29" s="23">
        <f t="shared" si="11"/>
        <v>0</v>
      </c>
      <c r="H29" s="23"/>
      <c r="I29" s="24">
        <v>0</v>
      </c>
      <c r="J29" s="24">
        <f>F29*E29</f>
        <v>0</v>
      </c>
      <c r="K29" s="14">
        <f>J29+G29</f>
        <v>0</v>
      </c>
      <c r="L29" s="14"/>
      <c r="M29" s="14">
        <f>ROUND(C29*$M$6,0)</f>
        <v>0</v>
      </c>
      <c r="N29" s="14">
        <f>ROUND(C29*$N$6,0)</f>
        <v>0</v>
      </c>
      <c r="O29" s="24"/>
      <c r="P29" s="24"/>
      <c r="Q29" s="24">
        <f>ROUND(((M29-J29)*-0.35)+P29,0)</f>
        <v>0</v>
      </c>
      <c r="R29" s="14">
        <f>ROUND(((N29-G29)*-0.35)+Q29,0)</f>
        <v>0</v>
      </c>
    </row>
    <row r="30" spans="1:18">
      <c r="A30" s="7" t="s">
        <v>366</v>
      </c>
      <c r="B30" s="7"/>
      <c r="C30" s="164">
        <f>SUM(C28:C29)</f>
        <v>0</v>
      </c>
      <c r="D30" s="70"/>
      <c r="E30" s="164">
        <f>SUM(E28:E29)</f>
        <v>0</v>
      </c>
      <c r="F30" s="63"/>
      <c r="G30" s="164">
        <f>SUM(G28:G29)</f>
        <v>0</v>
      </c>
      <c r="H30" s="23"/>
      <c r="I30" s="164">
        <f t="shared" ref="I30:K30" si="13">SUM(I28:I29)</f>
        <v>0</v>
      </c>
      <c r="J30" s="164">
        <f t="shared" si="13"/>
        <v>0</v>
      </c>
      <c r="K30" s="164">
        <f t="shared" si="13"/>
        <v>0</v>
      </c>
      <c r="L30" s="14"/>
      <c r="M30" s="164">
        <f t="shared" ref="M30:N30" si="14">SUM(M28:M29)</f>
        <v>0</v>
      </c>
      <c r="N30" s="164">
        <f t="shared" si="14"/>
        <v>0</v>
      </c>
      <c r="O30" s="24"/>
      <c r="P30" s="164">
        <f t="shared" ref="P30:R30" si="15">SUM(P28:P29)</f>
        <v>0</v>
      </c>
      <c r="Q30" s="164">
        <f t="shared" si="15"/>
        <v>0</v>
      </c>
      <c r="R30" s="164">
        <f t="shared" si="15"/>
        <v>0</v>
      </c>
    </row>
    <row r="31" spans="1:18">
      <c r="A31" s="7"/>
      <c r="B31" s="7"/>
      <c r="C31" s="29"/>
      <c r="D31" s="27"/>
      <c r="E31" s="29"/>
      <c r="G31" s="29"/>
      <c r="H31" s="23"/>
      <c r="I31" s="29"/>
      <c r="J31" s="29"/>
      <c r="K31" s="29"/>
      <c r="L31" s="23"/>
      <c r="M31" s="29"/>
      <c r="N31" s="29"/>
      <c r="O31" s="27"/>
      <c r="P31" s="29"/>
      <c r="Q31" s="29"/>
      <c r="R31" s="29"/>
    </row>
    <row r="32" spans="1:18" s="34" customFormat="1" ht="13.5" thickBot="1">
      <c r="A32" s="72" t="s">
        <v>194</v>
      </c>
      <c r="B32" s="72"/>
      <c r="C32" s="37">
        <f>SUM(C15,C17,C22,C26,C30)</f>
        <v>0</v>
      </c>
      <c r="D32" s="38"/>
      <c r="E32" s="37">
        <f>SUM(E15,E17,E22,E26,E30)</f>
        <v>0</v>
      </c>
      <c r="F32" s="65"/>
      <c r="G32" s="37">
        <f>SUM(G15,G17,G22,G26,G30)</f>
        <v>0</v>
      </c>
      <c r="H32" s="36"/>
      <c r="I32" s="37">
        <f t="shared" ref="I32:K32" si="16">SUM(I15,I17,I22,I26,I30)</f>
        <v>0</v>
      </c>
      <c r="J32" s="37">
        <f t="shared" si="16"/>
        <v>0</v>
      </c>
      <c r="K32" s="37">
        <f t="shared" si="16"/>
        <v>0</v>
      </c>
      <c r="L32" s="36"/>
      <c r="M32" s="37">
        <f t="shared" ref="M32:N32" si="17">SUM(M15,M17,M22,M26,M30)</f>
        <v>0</v>
      </c>
      <c r="N32" s="37">
        <f t="shared" si="17"/>
        <v>0</v>
      </c>
      <c r="O32" s="38"/>
      <c r="P32" s="37">
        <f t="shared" ref="P32:R32" si="18">SUM(P15,P17,P22,P26,P30)</f>
        <v>0</v>
      </c>
      <c r="Q32" s="37">
        <f t="shared" si="18"/>
        <v>0</v>
      </c>
      <c r="R32" s="37">
        <f t="shared" si="18"/>
        <v>0</v>
      </c>
    </row>
    <row r="33" spans="1:18" s="34" customFormat="1">
      <c r="A33" s="72"/>
      <c r="B33" s="72"/>
      <c r="C33" s="159" t="s">
        <v>364</v>
      </c>
      <c r="D33" s="160"/>
      <c r="E33" s="159" t="s">
        <v>364</v>
      </c>
      <c r="F33" s="65"/>
      <c r="G33" s="39"/>
      <c r="H33" s="36"/>
      <c r="I33" s="40"/>
      <c r="J33" s="159" t="s">
        <v>364</v>
      </c>
      <c r="K33" s="39"/>
      <c r="L33" s="36"/>
      <c r="M33" s="39"/>
      <c r="N33" s="39"/>
      <c r="O33" s="38"/>
      <c r="P33" s="40"/>
      <c r="Q33" s="40"/>
      <c r="R33" s="39"/>
    </row>
    <row r="34" spans="1:18">
      <c r="C34" s="29"/>
      <c r="D34" s="27"/>
      <c r="E34" s="29"/>
      <c r="G34" s="28"/>
      <c r="H34" s="23"/>
      <c r="I34" s="29"/>
      <c r="J34" s="29"/>
      <c r="K34" s="28"/>
      <c r="L34" s="23"/>
      <c r="M34" s="28"/>
      <c r="N34" s="28"/>
      <c r="O34" s="27"/>
      <c r="P34" s="29"/>
      <c r="Q34" s="29"/>
      <c r="R34" s="28"/>
    </row>
    <row r="35" spans="1:18">
      <c r="A35" s="5" t="s">
        <v>195</v>
      </c>
      <c r="C35" s="71"/>
      <c r="D35" s="70"/>
      <c r="E35" s="71"/>
      <c r="F35" s="63">
        <v>1.5900000000000001E-2</v>
      </c>
      <c r="G35" s="30">
        <f>ROUND(C35*F35,0)</f>
        <v>0</v>
      </c>
      <c r="H35" s="23"/>
      <c r="I35" s="31">
        <v>0</v>
      </c>
      <c r="J35" s="31">
        <f t="shared" ref="J35" si="19">F35*E35</f>
        <v>0</v>
      </c>
      <c r="K35" s="32">
        <f>J35+G35</f>
        <v>0</v>
      </c>
      <c r="L35" s="14"/>
      <c r="M35" s="32">
        <f t="shared" ref="M35" si="20">ROUND(C35*$M$4,0)</f>
        <v>0</v>
      </c>
      <c r="N35" s="32">
        <f>ROUND(C35*$N$4,0)</f>
        <v>0</v>
      </c>
      <c r="O35" s="24"/>
      <c r="P35" s="31"/>
      <c r="Q35" s="31">
        <f>ROUND(((M35-J35)*-0.35)+P35,0)</f>
        <v>0</v>
      </c>
      <c r="R35" s="32">
        <f>ROUND(((N35-G35)*-0.35)+Q35,0)</f>
        <v>0</v>
      </c>
    </row>
    <row r="36" spans="1:18" ht="6" customHeight="1">
      <c r="C36" s="29"/>
      <c r="D36" s="27"/>
      <c r="E36" s="29"/>
      <c r="G36" s="28"/>
      <c r="H36" s="23"/>
      <c r="I36" s="29"/>
      <c r="J36" s="29"/>
      <c r="K36" s="28"/>
      <c r="L36" s="23"/>
      <c r="M36" s="28"/>
      <c r="N36" s="28"/>
      <c r="O36" s="27"/>
      <c r="P36" s="29"/>
      <c r="Q36" s="29"/>
      <c r="R36" s="28"/>
    </row>
    <row r="37" spans="1:18">
      <c r="A37" s="5" t="s">
        <v>191</v>
      </c>
      <c r="C37" s="29"/>
      <c r="D37" s="27"/>
      <c r="E37" s="29"/>
      <c r="G37" s="28"/>
      <c r="H37" s="23"/>
      <c r="I37" s="29"/>
      <c r="J37" s="29"/>
      <c r="K37" s="28"/>
      <c r="L37" s="23"/>
      <c r="M37" s="28"/>
      <c r="N37" s="28"/>
      <c r="O37" s="27"/>
      <c r="P37" s="29"/>
      <c r="Q37" s="29"/>
      <c r="R37" s="28"/>
    </row>
    <row r="38" spans="1:18">
      <c r="A38" s="5" t="s">
        <v>192</v>
      </c>
      <c r="C38" s="70">
        <f>'CAP16.1- Allocations'!D197</f>
        <v>0</v>
      </c>
      <c r="D38" s="70"/>
      <c r="E38" s="70">
        <f>'CAP16.1- Allocations'!E197</f>
        <v>0</v>
      </c>
      <c r="F38" s="63">
        <v>2.52E-2</v>
      </c>
      <c r="G38" s="23">
        <f>ROUND(C38*F38,0)</f>
        <v>0</v>
      </c>
      <c r="H38" s="23"/>
      <c r="I38" s="24">
        <v>0</v>
      </c>
      <c r="J38" s="24">
        <f t="shared" ref="J38:J40" si="21">F38*E38</f>
        <v>0</v>
      </c>
      <c r="K38" s="14">
        <f>J38+G38</f>
        <v>0</v>
      </c>
      <c r="L38" s="14"/>
      <c r="M38" s="14">
        <f t="shared" ref="M38:M40" si="22">ROUND(C38*$M$4,0)</f>
        <v>0</v>
      </c>
      <c r="N38" s="14">
        <f>ROUND(C38*$N$4,0)</f>
        <v>0</v>
      </c>
      <c r="O38" s="24"/>
      <c r="P38" s="24"/>
      <c r="Q38" s="24">
        <f>ROUND((((M38-J38)/2)*-0.35)+P38,0)</f>
        <v>0</v>
      </c>
      <c r="R38" s="14">
        <f>ROUND(((N38-G38)*-0.35)+Q38,0)</f>
        <v>0</v>
      </c>
    </row>
    <row r="39" spans="1:18">
      <c r="A39" s="5" t="s">
        <v>40</v>
      </c>
      <c r="C39" s="70">
        <v>0</v>
      </c>
      <c r="D39" s="70"/>
      <c r="E39" s="70">
        <v>0</v>
      </c>
      <c r="F39" s="63">
        <v>2.52E-2</v>
      </c>
      <c r="G39" s="23">
        <f t="shared" ref="G39:G40" si="23">ROUND(C39*F39,0)</f>
        <v>0</v>
      </c>
      <c r="H39" s="23"/>
      <c r="I39" s="24">
        <v>0</v>
      </c>
      <c r="J39" s="24">
        <f t="shared" si="21"/>
        <v>0</v>
      </c>
      <c r="K39" s="14">
        <f>J39+G39</f>
        <v>0</v>
      </c>
      <c r="L39" s="14"/>
      <c r="M39" s="14">
        <f t="shared" si="22"/>
        <v>0</v>
      </c>
      <c r="N39" s="14">
        <f t="shared" ref="N39:N40" si="24">ROUND(C39*$N$4,0)</f>
        <v>0</v>
      </c>
      <c r="O39" s="24"/>
      <c r="P39" s="24"/>
      <c r="Q39" s="24">
        <f>ROUND(((M39-J39)*-0.35)+P39,0)</f>
        <v>0</v>
      </c>
      <c r="R39" s="14">
        <f>ROUND(((N39-G39)*-0.35)+Q39,0)</f>
        <v>0</v>
      </c>
    </row>
    <row r="40" spans="1:18">
      <c r="A40" s="5" t="s">
        <v>466</v>
      </c>
      <c r="C40" s="70">
        <f>'CAP16.1- Allocations'!D109*0.4404</f>
        <v>0</v>
      </c>
      <c r="D40" s="70"/>
      <c r="E40" s="70">
        <f>'CAP16.1- Allocations'!E109*0.4404</f>
        <v>0</v>
      </c>
      <c r="F40" s="63">
        <v>6.6600000000000006E-2</v>
      </c>
      <c r="G40" s="23">
        <f t="shared" si="23"/>
        <v>0</v>
      </c>
      <c r="H40" s="23"/>
      <c r="I40" s="24">
        <v>0</v>
      </c>
      <c r="J40" s="24">
        <f t="shared" si="21"/>
        <v>0</v>
      </c>
      <c r="K40" s="14">
        <f>J40+G40</f>
        <v>0</v>
      </c>
      <c r="L40" s="14"/>
      <c r="M40" s="14">
        <f t="shared" si="22"/>
        <v>0</v>
      </c>
      <c r="N40" s="14">
        <f t="shared" si="24"/>
        <v>0</v>
      </c>
      <c r="O40" s="24"/>
      <c r="P40" s="24"/>
      <c r="Q40" s="24">
        <f>ROUND(((M40-J40)*-0.35)+P40,0)</f>
        <v>0</v>
      </c>
      <c r="R40" s="14">
        <f>ROUND(((N40-G40)*-0.35)+Q40,0)</f>
        <v>0</v>
      </c>
    </row>
    <row r="41" spans="1:18">
      <c r="A41" s="5" t="s">
        <v>189</v>
      </c>
      <c r="C41" s="26">
        <f>SUM(C38:C40)</f>
        <v>0</v>
      </c>
      <c r="D41" s="27"/>
      <c r="E41" s="26">
        <f>SUM(E38:E40)</f>
        <v>0</v>
      </c>
      <c r="F41" s="8"/>
      <c r="G41" s="25">
        <f t="shared" ref="G41:R41" si="25">SUM(G38:G40)</f>
        <v>0</v>
      </c>
      <c r="H41" s="23"/>
      <c r="I41" s="26">
        <f t="shared" si="25"/>
        <v>0</v>
      </c>
      <c r="J41" s="26">
        <f t="shared" si="25"/>
        <v>0</v>
      </c>
      <c r="K41" s="25">
        <f t="shared" si="25"/>
        <v>0</v>
      </c>
      <c r="L41" s="23"/>
      <c r="M41" s="25">
        <f t="shared" si="25"/>
        <v>0</v>
      </c>
      <c r="N41" s="25">
        <f t="shared" si="25"/>
        <v>0</v>
      </c>
      <c r="O41" s="27"/>
      <c r="P41" s="26">
        <f t="shared" si="25"/>
        <v>0</v>
      </c>
      <c r="Q41" s="26">
        <f t="shared" si="25"/>
        <v>0</v>
      </c>
      <c r="R41" s="25">
        <f t="shared" si="25"/>
        <v>0</v>
      </c>
    </row>
    <row r="42" spans="1:18" ht="7.5" customHeight="1">
      <c r="C42" s="29"/>
      <c r="D42" s="27"/>
      <c r="E42" s="29"/>
      <c r="G42" s="28"/>
      <c r="H42" s="23"/>
      <c r="I42" s="29"/>
      <c r="J42" s="29"/>
      <c r="K42" s="28"/>
      <c r="L42" s="23"/>
      <c r="M42" s="28"/>
      <c r="N42" s="28"/>
      <c r="O42" s="27"/>
      <c r="P42" s="29"/>
      <c r="Q42" s="29"/>
      <c r="R42" s="28"/>
    </row>
    <row r="43" spans="1:18">
      <c r="A43" s="5" t="s">
        <v>129</v>
      </c>
      <c r="C43" s="70">
        <f>'CAP16.1- Allocations'!D109*0.3663</f>
        <v>0</v>
      </c>
      <c r="D43" s="70"/>
      <c r="E43" s="70">
        <f>'CAP16.1- Allocations'!E109*0.3663</f>
        <v>0</v>
      </c>
      <c r="F43" s="63">
        <v>6.6600000000000006E-2</v>
      </c>
      <c r="G43" s="23">
        <f t="shared" ref="G43:G44" si="26">ROUND(C43*F43,0)</f>
        <v>0</v>
      </c>
      <c r="H43" s="23"/>
      <c r="I43" s="24">
        <v>0</v>
      </c>
      <c r="J43" s="24">
        <f t="shared" ref="J43" si="27">F43*E43</f>
        <v>0</v>
      </c>
      <c r="K43" s="14">
        <f>J43+G43</f>
        <v>0</v>
      </c>
      <c r="L43" s="14"/>
      <c r="M43" s="14">
        <f>ROUND(C43*$M$5,0)</f>
        <v>0</v>
      </c>
      <c r="N43" s="14">
        <f>ROUND(C43*$N$5,0)</f>
        <v>0</v>
      </c>
      <c r="O43" s="24"/>
      <c r="P43" s="24"/>
      <c r="Q43" s="24">
        <f>ROUND(((M43-J43)*-0.35)+P43,0)</f>
        <v>0</v>
      </c>
      <c r="R43" s="14">
        <f>ROUND(((N43-G43)*-0.35)+Q43,0)</f>
        <v>0</v>
      </c>
    </row>
    <row r="44" spans="1:18">
      <c r="A44" s="5" t="s">
        <v>193</v>
      </c>
      <c r="C44" s="70"/>
      <c r="D44" s="70"/>
      <c r="E44" s="70"/>
      <c r="F44" s="63">
        <v>8.9200000000000002E-2</v>
      </c>
      <c r="G44" s="23">
        <f t="shared" si="26"/>
        <v>0</v>
      </c>
      <c r="H44" s="23"/>
      <c r="I44" s="24">
        <v>0</v>
      </c>
      <c r="J44" s="24">
        <f>F44*E44</f>
        <v>0</v>
      </c>
      <c r="K44" s="14">
        <f>J44+G44</f>
        <v>0</v>
      </c>
      <c r="L44" s="14"/>
      <c r="M44" s="14">
        <f>ROUND(C44*$M$6,0)</f>
        <v>0</v>
      </c>
      <c r="N44" s="14">
        <f>ROUND(C44*$N$6,0)</f>
        <v>0</v>
      </c>
      <c r="O44" s="24"/>
      <c r="P44" s="24"/>
      <c r="Q44" s="24">
        <f>ROUND(((M44-J44)*-0.35)+P44,0)</f>
        <v>0</v>
      </c>
      <c r="R44" s="14">
        <f>ROUND(((N44-G44)*-0.35)+Q44,0)</f>
        <v>0</v>
      </c>
    </row>
    <row r="45" spans="1:18">
      <c r="A45" s="5" t="s">
        <v>189</v>
      </c>
      <c r="C45" s="26">
        <f>SUM(C43:C44)</f>
        <v>0</v>
      </c>
      <c r="D45" s="27"/>
      <c r="E45" s="26">
        <f>SUM(E43:E44)</f>
        <v>0</v>
      </c>
      <c r="F45" s="27"/>
      <c r="G45" s="25">
        <f t="shared" ref="G45:R45" si="28">SUM(G43:G44)</f>
        <v>0</v>
      </c>
      <c r="H45" s="23"/>
      <c r="I45" s="26">
        <f t="shared" si="28"/>
        <v>0</v>
      </c>
      <c r="J45" s="26">
        <f t="shared" si="28"/>
        <v>0</v>
      </c>
      <c r="K45" s="26">
        <f t="shared" si="28"/>
        <v>0</v>
      </c>
      <c r="L45" s="23"/>
      <c r="M45" s="25">
        <f t="shared" si="28"/>
        <v>0</v>
      </c>
      <c r="N45" s="25">
        <f t="shared" si="28"/>
        <v>0</v>
      </c>
      <c r="O45" s="27"/>
      <c r="P45" s="26">
        <f t="shared" si="28"/>
        <v>0</v>
      </c>
      <c r="Q45" s="26">
        <f t="shared" si="28"/>
        <v>0</v>
      </c>
      <c r="R45" s="25">
        <f t="shared" si="28"/>
        <v>0</v>
      </c>
    </row>
    <row r="46" spans="1:18" ht="6" customHeight="1">
      <c r="C46" s="29"/>
      <c r="D46" s="27"/>
      <c r="E46" s="29"/>
      <c r="F46" s="63"/>
      <c r="G46" s="28"/>
      <c r="H46" s="23"/>
      <c r="I46" s="29"/>
      <c r="J46" s="29"/>
      <c r="K46" s="28"/>
      <c r="L46" s="23"/>
      <c r="M46" s="41"/>
      <c r="N46" s="28"/>
      <c r="O46" s="27"/>
      <c r="P46" s="29"/>
      <c r="Q46" s="29"/>
      <c r="R46" s="28"/>
    </row>
    <row r="47" spans="1:18">
      <c r="A47" s="7" t="s">
        <v>457</v>
      </c>
      <c r="C47" s="70">
        <f>'CAP16.1- Allocations'!D109*0.1932*0.39</f>
        <v>0</v>
      </c>
      <c r="D47" s="70"/>
      <c r="E47" s="70">
        <f>'CAP16.1- Allocations'!E109*0.1932*0.39</f>
        <v>0</v>
      </c>
      <c r="F47" s="63">
        <v>0.2</v>
      </c>
      <c r="G47" s="23">
        <f t="shared" ref="G47:G48" si="29">ROUND(C47*F47,0)</f>
        <v>0</v>
      </c>
      <c r="H47" s="23"/>
      <c r="I47" s="24">
        <v>0</v>
      </c>
      <c r="J47" s="24">
        <f t="shared" ref="J47:J48" si="30">F47*E47</f>
        <v>0</v>
      </c>
      <c r="K47" s="14">
        <f>J47+G47</f>
        <v>0</v>
      </c>
      <c r="L47" s="14"/>
      <c r="M47" s="14">
        <f>ROUND(C47*$M$7,0)</f>
        <v>0</v>
      </c>
      <c r="N47" s="14">
        <f>ROUND(C47*$N$7,0)</f>
        <v>0</v>
      </c>
      <c r="O47" s="24"/>
      <c r="P47" s="24"/>
      <c r="Q47" s="24">
        <f>ROUND(((M47-J47)*-0.35)+P47,0)</f>
        <v>0</v>
      </c>
      <c r="R47" s="14">
        <f>ROUND(((N47-G47)*-0.35)+Q47,0)</f>
        <v>0</v>
      </c>
    </row>
    <row r="48" spans="1:18">
      <c r="A48" s="7" t="s">
        <v>458</v>
      </c>
      <c r="C48" s="70">
        <f>'CAP16.1- Allocations'!D109*0.1932*0.61</f>
        <v>0</v>
      </c>
      <c r="D48" s="70"/>
      <c r="E48" s="70">
        <f>'CAP16.1- Allocations'!E109*0.1932*0.61</f>
        <v>0</v>
      </c>
      <c r="F48" s="63">
        <v>0.23699999999999999</v>
      </c>
      <c r="G48" s="23">
        <f t="shared" si="29"/>
        <v>0</v>
      </c>
      <c r="H48" s="23"/>
      <c r="I48" s="24">
        <v>0</v>
      </c>
      <c r="J48" s="24">
        <f t="shared" si="30"/>
        <v>0</v>
      </c>
      <c r="K48" s="14">
        <f>J48+G48</f>
        <v>0</v>
      </c>
      <c r="L48" s="14"/>
      <c r="M48" s="14">
        <f>ROUND(C48*$M$6,0)</f>
        <v>0</v>
      </c>
      <c r="N48" s="14">
        <f>ROUND(C48*$N$6,0)</f>
        <v>0</v>
      </c>
      <c r="O48" s="24"/>
      <c r="P48" s="24"/>
      <c r="Q48" s="24">
        <f>ROUND(((M48-J48)*-0.35)+P48,0)</f>
        <v>0</v>
      </c>
      <c r="R48" s="14">
        <f>ROUND(((N48-G48)*-0.35)+Q48,0)</f>
        <v>0</v>
      </c>
    </row>
    <row r="49" spans="1:18">
      <c r="A49" s="5" t="s">
        <v>366</v>
      </c>
      <c r="C49" s="164">
        <f>SUM(C47:C48)</f>
        <v>0</v>
      </c>
      <c r="D49" s="70"/>
      <c r="E49" s="164">
        <f>SUM(E47:E48)</f>
        <v>0</v>
      </c>
      <c r="F49" s="63"/>
      <c r="G49" s="164">
        <f>SUM(G47:G48)</f>
        <v>0</v>
      </c>
      <c r="H49" s="23"/>
      <c r="I49" s="164">
        <f t="shared" ref="I49:K49" si="31">SUM(I47:I48)</f>
        <v>0</v>
      </c>
      <c r="J49" s="164">
        <f t="shared" si="31"/>
        <v>0</v>
      </c>
      <c r="K49" s="164">
        <f t="shared" si="31"/>
        <v>0</v>
      </c>
      <c r="L49" s="14"/>
      <c r="M49" s="164">
        <f t="shared" ref="M49:N49" si="32">SUM(M47:M48)</f>
        <v>0</v>
      </c>
      <c r="N49" s="164">
        <f t="shared" si="32"/>
        <v>0</v>
      </c>
      <c r="O49" s="24"/>
      <c r="P49" s="164">
        <f t="shared" ref="P49:R49" si="33">SUM(P47:P48)</f>
        <v>0</v>
      </c>
      <c r="Q49" s="164">
        <f t="shared" si="33"/>
        <v>0</v>
      </c>
      <c r="R49" s="164">
        <f t="shared" si="33"/>
        <v>0</v>
      </c>
    </row>
    <row r="50" spans="1:18">
      <c r="C50" s="29"/>
      <c r="D50" s="27"/>
      <c r="E50" s="29"/>
      <c r="F50" s="63"/>
      <c r="G50" s="29"/>
      <c r="H50" s="23"/>
      <c r="I50" s="29"/>
      <c r="J50" s="29"/>
      <c r="K50" s="29"/>
      <c r="L50" s="23"/>
      <c r="M50" s="29"/>
      <c r="N50" s="29"/>
      <c r="O50" s="27"/>
      <c r="P50" s="29"/>
      <c r="Q50" s="29"/>
      <c r="R50" s="29"/>
    </row>
    <row r="51" spans="1:18" s="34" customFormat="1" ht="13.5" thickBot="1">
      <c r="A51" s="34" t="s">
        <v>196</v>
      </c>
      <c r="C51" s="35">
        <f>SUM(C35,C41,C45,C49,)</f>
        <v>0</v>
      </c>
      <c r="D51" s="36"/>
      <c r="E51" s="35">
        <f>SUM(E35,E41,E45,E49,)</f>
        <v>0</v>
      </c>
      <c r="F51" s="65"/>
      <c r="G51" s="35">
        <f>SUM(G35,G41,G45,G49,)</f>
        <v>0</v>
      </c>
      <c r="H51" s="36"/>
      <c r="I51" s="35">
        <f t="shared" ref="I51:K51" si="34">SUM(I35,I41,I45,I49,)</f>
        <v>0</v>
      </c>
      <c r="J51" s="35">
        <f t="shared" si="34"/>
        <v>0</v>
      </c>
      <c r="K51" s="35">
        <f t="shared" si="34"/>
        <v>0</v>
      </c>
      <c r="L51" s="36"/>
      <c r="M51" s="35">
        <f t="shared" ref="M51:N51" si="35">SUM(M35,M41,M45,M49,)</f>
        <v>0</v>
      </c>
      <c r="N51" s="35">
        <f t="shared" si="35"/>
        <v>0</v>
      </c>
      <c r="O51" s="38"/>
      <c r="P51" s="35">
        <f t="shared" ref="P51:R51" si="36">SUM(P35,P41,P45,P49,)</f>
        <v>0</v>
      </c>
      <c r="Q51" s="35">
        <f t="shared" si="36"/>
        <v>0</v>
      </c>
      <c r="R51" s="35">
        <f t="shared" si="36"/>
        <v>0</v>
      </c>
    </row>
    <row r="52" spans="1:18">
      <c r="C52" s="159" t="s">
        <v>365</v>
      </c>
      <c r="E52" s="159" t="s">
        <v>365</v>
      </c>
      <c r="J52" s="159" t="s">
        <v>365</v>
      </c>
    </row>
    <row r="53" spans="1:18">
      <c r="J53" s="42"/>
    </row>
    <row r="54" spans="1:18">
      <c r="C54" s="42"/>
      <c r="D54" s="155"/>
      <c r="E54" s="42"/>
      <c r="J54" s="42"/>
    </row>
    <row r="55" spans="1:18">
      <c r="J55" s="42"/>
    </row>
    <row r="56" spans="1:18">
      <c r="J56" s="42"/>
    </row>
  </sheetData>
  <mergeCells count="3">
    <mergeCell ref="I9:K9"/>
    <mergeCell ref="M9:N9"/>
    <mergeCell ref="P9:R9"/>
  </mergeCells>
  <pageMargins left="1" right="1" top="1" bottom="1" header="0.5" footer="0.5"/>
  <pageSetup scale="66" orientation="landscape" r:id="rId1"/>
  <headerFooter scaleWithDoc="0" alignWithMargins="0">
    <oddHeader>&amp;R&amp;A</oddHeader>
    <oddFooter>&amp;RPage &amp;P of &amp;N
KKS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53"/>
  <sheetViews>
    <sheetView topLeftCell="A177" workbookViewId="0">
      <selection activeCell="F278" sqref="F278"/>
    </sheetView>
  </sheetViews>
  <sheetFormatPr defaultRowHeight="12.75"/>
  <cols>
    <col min="1" max="1" width="35.28515625" style="1" customWidth="1"/>
    <col min="2" max="2" width="11.7109375" style="1" customWidth="1"/>
    <col min="3" max="3" width="12.28515625" style="3" bestFit="1" customWidth="1"/>
    <col min="4" max="4" width="9.7109375" style="3" bestFit="1" customWidth="1"/>
    <col min="5" max="5" width="12.28515625" style="3" bestFit="1" customWidth="1"/>
    <col min="6" max="6" width="11.28515625" style="3" bestFit="1" customWidth="1"/>
    <col min="7" max="7" width="13.42578125" style="1" bestFit="1" customWidth="1"/>
    <col min="8" max="8" width="27" style="1" bestFit="1" customWidth="1"/>
    <col min="9" max="9" width="9.140625" style="1"/>
    <col min="10" max="10" width="9.85546875" style="1" bestFit="1" customWidth="1"/>
    <col min="11" max="12" width="9.140625" style="1"/>
    <col min="13" max="13" width="10.28515625" style="1" bestFit="1" customWidth="1"/>
    <col min="14" max="16384" width="9.140625" style="1"/>
  </cols>
  <sheetData>
    <row r="1" spans="1:15">
      <c r="A1" s="1" t="str">
        <f>'CAP16'!A1</f>
        <v xml:space="preserve">Pro Forma Adjustment Calculation- WA </v>
      </c>
    </row>
    <row r="2" spans="1:15">
      <c r="A2" s="1" t="str">
        <f>'CAP16'!A2</f>
        <v>Test Year Ended September 30, 2014 Ratebase Adjusted to 12/31/16 AMA</v>
      </c>
    </row>
    <row r="4" spans="1:15">
      <c r="A4" s="83">
        <v>1</v>
      </c>
      <c r="B4" s="83">
        <v>2</v>
      </c>
      <c r="C4" s="84">
        <v>3</v>
      </c>
      <c r="D4" s="84">
        <v>4</v>
      </c>
      <c r="E4" s="84">
        <v>5</v>
      </c>
      <c r="F4" s="84"/>
      <c r="G4" s="83"/>
      <c r="H4" s="83"/>
      <c r="I4" s="83"/>
      <c r="J4" s="83"/>
      <c r="K4" s="83"/>
      <c r="L4" s="83"/>
      <c r="M4" s="83"/>
      <c r="N4" s="83"/>
      <c r="O4" s="83"/>
    </row>
    <row r="6" spans="1:15">
      <c r="A6" s="85"/>
      <c r="B6" s="86"/>
      <c r="D6" s="87"/>
      <c r="E6" s="87"/>
    </row>
    <row r="7" spans="1:15">
      <c r="A7" s="88" t="s">
        <v>31</v>
      </c>
      <c r="D7" s="87"/>
      <c r="E7" s="87"/>
      <c r="F7" s="84"/>
      <c r="G7" s="83"/>
      <c r="I7" s="83"/>
    </row>
    <row r="8" spans="1:15">
      <c r="D8" s="87"/>
      <c r="E8" s="87"/>
      <c r="F8" s="84"/>
      <c r="G8" s="83"/>
      <c r="H8" s="83"/>
      <c r="I8" s="83"/>
    </row>
    <row r="9" spans="1:15">
      <c r="D9" s="87" t="s">
        <v>247</v>
      </c>
      <c r="E9" s="87" t="s">
        <v>248</v>
      </c>
      <c r="F9" s="84"/>
      <c r="G9" s="83"/>
      <c r="H9" s="83"/>
      <c r="I9" s="83"/>
    </row>
    <row r="10" spans="1:15">
      <c r="A10" s="89" t="s">
        <v>6</v>
      </c>
      <c r="C10" s="90" t="s">
        <v>98</v>
      </c>
      <c r="D10" s="90" t="s">
        <v>77</v>
      </c>
      <c r="E10" s="90" t="s">
        <v>77</v>
      </c>
      <c r="F10" s="139"/>
      <c r="G10" s="91"/>
      <c r="H10" s="92"/>
      <c r="I10" s="91"/>
    </row>
    <row r="12" spans="1:15">
      <c r="A12" s="85" t="s">
        <v>95</v>
      </c>
      <c r="D12" s="96">
        <f>'CAP16.2-AMA '!Q13</f>
        <v>0</v>
      </c>
      <c r="E12" s="96">
        <f>'CAP16.2-AMA '!R13</f>
        <v>0</v>
      </c>
      <c r="F12" s="96"/>
      <c r="G12" s="98"/>
    </row>
    <row r="13" spans="1:15">
      <c r="A13" s="1" t="s">
        <v>96</v>
      </c>
      <c r="G13" s="98"/>
    </row>
    <row r="14" spans="1:15">
      <c r="A14" s="104" t="s">
        <v>97</v>
      </c>
      <c r="C14" s="105">
        <f>$C$337</f>
        <v>0.65190000000000003</v>
      </c>
      <c r="D14" s="96">
        <f>$C$14*D12</f>
        <v>0</v>
      </c>
      <c r="E14" s="96">
        <f>$C$14*E12</f>
        <v>0</v>
      </c>
      <c r="F14" s="96"/>
      <c r="G14" s="98"/>
    </row>
    <row r="15" spans="1:15">
      <c r="A15" s="104" t="s">
        <v>99</v>
      </c>
      <c r="C15" s="105">
        <f>$D$337</f>
        <v>0.34810000000000002</v>
      </c>
      <c r="D15" s="96">
        <f>$C$15*D12</f>
        <v>0</v>
      </c>
      <c r="E15" s="96">
        <f>$C$15*E12</f>
        <v>0</v>
      </c>
      <c r="F15" s="96"/>
      <c r="G15" s="106"/>
    </row>
    <row r="16" spans="1:15">
      <c r="G16" s="98"/>
    </row>
    <row r="17" spans="1:15">
      <c r="A17" s="85" t="s">
        <v>100</v>
      </c>
      <c r="D17" s="96">
        <f>'CAP16.2-AMA '!Q21</f>
        <v>0</v>
      </c>
      <c r="E17" s="96">
        <f>'CAP16.2-AMA '!R21</f>
        <v>0</v>
      </c>
      <c r="F17" s="96"/>
      <c r="G17" s="106"/>
    </row>
    <row r="18" spans="1:15">
      <c r="G18" s="98"/>
    </row>
    <row r="19" spans="1:15">
      <c r="A19" s="104" t="s">
        <v>97</v>
      </c>
      <c r="C19" s="105">
        <f>$C$337</f>
        <v>0.65190000000000003</v>
      </c>
      <c r="D19" s="96">
        <f>$C$19*D17</f>
        <v>0</v>
      </c>
      <c r="E19" s="96">
        <f>$C$19*E17</f>
        <v>0</v>
      </c>
      <c r="F19" s="96"/>
      <c r="G19" s="98"/>
    </row>
    <row r="20" spans="1:15">
      <c r="A20" s="104" t="s">
        <v>99</v>
      </c>
      <c r="C20" s="105">
        <f>$D$337</f>
        <v>0.34810000000000002</v>
      </c>
      <c r="D20" s="96">
        <f>$C$20*D17</f>
        <v>0</v>
      </c>
      <c r="E20" s="96">
        <f>$C$20*E17</f>
        <v>0</v>
      </c>
      <c r="F20" s="96"/>
      <c r="G20" s="98"/>
    </row>
    <row r="21" spans="1:15">
      <c r="G21" s="98"/>
    </row>
    <row r="22" spans="1:15">
      <c r="A22" s="85" t="s">
        <v>101</v>
      </c>
      <c r="D22" s="96">
        <f>'CAP16.2-AMA '!Q29</f>
        <v>0</v>
      </c>
      <c r="E22" s="96">
        <f>'CAP16.2-AMA '!R29</f>
        <v>0</v>
      </c>
      <c r="F22" s="96"/>
      <c r="G22" s="98"/>
    </row>
    <row r="23" spans="1:15">
      <c r="G23" s="98"/>
    </row>
    <row r="24" spans="1:15">
      <c r="A24" s="104" t="s">
        <v>97</v>
      </c>
      <c r="C24" s="105">
        <f>$C$337</f>
        <v>0.65190000000000003</v>
      </c>
      <c r="D24" s="96">
        <f>$C$24*D22</f>
        <v>0</v>
      </c>
      <c r="E24" s="96">
        <f>$C$24*E22</f>
        <v>0</v>
      </c>
      <c r="F24" s="96"/>
      <c r="G24" s="98"/>
      <c r="N24" s="107"/>
      <c r="O24" s="107"/>
    </row>
    <row r="25" spans="1:15">
      <c r="A25" s="104" t="s">
        <v>99</v>
      </c>
      <c r="C25" s="105">
        <f>$D$337</f>
        <v>0.34810000000000002</v>
      </c>
      <c r="D25" s="96">
        <f>$C$25*D22</f>
        <v>0</v>
      </c>
      <c r="E25" s="96">
        <f>$C$25*E22</f>
        <v>0</v>
      </c>
      <c r="F25" s="96"/>
      <c r="G25" s="98"/>
      <c r="N25" s="107"/>
      <c r="O25" s="107"/>
    </row>
    <row r="26" spans="1:15">
      <c r="G26" s="98"/>
      <c r="N26" s="107"/>
      <c r="O26" s="107"/>
    </row>
    <row r="27" spans="1:15">
      <c r="A27" s="128" t="s">
        <v>102</v>
      </c>
      <c r="B27" s="83"/>
      <c r="C27" s="84"/>
      <c r="D27" s="96">
        <f>'CAP16.2-AMA '!Q37</f>
        <v>0</v>
      </c>
      <c r="E27" s="96">
        <f>'CAP16.2-AMA '!R37</f>
        <v>0</v>
      </c>
      <c r="F27" s="96"/>
      <c r="G27" s="98"/>
      <c r="N27" s="107"/>
      <c r="O27" s="107"/>
    </row>
    <row r="28" spans="1:15">
      <c r="A28" s="85"/>
      <c r="G28" s="98"/>
      <c r="N28" s="107"/>
      <c r="O28" s="107"/>
    </row>
    <row r="29" spans="1:15">
      <c r="A29" s="104" t="s">
        <v>97</v>
      </c>
      <c r="C29" s="105">
        <f>$C$337</f>
        <v>0.65190000000000003</v>
      </c>
      <c r="D29" s="96">
        <f>$C$29*D27</f>
        <v>0</v>
      </c>
      <c r="E29" s="96">
        <f>$C$29*E27</f>
        <v>0</v>
      </c>
      <c r="F29" s="96"/>
      <c r="G29" s="98"/>
      <c r="N29" s="107"/>
      <c r="O29" s="107"/>
    </row>
    <row r="30" spans="1:15">
      <c r="A30" s="104" t="s">
        <v>99</v>
      </c>
      <c r="C30" s="105">
        <f>$D$337</f>
        <v>0.34810000000000002</v>
      </c>
      <c r="D30" s="96">
        <f>$C$30*D27</f>
        <v>0</v>
      </c>
      <c r="E30" s="96">
        <f>$C$30*E27</f>
        <v>0</v>
      </c>
      <c r="F30" s="96"/>
      <c r="G30" s="98"/>
      <c r="N30" s="107"/>
      <c r="O30" s="107"/>
    </row>
    <row r="31" spans="1:15">
      <c r="G31" s="98"/>
    </row>
    <row r="32" spans="1:15">
      <c r="G32" s="98"/>
    </row>
    <row r="33" spans="1:9">
      <c r="A33" s="85" t="s">
        <v>362</v>
      </c>
      <c r="D33" s="96">
        <f>'CAP16.2-AMA '!Q44</f>
        <v>0</v>
      </c>
      <c r="E33" s="96">
        <f>'CAP16.2-AMA '!R44</f>
        <v>0</v>
      </c>
      <c r="F33" s="96"/>
      <c r="G33" s="98"/>
    </row>
    <row r="34" spans="1:9">
      <c r="G34" s="98"/>
    </row>
    <row r="35" spans="1:9">
      <c r="A35" s="85" t="s">
        <v>455</v>
      </c>
      <c r="D35" s="96">
        <f>'CAP16.2-AMA '!Q51</f>
        <v>0</v>
      </c>
      <c r="E35" s="96">
        <f>'CAP16.2-AMA '!R51</f>
        <v>0</v>
      </c>
      <c r="G35" s="98"/>
    </row>
    <row r="36" spans="1:9">
      <c r="G36" s="98"/>
    </row>
    <row r="37" spans="1:9">
      <c r="A37" s="85" t="s">
        <v>114</v>
      </c>
      <c r="D37" s="96">
        <f>'CAP16.2-AMA '!Q58</f>
        <v>0</v>
      </c>
      <c r="E37" s="96">
        <f>'CAP16.2-AMA '!R58</f>
        <v>0</v>
      </c>
      <c r="F37" s="96"/>
      <c r="G37" s="98"/>
    </row>
    <row r="38" spans="1:9">
      <c r="G38" s="98"/>
    </row>
    <row r="39" spans="1:9">
      <c r="A39" s="85" t="s">
        <v>113</v>
      </c>
      <c r="D39" s="96">
        <f>'CAP16.2-AMA '!Q66</f>
        <v>0</v>
      </c>
      <c r="E39" s="96">
        <f>'CAP16.2-AMA '!R66</f>
        <v>0</v>
      </c>
      <c r="F39" s="96"/>
      <c r="G39" s="98"/>
    </row>
    <row r="40" spans="1:9">
      <c r="G40" s="98"/>
    </row>
    <row r="41" spans="1:9">
      <c r="A41" s="85"/>
      <c r="G41" s="98"/>
    </row>
    <row r="42" spans="1:9" ht="12" customHeight="1">
      <c r="A42" s="85" t="s">
        <v>103</v>
      </c>
      <c r="D42" s="96">
        <f>'CAP16.2-AMA '!Q129</f>
        <v>0</v>
      </c>
      <c r="E42" s="96">
        <f>'CAP16.2-AMA '!R129</f>
        <v>0</v>
      </c>
      <c r="F42" s="96"/>
      <c r="G42" s="108"/>
      <c r="H42" s="97"/>
      <c r="I42" s="97"/>
    </row>
    <row r="43" spans="1:9">
      <c r="A43" s="85" t="s">
        <v>164</v>
      </c>
      <c r="G43" s="98"/>
    </row>
    <row r="44" spans="1:9">
      <c r="A44" s="85" t="s">
        <v>175</v>
      </c>
      <c r="D44" s="96">
        <f>D73</f>
        <v>0</v>
      </c>
      <c r="E44" s="96">
        <f>E73</f>
        <v>0</v>
      </c>
      <c r="G44" s="98"/>
    </row>
    <row r="45" spans="1:9">
      <c r="A45" s="85" t="s">
        <v>176</v>
      </c>
      <c r="D45" s="109">
        <f>D91</f>
        <v>0</v>
      </c>
      <c r="E45" s="109">
        <f>E91</f>
        <v>0</v>
      </c>
      <c r="G45" s="98"/>
    </row>
    <row r="46" spans="1:9">
      <c r="A46" s="85"/>
      <c r="D46" s="96">
        <f>SUM(D42:D45)</f>
        <v>0</v>
      </c>
      <c r="E46" s="96">
        <f>SUM(E42:E45)</f>
        <v>0</v>
      </c>
      <c r="G46" s="98"/>
    </row>
    <row r="47" spans="1:9">
      <c r="A47" s="104" t="s">
        <v>97</v>
      </c>
      <c r="C47" s="142">
        <f>C343</f>
        <v>0.65027000000000001</v>
      </c>
      <c r="D47" s="96">
        <f>$C$47*D46</f>
        <v>0</v>
      </c>
      <c r="E47" s="96">
        <f>$C$47*E46</f>
        <v>0</v>
      </c>
      <c r="F47" s="96"/>
      <c r="G47" s="98"/>
      <c r="H47" s="97"/>
      <c r="I47" s="97"/>
    </row>
    <row r="48" spans="1:9">
      <c r="A48" s="104" t="s">
        <v>99</v>
      </c>
      <c r="C48" s="142">
        <f>D343</f>
        <v>0.34972999999999999</v>
      </c>
      <c r="D48" s="96">
        <f>$C$48*D46</f>
        <v>0</v>
      </c>
      <c r="E48" s="96">
        <f>$C$48*E46</f>
        <v>0</v>
      </c>
      <c r="F48" s="96"/>
      <c r="G48" s="98"/>
      <c r="H48" s="97"/>
      <c r="I48" s="97"/>
    </row>
    <row r="49" spans="1:9">
      <c r="A49" s="104"/>
      <c r="C49" s="142">
        <f>SUM(C47:C48)</f>
        <v>1</v>
      </c>
      <c r="D49" s="96"/>
      <c r="E49" s="96"/>
      <c r="F49" s="96"/>
      <c r="G49" s="98"/>
      <c r="H49" s="97"/>
      <c r="I49" s="97"/>
    </row>
    <row r="50" spans="1:9">
      <c r="A50" s="104"/>
      <c r="C50" s="142"/>
      <c r="D50" s="96"/>
      <c r="E50" s="96"/>
      <c r="F50" s="96"/>
      <c r="G50" s="98"/>
      <c r="H50" s="97"/>
      <c r="I50" s="97"/>
    </row>
    <row r="51" spans="1:9">
      <c r="A51" s="85" t="s">
        <v>162</v>
      </c>
      <c r="C51" s="141"/>
      <c r="D51" s="96">
        <f>'CAP16.2-AMA '!Q145</f>
        <v>0</v>
      </c>
      <c r="E51" s="96">
        <f>'CAP16.2-AMA '!R145</f>
        <v>0</v>
      </c>
      <c r="F51" s="96"/>
      <c r="G51" s="98"/>
      <c r="H51" s="97"/>
      <c r="I51" s="97"/>
    </row>
    <row r="52" spans="1:9">
      <c r="A52" s="85"/>
      <c r="C52" s="141"/>
      <c r="F52" s="96"/>
      <c r="G52" s="98"/>
      <c r="H52" s="97"/>
      <c r="I52" s="97"/>
    </row>
    <row r="53" spans="1:9">
      <c r="A53" s="104" t="s">
        <v>97</v>
      </c>
      <c r="C53" s="141">
        <v>0.89659999999999995</v>
      </c>
      <c r="D53" s="96">
        <f>$C$53*D51</f>
        <v>0</v>
      </c>
      <c r="E53" s="96">
        <f>$C$53*E51</f>
        <v>0</v>
      </c>
      <c r="F53" s="96"/>
      <c r="G53" s="98"/>
      <c r="H53" s="97"/>
      <c r="I53" s="97"/>
    </row>
    <row r="54" spans="1:9">
      <c r="A54" s="104" t="s">
        <v>99</v>
      </c>
      <c r="C54" s="141">
        <v>0.10340000000000001</v>
      </c>
      <c r="D54" s="96">
        <f>$C$54*D51</f>
        <v>0</v>
      </c>
      <c r="E54" s="96">
        <f>$C$54*E51</f>
        <v>0</v>
      </c>
      <c r="F54" s="96"/>
      <c r="G54" s="98"/>
      <c r="H54" s="97"/>
      <c r="I54" s="97"/>
    </row>
    <row r="55" spans="1:9">
      <c r="A55" s="104"/>
      <c r="C55" s="142">
        <f>SUM(C53:C54)</f>
        <v>1</v>
      </c>
      <c r="D55" s="96"/>
      <c r="E55" s="96"/>
      <c r="F55" s="96"/>
      <c r="G55" s="98"/>
      <c r="H55" s="97"/>
      <c r="I55" s="97"/>
    </row>
    <row r="56" spans="1:9">
      <c r="A56" s="104"/>
      <c r="C56" s="141"/>
      <c r="D56" s="96"/>
      <c r="E56" s="96"/>
      <c r="F56" s="96"/>
      <c r="G56" s="98"/>
      <c r="H56" s="97"/>
      <c r="I56" s="97"/>
    </row>
    <row r="57" spans="1:9">
      <c r="A57" s="85" t="s">
        <v>165</v>
      </c>
      <c r="C57" s="141"/>
      <c r="D57" s="96">
        <f>'CAP16.2-AMA '!Q74</f>
        <v>0</v>
      </c>
      <c r="E57" s="96">
        <f>'CAP16.2-AMA '!R74</f>
        <v>0</v>
      </c>
      <c r="F57" s="96"/>
      <c r="G57" s="98"/>
      <c r="H57" s="97"/>
      <c r="I57" s="97"/>
    </row>
    <row r="58" spans="1:9">
      <c r="A58" s="85"/>
      <c r="C58" s="141"/>
      <c r="F58" s="96"/>
      <c r="G58" s="98"/>
      <c r="H58" s="97"/>
      <c r="I58" s="97"/>
    </row>
    <row r="59" spans="1:9">
      <c r="A59" s="104" t="s">
        <v>97</v>
      </c>
      <c r="C59" s="141">
        <v>0.71579999999999999</v>
      </c>
      <c r="D59" s="96">
        <f>$C$59*D57</f>
        <v>0</v>
      </c>
      <c r="E59" s="96">
        <f>$C$59*E57</f>
        <v>0</v>
      </c>
      <c r="F59" s="96"/>
      <c r="G59" s="98"/>
      <c r="H59" s="97"/>
      <c r="I59" s="97"/>
    </row>
    <row r="60" spans="1:9">
      <c r="A60" s="104" t="s">
        <v>99</v>
      </c>
      <c r="C60" s="141">
        <v>0.28420000000000001</v>
      </c>
      <c r="D60" s="96">
        <f>$C$60*D57</f>
        <v>0</v>
      </c>
      <c r="E60" s="96">
        <f>$C$60*E57</f>
        <v>0</v>
      </c>
      <c r="F60" s="96"/>
      <c r="G60" s="98"/>
      <c r="H60" s="97"/>
      <c r="I60" s="97"/>
    </row>
    <row r="61" spans="1:9">
      <c r="A61" s="104"/>
      <c r="C61" s="142">
        <f>SUM(C59:C60)</f>
        <v>1</v>
      </c>
      <c r="D61" s="96"/>
      <c r="E61" s="96"/>
      <c r="F61" s="96"/>
      <c r="G61" s="98"/>
      <c r="H61" s="97"/>
      <c r="I61" s="97"/>
    </row>
    <row r="62" spans="1:9">
      <c r="A62" s="104"/>
      <c r="C62" s="141"/>
      <c r="D62" s="96"/>
      <c r="E62" s="96"/>
      <c r="F62" s="96"/>
      <c r="G62" s="98"/>
      <c r="H62" s="97"/>
      <c r="I62" s="97"/>
    </row>
    <row r="63" spans="1:9">
      <c r="A63" s="85" t="s">
        <v>166</v>
      </c>
      <c r="C63" s="141"/>
      <c r="D63" s="96">
        <f>'CAP16.2-AMA '!Q82</f>
        <v>0</v>
      </c>
      <c r="E63" s="96">
        <f>'CAP16.2-AMA '!R82</f>
        <v>0</v>
      </c>
      <c r="F63" s="96"/>
      <c r="G63" s="98"/>
      <c r="H63" s="97"/>
      <c r="I63" s="97"/>
    </row>
    <row r="64" spans="1:9">
      <c r="A64" s="85"/>
      <c r="C64" s="141"/>
      <c r="F64" s="96"/>
      <c r="G64" s="98"/>
      <c r="H64" s="97"/>
      <c r="I64" s="97"/>
    </row>
    <row r="65" spans="1:9">
      <c r="A65" s="104" t="s">
        <v>97</v>
      </c>
      <c r="C65" s="141">
        <v>0.63759999999999994</v>
      </c>
      <c r="D65" s="96">
        <f>$C$65*D63</f>
        <v>0</v>
      </c>
      <c r="E65" s="96">
        <f>$C$65*E63</f>
        <v>0</v>
      </c>
      <c r="F65" s="96"/>
      <c r="G65" s="98"/>
      <c r="H65" s="97"/>
      <c r="I65" s="97"/>
    </row>
    <row r="66" spans="1:9">
      <c r="A66" s="104" t="s">
        <v>99</v>
      </c>
      <c r="C66" s="141">
        <v>0.3624</v>
      </c>
      <c r="D66" s="96">
        <f>$C$66*D63</f>
        <v>0</v>
      </c>
      <c r="E66" s="96">
        <f>$C$66*E63</f>
        <v>0</v>
      </c>
      <c r="F66" s="96"/>
      <c r="G66" s="98"/>
      <c r="H66" s="97"/>
      <c r="I66" s="97"/>
    </row>
    <row r="67" spans="1:9">
      <c r="A67" s="104"/>
      <c r="C67" s="142">
        <f>SUM(C65:C66)</f>
        <v>1</v>
      </c>
      <c r="D67" s="96"/>
      <c r="E67" s="96"/>
      <c r="F67" s="96"/>
      <c r="G67" s="98"/>
      <c r="H67" s="97"/>
      <c r="I67" s="97"/>
    </row>
    <row r="68" spans="1:9">
      <c r="A68" s="104"/>
      <c r="C68" s="141"/>
      <c r="D68" s="96"/>
      <c r="E68" s="96"/>
      <c r="F68" s="96"/>
      <c r="G68" s="98"/>
      <c r="H68" s="97"/>
      <c r="I68" s="97"/>
    </row>
    <row r="69" spans="1:9">
      <c r="A69" s="85" t="s">
        <v>168</v>
      </c>
      <c r="C69" s="141"/>
      <c r="D69" s="96">
        <f>'CAP16.2-AMA '!Q90</f>
        <v>0</v>
      </c>
      <c r="E69" s="96">
        <f>'CAP16.2-AMA '!R90</f>
        <v>0</v>
      </c>
      <c r="F69" s="96"/>
      <c r="G69" s="98"/>
      <c r="H69" s="97"/>
      <c r="I69" s="97"/>
    </row>
    <row r="70" spans="1:9">
      <c r="A70" s="85"/>
      <c r="C70" s="141"/>
      <c r="F70" s="96"/>
      <c r="G70" s="98"/>
      <c r="H70" s="97"/>
      <c r="I70" s="97"/>
    </row>
    <row r="71" spans="1:9">
      <c r="A71" s="104" t="s">
        <v>97</v>
      </c>
      <c r="C71" s="141">
        <v>0.53520000000000001</v>
      </c>
      <c r="D71" s="96">
        <f>$C$71*D69</f>
        <v>0</v>
      </c>
      <c r="E71" s="96">
        <f>$C$71*E69</f>
        <v>0</v>
      </c>
      <c r="F71" s="96"/>
      <c r="G71" s="98"/>
      <c r="H71" s="97"/>
      <c r="I71" s="97"/>
    </row>
    <row r="72" spans="1:9">
      <c r="A72" s="104" t="s">
        <v>99</v>
      </c>
      <c r="C72" s="141">
        <v>0.42270000000000002</v>
      </c>
      <c r="D72" s="96">
        <f>$C$72*D69</f>
        <v>0</v>
      </c>
      <c r="E72" s="96">
        <f>$C$72*E69</f>
        <v>0</v>
      </c>
      <c r="F72" s="96"/>
      <c r="G72" s="98"/>
      <c r="H72" s="97"/>
      <c r="I72" s="97"/>
    </row>
    <row r="73" spans="1:9">
      <c r="A73" s="104" t="s">
        <v>39</v>
      </c>
      <c r="C73" s="141">
        <v>4.2099999999999999E-2</v>
      </c>
      <c r="D73" s="96">
        <f>D69*C73</f>
        <v>0</v>
      </c>
      <c r="E73" s="96">
        <f>C73*E69</f>
        <v>0</v>
      </c>
      <c r="F73" s="96"/>
      <c r="G73" s="98"/>
      <c r="H73" s="97"/>
      <c r="I73" s="97"/>
    </row>
    <row r="74" spans="1:9">
      <c r="A74" s="104"/>
      <c r="C74" s="142">
        <f>SUM(C71:C73)</f>
        <v>1</v>
      </c>
      <c r="D74" s="96"/>
      <c r="E74" s="96"/>
      <c r="F74" s="96"/>
      <c r="G74" s="98"/>
      <c r="H74" s="97"/>
      <c r="I74" s="97"/>
    </row>
    <row r="75" spans="1:9">
      <c r="A75" s="85" t="s">
        <v>170</v>
      </c>
      <c r="C75" s="141"/>
      <c r="D75" s="96">
        <f>'CAP16.2-AMA '!Q98</f>
        <v>0</v>
      </c>
      <c r="E75" s="96">
        <f>'CAP16.2-AMA '!R98</f>
        <v>0</v>
      </c>
      <c r="F75" s="96"/>
      <c r="G75" s="98"/>
      <c r="H75" s="97"/>
      <c r="I75" s="97"/>
    </row>
    <row r="76" spans="1:9">
      <c r="A76" s="85"/>
      <c r="C76" s="141"/>
      <c r="F76" s="96"/>
      <c r="G76" s="98"/>
      <c r="H76" s="97"/>
      <c r="I76" s="97"/>
    </row>
    <row r="77" spans="1:9">
      <c r="A77" s="104" t="s">
        <v>97</v>
      </c>
      <c r="C77" s="141">
        <v>0.63729999999999998</v>
      </c>
      <c r="D77" s="96">
        <f>$C$77*D75</f>
        <v>0</v>
      </c>
      <c r="E77" s="96">
        <f>$C$77*E75</f>
        <v>0</v>
      </c>
      <c r="F77" s="96"/>
      <c r="G77" s="98"/>
      <c r="H77" s="97"/>
      <c r="I77" s="97"/>
    </row>
    <row r="78" spans="1:9">
      <c r="A78" s="104" t="s">
        <v>99</v>
      </c>
      <c r="C78" s="141">
        <v>0.36270000000000002</v>
      </c>
      <c r="D78" s="96">
        <f>$C$78*D75</f>
        <v>0</v>
      </c>
      <c r="E78" s="96">
        <f>$C$78*E75</f>
        <v>0</v>
      </c>
      <c r="F78" s="96"/>
      <c r="G78" s="98"/>
      <c r="H78" s="97"/>
      <c r="I78" s="97"/>
    </row>
    <row r="79" spans="1:9">
      <c r="A79" s="104"/>
      <c r="C79" s="142">
        <f>SUM(C77:C78)</f>
        <v>1</v>
      </c>
      <c r="D79" s="96"/>
      <c r="E79" s="96"/>
      <c r="F79" s="96"/>
      <c r="G79" s="98"/>
      <c r="H79" s="97"/>
      <c r="I79" s="97"/>
    </row>
    <row r="80" spans="1:9">
      <c r="A80" s="104"/>
      <c r="C80" s="141"/>
      <c r="D80" s="96"/>
      <c r="E80" s="96"/>
      <c r="F80" s="96"/>
      <c r="G80" s="98"/>
      <c r="H80" s="97"/>
      <c r="I80" s="97"/>
    </row>
    <row r="81" spans="1:9">
      <c r="A81" s="85" t="s">
        <v>172</v>
      </c>
      <c r="C81" s="141"/>
      <c r="D81" s="96">
        <f>'CAP16.2-AMA '!Q106</f>
        <v>0</v>
      </c>
      <c r="E81" s="96">
        <f>'CAP16.2-AMA '!R106</f>
        <v>0</v>
      </c>
      <c r="F81" s="96"/>
      <c r="G81" s="98"/>
      <c r="H81" s="97"/>
      <c r="I81" s="97"/>
    </row>
    <row r="82" spans="1:9">
      <c r="A82" s="85"/>
      <c r="C82" s="141"/>
      <c r="F82" s="96"/>
      <c r="G82" s="98"/>
      <c r="H82" s="97"/>
      <c r="I82" s="97"/>
    </row>
    <row r="83" spans="1:9">
      <c r="A83" s="104" t="s">
        <v>97</v>
      </c>
      <c r="C83" s="141">
        <v>0.65629999999999999</v>
      </c>
      <c r="D83" s="96">
        <f>$C$83*D81</f>
        <v>0</v>
      </c>
      <c r="E83" s="96">
        <f>$C$83*E81</f>
        <v>0</v>
      </c>
      <c r="F83" s="96"/>
      <c r="G83" s="98"/>
      <c r="H83" s="97"/>
      <c r="I83" s="97"/>
    </row>
    <row r="84" spans="1:9">
      <c r="A84" s="104" t="s">
        <v>99</v>
      </c>
      <c r="C84" s="141">
        <v>0.34370000000000001</v>
      </c>
      <c r="D84" s="96">
        <f>$C$84*D81</f>
        <v>0</v>
      </c>
      <c r="E84" s="96">
        <f>$C$84*E81</f>
        <v>0</v>
      </c>
      <c r="F84" s="96"/>
      <c r="G84" s="98"/>
      <c r="H84" s="97"/>
      <c r="I84" s="97"/>
    </row>
    <row r="85" spans="1:9">
      <c r="A85" s="104"/>
      <c r="C85" s="142">
        <f>SUM(C83:C84)</f>
        <v>1</v>
      </c>
      <c r="D85" s="96"/>
      <c r="E85" s="96"/>
      <c r="F85" s="96"/>
      <c r="G85" s="98"/>
      <c r="H85" s="97"/>
      <c r="I85" s="97"/>
    </row>
    <row r="86" spans="1:9">
      <c r="A86" s="104"/>
      <c r="C86" s="141"/>
      <c r="D86" s="96"/>
      <c r="E86" s="96"/>
      <c r="F86" s="96"/>
      <c r="G86" s="98"/>
      <c r="H86" s="97"/>
      <c r="I86" s="97"/>
    </row>
    <row r="87" spans="1:9">
      <c r="A87" s="85" t="s">
        <v>174</v>
      </c>
      <c r="C87" s="141"/>
      <c r="D87" s="96">
        <f>'CAP16.2-AMA '!Q114</f>
        <v>0</v>
      </c>
      <c r="E87" s="96">
        <f>'CAP16.2-AMA '!R114</f>
        <v>0</v>
      </c>
      <c r="F87" s="96"/>
      <c r="G87" s="98"/>
      <c r="H87" s="97"/>
      <c r="I87" s="97"/>
    </row>
    <row r="88" spans="1:9">
      <c r="A88" s="85"/>
      <c r="C88" s="141"/>
      <c r="F88" s="96"/>
      <c r="G88" s="98"/>
      <c r="H88" s="97"/>
      <c r="I88" s="97"/>
    </row>
    <row r="89" spans="1:9">
      <c r="A89" s="104" t="s">
        <v>97</v>
      </c>
      <c r="C89" s="141">
        <v>7.1000000000000004E-3</v>
      </c>
      <c r="D89" s="96">
        <f>$C$89*D87</f>
        <v>0</v>
      </c>
      <c r="E89" s="96">
        <f>$C$89*E87</f>
        <v>0</v>
      </c>
      <c r="F89" s="96"/>
      <c r="G89" s="98"/>
      <c r="H89" s="97"/>
      <c r="I89" s="97"/>
    </row>
    <row r="90" spans="1:9">
      <c r="A90" s="104" t="s">
        <v>99</v>
      </c>
      <c r="C90" s="141">
        <v>0.58279999999999998</v>
      </c>
      <c r="D90" s="96">
        <f>$C$90*D87</f>
        <v>0</v>
      </c>
      <c r="E90" s="96">
        <f>$C$90*E87</f>
        <v>0</v>
      </c>
      <c r="F90" s="96"/>
      <c r="G90" s="98"/>
      <c r="H90" s="97"/>
      <c r="I90" s="97"/>
    </row>
    <row r="91" spans="1:9">
      <c r="A91" s="104" t="s">
        <v>39</v>
      </c>
      <c r="C91" s="141">
        <v>0.41010000000000002</v>
      </c>
      <c r="D91" s="96">
        <f>C91*D87</f>
        <v>0</v>
      </c>
      <c r="E91" s="96">
        <f>C91*E87</f>
        <v>0</v>
      </c>
      <c r="F91" s="96"/>
      <c r="G91" s="98"/>
      <c r="H91" s="97"/>
      <c r="I91" s="97"/>
    </row>
    <row r="92" spans="1:9">
      <c r="C92" s="142">
        <f>SUM(C89:C91)</f>
        <v>1</v>
      </c>
      <c r="G92" s="98"/>
    </row>
    <row r="93" spans="1:9">
      <c r="C93" s="141"/>
      <c r="G93" s="98"/>
    </row>
    <row r="94" spans="1:9">
      <c r="A94" s="85" t="s">
        <v>216</v>
      </c>
      <c r="C94" s="141"/>
      <c r="D94" s="96">
        <f>'CAP16.2-AMA '!Q122</f>
        <v>0</v>
      </c>
      <c r="E94" s="96">
        <f>'CAP16.2-AMA '!R122</f>
        <v>0</v>
      </c>
      <c r="G94" s="98"/>
    </row>
    <row r="95" spans="1:9">
      <c r="A95" s="85"/>
      <c r="C95" s="141"/>
      <c r="G95" s="98"/>
    </row>
    <row r="96" spans="1:9">
      <c r="A96" s="104" t="s">
        <v>97</v>
      </c>
      <c r="C96" s="141">
        <v>0.76259999999999994</v>
      </c>
      <c r="D96" s="96">
        <f>$C$96*D94</f>
        <v>0</v>
      </c>
      <c r="E96" s="96">
        <f>$C$96*E94</f>
        <v>0</v>
      </c>
      <c r="G96" s="98"/>
    </row>
    <row r="97" spans="1:9">
      <c r="A97" s="104" t="s">
        <v>99</v>
      </c>
      <c r="C97" s="141">
        <v>0.2374</v>
      </c>
      <c r="D97" s="96">
        <f>$C$97*D94</f>
        <v>0</v>
      </c>
      <c r="E97" s="96">
        <f>$C$97*E94</f>
        <v>0</v>
      </c>
      <c r="G97" s="98"/>
    </row>
    <row r="98" spans="1:9">
      <c r="A98" s="104" t="s">
        <v>39</v>
      </c>
      <c r="C98" s="141">
        <v>0</v>
      </c>
      <c r="D98" s="96">
        <f>C98*D94</f>
        <v>0</v>
      </c>
      <c r="E98" s="96">
        <f>D98*E94</f>
        <v>0</v>
      </c>
      <c r="G98" s="98"/>
    </row>
    <row r="99" spans="1:9">
      <c r="A99" s="104"/>
      <c r="C99" s="142">
        <f>SUM(C96:C98)</f>
        <v>1</v>
      </c>
      <c r="D99" s="96"/>
      <c r="E99" s="96"/>
      <c r="G99" s="98"/>
    </row>
    <row r="100" spans="1:9">
      <c r="A100" s="85" t="s">
        <v>250</v>
      </c>
      <c r="C100" s="141"/>
      <c r="D100" s="96">
        <f>D94+D87+D81+D75+D69+D63+D57+D51+D45</f>
        <v>0</v>
      </c>
      <c r="E100" s="96">
        <f t="shared" ref="E100" si="0">E94+E87+E81+E75+E69+E63+E57+E51+E45</f>
        <v>0</v>
      </c>
      <c r="G100" s="98"/>
    </row>
    <row r="101" spans="1:9">
      <c r="A101" s="85"/>
      <c r="C101" s="141"/>
      <c r="D101" s="96"/>
      <c r="E101" s="96"/>
      <c r="G101" s="98"/>
    </row>
    <row r="102" spans="1:9">
      <c r="A102" s="104" t="s">
        <v>97</v>
      </c>
      <c r="C102" s="141"/>
      <c r="D102" s="96">
        <f t="shared" ref="D102:E104" si="1">D96+D89+D83+D77+D71+D65+D59+D53+D47</f>
        <v>0</v>
      </c>
      <c r="E102" s="96">
        <f t="shared" si="1"/>
        <v>0</v>
      </c>
      <c r="G102" s="98"/>
    </row>
    <row r="103" spans="1:9">
      <c r="A103" s="104" t="s">
        <v>99</v>
      </c>
      <c r="C103" s="141"/>
      <c r="D103" s="96">
        <f t="shared" si="1"/>
        <v>0</v>
      </c>
      <c r="E103" s="96">
        <f t="shared" si="1"/>
        <v>0</v>
      </c>
      <c r="G103" s="98"/>
    </row>
    <row r="104" spans="1:9">
      <c r="A104" s="104" t="s">
        <v>39</v>
      </c>
      <c r="C104" s="141"/>
      <c r="D104" s="96">
        <f t="shared" si="1"/>
        <v>0</v>
      </c>
      <c r="E104" s="96">
        <f t="shared" si="1"/>
        <v>0</v>
      </c>
      <c r="G104" s="98"/>
    </row>
    <row r="105" spans="1:9">
      <c r="C105" s="138"/>
      <c r="G105" s="98"/>
    </row>
    <row r="106" spans="1:9">
      <c r="A106" s="129" t="s">
        <v>453</v>
      </c>
      <c r="B106" s="3"/>
      <c r="C106" s="112"/>
      <c r="D106" s="96">
        <f>'CAP16.2-AMA '!Q136</f>
        <v>0</v>
      </c>
      <c r="E106" s="96">
        <f>'CAP16.2-AMA '!R136</f>
        <v>0</v>
      </c>
      <c r="G106" s="98"/>
    </row>
    <row r="107" spans="1:9">
      <c r="A107" s="3"/>
      <c r="B107" s="3"/>
      <c r="C107" s="112"/>
      <c r="G107" s="98"/>
    </row>
    <row r="108" spans="1:9">
      <c r="A108" s="99" t="s">
        <v>97</v>
      </c>
      <c r="B108" s="3"/>
      <c r="C108" s="111">
        <v>0.78641000000000005</v>
      </c>
      <c r="D108" s="96">
        <f>D106*C108</f>
        <v>0</v>
      </c>
      <c r="E108" s="96">
        <f>E106*C108</f>
        <v>0</v>
      </c>
      <c r="G108" s="98"/>
    </row>
    <row r="109" spans="1:9">
      <c r="A109" s="99" t="s">
        <v>106</v>
      </c>
      <c r="B109" s="3"/>
      <c r="C109" s="111">
        <v>0.21359</v>
      </c>
      <c r="D109" s="96">
        <f>D106*C109</f>
        <v>0</v>
      </c>
      <c r="E109" s="96">
        <f>E106*C109</f>
        <v>0</v>
      </c>
      <c r="G109" s="98"/>
    </row>
    <row r="110" spans="1:9">
      <c r="C110" s="138"/>
      <c r="G110" s="98"/>
    </row>
    <row r="111" spans="1:9">
      <c r="C111" s="138"/>
      <c r="G111" s="98"/>
    </row>
    <row r="112" spans="1:9">
      <c r="A112" s="129" t="s">
        <v>105</v>
      </c>
      <c r="D112" s="96">
        <f>'CAP16.2-AMA '!Q153</f>
        <v>0</v>
      </c>
      <c r="E112" s="96">
        <f>'CAP16.2-AMA '!R153</f>
        <v>0</v>
      </c>
      <c r="F112" s="96"/>
      <c r="G112" s="98"/>
      <c r="H112" s="97"/>
      <c r="I112" s="97"/>
    </row>
    <row r="113" spans="1:9">
      <c r="A113" s="85"/>
      <c r="C113" s="110"/>
      <c r="G113" s="98"/>
    </row>
    <row r="114" spans="1:9">
      <c r="A114" s="104" t="s">
        <v>104</v>
      </c>
      <c r="C114" s="111">
        <f>$C$341</f>
        <v>0.71289999999999998</v>
      </c>
      <c r="D114" s="96">
        <f>$C$114*D112</f>
        <v>0</v>
      </c>
      <c r="E114" s="96">
        <f>$C$114*E112</f>
        <v>0</v>
      </c>
      <c r="F114" s="96"/>
      <c r="G114" s="98"/>
      <c r="H114" s="97"/>
      <c r="I114" s="97"/>
    </row>
    <row r="115" spans="1:9">
      <c r="A115" s="104" t="s">
        <v>109</v>
      </c>
      <c r="C115" s="111">
        <f>$D$341</f>
        <v>0.19822000000000001</v>
      </c>
      <c r="D115" s="96">
        <f>$C$115*D112</f>
        <v>0</v>
      </c>
      <c r="E115" s="96">
        <f>$C$115*E112</f>
        <v>0</v>
      </c>
      <c r="F115" s="96"/>
      <c r="G115" s="98"/>
      <c r="H115" s="97"/>
      <c r="I115" s="97"/>
    </row>
    <row r="116" spans="1:9">
      <c r="A116" s="104" t="s">
        <v>110</v>
      </c>
      <c r="C116" s="111">
        <f>$E$341</f>
        <v>8.8880000000000001E-2</v>
      </c>
      <c r="D116" s="96">
        <f>$C$116*D112</f>
        <v>0</v>
      </c>
      <c r="E116" s="96">
        <f>$C$116*E112</f>
        <v>0</v>
      </c>
      <c r="F116" s="96"/>
      <c r="G116" s="98"/>
      <c r="H116" s="97"/>
      <c r="I116" s="97"/>
    </row>
    <row r="117" spans="1:9">
      <c r="A117" s="104"/>
      <c r="C117" s="112"/>
      <c r="G117" s="98"/>
    </row>
    <row r="118" spans="1:9">
      <c r="A118" s="104" t="s">
        <v>97</v>
      </c>
      <c r="C118" s="111">
        <f>$C$340</f>
        <v>0.67676999999999998</v>
      </c>
      <c r="D118" s="96">
        <f>$C$118*D114</f>
        <v>0</v>
      </c>
      <c r="E118" s="96">
        <f>$C$118*E114</f>
        <v>0</v>
      </c>
      <c r="F118" s="96"/>
      <c r="G118" s="98"/>
      <c r="H118" s="97"/>
      <c r="I118" s="97"/>
    </row>
    <row r="119" spans="1:9">
      <c r="A119" s="104" t="s">
        <v>99</v>
      </c>
      <c r="C119" s="111">
        <f>$D$340</f>
        <v>0.32323000000000002</v>
      </c>
      <c r="D119" s="96">
        <f>$C$119*D114</f>
        <v>0</v>
      </c>
      <c r="E119" s="96">
        <f>$C$119*E114</f>
        <v>0</v>
      </c>
      <c r="F119" s="96"/>
      <c r="G119" s="98"/>
      <c r="H119" s="97"/>
      <c r="I119" s="97"/>
    </row>
    <row r="120" spans="1:9">
      <c r="C120" s="112"/>
      <c r="G120" s="98"/>
    </row>
    <row r="121" spans="1:9">
      <c r="A121" s="104" t="s">
        <v>106</v>
      </c>
      <c r="C121" s="111">
        <f>$C$350</f>
        <v>0.72184999999999999</v>
      </c>
      <c r="D121" s="96">
        <f>$C$121*D115</f>
        <v>0</v>
      </c>
      <c r="E121" s="96">
        <f>$C$121*E115</f>
        <v>0</v>
      </c>
      <c r="F121" s="96"/>
      <c r="G121" s="98"/>
      <c r="H121" s="97"/>
      <c r="I121" s="97"/>
    </row>
    <row r="122" spans="1:9">
      <c r="A122" s="104" t="s">
        <v>107</v>
      </c>
      <c r="C122" s="111">
        <f>$D$350</f>
        <v>0.27815000000000001</v>
      </c>
      <c r="D122" s="96">
        <f>$C$122*D115</f>
        <v>0</v>
      </c>
      <c r="E122" s="96">
        <f>$C$122*E115</f>
        <v>0</v>
      </c>
      <c r="F122" s="96"/>
      <c r="G122" s="98"/>
      <c r="H122" s="97"/>
      <c r="I122" s="97"/>
    </row>
    <row r="123" spans="1:9">
      <c r="A123" s="104" t="s">
        <v>108</v>
      </c>
      <c r="C123" s="3" t="s">
        <v>110</v>
      </c>
      <c r="D123" s="96">
        <f>D116</f>
        <v>0</v>
      </c>
      <c r="E123" s="96">
        <f>E116</f>
        <v>0</v>
      </c>
      <c r="F123" s="96"/>
      <c r="G123" s="98"/>
      <c r="H123" s="97"/>
      <c r="I123" s="97"/>
    </row>
    <row r="124" spans="1:9">
      <c r="A124" s="3"/>
      <c r="B124" s="3"/>
      <c r="G124" s="98"/>
    </row>
    <row r="125" spans="1:9">
      <c r="A125" s="153" t="s">
        <v>355</v>
      </c>
      <c r="B125" s="3"/>
      <c r="D125" s="96">
        <f>'CAP16.2-AMA '!Q160</f>
        <v>0</v>
      </c>
      <c r="E125" s="96">
        <f>'CAP16.2-AMA '!R160</f>
        <v>0</v>
      </c>
      <c r="G125" s="98"/>
    </row>
    <row r="126" spans="1:9">
      <c r="A126" s="3"/>
      <c r="B126" s="3"/>
      <c r="C126" s="110"/>
      <c r="G126" s="98"/>
    </row>
    <row r="127" spans="1:9">
      <c r="A127" s="99" t="s">
        <v>104</v>
      </c>
      <c r="B127" s="3"/>
      <c r="C127" s="111">
        <v>0.79220999999999997</v>
      </c>
      <c r="D127" s="96">
        <f>$C$127*D125</f>
        <v>0</v>
      </c>
      <c r="E127" s="96">
        <f>$C$127*E125</f>
        <v>0</v>
      </c>
      <c r="G127" s="98"/>
    </row>
    <row r="128" spans="1:9">
      <c r="A128" s="99" t="s">
        <v>109</v>
      </c>
      <c r="B128" s="3"/>
      <c r="C128" s="111">
        <v>0.20779</v>
      </c>
      <c r="D128" s="96">
        <f>$C$128*D125</f>
        <v>0</v>
      </c>
      <c r="E128" s="96">
        <f>$C$128*E125</f>
        <v>0</v>
      </c>
      <c r="G128" s="98"/>
    </row>
    <row r="129" spans="1:9">
      <c r="A129" s="3"/>
      <c r="B129" s="3"/>
      <c r="C129" s="112"/>
      <c r="G129" s="98"/>
    </row>
    <row r="130" spans="1:9">
      <c r="A130" s="99" t="s">
        <v>97</v>
      </c>
      <c r="B130" s="3"/>
      <c r="C130" s="111">
        <f>$C$340</f>
        <v>0.67676999999999998</v>
      </c>
      <c r="D130" s="96">
        <f>$C$130*D127</f>
        <v>0</v>
      </c>
      <c r="E130" s="96">
        <f>$C$130*E127</f>
        <v>0</v>
      </c>
      <c r="G130" s="98"/>
    </row>
    <row r="131" spans="1:9">
      <c r="A131" s="99" t="s">
        <v>99</v>
      </c>
      <c r="B131" s="3"/>
      <c r="C131" s="111">
        <f>$D$340</f>
        <v>0.32323000000000002</v>
      </c>
      <c r="D131" s="96">
        <f>$C$131*D127</f>
        <v>0</v>
      </c>
      <c r="E131" s="96">
        <f>$C$131*E127</f>
        <v>0</v>
      </c>
      <c r="G131" s="98"/>
    </row>
    <row r="132" spans="1:9">
      <c r="A132" s="3"/>
      <c r="B132" s="3"/>
      <c r="C132" s="112"/>
      <c r="G132" s="98"/>
    </row>
    <row r="133" spans="1:9">
      <c r="A133" s="99" t="s">
        <v>106</v>
      </c>
      <c r="B133" s="3"/>
      <c r="C133" s="111">
        <f>$C$350</f>
        <v>0.72184999999999999</v>
      </c>
      <c r="D133" s="96">
        <f>$C$133*D128</f>
        <v>0</v>
      </c>
      <c r="E133" s="96">
        <f>$C$133*E128</f>
        <v>0</v>
      </c>
      <c r="G133" s="98"/>
    </row>
    <row r="134" spans="1:9">
      <c r="A134" s="99" t="s">
        <v>107</v>
      </c>
      <c r="B134" s="3"/>
      <c r="C134" s="111">
        <f>$D$350</f>
        <v>0.27815000000000001</v>
      </c>
      <c r="D134" s="96">
        <f>$C$134*D128</f>
        <v>0</v>
      </c>
      <c r="E134" s="96">
        <f>$C$134*E128</f>
        <v>0</v>
      </c>
      <c r="G134" s="98"/>
    </row>
    <row r="135" spans="1:9">
      <c r="A135" s="3"/>
      <c r="B135" s="3"/>
      <c r="C135" s="3" t="s">
        <v>110</v>
      </c>
      <c r="D135" s="96">
        <v>0</v>
      </c>
      <c r="E135" s="96">
        <v>0</v>
      </c>
      <c r="G135" s="98"/>
    </row>
    <row r="136" spans="1:9">
      <c r="A136" s="3"/>
      <c r="B136" s="3"/>
      <c r="G136" s="98"/>
    </row>
    <row r="137" spans="1:9">
      <c r="A137" s="153" t="s">
        <v>356</v>
      </c>
      <c r="B137" s="3"/>
      <c r="D137" s="96">
        <f>'CAP16.2-AMA '!Q167</f>
        <v>0</v>
      </c>
      <c r="E137" s="96">
        <f>'CAP16.2-AMA '!R167</f>
        <v>0</v>
      </c>
      <c r="G137" s="98"/>
    </row>
    <row r="138" spans="1:9">
      <c r="A138" s="3"/>
      <c r="B138" s="3"/>
      <c r="C138" s="110"/>
      <c r="G138" s="98"/>
    </row>
    <row r="139" spans="1:9">
      <c r="A139" s="99" t="s">
        <v>358</v>
      </c>
      <c r="B139" s="3"/>
      <c r="C139" s="111">
        <v>0.78641000000000005</v>
      </c>
      <c r="D139" s="96">
        <f>$C$139*D137</f>
        <v>0</v>
      </c>
      <c r="E139" s="96">
        <f>$C$139*E137</f>
        <v>0</v>
      </c>
      <c r="G139" s="98"/>
    </row>
    <row r="140" spans="1:9">
      <c r="A140" s="99" t="s">
        <v>359</v>
      </c>
      <c r="B140" s="3"/>
      <c r="C140" s="111">
        <v>0.21359</v>
      </c>
      <c r="D140" s="96">
        <f>$C$140*D137</f>
        <v>0</v>
      </c>
      <c r="E140" s="96">
        <f>$C$140*E137</f>
        <v>0</v>
      </c>
      <c r="G140" s="98"/>
    </row>
    <row r="141" spans="1:9">
      <c r="A141" s="3"/>
      <c r="B141" s="3"/>
      <c r="C141" s="112"/>
      <c r="D141" s="96"/>
      <c r="E141" s="96"/>
      <c r="G141" s="98"/>
    </row>
    <row r="142" spans="1:9">
      <c r="A142" s="3"/>
      <c r="B142" s="3"/>
      <c r="G142" s="98"/>
    </row>
    <row r="143" spans="1:9">
      <c r="A143" s="130" t="s">
        <v>111</v>
      </c>
      <c r="D143" s="96">
        <f>'CAP16.2-AMA '!Q174</f>
        <v>0</v>
      </c>
      <c r="E143" s="96">
        <f>'CAP16.2-AMA '!R174</f>
        <v>0</v>
      </c>
      <c r="F143" s="96"/>
      <c r="G143" s="98"/>
      <c r="H143" s="97"/>
      <c r="I143" s="97"/>
    </row>
    <row r="144" spans="1:9">
      <c r="G144" s="98"/>
    </row>
    <row r="145" spans="1:9">
      <c r="A145" s="104" t="s">
        <v>104</v>
      </c>
      <c r="C145" s="111">
        <f>$C$341</f>
        <v>0.71289999999999998</v>
      </c>
      <c r="D145" s="96">
        <f>$C$145*D143</f>
        <v>0</v>
      </c>
      <c r="E145" s="96">
        <f>$C$145*E143</f>
        <v>0</v>
      </c>
      <c r="F145" s="96"/>
      <c r="G145" s="98"/>
      <c r="H145" s="97"/>
      <c r="I145" s="97"/>
    </row>
    <row r="146" spans="1:9">
      <c r="A146" s="104" t="s">
        <v>109</v>
      </c>
      <c r="C146" s="111">
        <f>$D$341</f>
        <v>0.19822000000000001</v>
      </c>
      <c r="D146" s="96">
        <f>$C$146*D143</f>
        <v>0</v>
      </c>
      <c r="E146" s="96">
        <f>$C$146*E143</f>
        <v>0</v>
      </c>
      <c r="F146" s="96"/>
      <c r="G146" s="98"/>
      <c r="H146" s="97"/>
      <c r="I146" s="97"/>
    </row>
    <row r="147" spans="1:9">
      <c r="A147" s="104" t="s">
        <v>110</v>
      </c>
      <c r="C147" s="111">
        <f>$E$341</f>
        <v>8.8880000000000001E-2</v>
      </c>
      <c r="D147" s="96">
        <f>$C$147*D143</f>
        <v>0</v>
      </c>
      <c r="E147" s="96">
        <f>$C$147*E143</f>
        <v>0</v>
      </c>
      <c r="F147" s="96"/>
      <c r="G147" s="98"/>
      <c r="H147" s="97"/>
      <c r="I147" s="97"/>
    </row>
    <row r="148" spans="1:9">
      <c r="A148" s="104"/>
      <c r="C148" s="112"/>
      <c r="G148" s="98"/>
    </row>
    <row r="149" spans="1:9">
      <c r="A149" s="104" t="s">
        <v>97</v>
      </c>
      <c r="C149" s="111">
        <f>$C$340</f>
        <v>0.67676999999999998</v>
      </c>
      <c r="D149" s="96">
        <f>$C$149*D145</f>
        <v>0</v>
      </c>
      <c r="E149" s="96">
        <f>$C$149*E145</f>
        <v>0</v>
      </c>
      <c r="F149" s="96"/>
      <c r="G149" s="98"/>
      <c r="H149" s="97"/>
      <c r="I149" s="97"/>
    </row>
    <row r="150" spans="1:9">
      <c r="A150" s="104" t="s">
        <v>99</v>
      </c>
      <c r="C150" s="111">
        <f>$D$340</f>
        <v>0.32323000000000002</v>
      </c>
      <c r="D150" s="96">
        <f>$C$150*D145</f>
        <v>0</v>
      </c>
      <c r="E150" s="96">
        <f>$C$150*E145</f>
        <v>0</v>
      </c>
      <c r="F150" s="96"/>
      <c r="G150" s="98"/>
      <c r="H150" s="97"/>
      <c r="I150" s="97"/>
    </row>
    <row r="151" spans="1:9">
      <c r="C151" s="112"/>
      <c r="G151" s="98"/>
    </row>
    <row r="152" spans="1:9">
      <c r="A152" s="104" t="s">
        <v>106</v>
      </c>
      <c r="C152" s="111">
        <f>$C$350</f>
        <v>0.72184999999999999</v>
      </c>
      <c r="D152" s="96">
        <f>$C$152*D146</f>
        <v>0</v>
      </c>
      <c r="E152" s="96">
        <f>$C$152*E146</f>
        <v>0</v>
      </c>
      <c r="F152" s="96"/>
      <c r="G152" s="98"/>
      <c r="H152" s="97"/>
      <c r="I152" s="97"/>
    </row>
    <row r="153" spans="1:9">
      <c r="A153" s="104" t="s">
        <v>107</v>
      </c>
      <c r="C153" s="111">
        <f>$D$350</f>
        <v>0.27815000000000001</v>
      </c>
      <c r="D153" s="96">
        <f>$C$153*D146</f>
        <v>0</v>
      </c>
      <c r="E153" s="96">
        <f>$C$153*E146</f>
        <v>0</v>
      </c>
      <c r="F153" s="96"/>
      <c r="G153" s="98"/>
      <c r="H153" s="97"/>
      <c r="I153" s="97"/>
    </row>
    <row r="154" spans="1:9">
      <c r="A154" s="104" t="s">
        <v>108</v>
      </c>
      <c r="C154" s="3" t="str">
        <f>A147</f>
        <v>Gas South</v>
      </c>
      <c r="D154" s="96">
        <f>D147</f>
        <v>0</v>
      </c>
      <c r="E154" s="96">
        <f>E147</f>
        <v>0</v>
      </c>
      <c r="F154" s="96"/>
      <c r="G154" s="98"/>
      <c r="H154" s="97"/>
      <c r="I154" s="97"/>
    </row>
    <row r="155" spans="1:9">
      <c r="A155" s="131"/>
      <c r="G155" s="98"/>
    </row>
    <row r="156" spans="1:9">
      <c r="A156" s="85"/>
      <c r="G156" s="98"/>
    </row>
    <row r="157" spans="1:9" ht="25.5">
      <c r="A157" s="132" t="s">
        <v>308</v>
      </c>
      <c r="D157" s="96">
        <f>'CAP16.2-AMA '!Q182</f>
        <v>0</v>
      </c>
      <c r="E157" s="96">
        <f>'CAP16.2-AMA '!R182</f>
        <v>0</v>
      </c>
      <c r="F157" s="96"/>
      <c r="G157" s="98"/>
      <c r="H157" s="97"/>
      <c r="I157" s="97"/>
    </row>
    <row r="158" spans="1:9">
      <c r="G158" s="98"/>
    </row>
    <row r="159" spans="1:9">
      <c r="A159" s="104" t="s">
        <v>104</v>
      </c>
      <c r="C159" s="111">
        <f>$C$341</f>
        <v>0.71289999999999998</v>
      </c>
      <c r="D159" s="96">
        <f>$C$159*D157</f>
        <v>0</v>
      </c>
      <c r="E159" s="96">
        <f>$C$159*E157</f>
        <v>0</v>
      </c>
      <c r="F159" s="96"/>
      <c r="G159" s="98"/>
      <c r="H159" s="97"/>
      <c r="I159" s="97"/>
    </row>
    <row r="160" spans="1:9">
      <c r="A160" s="104" t="s">
        <v>109</v>
      </c>
      <c r="C160" s="111">
        <f>$D$341</f>
        <v>0.19822000000000001</v>
      </c>
      <c r="D160" s="96">
        <f>$C$160*D157</f>
        <v>0</v>
      </c>
      <c r="E160" s="96">
        <f>$C$160*E157</f>
        <v>0</v>
      </c>
      <c r="F160" s="96"/>
      <c r="G160" s="98"/>
      <c r="H160" s="97"/>
      <c r="I160" s="97"/>
    </row>
    <row r="161" spans="1:9">
      <c r="A161" s="104" t="s">
        <v>110</v>
      </c>
      <c r="C161" s="111">
        <f>$E$341</f>
        <v>8.8880000000000001E-2</v>
      </c>
      <c r="D161" s="96">
        <f>$C$161*D157</f>
        <v>0</v>
      </c>
      <c r="E161" s="96">
        <f>$C$161*E157</f>
        <v>0</v>
      </c>
      <c r="F161" s="96"/>
      <c r="G161" s="98"/>
      <c r="H161" s="97"/>
      <c r="I161" s="97"/>
    </row>
    <row r="162" spans="1:9">
      <c r="A162" s="104"/>
      <c r="C162" s="112"/>
      <c r="G162" s="98"/>
    </row>
    <row r="163" spans="1:9">
      <c r="A163" s="104" t="s">
        <v>97</v>
      </c>
      <c r="C163" s="111">
        <f>$C$340</f>
        <v>0.67676999999999998</v>
      </c>
      <c r="D163" s="96">
        <f>$C$163*D159</f>
        <v>0</v>
      </c>
      <c r="E163" s="96">
        <f>$C$163*E159</f>
        <v>0</v>
      </c>
      <c r="F163" s="96"/>
      <c r="G163" s="98"/>
      <c r="H163" s="97"/>
      <c r="I163" s="97"/>
    </row>
    <row r="164" spans="1:9">
      <c r="A164" s="104" t="s">
        <v>99</v>
      </c>
      <c r="C164" s="111">
        <f>$D$340</f>
        <v>0.32323000000000002</v>
      </c>
      <c r="D164" s="96">
        <f>$C$164*D159</f>
        <v>0</v>
      </c>
      <c r="E164" s="96">
        <f>$C$164*E159</f>
        <v>0</v>
      </c>
      <c r="F164" s="96"/>
      <c r="G164" s="98"/>
      <c r="H164" s="97"/>
      <c r="I164" s="97"/>
    </row>
    <row r="165" spans="1:9">
      <c r="C165" s="112"/>
      <c r="G165" s="98"/>
    </row>
    <row r="166" spans="1:9">
      <c r="A166" s="104" t="s">
        <v>106</v>
      </c>
      <c r="C166" s="111">
        <f>$C$350</f>
        <v>0.72184999999999999</v>
      </c>
      <c r="D166" s="96">
        <f>$C$166*D160</f>
        <v>0</v>
      </c>
      <c r="E166" s="96">
        <f>$C$166*E160</f>
        <v>0</v>
      </c>
      <c r="F166" s="96"/>
      <c r="G166" s="98"/>
      <c r="H166" s="97"/>
      <c r="I166" s="97"/>
    </row>
    <row r="167" spans="1:9">
      <c r="A167" s="104" t="s">
        <v>107</v>
      </c>
      <c r="C167" s="111">
        <f>$D$350</f>
        <v>0.27815000000000001</v>
      </c>
      <c r="D167" s="96">
        <f>$C$167*D160</f>
        <v>0</v>
      </c>
      <c r="E167" s="96">
        <f>$C$167*E160</f>
        <v>0</v>
      </c>
      <c r="F167" s="96"/>
      <c r="G167" s="98"/>
      <c r="H167" s="97"/>
      <c r="I167" s="97"/>
    </row>
    <row r="168" spans="1:9">
      <c r="A168" s="104" t="s">
        <v>108</v>
      </c>
      <c r="C168" s="3" t="s">
        <v>110</v>
      </c>
      <c r="D168" s="96">
        <f>D161</f>
        <v>0</v>
      </c>
      <c r="E168" s="96">
        <f>E161</f>
        <v>0</v>
      </c>
      <c r="F168" s="96"/>
      <c r="G168" s="113"/>
      <c r="H168" s="113"/>
      <c r="I168" s="97"/>
    </row>
    <row r="169" spans="1:9">
      <c r="A169" s="104"/>
      <c r="D169" s="96"/>
      <c r="E169" s="96"/>
      <c r="F169" s="96"/>
      <c r="G169" s="113"/>
      <c r="H169" s="113"/>
      <c r="I169" s="97"/>
    </row>
    <row r="170" spans="1:9">
      <c r="A170" s="104"/>
      <c r="D170" s="96"/>
      <c r="E170" s="96"/>
      <c r="F170" s="96"/>
      <c r="G170" s="113"/>
      <c r="H170" s="113"/>
      <c r="I170" s="97"/>
    </row>
    <row r="171" spans="1:9">
      <c r="D171" s="96"/>
      <c r="G171" s="98"/>
    </row>
    <row r="172" spans="1:9">
      <c r="G172" s="98"/>
    </row>
    <row r="173" spans="1:9">
      <c r="A173" s="132" t="s">
        <v>112</v>
      </c>
      <c r="D173" s="96">
        <f>'CAP16.2-AMA '!Q194</f>
        <v>0</v>
      </c>
      <c r="E173" s="96">
        <f>'CAP16.2-AMA '!R194</f>
        <v>0</v>
      </c>
      <c r="F173" s="96"/>
      <c r="G173" s="98"/>
      <c r="H173" s="97"/>
      <c r="I173" s="97"/>
    </row>
    <row r="174" spans="1:9">
      <c r="G174" s="98"/>
    </row>
    <row r="175" spans="1:9">
      <c r="A175" s="104" t="s">
        <v>464</v>
      </c>
      <c r="C175" s="137">
        <v>0.80700000000000005</v>
      </c>
      <c r="D175" s="201">
        <f>D173*C175</f>
        <v>0</v>
      </c>
      <c r="E175" s="201">
        <f>E173*C175</f>
        <v>0</v>
      </c>
      <c r="G175" s="98"/>
    </row>
    <row r="176" spans="1:9">
      <c r="A176" s="104" t="s">
        <v>463</v>
      </c>
      <c r="C176" s="98">
        <v>0.193</v>
      </c>
      <c r="D176" s="201">
        <f>D173*C176</f>
        <v>0</v>
      </c>
      <c r="E176" s="201">
        <f>E173*C176</f>
        <v>0</v>
      </c>
      <c r="G176" s="98"/>
    </row>
    <row r="177" spans="1:9">
      <c r="G177" s="98"/>
    </row>
    <row r="178" spans="1:9">
      <c r="A178" s="104" t="s">
        <v>106</v>
      </c>
      <c r="C178" s="142">
        <f>C347</f>
        <v>0.70269999999999999</v>
      </c>
      <c r="D178" s="96">
        <f>$C$178*D175</f>
        <v>0</v>
      </c>
      <c r="E178" s="96">
        <f>$C$178*E175</f>
        <v>0</v>
      </c>
      <c r="F178" s="96"/>
      <c r="G178" s="98"/>
      <c r="H178" s="97"/>
      <c r="I178" s="97"/>
    </row>
    <row r="179" spans="1:9">
      <c r="A179" s="104" t="s">
        <v>107</v>
      </c>
      <c r="C179" s="142">
        <f>D347</f>
        <v>0.29730000000000001</v>
      </c>
      <c r="D179" s="96">
        <f>$C$179*D175</f>
        <v>0</v>
      </c>
      <c r="E179" s="96">
        <f>$C$179*E175</f>
        <v>0</v>
      </c>
      <c r="F179" s="96"/>
      <c r="G179" s="98"/>
      <c r="H179" s="97"/>
      <c r="I179" s="97"/>
    </row>
    <row r="180" spans="1:9">
      <c r="A180" s="104" t="s">
        <v>108</v>
      </c>
      <c r="C180" s="141"/>
      <c r="D180" s="96">
        <f>D176</f>
        <v>0</v>
      </c>
      <c r="E180" s="96">
        <f>E176</f>
        <v>0</v>
      </c>
      <c r="F180" s="96"/>
      <c r="G180" s="98"/>
    </row>
    <row r="181" spans="1:9">
      <c r="C181" s="141"/>
      <c r="G181" s="98"/>
    </row>
    <row r="182" spans="1:9">
      <c r="C182" s="141"/>
      <c r="G182" s="98"/>
    </row>
    <row r="183" spans="1:9">
      <c r="C183" s="141"/>
      <c r="G183" s="98"/>
    </row>
    <row r="184" spans="1:9">
      <c r="C184" s="141"/>
      <c r="G184" s="98"/>
    </row>
    <row r="185" spans="1:9">
      <c r="C185" s="141"/>
      <c r="G185" s="98"/>
    </row>
    <row r="186" spans="1:9">
      <c r="C186" s="141"/>
      <c r="G186" s="98"/>
    </row>
    <row r="187" spans="1:9">
      <c r="A187" s="132" t="s">
        <v>336</v>
      </c>
      <c r="D187" s="117">
        <f>'CAP16.2-AMA '!Q201</f>
        <v>0</v>
      </c>
      <c r="E187" s="117">
        <f>'CAP16.2-AMA '!R201</f>
        <v>0</v>
      </c>
      <c r="G187" s="98"/>
    </row>
    <row r="188" spans="1:9">
      <c r="G188" s="98"/>
    </row>
    <row r="189" spans="1:9" s="3" customFormat="1">
      <c r="A189" s="99" t="s">
        <v>462</v>
      </c>
      <c r="C189" s="105">
        <f>$C$352</f>
        <v>0.68732000000000004</v>
      </c>
      <c r="D189" s="201">
        <f>D187*C189</f>
        <v>0</v>
      </c>
      <c r="E189" s="201">
        <f>E187*C189</f>
        <v>0</v>
      </c>
      <c r="G189" s="137"/>
    </row>
    <row r="190" spans="1:9" s="3" customFormat="1">
      <c r="A190" s="99" t="s">
        <v>463</v>
      </c>
      <c r="C190" s="105">
        <f>$E$352</f>
        <v>0.31268000000000001</v>
      </c>
      <c r="D190" s="201">
        <f>D187*C190</f>
        <v>0</v>
      </c>
      <c r="E190" s="201">
        <f>E187*C190</f>
        <v>0</v>
      </c>
      <c r="G190" s="137"/>
    </row>
    <row r="191" spans="1:9" s="3" customFormat="1">
      <c r="G191" s="137"/>
    </row>
    <row r="192" spans="1:9" s="3" customFormat="1">
      <c r="A192" s="99" t="s">
        <v>106</v>
      </c>
      <c r="C192" s="142">
        <f>$C$347</f>
        <v>0.70269999999999999</v>
      </c>
      <c r="D192" s="96">
        <f>$C$192*D189</f>
        <v>0</v>
      </c>
      <c r="E192" s="96">
        <f>$C$192*E189</f>
        <v>0</v>
      </c>
      <c r="G192" s="137"/>
    </row>
    <row r="193" spans="1:9" s="3" customFormat="1">
      <c r="A193" s="99" t="s">
        <v>107</v>
      </c>
      <c r="C193" s="142">
        <f>$D$347</f>
        <v>0.29730000000000001</v>
      </c>
      <c r="D193" s="96">
        <f>$C$193*D189</f>
        <v>0</v>
      </c>
      <c r="E193" s="96">
        <f>$C$193*E189</f>
        <v>0</v>
      </c>
      <c r="G193" s="137"/>
    </row>
    <row r="194" spans="1:9" s="3" customFormat="1">
      <c r="A194" s="99" t="s">
        <v>108</v>
      </c>
      <c r="C194" s="141"/>
      <c r="D194" s="96">
        <f>D190</f>
        <v>0</v>
      </c>
      <c r="E194" s="96">
        <f>E190</f>
        <v>0</v>
      </c>
      <c r="G194" s="137"/>
    </row>
    <row r="195" spans="1:9" s="3" customFormat="1">
      <c r="C195" s="141"/>
      <c r="G195" s="137"/>
    </row>
    <row r="196" spans="1:9">
      <c r="C196" s="141"/>
      <c r="G196" s="98"/>
    </row>
    <row r="197" spans="1:9">
      <c r="A197" s="133" t="s">
        <v>115</v>
      </c>
      <c r="C197" s="138"/>
      <c r="D197" s="96">
        <f>'CAP16.2-AMA '!Q208</f>
        <v>0</v>
      </c>
      <c r="E197" s="96">
        <f>'CAP16.2-AMA '!R208</f>
        <v>0</v>
      </c>
      <c r="F197" s="96"/>
      <c r="G197" s="98"/>
    </row>
    <row r="198" spans="1:9">
      <c r="C198" s="138"/>
      <c r="G198" s="98"/>
    </row>
    <row r="199" spans="1:9">
      <c r="C199" s="138"/>
      <c r="G199" s="98"/>
    </row>
    <row r="200" spans="1:9">
      <c r="A200" s="133" t="s">
        <v>116</v>
      </c>
      <c r="C200" s="138"/>
      <c r="D200" s="96">
        <f>'CAP16.2-AMA '!Q215</f>
        <v>0</v>
      </c>
      <c r="E200" s="96">
        <f>'CAP16.2-AMA '!R215</f>
        <v>0</v>
      </c>
      <c r="F200" s="96"/>
      <c r="G200" s="98"/>
    </row>
    <row r="201" spans="1:9">
      <c r="A201" s="132"/>
      <c r="C201" s="138"/>
      <c r="D201" s="96"/>
      <c r="E201" s="96"/>
      <c r="F201" s="96"/>
      <c r="G201" s="97"/>
    </row>
    <row r="202" spans="1:9">
      <c r="A202" s="132"/>
      <c r="C202" s="138"/>
      <c r="D202" s="96"/>
      <c r="E202" s="96"/>
      <c r="F202" s="96"/>
      <c r="G202" s="97"/>
      <c r="I202" s="104"/>
    </row>
    <row r="203" spans="1:9">
      <c r="A203" s="133" t="s">
        <v>118</v>
      </c>
      <c r="C203" s="138"/>
      <c r="D203" s="96">
        <v>0</v>
      </c>
      <c r="E203" s="96">
        <v>0</v>
      </c>
      <c r="F203" s="96"/>
      <c r="G203" s="98"/>
      <c r="H203" s="97"/>
      <c r="I203" s="97"/>
    </row>
    <row r="204" spans="1:9">
      <c r="A204" s="85"/>
      <c r="C204" s="138"/>
    </row>
    <row r="205" spans="1:9">
      <c r="C205" s="138"/>
    </row>
    <row r="206" spans="1:9">
      <c r="A206" s="133" t="s">
        <v>160</v>
      </c>
      <c r="C206" s="138"/>
      <c r="D206" s="117">
        <f>'CAP16.2-AMA '!Q231</f>
        <v>0</v>
      </c>
      <c r="E206" s="117">
        <f>'CAP16.2-AMA '!R231</f>
        <v>0</v>
      </c>
      <c r="F206" s="96"/>
      <c r="G206" s="108"/>
      <c r="H206" s="97"/>
      <c r="I206" s="97"/>
    </row>
    <row r="207" spans="1:9">
      <c r="C207" s="138"/>
      <c r="G207" s="98"/>
    </row>
    <row r="208" spans="1:9">
      <c r="A208" s="104" t="s">
        <v>106</v>
      </c>
      <c r="C208" s="141">
        <v>0.439</v>
      </c>
      <c r="D208" s="96">
        <f>$C$208*D206</f>
        <v>0</v>
      </c>
      <c r="E208" s="96">
        <f>$C$208*E206</f>
        <v>0</v>
      </c>
      <c r="F208" s="96"/>
      <c r="G208" s="98"/>
      <c r="H208" s="97"/>
      <c r="I208" s="97"/>
    </row>
    <row r="209" spans="1:9">
      <c r="A209" s="104" t="s">
        <v>107</v>
      </c>
      <c r="C209" s="141">
        <v>6.7400000000000002E-2</v>
      </c>
      <c r="D209" s="96">
        <f>$C$209*D206</f>
        <v>0</v>
      </c>
      <c r="E209" s="96">
        <f>$C$209*E206</f>
        <v>0</v>
      </c>
      <c r="F209" s="96"/>
      <c r="G209" s="98"/>
      <c r="H209" s="97"/>
      <c r="I209" s="97"/>
    </row>
    <row r="210" spans="1:9">
      <c r="A210" s="104" t="s">
        <v>108</v>
      </c>
      <c r="C210" s="141">
        <v>0.49359999999999998</v>
      </c>
      <c r="D210" s="96">
        <f>$C$210*D206</f>
        <v>0</v>
      </c>
      <c r="E210" s="96">
        <f>$C$210*E206</f>
        <v>0</v>
      </c>
      <c r="F210" s="96"/>
      <c r="G210" s="98"/>
      <c r="H210" s="97"/>
      <c r="I210" s="97"/>
    </row>
    <row r="211" spans="1:9">
      <c r="A211" s="104"/>
      <c r="C211" s="142">
        <f>SUM(C208:C210)</f>
        <v>1</v>
      </c>
      <c r="D211" s="96"/>
      <c r="E211" s="96"/>
      <c r="F211" s="96"/>
      <c r="G211" s="98"/>
      <c r="H211" s="97"/>
      <c r="I211" s="97"/>
    </row>
    <row r="212" spans="1:9">
      <c r="A212" s="118" t="str">
        <f>'CAP16.2-AMA '!A239</f>
        <v>Gas AA Distribution: ER 3001</v>
      </c>
      <c r="C212" s="141"/>
      <c r="D212" s="117">
        <f>'CAP16.2-AMA '!Q239</f>
        <v>0</v>
      </c>
      <c r="E212" s="117">
        <f>'CAP16.2-AMA '!R239</f>
        <v>0</v>
      </c>
      <c r="F212" s="96"/>
      <c r="G212" s="98"/>
      <c r="H212" s="97"/>
      <c r="I212" s="97"/>
    </row>
    <row r="213" spans="1:9">
      <c r="A213" s="104"/>
      <c r="C213" s="141"/>
      <c r="D213" s="96"/>
      <c r="E213" s="96"/>
      <c r="F213" s="96"/>
      <c r="G213" s="98"/>
      <c r="H213" s="97"/>
      <c r="I213" s="97"/>
    </row>
    <row r="214" spans="1:9">
      <c r="A214" s="104" t="s">
        <v>106</v>
      </c>
      <c r="C214" s="141">
        <v>0.13550000000000001</v>
      </c>
      <c r="D214" s="96">
        <f>$C$214*D212</f>
        <v>0</v>
      </c>
      <c r="E214" s="96">
        <f>$C$214*E212</f>
        <v>0</v>
      </c>
      <c r="F214" s="96"/>
      <c r="G214" s="98"/>
      <c r="H214" s="97"/>
      <c r="I214" s="97"/>
    </row>
    <row r="215" spans="1:9">
      <c r="A215" s="104" t="s">
        <v>107</v>
      </c>
      <c r="C215" s="141">
        <v>1.1999999999999999E-3</v>
      </c>
      <c r="D215" s="96">
        <f>$C$215*D212</f>
        <v>0</v>
      </c>
      <c r="E215" s="96">
        <f>$C$215*E212</f>
        <v>0</v>
      </c>
      <c r="F215" s="96"/>
      <c r="G215" s="98"/>
      <c r="H215" s="97"/>
      <c r="I215" s="97"/>
    </row>
    <row r="216" spans="1:9">
      <c r="A216" s="104" t="s">
        <v>108</v>
      </c>
      <c r="C216" s="141">
        <v>0.86329999999999996</v>
      </c>
      <c r="D216" s="96">
        <f>$C$216*D212</f>
        <v>0</v>
      </c>
      <c r="E216" s="96">
        <f>$C$216*E212</f>
        <v>0</v>
      </c>
      <c r="F216" s="96"/>
      <c r="G216" s="98"/>
      <c r="H216" s="97"/>
      <c r="I216" s="97"/>
    </row>
    <row r="217" spans="1:9">
      <c r="A217" s="104"/>
      <c r="C217" s="142">
        <f>SUM(C214:C216)</f>
        <v>1</v>
      </c>
      <c r="D217" s="96"/>
      <c r="E217" s="96"/>
      <c r="F217" s="96"/>
      <c r="G217" s="98"/>
      <c r="H217" s="97"/>
      <c r="I217" s="97"/>
    </row>
    <row r="218" spans="1:9">
      <c r="A218" s="118" t="str">
        <f>'CAP16.2-AMA '!A247</f>
        <v>Gas AA Distribution: ER 3002</v>
      </c>
      <c r="C218" s="141"/>
      <c r="D218" s="117">
        <f>'CAP16.2-AMA '!Q247</f>
        <v>0</v>
      </c>
      <c r="E218" s="117">
        <f>'CAP16.2-AMA '!R247</f>
        <v>0</v>
      </c>
      <c r="F218" s="96"/>
      <c r="G218" s="98"/>
      <c r="H218" s="97"/>
      <c r="I218" s="97"/>
    </row>
    <row r="219" spans="1:9">
      <c r="A219" s="104"/>
      <c r="C219" s="141"/>
      <c r="D219" s="96"/>
      <c r="E219" s="96"/>
      <c r="F219" s="96"/>
      <c r="G219" s="98"/>
      <c r="H219" s="97"/>
      <c r="I219" s="97"/>
    </row>
    <row r="220" spans="1:9">
      <c r="A220" s="104" t="s">
        <v>106</v>
      </c>
      <c r="C220" s="141">
        <v>0.37559999999999999</v>
      </c>
      <c r="D220" s="96">
        <f>$C$220*D218</f>
        <v>0</v>
      </c>
      <c r="E220" s="96">
        <f>$C$220*E218</f>
        <v>0</v>
      </c>
      <c r="F220" s="96"/>
      <c r="G220" s="98"/>
      <c r="H220" s="97"/>
      <c r="I220" s="97"/>
    </row>
    <row r="221" spans="1:9">
      <c r="A221" s="104" t="s">
        <v>107</v>
      </c>
      <c r="C221" s="141">
        <v>0.26929999999999998</v>
      </c>
      <c r="D221" s="96">
        <f>$C$221*D218</f>
        <v>0</v>
      </c>
      <c r="E221" s="96">
        <f>$C$221*E218</f>
        <v>0</v>
      </c>
      <c r="F221" s="96"/>
      <c r="G221" s="98"/>
      <c r="H221" s="97"/>
      <c r="I221" s="97"/>
    </row>
    <row r="222" spans="1:9">
      <c r="A222" s="104" t="s">
        <v>108</v>
      </c>
      <c r="C222" s="141">
        <v>0.35520000000000002</v>
      </c>
      <c r="D222" s="96">
        <f>$C$222*D218</f>
        <v>0</v>
      </c>
      <c r="E222" s="96">
        <f>$C$222*E218</f>
        <v>0</v>
      </c>
      <c r="F222" s="96"/>
      <c r="G222" s="98"/>
      <c r="H222" s="97"/>
      <c r="I222" s="97"/>
    </row>
    <row r="223" spans="1:9">
      <c r="A223" s="104"/>
      <c r="C223" s="142">
        <f>SUM(C220:C222)</f>
        <v>1.0001</v>
      </c>
      <c r="D223" s="96"/>
      <c r="E223" s="96"/>
      <c r="F223" s="96"/>
      <c r="G223" s="98"/>
      <c r="H223" s="97"/>
      <c r="I223" s="97"/>
    </row>
    <row r="224" spans="1:9">
      <c r="A224" s="118" t="str">
        <f>'CAP16.2-AMA '!A255</f>
        <v>Gas AA Distribution: ER 3003</v>
      </c>
      <c r="C224" s="141"/>
      <c r="D224" s="117">
        <f>'CAP16.2-AMA '!Q255</f>
        <v>0</v>
      </c>
      <c r="E224" s="117">
        <f>'CAP16.2-AMA '!R255</f>
        <v>0</v>
      </c>
      <c r="F224" s="96"/>
      <c r="G224" s="98"/>
      <c r="H224" s="97"/>
      <c r="I224" s="97"/>
    </row>
    <row r="225" spans="1:9">
      <c r="A225" s="104"/>
      <c r="C225" s="141"/>
      <c r="D225" s="96"/>
      <c r="E225" s="96"/>
      <c r="F225" s="96"/>
      <c r="G225" s="98"/>
      <c r="H225" s="97"/>
      <c r="I225" s="97"/>
    </row>
    <row r="226" spans="1:9">
      <c r="A226" s="104" t="s">
        <v>106</v>
      </c>
      <c r="C226" s="141">
        <v>0.2268</v>
      </c>
      <c r="D226" s="96">
        <f>$C$226*D224</f>
        <v>0</v>
      </c>
      <c r="E226" s="96">
        <f>$C$226*E224</f>
        <v>0</v>
      </c>
      <c r="F226" s="96"/>
      <c r="G226" s="98"/>
      <c r="H226" s="97"/>
      <c r="I226" s="97"/>
    </row>
    <row r="227" spans="1:9">
      <c r="A227" s="104" t="s">
        <v>107</v>
      </c>
      <c r="C227" s="141">
        <v>0.1835</v>
      </c>
      <c r="D227" s="96">
        <f>$C$227*D224</f>
        <v>0</v>
      </c>
      <c r="E227" s="96">
        <f>$C$227*E224</f>
        <v>0</v>
      </c>
      <c r="F227" s="96"/>
      <c r="G227" s="98"/>
      <c r="H227" s="97"/>
      <c r="I227" s="97"/>
    </row>
    <row r="228" spans="1:9">
      <c r="A228" s="104" t="s">
        <v>108</v>
      </c>
      <c r="C228" s="141">
        <v>0.5897</v>
      </c>
      <c r="D228" s="96">
        <f>$C$228*D224</f>
        <v>0</v>
      </c>
      <c r="E228" s="96">
        <f>$C$228*E224</f>
        <v>0</v>
      </c>
      <c r="F228" s="96"/>
      <c r="G228" s="98"/>
      <c r="H228" s="97"/>
      <c r="I228" s="97"/>
    </row>
    <row r="229" spans="1:9">
      <c r="A229" s="104"/>
      <c r="C229" s="142">
        <f>SUM(C226:C228)</f>
        <v>1</v>
      </c>
      <c r="D229" s="96"/>
      <c r="E229" s="96"/>
      <c r="F229" s="96"/>
      <c r="G229" s="98"/>
      <c r="H229" s="97"/>
      <c r="I229" s="97"/>
    </row>
    <row r="230" spans="1:9">
      <c r="A230" s="118" t="str">
        <f>'CAP16.2-AMA '!A263</f>
        <v>Gas AA Distribution: ER 3004</v>
      </c>
      <c r="C230" s="141"/>
      <c r="D230" s="117">
        <f>'CAP16.2-AMA '!Q263</f>
        <v>0</v>
      </c>
      <c r="E230" s="117">
        <f>'CAP16.2-AMA '!R263</f>
        <v>0</v>
      </c>
      <c r="F230" s="96"/>
      <c r="G230" s="98"/>
      <c r="H230" s="97"/>
      <c r="I230" s="97"/>
    </row>
    <row r="231" spans="1:9">
      <c r="A231" s="104"/>
      <c r="C231" s="141"/>
      <c r="D231" s="96"/>
      <c r="E231" s="96"/>
      <c r="F231" s="96"/>
      <c r="G231" s="98"/>
      <c r="H231" s="97"/>
      <c r="I231" s="97"/>
    </row>
    <row r="232" spans="1:9">
      <c r="A232" s="104" t="s">
        <v>106</v>
      </c>
      <c r="C232" s="141">
        <v>0.68400000000000005</v>
      </c>
      <c r="D232" s="96">
        <f>$C$232*D230</f>
        <v>0</v>
      </c>
      <c r="E232" s="96">
        <f>$C$232*E230</f>
        <v>0</v>
      </c>
      <c r="F232" s="96"/>
      <c r="G232" s="98"/>
      <c r="H232" s="97"/>
      <c r="I232" s="97"/>
    </row>
    <row r="233" spans="1:9">
      <c r="A233" s="104" t="s">
        <v>107</v>
      </c>
      <c r="C233" s="141">
        <v>0.18010000000000001</v>
      </c>
      <c r="D233" s="96">
        <f>$C$233*D230</f>
        <v>0</v>
      </c>
      <c r="E233" s="96">
        <f>$C$233*E230</f>
        <v>0</v>
      </c>
      <c r="F233" s="96"/>
      <c r="G233" s="98"/>
      <c r="H233" s="97"/>
      <c r="I233" s="97"/>
    </row>
    <row r="234" spans="1:9">
      <c r="A234" s="104" t="s">
        <v>108</v>
      </c>
      <c r="C234" s="141">
        <v>0.13589999999999999</v>
      </c>
      <c r="D234" s="96">
        <f>$C$234*D230</f>
        <v>0</v>
      </c>
      <c r="E234" s="96">
        <f>$C$234*E230</f>
        <v>0</v>
      </c>
      <c r="F234" s="96"/>
      <c r="G234" s="98"/>
      <c r="H234" s="97"/>
      <c r="I234" s="97"/>
    </row>
    <row r="235" spans="1:9">
      <c r="A235" s="104"/>
      <c r="C235" s="142">
        <f>SUM(C232:C234)</f>
        <v>1</v>
      </c>
      <c r="D235" s="96"/>
      <c r="E235" s="96"/>
      <c r="F235" s="96"/>
      <c r="G235" s="98"/>
      <c r="H235" s="97"/>
      <c r="I235" s="97"/>
    </row>
    <row r="236" spans="1:9">
      <c r="A236" s="118" t="str">
        <f>'CAP16.2-AMA '!A271</f>
        <v>Gas AA Distribution: ER 3005</v>
      </c>
      <c r="C236" s="141"/>
      <c r="D236" s="117">
        <f>'CAP16.2-AMA '!Q271</f>
        <v>0</v>
      </c>
      <c r="E236" s="117">
        <f>'CAP16.2-AMA '!R271</f>
        <v>0</v>
      </c>
      <c r="F236" s="96"/>
      <c r="G236" s="98"/>
      <c r="H236" s="97"/>
      <c r="I236" s="97"/>
    </row>
    <row r="237" spans="1:9">
      <c r="A237" s="104"/>
      <c r="C237" s="141"/>
      <c r="D237" s="96"/>
      <c r="E237" s="96"/>
      <c r="F237" s="96"/>
      <c r="G237" s="98"/>
      <c r="H237" s="97"/>
      <c r="I237" s="97"/>
    </row>
    <row r="238" spans="1:9">
      <c r="A238" s="104" t="s">
        <v>106</v>
      </c>
      <c r="C238" s="141">
        <v>0.3624</v>
      </c>
      <c r="D238" s="96">
        <f>$C$238*D236</f>
        <v>0</v>
      </c>
      <c r="E238" s="96">
        <f>$C$238*E236</f>
        <v>0</v>
      </c>
      <c r="F238" s="96"/>
      <c r="G238" s="98"/>
      <c r="H238" s="97"/>
      <c r="I238" s="97"/>
    </row>
    <row r="239" spans="1:9">
      <c r="A239" s="104" t="s">
        <v>107</v>
      </c>
      <c r="C239" s="141">
        <v>0.2349</v>
      </c>
      <c r="D239" s="96">
        <f>$C$239*D236</f>
        <v>0</v>
      </c>
      <c r="E239" s="96">
        <f>$C$239*E236</f>
        <v>0</v>
      </c>
      <c r="F239" s="96"/>
      <c r="G239" s="98"/>
      <c r="H239" s="97"/>
      <c r="I239" s="97"/>
    </row>
    <row r="240" spans="1:9">
      <c r="A240" s="104" t="s">
        <v>108</v>
      </c>
      <c r="C240" s="141">
        <v>0.4027</v>
      </c>
      <c r="D240" s="96">
        <f>$C$240*D236</f>
        <v>0</v>
      </c>
      <c r="E240" s="96">
        <f>$C$240*E236</f>
        <v>0</v>
      </c>
      <c r="F240" s="96"/>
      <c r="G240" s="98"/>
      <c r="H240" s="97"/>
      <c r="I240" s="97"/>
    </row>
    <row r="241" spans="1:9">
      <c r="A241" s="104"/>
      <c r="C241" s="142">
        <f>SUM(C238:C240)</f>
        <v>1</v>
      </c>
      <c r="D241" s="96"/>
      <c r="E241" s="96"/>
      <c r="F241" s="96"/>
      <c r="G241" s="98"/>
      <c r="H241" s="97"/>
      <c r="I241" s="97"/>
    </row>
    <row r="242" spans="1:9">
      <c r="A242" s="118" t="str">
        <f>'CAP16.2-AMA '!A279</f>
        <v>Gas AA Distribution: ER 3006</v>
      </c>
      <c r="C242" s="141"/>
      <c r="D242" s="117">
        <f>'CAP16.2-AMA '!Q279</f>
        <v>0</v>
      </c>
      <c r="E242" s="117">
        <f>'CAP16.2-AMA '!R279</f>
        <v>0</v>
      </c>
      <c r="F242" s="96"/>
      <c r="G242" s="98"/>
      <c r="H242" s="97"/>
      <c r="I242" s="97"/>
    </row>
    <row r="243" spans="1:9">
      <c r="A243" s="104"/>
      <c r="C243" s="141"/>
      <c r="D243" s="96"/>
      <c r="E243" s="96"/>
      <c r="F243" s="96"/>
      <c r="G243" s="98"/>
      <c r="H243" s="97"/>
      <c r="I243" s="97"/>
    </row>
    <row r="244" spans="1:9">
      <c r="A244" s="104" t="s">
        <v>106</v>
      </c>
      <c r="C244" s="141">
        <v>0.21049999999999999</v>
      </c>
      <c r="D244" s="96">
        <f>$C$244*D242</f>
        <v>0</v>
      </c>
      <c r="E244" s="96">
        <f>$C$244*E242</f>
        <v>0</v>
      </c>
      <c r="F244" s="96"/>
      <c r="G244" s="98"/>
      <c r="H244" s="97"/>
      <c r="I244" s="97"/>
    </row>
    <row r="245" spans="1:9">
      <c r="A245" s="104" t="s">
        <v>107</v>
      </c>
      <c r="C245" s="141">
        <v>5.0000000000000001E-4</v>
      </c>
      <c r="D245" s="96">
        <f>$C$245*D242</f>
        <v>0</v>
      </c>
      <c r="E245" s="96">
        <f>$C$245*E242</f>
        <v>0</v>
      </c>
      <c r="F245" s="96"/>
      <c r="G245" s="98"/>
      <c r="H245" s="97"/>
      <c r="I245" s="97"/>
    </row>
    <row r="246" spans="1:9">
      <c r="A246" s="104" t="s">
        <v>108</v>
      </c>
      <c r="C246" s="141">
        <v>0.78910000000000002</v>
      </c>
      <c r="D246" s="96">
        <f>$C$246*D242</f>
        <v>0</v>
      </c>
      <c r="E246" s="96">
        <f>$C$246*E242</f>
        <v>0</v>
      </c>
      <c r="F246" s="96"/>
      <c r="G246" s="98"/>
      <c r="H246" s="97"/>
      <c r="I246" s="97"/>
    </row>
    <row r="247" spans="1:9">
      <c r="A247" s="104"/>
      <c r="C247" s="142">
        <f>SUM(C244:C246)</f>
        <v>1.0001</v>
      </c>
      <c r="D247" s="96"/>
      <c r="E247" s="96"/>
      <c r="F247" s="96"/>
      <c r="G247" s="98"/>
      <c r="H247" s="97"/>
      <c r="I247" s="97"/>
    </row>
    <row r="248" spans="1:9">
      <c r="A248" s="104"/>
      <c r="C248" s="141"/>
      <c r="D248" s="96"/>
      <c r="E248" s="96"/>
      <c r="F248" s="96"/>
      <c r="G248" s="98"/>
      <c r="H248" s="97"/>
      <c r="I248" s="97"/>
    </row>
    <row r="249" spans="1:9">
      <c r="A249" s="118" t="str">
        <f>'CAP16.2-AMA '!A287</f>
        <v>Gas AA Distribution: ER 3007</v>
      </c>
      <c r="C249" s="141"/>
      <c r="D249" s="117">
        <f>'CAP16.2-AMA '!Q287</f>
        <v>0</v>
      </c>
      <c r="E249" s="117">
        <f>'CAP16.2-AMA '!R287</f>
        <v>0</v>
      </c>
      <c r="F249" s="96"/>
      <c r="G249" s="98"/>
      <c r="H249" s="97"/>
      <c r="I249" s="97"/>
    </row>
    <row r="250" spans="1:9">
      <c r="A250" s="104"/>
      <c r="C250" s="141"/>
      <c r="D250" s="96"/>
      <c r="E250" s="96"/>
      <c r="F250" s="96"/>
      <c r="G250" s="98"/>
      <c r="H250" s="97"/>
      <c r="I250" s="97"/>
    </row>
    <row r="251" spans="1:9">
      <c r="A251" s="104" t="s">
        <v>106</v>
      </c>
      <c r="C251" s="141">
        <v>0.76100000000000001</v>
      </c>
      <c r="D251" s="96">
        <f>$C251*$D$249</f>
        <v>0</v>
      </c>
      <c r="E251" s="96">
        <f>$C251*$E$249</f>
        <v>0</v>
      </c>
      <c r="F251" s="96"/>
      <c r="G251" s="137"/>
      <c r="H251" s="96"/>
      <c r="I251" s="97"/>
    </row>
    <row r="252" spans="1:9">
      <c r="A252" s="104" t="s">
        <v>107</v>
      </c>
      <c r="C252" s="141">
        <v>4.02E-2</v>
      </c>
      <c r="D252" s="96">
        <f>$C252*$D$249</f>
        <v>0</v>
      </c>
      <c r="E252" s="96">
        <f>$C252*$E$249</f>
        <v>0</v>
      </c>
      <c r="F252" s="96"/>
      <c r="G252" s="98"/>
      <c r="H252" s="97"/>
      <c r="I252" s="97"/>
    </row>
    <row r="253" spans="1:9">
      <c r="A253" s="104" t="s">
        <v>108</v>
      </c>
      <c r="C253" s="141">
        <v>0.1988</v>
      </c>
      <c r="D253" s="96">
        <f>$C253*$D$249</f>
        <v>0</v>
      </c>
      <c r="E253" s="96">
        <f>$C253*$E$249</f>
        <v>0</v>
      </c>
      <c r="F253" s="96"/>
      <c r="G253" s="98"/>
      <c r="H253" s="97"/>
      <c r="I253" s="97"/>
    </row>
    <row r="254" spans="1:9">
      <c r="A254" s="104"/>
      <c r="C254" s="142">
        <f>SUM(C251:C253)</f>
        <v>1</v>
      </c>
      <c r="D254" s="96"/>
      <c r="E254" s="96"/>
      <c r="F254" s="96"/>
      <c r="G254" s="98"/>
      <c r="H254" s="97"/>
      <c r="I254" s="97"/>
    </row>
    <row r="255" spans="1:9">
      <c r="A255" s="104"/>
      <c r="C255" s="141"/>
      <c r="D255" s="96"/>
      <c r="E255" s="96"/>
      <c r="F255" s="96"/>
      <c r="G255" s="98"/>
      <c r="H255" s="97"/>
      <c r="I255" s="97"/>
    </row>
    <row r="256" spans="1:9">
      <c r="A256" s="118" t="str">
        <f>'CAP16.2-AMA '!A295</f>
        <v>Gas AA Distribution: ER 3008</v>
      </c>
      <c r="C256" s="141"/>
      <c r="D256" s="117">
        <f>'CAP16.2-AMA '!Q295</f>
        <v>0</v>
      </c>
      <c r="E256" s="117">
        <f>'CAP16.2-AMA '!R295</f>
        <v>0</v>
      </c>
      <c r="F256" s="96"/>
      <c r="G256" s="98"/>
      <c r="H256" s="97"/>
      <c r="I256" s="97"/>
    </row>
    <row r="257" spans="1:9">
      <c r="A257" s="104"/>
      <c r="C257" s="141"/>
      <c r="D257" s="96"/>
      <c r="E257" s="96"/>
      <c r="F257" s="96"/>
      <c r="G257" s="137"/>
      <c r="H257" s="97"/>
      <c r="I257" s="97"/>
    </row>
    <row r="258" spans="1:9">
      <c r="A258" s="104" t="s">
        <v>106</v>
      </c>
      <c r="C258" s="165">
        <v>0.48</v>
      </c>
      <c r="D258" s="202">
        <f>C258*$D$256</f>
        <v>0</v>
      </c>
      <c r="E258" s="202">
        <f>C258*$E$256</f>
        <v>0</v>
      </c>
      <c r="F258" s="96" t="s">
        <v>219</v>
      </c>
      <c r="G258" s="137"/>
      <c r="H258" s="97"/>
      <c r="I258" s="97"/>
    </row>
    <row r="259" spans="1:9">
      <c r="A259" s="104" t="s">
        <v>107</v>
      </c>
      <c r="C259" s="165">
        <v>0.18</v>
      </c>
      <c r="D259" s="202">
        <f>C259*$D$256</f>
        <v>0</v>
      </c>
      <c r="E259" s="202">
        <f t="shared" ref="E259:E260" si="2">C259*$E$256</f>
        <v>0</v>
      </c>
      <c r="F259" s="96" t="s">
        <v>219</v>
      </c>
      <c r="G259" s="137"/>
      <c r="H259" s="97"/>
      <c r="I259" s="97"/>
    </row>
    <row r="260" spans="1:9">
      <c r="A260" s="104" t="s">
        <v>108</v>
      </c>
      <c r="C260" s="165">
        <v>0.34</v>
      </c>
      <c r="D260" s="202">
        <f>C260*$D$256</f>
        <v>0</v>
      </c>
      <c r="E260" s="202">
        <f t="shared" si="2"/>
        <v>0</v>
      </c>
      <c r="F260" s="96" t="s">
        <v>219</v>
      </c>
      <c r="G260" s="137"/>
      <c r="H260" s="97"/>
      <c r="I260" s="97"/>
    </row>
    <row r="261" spans="1:9">
      <c r="A261" s="104"/>
      <c r="C261" s="142">
        <f>SUM(C258:C260)</f>
        <v>1</v>
      </c>
      <c r="D261" s="96"/>
      <c r="E261" s="96"/>
      <c r="G261" s="137"/>
    </row>
    <row r="262" spans="1:9">
      <c r="A262" s="104"/>
      <c r="C262" s="142"/>
      <c r="D262" s="96"/>
      <c r="E262" s="96"/>
      <c r="G262" s="137"/>
    </row>
    <row r="263" spans="1:9">
      <c r="A263" s="118" t="str">
        <f>'CAP16.2-AMA '!A302</f>
        <v>Gas AA Distribution: ER 3055 &amp; 3054</v>
      </c>
      <c r="C263" s="141"/>
      <c r="D263" s="117">
        <f>'CAP16.2-AMA '!Q302</f>
        <v>0</v>
      </c>
      <c r="E263" s="117">
        <f>'CAP16.2-AMA '!R302</f>
        <v>0</v>
      </c>
      <c r="G263" s="137"/>
    </row>
    <row r="264" spans="1:9">
      <c r="A264" s="104"/>
      <c r="C264" s="141"/>
      <c r="D264" s="96"/>
      <c r="E264" s="96"/>
      <c r="G264" s="137"/>
    </row>
    <row r="265" spans="1:9">
      <c r="A265" s="99" t="s">
        <v>462</v>
      </c>
      <c r="B265" s="3"/>
      <c r="C265" s="105">
        <f>$C$352</f>
        <v>0.68732000000000004</v>
      </c>
      <c r="D265" s="201">
        <f>D263*C265</f>
        <v>0</v>
      </c>
      <c r="E265" s="201">
        <f>E263*C265</f>
        <v>0</v>
      </c>
      <c r="G265" s="137"/>
    </row>
    <row r="266" spans="1:9">
      <c r="A266" s="99" t="s">
        <v>463</v>
      </c>
      <c r="B266" s="3"/>
      <c r="C266" s="105">
        <f>$E$352</f>
        <v>0.31268000000000001</v>
      </c>
      <c r="D266" s="201">
        <f>D263*C266</f>
        <v>0</v>
      </c>
      <c r="E266" s="201">
        <f>E263*C266</f>
        <v>0</v>
      </c>
      <c r="G266" s="137"/>
    </row>
    <row r="267" spans="1:9">
      <c r="A267" s="3"/>
      <c r="B267" s="3"/>
      <c r="G267" s="137"/>
    </row>
    <row r="268" spans="1:9">
      <c r="A268" s="99" t="s">
        <v>106</v>
      </c>
      <c r="B268" s="3"/>
      <c r="C268" s="142">
        <f>$C$347</f>
        <v>0.70269999999999999</v>
      </c>
      <c r="D268" s="96">
        <f>$C$192*D265</f>
        <v>0</v>
      </c>
      <c r="E268" s="96">
        <f>$C$192*E265</f>
        <v>0</v>
      </c>
      <c r="G268" s="137"/>
    </row>
    <row r="269" spans="1:9">
      <c r="A269" s="99" t="s">
        <v>107</v>
      </c>
      <c r="B269" s="3"/>
      <c r="C269" s="142">
        <f>$D$347</f>
        <v>0.29730000000000001</v>
      </c>
      <c r="D269" s="96">
        <f>$C$193*D265</f>
        <v>0</v>
      </c>
      <c r="E269" s="96">
        <f>$C$193*E265</f>
        <v>0</v>
      </c>
      <c r="G269" s="137"/>
    </row>
    <row r="270" spans="1:9">
      <c r="A270" s="99" t="s">
        <v>108</v>
      </c>
      <c r="B270" s="3"/>
      <c r="C270" s="141"/>
      <c r="D270" s="96">
        <f>D266</f>
        <v>0</v>
      </c>
      <c r="E270" s="96">
        <f>E266</f>
        <v>0</v>
      </c>
      <c r="G270" s="137"/>
    </row>
    <row r="271" spans="1:9">
      <c r="A271" s="104"/>
      <c r="C271" s="142"/>
      <c r="D271" s="96"/>
      <c r="E271" s="96"/>
      <c r="G271" s="137"/>
    </row>
    <row r="272" spans="1:9">
      <c r="A272" s="104"/>
      <c r="C272" s="142"/>
      <c r="D272" s="96"/>
      <c r="E272" s="96"/>
      <c r="G272" s="137"/>
    </row>
    <row r="273" spans="1:9">
      <c r="A273" s="133" t="s">
        <v>249</v>
      </c>
      <c r="D273" s="117">
        <f>D256+D249+D242+D236+D230+D224+D218+D212+D206+D263</f>
        <v>0</v>
      </c>
      <c r="E273" s="117">
        <f>E256+E249+E242+E236+E230+E224+E218+E212+E206+E263</f>
        <v>0</v>
      </c>
      <c r="G273" s="98"/>
    </row>
    <row r="274" spans="1:9">
      <c r="A274" s="132"/>
      <c r="D274" s="96"/>
      <c r="E274" s="96"/>
      <c r="G274" s="98"/>
    </row>
    <row r="275" spans="1:9">
      <c r="A275" s="104" t="s">
        <v>106</v>
      </c>
      <c r="D275" s="96">
        <f>D258+D251+D244+D238+D232+D226+D220+D214+D208+D268+D192</f>
        <v>0</v>
      </c>
      <c r="E275" s="96">
        <f>E258+E251+E244+E238+E232+E226+E220+E214+E208+E268+E192</f>
        <v>0</v>
      </c>
      <c r="G275" s="98"/>
    </row>
    <row r="276" spans="1:9">
      <c r="A276" s="104" t="s">
        <v>107</v>
      </c>
      <c r="D276" s="96">
        <f>D259+D252+D245+D239+D233+D227+D221+D215+D209+D269+D193</f>
        <v>0</v>
      </c>
      <c r="E276" s="96">
        <f>E259+E252+E245+E239+E233+E227+E221+E215+E209+E269+E193</f>
        <v>0</v>
      </c>
    </row>
    <row r="277" spans="1:9">
      <c r="A277" s="85"/>
      <c r="G277" s="98"/>
    </row>
    <row r="278" spans="1:9">
      <c r="A278" s="85"/>
      <c r="G278" s="98"/>
    </row>
    <row r="279" spans="1:9">
      <c r="A279" s="133" t="s">
        <v>117</v>
      </c>
      <c r="D279" s="117">
        <f>'CAP16.2-AMA '!Q223</f>
        <v>0</v>
      </c>
      <c r="E279" s="117">
        <f>'CAP16.2-AMA '!R223</f>
        <v>0</v>
      </c>
      <c r="F279" s="140"/>
      <c r="G279" s="113"/>
      <c r="H279" s="113"/>
      <c r="I279" s="119"/>
    </row>
    <row r="280" spans="1:9">
      <c r="G280" s="98"/>
    </row>
    <row r="281" spans="1:9">
      <c r="A281" s="104" t="s">
        <v>106</v>
      </c>
      <c r="C281" s="138">
        <f>C347</f>
        <v>0.70269999999999999</v>
      </c>
      <c r="D281" s="96">
        <f>$C$281*D279</f>
        <v>0</v>
      </c>
      <c r="E281" s="96">
        <f>$C$281*E279</f>
        <v>0</v>
      </c>
      <c r="F281" s="96"/>
      <c r="G281" s="98"/>
      <c r="H281" s="97"/>
      <c r="I281" s="97"/>
    </row>
    <row r="282" spans="1:9">
      <c r="A282" s="104" t="s">
        <v>107</v>
      </c>
      <c r="C282" s="138">
        <f>D347</f>
        <v>0.29730000000000001</v>
      </c>
      <c r="D282" s="96">
        <f>$C$282*D279</f>
        <v>0</v>
      </c>
      <c r="E282" s="96">
        <f>$C$282*E279</f>
        <v>0</v>
      </c>
      <c r="F282" s="96"/>
      <c r="G282" s="98"/>
      <c r="H282" s="97"/>
      <c r="I282" s="97"/>
    </row>
    <row r="283" spans="1:9">
      <c r="C283" s="138">
        <f>SUM(C281:C282)</f>
        <v>1</v>
      </c>
    </row>
    <row r="284" spans="1:9">
      <c r="A284" s="2"/>
      <c r="B284" s="2"/>
      <c r="C284" s="4"/>
      <c r="D284" s="4"/>
      <c r="E284" s="4"/>
      <c r="F284" s="4"/>
      <c r="G284" s="2"/>
    </row>
    <row r="285" spans="1:9">
      <c r="A285" s="2"/>
      <c r="B285" s="2"/>
      <c r="C285" s="4"/>
      <c r="D285" s="4"/>
      <c r="E285" s="4"/>
      <c r="F285" s="4"/>
      <c r="G285" s="2"/>
      <c r="H285" s="2"/>
    </row>
    <row r="286" spans="1:9">
      <c r="A286" s="134" t="s">
        <v>454</v>
      </c>
      <c r="B286" s="2"/>
      <c r="C286" s="4"/>
      <c r="D286" s="4"/>
      <c r="E286" s="4"/>
      <c r="F286" s="4"/>
      <c r="G286" s="2"/>
      <c r="H286" s="2"/>
    </row>
    <row r="287" spans="1:9">
      <c r="A287" s="2"/>
      <c r="B287" s="2"/>
      <c r="C287" s="4"/>
      <c r="D287" s="4"/>
      <c r="E287" s="4"/>
      <c r="F287" s="4"/>
      <c r="G287" s="2"/>
      <c r="H287" s="2"/>
    </row>
    <row r="288" spans="1:9">
      <c r="A288" s="135" t="s">
        <v>119</v>
      </c>
      <c r="B288" s="2"/>
      <c r="C288" s="4"/>
      <c r="D288" s="150">
        <f>D14+D19+D24+D29+D37+D47+D53+D59+D65+D71+D77+D83+D89+D96+D118+D149+D163+D130+D139+D108+D35</f>
        <v>0</v>
      </c>
      <c r="E288" s="150">
        <f>E14+E19+E24+E29+E37+E47+E53+E59+E65+E71+E77+E83+E89+E96+E118+E149+E163+E130+E139+E108+E35</f>
        <v>0</v>
      </c>
      <c r="F288" s="122"/>
      <c r="G288" s="121"/>
      <c r="H288" s="121"/>
      <c r="I288" s="121"/>
    </row>
    <row r="289" spans="1:9">
      <c r="A289" s="135"/>
      <c r="B289" s="2"/>
      <c r="C289" s="4"/>
      <c r="D289" s="123"/>
      <c r="E289" s="123"/>
      <c r="F289" s="122"/>
      <c r="G289" s="121"/>
      <c r="H289" s="121"/>
      <c r="I289" s="121"/>
    </row>
    <row r="290" spans="1:9">
      <c r="A290" s="2" t="s">
        <v>125</v>
      </c>
      <c r="B290" s="2"/>
      <c r="C290" s="4"/>
      <c r="D290" s="123">
        <f>D163</f>
        <v>0</v>
      </c>
      <c r="E290" s="123">
        <f>E163</f>
        <v>0</v>
      </c>
      <c r="F290" s="4"/>
      <c r="G290" s="2"/>
    </row>
    <row r="291" spans="1:9">
      <c r="A291" s="2" t="s">
        <v>126</v>
      </c>
      <c r="B291" s="2"/>
      <c r="C291" s="4"/>
      <c r="D291" s="123">
        <f>D14+D19+D24</f>
        <v>0</v>
      </c>
      <c r="E291" s="123">
        <f>E14+E19+E24</f>
        <v>0</v>
      </c>
      <c r="F291" s="4"/>
      <c r="G291" s="2"/>
    </row>
    <row r="292" spans="1:9">
      <c r="A292" s="2" t="s">
        <v>127</v>
      </c>
      <c r="B292" s="2"/>
      <c r="C292" s="4"/>
      <c r="D292" s="123">
        <f>D29+D35</f>
        <v>0</v>
      </c>
      <c r="E292" s="123">
        <f>E29+E35</f>
        <v>0</v>
      </c>
      <c r="F292" s="4"/>
      <c r="G292" s="2"/>
    </row>
    <row r="293" spans="1:9">
      <c r="A293" s="2" t="s">
        <v>128</v>
      </c>
      <c r="B293" s="2"/>
      <c r="C293" s="4"/>
      <c r="D293" s="123">
        <f>D47+D37+D53+D59+D65+D71+D77+D83+D89+D96+D108</f>
        <v>0</v>
      </c>
      <c r="E293" s="123">
        <f>E47+E37+E53+E59+E65+E71+E77+E83+E89+E96+E108</f>
        <v>0</v>
      </c>
      <c r="F293" s="4"/>
      <c r="G293" s="2"/>
    </row>
    <row r="294" spans="1:9">
      <c r="A294" s="2" t="s">
        <v>129</v>
      </c>
      <c r="B294" s="2"/>
      <c r="C294" s="4"/>
      <c r="D294" s="123">
        <f>D149+D118+D130+D139</f>
        <v>0</v>
      </c>
      <c r="E294" s="123">
        <f>E149+E118+E130+E139</f>
        <v>0</v>
      </c>
      <c r="F294" s="4"/>
      <c r="G294" s="2"/>
    </row>
    <row r="295" spans="1:9">
      <c r="A295" s="124" t="s">
        <v>131</v>
      </c>
      <c r="B295" s="2"/>
      <c r="C295" s="4"/>
      <c r="D295" s="151">
        <f>SUM(D290:D294)</f>
        <v>0</v>
      </c>
      <c r="E295" s="151">
        <f>SUM(E290:E294)</f>
        <v>0</v>
      </c>
      <c r="F295" s="4"/>
      <c r="G295" s="2"/>
    </row>
    <row r="296" spans="1:9">
      <c r="A296" s="124"/>
      <c r="B296" s="2"/>
      <c r="C296" s="4"/>
      <c r="D296" s="157" t="s">
        <v>370</v>
      </c>
      <c r="E296" s="157" t="s">
        <v>370</v>
      </c>
      <c r="F296" s="4"/>
      <c r="G296" s="2"/>
    </row>
    <row r="297" spans="1:9" s="3" customFormat="1">
      <c r="A297" s="136" t="s">
        <v>120</v>
      </c>
      <c r="B297" s="4"/>
      <c r="C297" s="4"/>
      <c r="D297" s="120">
        <f>D15+D20+D25+D30+D39+D48+D54+D60+D66+D72+D78+D84+D90+D97+D119+D150+D164+D131+D33</f>
        <v>0</v>
      </c>
      <c r="E297" s="120">
        <f>E15+E20+E25+E30+E39+E48+E54+E60+E66+E72+E78+E84+E90+E97+E119+E150+E164+E131+E33</f>
        <v>0</v>
      </c>
      <c r="F297" s="4"/>
      <c r="G297" s="4"/>
    </row>
    <row r="298" spans="1:9" s="3" customFormat="1">
      <c r="A298" s="136"/>
      <c r="B298" s="4"/>
      <c r="C298" s="4"/>
      <c r="D298" s="122"/>
      <c r="E298" s="122"/>
      <c r="F298" s="122"/>
      <c r="G298" s="122"/>
      <c r="H298" s="122"/>
      <c r="I298" s="122"/>
    </row>
    <row r="299" spans="1:9" s="3" customFormat="1">
      <c r="A299" s="4" t="s">
        <v>125</v>
      </c>
      <c r="B299" s="4"/>
      <c r="C299" s="4"/>
      <c r="D299" s="122">
        <f>D164</f>
        <v>0</v>
      </c>
      <c r="E299" s="122">
        <f>E164</f>
        <v>0</v>
      </c>
      <c r="F299" s="4"/>
      <c r="G299" s="4"/>
    </row>
    <row r="300" spans="1:9" s="3" customFormat="1">
      <c r="A300" s="4" t="s">
        <v>126</v>
      </c>
      <c r="B300" s="4"/>
      <c r="C300" s="4"/>
      <c r="D300" s="122">
        <f>D15+D20+D25</f>
        <v>0</v>
      </c>
      <c r="E300" s="122">
        <f>E15+E20+E25</f>
        <v>0</v>
      </c>
      <c r="F300" s="4"/>
      <c r="G300" s="4"/>
    </row>
    <row r="301" spans="1:9" s="3" customFormat="1">
      <c r="A301" s="4" t="s">
        <v>127</v>
      </c>
      <c r="B301" s="4"/>
      <c r="C301" s="4"/>
      <c r="D301" s="122">
        <f>D30+D33</f>
        <v>0</v>
      </c>
      <c r="E301" s="122">
        <f>E30+E33</f>
        <v>0</v>
      </c>
      <c r="F301" s="4"/>
      <c r="G301" s="4"/>
    </row>
    <row r="302" spans="1:9" s="3" customFormat="1">
      <c r="A302" s="4" t="s">
        <v>128</v>
      </c>
      <c r="B302" s="4"/>
      <c r="C302" s="4"/>
      <c r="D302" s="122">
        <f>D48+D39+D54+D60+D66+D72+D78+D84+D90+D97</f>
        <v>0</v>
      </c>
      <c r="E302" s="122">
        <f>E48+E39+E54+E60+E66+E72+E78+E84+E90+E97</f>
        <v>0</v>
      </c>
      <c r="F302" s="4"/>
      <c r="G302" s="4"/>
    </row>
    <row r="303" spans="1:9" s="3" customFormat="1">
      <c r="A303" s="4" t="s">
        <v>129</v>
      </c>
      <c r="B303" s="4"/>
      <c r="C303" s="4"/>
      <c r="D303" s="122">
        <f>D150+D119+D131</f>
        <v>0</v>
      </c>
      <c r="E303" s="122">
        <f>E150+E119+E131</f>
        <v>0</v>
      </c>
      <c r="F303" s="4"/>
      <c r="G303" s="4"/>
    </row>
    <row r="304" spans="1:9" s="3" customFormat="1">
      <c r="A304" s="126" t="s">
        <v>131</v>
      </c>
      <c r="B304" s="4"/>
      <c r="C304" s="4"/>
      <c r="D304" s="125">
        <f>SUM(D299:D303)</f>
        <v>0</v>
      </c>
      <c r="E304" s="125">
        <f>SUM(E299:E303)</f>
        <v>0</v>
      </c>
      <c r="F304" s="4"/>
      <c r="G304" s="4"/>
    </row>
    <row r="305" spans="1:9">
      <c r="A305" s="2"/>
      <c r="B305" s="2"/>
      <c r="C305" s="4"/>
      <c r="D305" s="157"/>
      <c r="E305" s="157"/>
      <c r="F305" s="4"/>
      <c r="G305" s="2"/>
      <c r="H305" s="2"/>
      <c r="I305" s="2"/>
    </row>
    <row r="306" spans="1:9">
      <c r="A306" s="135" t="s">
        <v>121</v>
      </c>
      <c r="B306" s="2"/>
      <c r="C306" s="4"/>
      <c r="D306" s="150">
        <f>D121+D152+D166+D178+D197+D208+D214+D220+D226+D232+D238+D244+D251+D258+D281+D268+D192+D140+D133+D109</f>
        <v>0</v>
      </c>
      <c r="E306" s="150">
        <f>E121+E152+E166+E178+E197+E208+E214+E220+E226+E232+E238+E244+E251+E258+E281+E268+E192+E140+E133+E109</f>
        <v>0</v>
      </c>
      <c r="F306" s="122"/>
      <c r="G306" s="121"/>
      <c r="H306" s="121"/>
      <c r="I306" s="121"/>
    </row>
    <row r="307" spans="1:9">
      <c r="A307" s="135"/>
      <c r="B307" s="2"/>
      <c r="C307" s="4"/>
      <c r="D307" s="123"/>
      <c r="E307" s="123"/>
      <c r="F307" s="122"/>
      <c r="G307" s="121"/>
      <c r="H307" s="121"/>
      <c r="I307" s="121"/>
    </row>
    <row r="308" spans="1:9">
      <c r="A308" s="2" t="s">
        <v>125</v>
      </c>
      <c r="B308" s="2"/>
      <c r="C308" s="4"/>
      <c r="D308" s="123">
        <f>D166</f>
        <v>0</v>
      </c>
      <c r="E308" s="123">
        <f>E166</f>
        <v>0</v>
      </c>
      <c r="F308" s="4"/>
      <c r="G308" s="2"/>
    </row>
    <row r="309" spans="1:9">
      <c r="A309" s="2" t="s">
        <v>130</v>
      </c>
      <c r="B309" s="2"/>
      <c r="C309" s="4"/>
      <c r="D309" s="123">
        <f>D178</f>
        <v>0</v>
      </c>
      <c r="E309" s="123">
        <f>E178</f>
        <v>0</v>
      </c>
      <c r="F309" s="4"/>
      <c r="G309" s="2"/>
    </row>
    <row r="310" spans="1:9">
      <c r="A310" s="2" t="s">
        <v>128</v>
      </c>
      <c r="B310" s="2"/>
      <c r="C310" s="4"/>
      <c r="D310" s="123">
        <f>D281+D214+D220+D226+D232+D238+D244+D251+D258+D208+D197+D268+D192+D109</f>
        <v>0</v>
      </c>
      <c r="E310" s="123">
        <f>E281+E214+E220+E226+E232+E238+E244+E251+E258+E208+E197+E268+E192+E109</f>
        <v>0</v>
      </c>
      <c r="F310" s="4"/>
      <c r="G310" s="2"/>
    </row>
    <row r="311" spans="1:9">
      <c r="A311" s="2" t="s">
        <v>129</v>
      </c>
      <c r="B311" s="2"/>
      <c r="C311" s="4"/>
      <c r="D311" s="123">
        <f>D152+D121+D140+D133</f>
        <v>0</v>
      </c>
      <c r="E311" s="123">
        <f>E152+E121+E140+E133</f>
        <v>0</v>
      </c>
      <c r="F311" s="4"/>
      <c r="G311" s="2"/>
    </row>
    <row r="312" spans="1:9">
      <c r="A312" s="124" t="s">
        <v>131</v>
      </c>
      <c r="B312" s="2"/>
      <c r="C312" s="4"/>
      <c r="D312" s="151">
        <f>SUM(D307:D311)</f>
        <v>0</v>
      </c>
      <c r="E312" s="151">
        <f>SUM(E307:E311)</f>
        <v>0</v>
      </c>
      <c r="F312" s="4"/>
      <c r="G312" s="2"/>
    </row>
    <row r="313" spans="1:9">
      <c r="A313" s="135"/>
      <c r="B313" s="2"/>
      <c r="C313" s="4"/>
      <c r="D313" s="157" t="s">
        <v>370</v>
      </c>
      <c r="E313" s="157" t="s">
        <v>370</v>
      </c>
      <c r="F313" s="4"/>
      <c r="G313" s="2"/>
    </row>
    <row r="314" spans="1:9" s="3" customFormat="1">
      <c r="A314" s="136" t="s">
        <v>122</v>
      </c>
      <c r="B314" s="4"/>
      <c r="C314" s="4"/>
      <c r="D314" s="120">
        <f>D122+D153+D167+D179+D200+D209+D215+D221+D227+D233+D239+D245+D252+D259+D282+D269+D193+D134</f>
        <v>0</v>
      </c>
      <c r="E314" s="120">
        <f>E122+E153+E167+E179+E200+E209+E215+E221+E227+E233+E239+E245+E252+E259+E282+E269+E193+E134</f>
        <v>0</v>
      </c>
      <c r="F314" s="122"/>
      <c r="G314" s="122"/>
      <c r="H314" s="122"/>
      <c r="I314" s="122"/>
    </row>
    <row r="315" spans="1:9" s="3" customFormat="1">
      <c r="A315" s="136"/>
      <c r="B315" s="4"/>
      <c r="C315" s="4"/>
      <c r="D315" s="122"/>
      <c r="E315" s="122"/>
      <c r="F315" s="122"/>
      <c r="G315" s="122"/>
      <c r="H315" s="122"/>
      <c r="I315" s="122"/>
    </row>
    <row r="316" spans="1:9" s="3" customFormat="1">
      <c r="A316" s="4" t="s">
        <v>125</v>
      </c>
      <c r="B316" s="4"/>
      <c r="C316" s="4"/>
      <c r="D316" s="122">
        <f>D167</f>
        <v>0</v>
      </c>
      <c r="E316" s="122">
        <f>E167</f>
        <v>0</v>
      </c>
      <c r="F316" s="4"/>
      <c r="G316" s="4"/>
    </row>
    <row r="317" spans="1:9" s="3" customFormat="1">
      <c r="A317" s="4" t="s">
        <v>130</v>
      </c>
      <c r="B317" s="4"/>
      <c r="C317" s="4"/>
      <c r="D317" s="122">
        <f>D179</f>
        <v>0</v>
      </c>
      <c r="E317" s="122">
        <f>E179</f>
        <v>0</v>
      </c>
      <c r="F317" s="4"/>
      <c r="G317" s="4"/>
    </row>
    <row r="318" spans="1:9" s="3" customFormat="1">
      <c r="A318" s="4" t="s">
        <v>128</v>
      </c>
      <c r="B318" s="4"/>
      <c r="C318" s="4"/>
      <c r="D318" s="122">
        <f>D282+D215+D221+D227+D233+D239+D245+D252+D259+D209+D200+D269+D193</f>
        <v>0</v>
      </c>
      <c r="E318" s="122">
        <f>E282+E215+E221+E227+E233+E239+E245+E252+E259+E209+E200+E269+E193</f>
        <v>0</v>
      </c>
      <c r="F318" s="4"/>
      <c r="G318" s="4"/>
    </row>
    <row r="319" spans="1:9" s="3" customFormat="1">
      <c r="A319" s="4" t="s">
        <v>129</v>
      </c>
      <c r="B319" s="4"/>
      <c r="C319" s="4"/>
      <c r="D319" s="122">
        <f>D153+D122+D134</f>
        <v>0</v>
      </c>
      <c r="E319" s="122">
        <f>E153+E122+E134</f>
        <v>0</v>
      </c>
      <c r="F319" s="4"/>
      <c r="G319" s="4"/>
    </row>
    <row r="320" spans="1:9" s="3" customFormat="1">
      <c r="A320" s="126" t="s">
        <v>131</v>
      </c>
      <c r="B320" s="4"/>
      <c r="C320" s="4"/>
      <c r="D320" s="125">
        <f>SUM(D315:D319)</f>
        <v>0</v>
      </c>
      <c r="E320" s="125">
        <f>SUM(E315:E319)</f>
        <v>0</v>
      </c>
      <c r="F320" s="4"/>
      <c r="G320" s="4"/>
    </row>
    <row r="321" spans="1:9" s="3" customFormat="1">
      <c r="A321" s="136"/>
      <c r="B321" s="4"/>
      <c r="C321" s="4"/>
      <c r="D321" s="157"/>
      <c r="E321" s="157"/>
      <c r="F321" s="4"/>
      <c r="G321" s="4"/>
    </row>
    <row r="322" spans="1:9" s="3" customFormat="1">
      <c r="A322" s="136" t="s">
        <v>123</v>
      </c>
      <c r="B322" s="4"/>
      <c r="C322" s="4"/>
      <c r="D322" s="120">
        <f>D123+D154+D168+D180+D203+D210+D216+D222+D228+D234+D240+D246+D253+D260+D270+D194</f>
        <v>0</v>
      </c>
      <c r="E322" s="120">
        <f>E123+E154+E168+E180+E203+E210+E216+E222+E228+E234+E240+E246+E253+E260+E270+E194</f>
        <v>0</v>
      </c>
      <c r="F322" s="122"/>
      <c r="G322" s="122"/>
      <c r="H322" s="122"/>
      <c r="I322" s="122"/>
    </row>
    <row r="323" spans="1:9" s="3" customFormat="1">
      <c r="A323" s="136"/>
      <c r="B323" s="4"/>
      <c r="C323" s="4"/>
      <c r="D323" s="122"/>
      <c r="E323" s="122"/>
      <c r="F323" s="122"/>
      <c r="G323" s="122"/>
      <c r="H323" s="122"/>
      <c r="I323" s="122"/>
    </row>
    <row r="324" spans="1:9" s="3" customFormat="1">
      <c r="A324" s="4" t="s">
        <v>125</v>
      </c>
      <c r="B324" s="4"/>
      <c r="C324" s="4"/>
      <c r="D324" s="122">
        <f>D168</f>
        <v>0</v>
      </c>
      <c r="E324" s="122">
        <f>E168</f>
        <v>0</v>
      </c>
      <c r="F324" s="4"/>
      <c r="G324" s="4"/>
    </row>
    <row r="325" spans="1:9" s="3" customFormat="1">
      <c r="A325" s="4" t="s">
        <v>130</v>
      </c>
      <c r="B325" s="4"/>
      <c r="C325" s="4"/>
      <c r="D325" s="122">
        <f>D180</f>
        <v>0</v>
      </c>
      <c r="E325" s="122">
        <f>E180</f>
        <v>0</v>
      </c>
      <c r="F325" s="4"/>
      <c r="G325" s="4"/>
    </row>
    <row r="326" spans="1:9" s="3" customFormat="1">
      <c r="A326" s="4" t="s">
        <v>128</v>
      </c>
      <c r="B326" s="4"/>
      <c r="C326" s="4"/>
      <c r="D326" s="122">
        <f>+D216+D222+D228+D234+D240+D246+D253+D260+D210+D203+D270+D194</f>
        <v>0</v>
      </c>
      <c r="E326" s="122">
        <f>+E216+E222+E228+E234+E240+E246+E253+E260+E210+E203+E270+E194</f>
        <v>0</v>
      </c>
      <c r="F326" s="4"/>
      <c r="G326" s="4"/>
    </row>
    <row r="327" spans="1:9" s="3" customFormat="1">
      <c r="A327" s="4" t="s">
        <v>129</v>
      </c>
      <c r="B327" s="4"/>
      <c r="C327" s="4"/>
      <c r="D327" s="122">
        <f>D154+D123</f>
        <v>0</v>
      </c>
      <c r="E327" s="122">
        <f>E154+E123</f>
        <v>0</v>
      </c>
      <c r="F327" s="4"/>
      <c r="G327" s="4"/>
    </row>
    <row r="328" spans="1:9" s="3" customFormat="1">
      <c r="A328" s="126" t="s">
        <v>131</v>
      </c>
      <c r="B328" s="4"/>
      <c r="C328" s="4"/>
      <c r="D328" s="125">
        <f>SUM(D323:D327)</f>
        <v>0</v>
      </c>
      <c r="E328" s="125">
        <f>SUM(E323:E327)</f>
        <v>0</v>
      </c>
      <c r="F328" s="4"/>
      <c r="G328" s="4"/>
    </row>
    <row r="329" spans="1:9">
      <c r="A329" s="2"/>
      <c r="B329" s="2"/>
      <c r="C329" s="4"/>
      <c r="D329" s="122"/>
      <c r="E329" s="144"/>
      <c r="F329" s="4"/>
      <c r="G329" s="2"/>
    </row>
    <row r="330" spans="1:9" ht="13.5" thickBot="1">
      <c r="A330" s="135" t="s">
        <v>124</v>
      </c>
      <c r="C330" s="158" t="s">
        <v>371</v>
      </c>
      <c r="D330" s="127">
        <f>D288+D297+D306+D314+D322</f>
        <v>0</v>
      </c>
      <c r="E330" s="127">
        <f>E288+E297+E306+E314+E322</f>
        <v>0</v>
      </c>
      <c r="F330" s="122"/>
      <c r="G330" s="2"/>
    </row>
    <row r="331" spans="1:9" ht="13.5" thickTop="1">
      <c r="A331" s="2"/>
      <c r="B331" s="2"/>
      <c r="C331" s="4"/>
      <c r="D331" s="96">
        <f>D330-'CAP16.2-AMA '!Q315</f>
        <v>0</v>
      </c>
      <c r="E331" s="96">
        <f>E330-'CAP16.2-AMA '!R315</f>
        <v>0</v>
      </c>
      <c r="F331" s="4"/>
      <c r="G331" s="2"/>
    </row>
    <row r="332" spans="1:9">
      <c r="A332" s="2"/>
      <c r="B332" s="2"/>
      <c r="C332" s="4"/>
      <c r="D332" s="145"/>
      <c r="E332" s="145"/>
      <c r="F332" s="4"/>
      <c r="G332" s="2"/>
      <c r="H332" s="2"/>
    </row>
    <row r="333" spans="1:9">
      <c r="D333" s="96"/>
      <c r="E333" s="96"/>
    </row>
    <row r="334" spans="1:9" s="3" customFormat="1"/>
    <row r="335" spans="1:9" s="3" customFormat="1" ht="13.5" thickBot="1">
      <c r="A335" s="93" t="s">
        <v>261</v>
      </c>
      <c r="B335" s="94"/>
      <c r="C335" s="95" t="s">
        <v>459</v>
      </c>
      <c r="D335" s="95"/>
      <c r="E335" s="95"/>
      <c r="F335" s="94"/>
    </row>
    <row r="336" spans="1:9" s="3" customFormat="1">
      <c r="A336" s="99"/>
      <c r="B336" s="100" t="s">
        <v>251</v>
      </c>
      <c r="C336" s="101" t="s">
        <v>38</v>
      </c>
      <c r="D336" s="101" t="s">
        <v>45</v>
      </c>
      <c r="E336" s="101" t="s">
        <v>58</v>
      </c>
      <c r="F336" s="101" t="s">
        <v>252</v>
      </c>
    </row>
    <row r="337" spans="1:6">
      <c r="A337" s="3" t="s">
        <v>259</v>
      </c>
      <c r="B337" s="3">
        <v>1</v>
      </c>
      <c r="C337" s="102">
        <v>0.65190000000000003</v>
      </c>
      <c r="D337" s="102">
        <v>0.34810000000000002</v>
      </c>
      <c r="E337" s="102"/>
      <c r="F337" s="103">
        <f t="shared" ref="F337:F340" si="3">SUM(C337:E337)</f>
        <v>1</v>
      </c>
    </row>
    <row r="338" spans="1:6">
      <c r="A338" s="3" t="s">
        <v>253</v>
      </c>
      <c r="B338" s="3">
        <v>2</v>
      </c>
      <c r="C338" s="102">
        <v>0.65642</v>
      </c>
      <c r="D338" s="102">
        <v>0.34358</v>
      </c>
      <c r="E338" s="102"/>
      <c r="F338" s="103">
        <f t="shared" si="3"/>
        <v>1</v>
      </c>
    </row>
    <row r="339" spans="1:6">
      <c r="A339" s="3" t="s">
        <v>254</v>
      </c>
      <c r="B339" s="3">
        <v>3</v>
      </c>
      <c r="C339" s="102">
        <v>0.64009000000000005</v>
      </c>
      <c r="D339" s="102">
        <v>0.35991000000000001</v>
      </c>
      <c r="E339" s="102"/>
      <c r="F339" s="103">
        <f t="shared" si="3"/>
        <v>1</v>
      </c>
    </row>
    <row r="340" spans="1:6">
      <c r="A340" s="3" t="s">
        <v>260</v>
      </c>
      <c r="B340" s="3">
        <v>4</v>
      </c>
      <c r="C340" s="102">
        <v>0.67676999999999998</v>
      </c>
      <c r="D340" s="102">
        <v>0.32323000000000002</v>
      </c>
      <c r="E340" s="102"/>
      <c r="F340" s="103">
        <f t="shared" si="3"/>
        <v>1</v>
      </c>
    </row>
    <row r="341" spans="1:6">
      <c r="A341" s="1" t="s">
        <v>265</v>
      </c>
      <c r="B341" s="1">
        <v>7</v>
      </c>
      <c r="C341" s="102">
        <v>0.71289999999999998</v>
      </c>
      <c r="D341" s="102">
        <v>0.19822000000000001</v>
      </c>
      <c r="E341" s="102">
        <v>8.8880000000000001E-2</v>
      </c>
      <c r="F341" s="103">
        <f>SUM(C341:E341)</f>
        <v>0.99999999999999989</v>
      </c>
    </row>
    <row r="342" spans="1:6">
      <c r="A342" s="1" t="s">
        <v>264</v>
      </c>
      <c r="B342" s="1">
        <v>9</v>
      </c>
      <c r="C342" s="102">
        <v>0.78641000000000005</v>
      </c>
      <c r="D342" s="102">
        <v>0.21359</v>
      </c>
      <c r="E342" s="102"/>
      <c r="F342" s="103">
        <f>SUM(C342:E342)</f>
        <v>1</v>
      </c>
    </row>
    <row r="343" spans="1:6">
      <c r="A343" s="1" t="s">
        <v>263</v>
      </c>
      <c r="B343" s="1">
        <v>10</v>
      </c>
      <c r="C343" s="102">
        <v>0.65027000000000001</v>
      </c>
      <c r="D343" s="102">
        <v>0.34972999999999999</v>
      </c>
      <c r="E343" s="102"/>
      <c r="F343" s="103">
        <f>SUM(C343:E343)</f>
        <v>1</v>
      </c>
    </row>
    <row r="345" spans="1:6" ht="13.5" thickBot="1">
      <c r="A345" s="93" t="s">
        <v>262</v>
      </c>
      <c r="B345" s="94"/>
      <c r="C345" s="95" t="s">
        <v>460</v>
      </c>
      <c r="D345" s="94"/>
      <c r="E345" s="95"/>
      <c r="F345" s="94"/>
    </row>
    <row r="346" spans="1:6">
      <c r="A346" s="114"/>
      <c r="B346" s="100" t="s">
        <v>251</v>
      </c>
      <c r="C346" s="100" t="s">
        <v>38</v>
      </c>
      <c r="D346" s="100" t="s">
        <v>45</v>
      </c>
      <c r="E346" s="100" t="s">
        <v>58</v>
      </c>
      <c r="F346" s="100" t="s">
        <v>252</v>
      </c>
    </row>
    <row r="347" spans="1:6">
      <c r="A347" s="115" t="s">
        <v>258</v>
      </c>
      <c r="B347" s="115">
        <v>1</v>
      </c>
      <c r="C347" s="116">
        <v>0.70269999999999999</v>
      </c>
      <c r="D347" s="116">
        <v>0.29730000000000001</v>
      </c>
      <c r="E347" s="116"/>
      <c r="F347" s="103">
        <f t="shared" ref="F347:F352" si="4">SUM(C347:E347)</f>
        <v>1</v>
      </c>
    </row>
    <row r="348" spans="1:6">
      <c r="A348" s="115" t="s">
        <v>253</v>
      </c>
      <c r="B348" s="115">
        <v>2</v>
      </c>
      <c r="C348" s="116">
        <v>0.66383000000000003</v>
      </c>
      <c r="D348" s="116">
        <v>0.33617000000000002</v>
      </c>
      <c r="E348" s="116"/>
      <c r="F348" s="103">
        <f t="shared" si="4"/>
        <v>1</v>
      </c>
    </row>
    <row r="349" spans="1:6">
      <c r="A349" s="115" t="s">
        <v>254</v>
      </c>
      <c r="B349" s="115">
        <v>3</v>
      </c>
      <c r="C349" s="116">
        <v>0.64981</v>
      </c>
      <c r="D349" s="116">
        <v>0.35019</v>
      </c>
      <c r="E349" s="116"/>
      <c r="F349" s="103">
        <f t="shared" si="4"/>
        <v>1</v>
      </c>
    </row>
    <row r="350" spans="1:6">
      <c r="A350" s="115" t="s">
        <v>255</v>
      </c>
      <c r="B350" s="115">
        <v>4</v>
      </c>
      <c r="C350" s="116">
        <v>0.72184999999999999</v>
      </c>
      <c r="D350" s="116">
        <v>0.27815000000000001</v>
      </c>
      <c r="E350" s="116"/>
      <c r="F350" s="103">
        <f t="shared" si="4"/>
        <v>1</v>
      </c>
    </row>
    <row r="351" spans="1:6">
      <c r="A351" s="115" t="s">
        <v>256</v>
      </c>
      <c r="B351" s="115">
        <v>6</v>
      </c>
      <c r="C351" s="116">
        <v>0.69035000000000002</v>
      </c>
      <c r="D351" s="116">
        <v>0.30964999999999998</v>
      </c>
      <c r="E351" s="116"/>
      <c r="F351" s="103">
        <f t="shared" si="4"/>
        <v>1</v>
      </c>
    </row>
    <row r="352" spans="1:6">
      <c r="A352" s="1" t="s">
        <v>461</v>
      </c>
      <c r="B352" s="1">
        <v>8</v>
      </c>
      <c r="C352" s="116">
        <v>0.68732000000000004</v>
      </c>
      <c r="D352" s="116"/>
      <c r="E352" s="116">
        <v>0.31268000000000001</v>
      </c>
      <c r="F352" s="103">
        <f t="shared" si="4"/>
        <v>1</v>
      </c>
    </row>
    <row r="353" spans="1:5">
      <c r="A353" s="115" t="s">
        <v>257</v>
      </c>
      <c r="B353" s="115">
        <v>10</v>
      </c>
      <c r="C353" s="116">
        <v>0.69413999999999998</v>
      </c>
      <c r="D353" s="116">
        <v>0.30586000000000002</v>
      </c>
      <c r="E353" s="116"/>
    </row>
  </sheetData>
  <phoneticPr fontId="5" type="noConversion"/>
  <printOptions gridLines="1"/>
  <pageMargins left="1" right="1" top="1" bottom="1" header="0.5" footer="0.5"/>
  <pageSetup scale="70" fitToHeight="5" orientation="portrait" r:id="rId1"/>
  <headerFooter scaleWithDoc="0" alignWithMargins="0">
    <oddHeader>&amp;R&amp;A</oddHeader>
    <oddFooter>&amp;RPage &amp;P of &amp;N
KKS &amp;D</oddFooter>
  </headerFooter>
  <rowBreaks count="10" manualBreakCount="10">
    <brk id="39" max="4" man="1"/>
    <brk id="68" max="4" man="1"/>
    <brk id="93" max="4" man="1"/>
    <brk id="124" max="4" man="1"/>
    <brk id="154" max="4" man="1"/>
    <brk id="186" max="4" man="1"/>
    <brk id="217" max="4" man="1"/>
    <brk id="247" max="4" man="1"/>
    <brk id="278" max="4" man="1"/>
    <brk id="304" max="4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9"/>
  <sheetViews>
    <sheetView topLeftCell="A283" workbookViewId="0">
      <selection activeCell="Q318" sqref="Q318"/>
    </sheetView>
  </sheetViews>
  <sheetFormatPr defaultRowHeight="12.75"/>
  <cols>
    <col min="1" max="1" width="26.28515625" style="43" customWidth="1"/>
    <col min="2" max="2" width="11.5703125" style="43" customWidth="1"/>
    <col min="3" max="3" width="4.85546875" style="43" customWidth="1"/>
    <col min="4" max="5" width="9.140625" style="43"/>
    <col min="6" max="6" width="11" style="43" customWidth="1"/>
    <col min="7" max="7" width="9.140625" style="43"/>
    <col min="8" max="8" width="11.85546875" style="43" bestFit="1" customWidth="1"/>
    <col min="9" max="13" width="9.140625" style="43"/>
    <col min="14" max="14" width="9.42578125" style="43" bestFit="1" customWidth="1"/>
    <col min="15" max="15" width="9.140625" style="43"/>
    <col min="16" max="16" width="2.7109375" style="43" customWidth="1"/>
    <col min="17" max="17" width="11.7109375" style="43" customWidth="1"/>
    <col min="18" max="18" width="12.5703125" style="43" bestFit="1" customWidth="1"/>
    <col min="19" max="19" width="11.28515625" style="43" bestFit="1" customWidth="1"/>
    <col min="20" max="16384" width="9.140625" style="43"/>
  </cols>
  <sheetData>
    <row r="1" spans="1:18">
      <c r="A1" s="43" t="str">
        <f>'CAP16'!A1</f>
        <v xml:space="preserve">Pro Forma Adjustment Calculation- WA </v>
      </c>
      <c r="C1" s="51"/>
      <c r="Q1" s="51"/>
      <c r="R1" s="51"/>
    </row>
    <row r="2" spans="1:18">
      <c r="A2" s="43" t="str">
        <f>'CAP16'!A2</f>
        <v>Test Year Ended September 30, 2014 Ratebase Adjusted to 12/31/16 AMA</v>
      </c>
      <c r="C2" s="51"/>
      <c r="Q2" s="51"/>
      <c r="R2" s="51"/>
    </row>
    <row r="3" spans="1:18">
      <c r="A3" s="67" t="s">
        <v>20</v>
      </c>
      <c r="B3" s="44" t="s">
        <v>31</v>
      </c>
      <c r="C3" s="51"/>
      <c r="Q3" s="51"/>
      <c r="R3" s="58"/>
    </row>
    <row r="4" spans="1:18">
      <c r="B4" s="67">
        <v>1</v>
      </c>
      <c r="Q4" s="51"/>
      <c r="R4" s="58"/>
    </row>
    <row r="5" spans="1:18">
      <c r="C5" s="51"/>
      <c r="Q5" s="51"/>
      <c r="R5" s="58"/>
    </row>
    <row r="6" spans="1:18">
      <c r="C6" s="51"/>
      <c r="Q6" s="51"/>
      <c r="R6" s="58"/>
    </row>
    <row r="7" spans="1:18">
      <c r="A7" s="44">
        <v>1</v>
      </c>
      <c r="B7" s="44">
        <v>2</v>
      </c>
      <c r="C7" s="58">
        <v>3</v>
      </c>
      <c r="D7" s="44">
        <v>4</v>
      </c>
      <c r="E7" s="44">
        <v>5</v>
      </c>
      <c r="F7" s="44">
        <v>6</v>
      </c>
      <c r="G7" s="44">
        <v>7</v>
      </c>
      <c r="H7" s="44">
        <v>8</v>
      </c>
      <c r="I7" s="44">
        <v>9</v>
      </c>
      <c r="J7" s="44">
        <v>10</v>
      </c>
      <c r="K7" s="44">
        <v>11</v>
      </c>
      <c r="L7" s="44">
        <v>12</v>
      </c>
      <c r="M7" s="44">
        <v>13</v>
      </c>
      <c r="N7" s="44">
        <v>14</v>
      </c>
      <c r="O7" s="44">
        <v>15</v>
      </c>
      <c r="P7" s="44"/>
      <c r="Q7" s="58">
        <v>16</v>
      </c>
      <c r="R7" s="146">
        <v>17</v>
      </c>
    </row>
    <row r="8" spans="1:18">
      <c r="A8" s="74"/>
      <c r="B8" s="74"/>
      <c r="C8" s="75"/>
      <c r="Q8" s="51"/>
      <c r="R8" s="51"/>
    </row>
    <row r="9" spans="1:18">
      <c r="C9" s="51"/>
      <c r="Q9" s="58"/>
      <c r="R9" s="146"/>
    </row>
    <row r="10" spans="1:18" s="45" customFormat="1">
      <c r="A10" s="66" t="s">
        <v>6</v>
      </c>
      <c r="C10" s="57"/>
      <c r="D10" s="46" t="s">
        <v>7</v>
      </c>
      <c r="E10" s="46" t="s">
        <v>8</v>
      </c>
      <c r="F10" s="46" t="s">
        <v>9</v>
      </c>
      <c r="G10" s="46" t="s">
        <v>10</v>
      </c>
      <c r="H10" s="46" t="s">
        <v>11</v>
      </c>
      <c r="I10" s="46" t="s">
        <v>12</v>
      </c>
      <c r="J10" s="46" t="s">
        <v>13</v>
      </c>
      <c r="K10" s="46" t="s">
        <v>14</v>
      </c>
      <c r="L10" s="46" t="s">
        <v>15</v>
      </c>
      <c r="M10" s="46" t="s">
        <v>16</v>
      </c>
      <c r="N10" s="46" t="s">
        <v>17</v>
      </c>
      <c r="O10" s="46" t="s">
        <v>18</v>
      </c>
      <c r="P10" s="46"/>
      <c r="Q10" s="147" t="s">
        <v>247</v>
      </c>
      <c r="R10" s="147" t="s">
        <v>88</v>
      </c>
    </row>
    <row r="11" spans="1:18">
      <c r="B11" s="46"/>
      <c r="C11" s="51"/>
      <c r="Q11" s="51"/>
      <c r="R11" s="51"/>
    </row>
    <row r="12" spans="1:18">
      <c r="C12" s="51"/>
      <c r="Q12" s="51"/>
      <c r="R12" s="51"/>
    </row>
    <row r="13" spans="1:18">
      <c r="A13" s="53" t="s">
        <v>75</v>
      </c>
      <c r="B13" s="44"/>
      <c r="C13" s="58">
        <f>$B$4</f>
        <v>1</v>
      </c>
      <c r="D13" s="60">
        <f>ROUND('CAP16.3 Adds'!I188,0)*$C$13</f>
        <v>0</v>
      </c>
      <c r="E13" s="60">
        <f>ROUND('CAP16.3 Adds'!J188,0)*$C$13</f>
        <v>0</v>
      </c>
      <c r="F13" s="60">
        <f>ROUND('CAP16.3 Adds'!K188,0)*$C$13</f>
        <v>0</v>
      </c>
      <c r="G13" s="60">
        <f>ROUND('CAP16.3 Adds'!L188,0)*$C$13</f>
        <v>0</v>
      </c>
      <c r="H13" s="60">
        <f>ROUND('CAP16.3 Adds'!M188,0)*$C$13</f>
        <v>0</v>
      </c>
      <c r="I13" s="60">
        <f>ROUND('CAP16.3 Adds'!N188,0)*$C$13</f>
        <v>0</v>
      </c>
      <c r="J13" s="60">
        <f>ROUND('CAP16.3 Adds'!O188,0)*$C$13</f>
        <v>0</v>
      </c>
      <c r="K13" s="60">
        <f>ROUND('CAP16.3 Adds'!P188,0)*$C$13</f>
        <v>0</v>
      </c>
      <c r="L13" s="60">
        <f>ROUND('CAP16.3 Adds'!Q188,0)*$C$13</f>
        <v>0</v>
      </c>
      <c r="M13" s="60">
        <f>ROUND('CAP16.3 Adds'!R188,0)*$C$13</f>
        <v>0</v>
      </c>
      <c r="N13" s="60">
        <f>ROUND('CAP16.3 Adds'!S188,0)*$C$13</f>
        <v>0</v>
      </c>
      <c r="O13" s="60">
        <f>ROUND('CAP16.3 Adds'!T188,0)*$C$13</f>
        <v>0</v>
      </c>
      <c r="P13" s="60"/>
      <c r="Q13" s="68">
        <f>SUM(D13:O13)/1000</f>
        <v>0</v>
      </c>
      <c r="R13" s="68">
        <f>SUM(D18:O18)/12</f>
        <v>0</v>
      </c>
    </row>
    <row r="14" spans="1:18">
      <c r="A14" s="47" t="s">
        <v>80</v>
      </c>
      <c r="C14" s="51"/>
      <c r="Q14" s="68"/>
      <c r="R14" s="68"/>
    </row>
    <row r="15" spans="1:18">
      <c r="A15" s="43" t="s">
        <v>76</v>
      </c>
      <c r="C15" s="51"/>
      <c r="D15" s="43">
        <v>0</v>
      </c>
      <c r="E15" s="48">
        <f>D17</f>
        <v>0</v>
      </c>
      <c r="F15" s="48">
        <f t="shared" ref="F15:O15" si="0">E17</f>
        <v>0</v>
      </c>
      <c r="G15" s="48">
        <f t="shared" si="0"/>
        <v>0</v>
      </c>
      <c r="H15" s="48">
        <f t="shared" si="0"/>
        <v>0</v>
      </c>
      <c r="I15" s="48">
        <f>H17</f>
        <v>0</v>
      </c>
      <c r="J15" s="48">
        <f>I17</f>
        <v>0</v>
      </c>
      <c r="K15" s="48">
        <f t="shared" si="0"/>
        <v>0</v>
      </c>
      <c r="L15" s="48">
        <f t="shared" si="0"/>
        <v>0</v>
      </c>
      <c r="M15" s="48">
        <f t="shared" si="0"/>
        <v>0</v>
      </c>
      <c r="N15" s="48">
        <f t="shared" si="0"/>
        <v>0</v>
      </c>
      <c r="O15" s="48">
        <f t="shared" si="0"/>
        <v>0</v>
      </c>
      <c r="P15" s="48"/>
      <c r="Q15" s="68"/>
      <c r="R15" s="68"/>
    </row>
    <row r="16" spans="1:18">
      <c r="A16" s="43" t="s">
        <v>77</v>
      </c>
      <c r="C16" s="51"/>
      <c r="D16" s="48">
        <f>D13/1000</f>
        <v>0</v>
      </c>
      <c r="E16" s="48">
        <f t="shared" ref="E16:O16" si="1">E13/1000</f>
        <v>0</v>
      </c>
      <c r="F16" s="48">
        <f t="shared" si="1"/>
        <v>0</v>
      </c>
      <c r="G16" s="48">
        <f t="shared" si="1"/>
        <v>0</v>
      </c>
      <c r="H16" s="48">
        <f t="shared" si="1"/>
        <v>0</v>
      </c>
      <c r="I16" s="48">
        <f t="shared" si="1"/>
        <v>0</v>
      </c>
      <c r="J16" s="48">
        <f t="shared" si="1"/>
        <v>0</v>
      </c>
      <c r="K16" s="48">
        <f t="shared" si="1"/>
        <v>0</v>
      </c>
      <c r="L16" s="48">
        <f t="shared" si="1"/>
        <v>0</v>
      </c>
      <c r="M16" s="48">
        <f t="shared" si="1"/>
        <v>0</v>
      </c>
      <c r="N16" s="48">
        <f t="shared" si="1"/>
        <v>0</v>
      </c>
      <c r="O16" s="48">
        <f t="shared" si="1"/>
        <v>0</v>
      </c>
      <c r="P16" s="48"/>
      <c r="Q16" s="68"/>
      <c r="R16" s="68"/>
    </row>
    <row r="17" spans="1:18">
      <c r="A17" s="43" t="s">
        <v>78</v>
      </c>
      <c r="C17" s="51"/>
      <c r="D17" s="48">
        <f>D15+D16</f>
        <v>0</v>
      </c>
      <c r="E17" s="48">
        <f>E15+E16</f>
        <v>0</v>
      </c>
      <c r="F17" s="48">
        <f t="shared" ref="F17:O17" si="2">F15+F16</f>
        <v>0</v>
      </c>
      <c r="G17" s="48">
        <f t="shared" si="2"/>
        <v>0</v>
      </c>
      <c r="H17" s="48">
        <f t="shared" si="2"/>
        <v>0</v>
      </c>
      <c r="I17" s="48">
        <f t="shared" si="2"/>
        <v>0</v>
      </c>
      <c r="J17" s="48">
        <f t="shared" si="2"/>
        <v>0</v>
      </c>
      <c r="K17" s="48">
        <f t="shared" si="2"/>
        <v>0</v>
      </c>
      <c r="L17" s="48">
        <f t="shared" si="2"/>
        <v>0</v>
      </c>
      <c r="M17" s="48">
        <f t="shared" si="2"/>
        <v>0</v>
      </c>
      <c r="N17" s="48">
        <f t="shared" si="2"/>
        <v>0</v>
      </c>
      <c r="O17" s="48">
        <f t="shared" si="2"/>
        <v>0</v>
      </c>
      <c r="P17" s="48"/>
      <c r="Q17" s="68"/>
      <c r="R17" s="68"/>
    </row>
    <row r="18" spans="1:18">
      <c r="A18" s="43" t="s">
        <v>79</v>
      </c>
      <c r="C18" s="51"/>
      <c r="D18" s="48">
        <f>(D15+D17)/2</f>
        <v>0</v>
      </c>
      <c r="E18" s="48">
        <f t="shared" ref="E18:O18" si="3">(E15+E17)/2</f>
        <v>0</v>
      </c>
      <c r="F18" s="48">
        <f t="shared" si="3"/>
        <v>0</v>
      </c>
      <c r="G18" s="48">
        <f t="shared" si="3"/>
        <v>0</v>
      </c>
      <c r="H18" s="48">
        <f t="shared" si="3"/>
        <v>0</v>
      </c>
      <c r="I18" s="48">
        <f t="shared" si="3"/>
        <v>0</v>
      </c>
      <c r="J18" s="48">
        <f t="shared" si="3"/>
        <v>0</v>
      </c>
      <c r="K18" s="48">
        <f t="shared" si="3"/>
        <v>0</v>
      </c>
      <c r="L18" s="48">
        <f t="shared" si="3"/>
        <v>0</v>
      </c>
      <c r="M18" s="48">
        <f t="shared" si="3"/>
        <v>0</v>
      </c>
      <c r="N18" s="48">
        <f t="shared" si="3"/>
        <v>0</v>
      </c>
      <c r="O18" s="48">
        <f t="shared" si="3"/>
        <v>0</v>
      </c>
      <c r="P18" s="48"/>
      <c r="Q18" s="68"/>
      <c r="R18" s="68"/>
    </row>
    <row r="19" spans="1:18">
      <c r="C19" s="51"/>
      <c r="Q19" s="68"/>
      <c r="R19" s="68"/>
    </row>
    <row r="20" spans="1:18">
      <c r="C20" s="51"/>
      <c r="Q20" s="68"/>
      <c r="R20" s="68"/>
    </row>
    <row r="21" spans="1:18">
      <c r="A21" s="47" t="s">
        <v>19</v>
      </c>
      <c r="C21" s="51">
        <f>$B$4</f>
        <v>1</v>
      </c>
      <c r="D21" s="60">
        <f>ROUND('CAP16.3 Adds'!I164,0)*$C$21</f>
        <v>0</v>
      </c>
      <c r="E21" s="60">
        <f>ROUND('CAP16.3 Adds'!J164,0)*$C$21</f>
        <v>0</v>
      </c>
      <c r="F21" s="60">
        <f>ROUND('CAP16.3 Adds'!K164,0)*$C$21</f>
        <v>0</v>
      </c>
      <c r="G21" s="60">
        <f>ROUND('CAP16.3 Adds'!L164,0)*$C$21</f>
        <v>0</v>
      </c>
      <c r="H21" s="60">
        <f>ROUND('CAP16.3 Adds'!M164,0)*$C$21</f>
        <v>0</v>
      </c>
      <c r="I21" s="60">
        <f>ROUND('CAP16.3 Adds'!N164,0)*$C$21</f>
        <v>0</v>
      </c>
      <c r="J21" s="60">
        <f>ROUND('CAP16.3 Adds'!O164,0)*$C$21</f>
        <v>0</v>
      </c>
      <c r="K21" s="60">
        <f>ROUND('CAP16.3 Adds'!P164,0)*$C$21</f>
        <v>0</v>
      </c>
      <c r="L21" s="60">
        <f>ROUND('CAP16.3 Adds'!Q164,0)*$C$21</f>
        <v>0</v>
      </c>
      <c r="M21" s="60">
        <f>ROUND('CAP16.3 Adds'!R164,0)*$C$21</f>
        <v>0</v>
      </c>
      <c r="N21" s="60">
        <f>ROUND('CAP16.3 Adds'!S164,0)*$C$21</f>
        <v>0</v>
      </c>
      <c r="O21" s="60">
        <f>ROUND('CAP16.3 Adds'!T164,0)*$C$21</f>
        <v>0</v>
      </c>
      <c r="P21" s="60"/>
      <c r="Q21" s="68">
        <f>SUM(D21:O21)/1000</f>
        <v>0</v>
      </c>
      <c r="R21" s="68">
        <f>SUM(D26:O26)/12</f>
        <v>0</v>
      </c>
    </row>
    <row r="22" spans="1:18">
      <c r="A22" s="47" t="s">
        <v>80</v>
      </c>
      <c r="C22" s="51"/>
      <c r="Q22" s="68"/>
      <c r="R22" s="68"/>
    </row>
    <row r="23" spans="1:18">
      <c r="A23" s="43" t="s">
        <v>76</v>
      </c>
      <c r="C23" s="51"/>
      <c r="D23" s="43">
        <v>0</v>
      </c>
      <c r="E23" s="48">
        <f>D25</f>
        <v>0</v>
      </c>
      <c r="F23" s="48">
        <f t="shared" ref="F23:O23" si="4">E25</f>
        <v>0</v>
      </c>
      <c r="G23" s="48">
        <f t="shared" si="4"/>
        <v>0</v>
      </c>
      <c r="H23" s="48">
        <f t="shared" si="4"/>
        <v>0</v>
      </c>
      <c r="I23" s="48">
        <f t="shared" si="4"/>
        <v>0</v>
      </c>
      <c r="J23" s="48">
        <f t="shared" si="4"/>
        <v>0</v>
      </c>
      <c r="K23" s="48">
        <f t="shared" si="4"/>
        <v>0</v>
      </c>
      <c r="L23" s="48">
        <f t="shared" si="4"/>
        <v>0</v>
      </c>
      <c r="M23" s="48">
        <f t="shared" si="4"/>
        <v>0</v>
      </c>
      <c r="N23" s="48">
        <f t="shared" si="4"/>
        <v>0</v>
      </c>
      <c r="O23" s="48">
        <f t="shared" si="4"/>
        <v>0</v>
      </c>
      <c r="P23" s="48"/>
      <c r="Q23" s="68"/>
      <c r="R23" s="68"/>
    </row>
    <row r="24" spans="1:18">
      <c r="A24" s="43" t="s">
        <v>77</v>
      </c>
      <c r="C24" s="51"/>
      <c r="D24" s="48">
        <f>D21/1000</f>
        <v>0</v>
      </c>
      <c r="E24" s="48">
        <f t="shared" ref="E24:O24" si="5">E21/1000</f>
        <v>0</v>
      </c>
      <c r="F24" s="48">
        <f t="shared" si="5"/>
        <v>0</v>
      </c>
      <c r="G24" s="48">
        <f t="shared" si="5"/>
        <v>0</v>
      </c>
      <c r="H24" s="48">
        <f t="shared" si="5"/>
        <v>0</v>
      </c>
      <c r="I24" s="48">
        <f>I21/1000</f>
        <v>0</v>
      </c>
      <c r="J24" s="48">
        <f>J21/1000</f>
        <v>0</v>
      </c>
      <c r="K24" s="48">
        <f t="shared" si="5"/>
        <v>0</v>
      </c>
      <c r="L24" s="48">
        <f t="shared" si="5"/>
        <v>0</v>
      </c>
      <c r="M24" s="48">
        <f t="shared" si="5"/>
        <v>0</v>
      </c>
      <c r="N24" s="48">
        <f t="shared" si="5"/>
        <v>0</v>
      </c>
      <c r="O24" s="48">
        <f t="shared" si="5"/>
        <v>0</v>
      </c>
      <c r="P24" s="48"/>
      <c r="Q24" s="68"/>
      <c r="R24" s="68"/>
    </row>
    <row r="25" spans="1:18">
      <c r="A25" s="43" t="s">
        <v>78</v>
      </c>
      <c r="D25" s="48">
        <f t="shared" ref="D25:O25" si="6">D23+D24</f>
        <v>0</v>
      </c>
      <c r="E25" s="48">
        <f t="shared" si="6"/>
        <v>0</v>
      </c>
      <c r="F25" s="48">
        <f t="shared" si="6"/>
        <v>0</v>
      </c>
      <c r="G25" s="48">
        <f t="shared" si="6"/>
        <v>0</v>
      </c>
      <c r="H25" s="48">
        <f t="shared" si="6"/>
        <v>0</v>
      </c>
      <c r="I25" s="48">
        <f t="shared" si="6"/>
        <v>0</v>
      </c>
      <c r="J25" s="48">
        <f t="shared" si="6"/>
        <v>0</v>
      </c>
      <c r="K25" s="48">
        <f t="shared" si="6"/>
        <v>0</v>
      </c>
      <c r="L25" s="48">
        <f t="shared" si="6"/>
        <v>0</v>
      </c>
      <c r="M25" s="48">
        <f t="shared" si="6"/>
        <v>0</v>
      </c>
      <c r="N25" s="48">
        <f t="shared" si="6"/>
        <v>0</v>
      </c>
      <c r="O25" s="48">
        <f t="shared" si="6"/>
        <v>0</v>
      </c>
      <c r="P25" s="48"/>
      <c r="Q25" s="68"/>
      <c r="R25" s="68"/>
    </row>
    <row r="26" spans="1:18">
      <c r="A26" s="43" t="s">
        <v>79</v>
      </c>
      <c r="D26" s="48">
        <f t="shared" ref="D26:O26" si="7">(D23+D25)/2</f>
        <v>0</v>
      </c>
      <c r="E26" s="48">
        <f t="shared" si="7"/>
        <v>0</v>
      </c>
      <c r="F26" s="48">
        <f t="shared" si="7"/>
        <v>0</v>
      </c>
      <c r="G26" s="48">
        <f t="shared" si="7"/>
        <v>0</v>
      </c>
      <c r="H26" s="48">
        <f t="shared" si="7"/>
        <v>0</v>
      </c>
      <c r="I26" s="48">
        <f t="shared" si="7"/>
        <v>0</v>
      </c>
      <c r="J26" s="48">
        <f t="shared" si="7"/>
        <v>0</v>
      </c>
      <c r="K26" s="48">
        <f t="shared" si="7"/>
        <v>0</v>
      </c>
      <c r="L26" s="48">
        <f t="shared" si="7"/>
        <v>0</v>
      </c>
      <c r="M26" s="48">
        <f t="shared" si="7"/>
        <v>0</v>
      </c>
      <c r="N26" s="48">
        <f t="shared" si="7"/>
        <v>0</v>
      </c>
      <c r="O26" s="48">
        <f t="shared" si="7"/>
        <v>0</v>
      </c>
      <c r="P26" s="48"/>
      <c r="Q26" s="68"/>
      <c r="R26" s="68"/>
    </row>
    <row r="27" spans="1:18">
      <c r="Q27" s="68"/>
      <c r="R27" s="68"/>
    </row>
    <row r="28" spans="1:18">
      <c r="Q28" s="68"/>
      <c r="R28" s="68"/>
    </row>
    <row r="29" spans="1:18">
      <c r="A29" s="50" t="s">
        <v>81</v>
      </c>
      <c r="B29" s="44"/>
      <c r="C29" s="44">
        <f>$B$4</f>
        <v>1</v>
      </c>
      <c r="D29" s="60">
        <f>ROUND('CAP16.3 Adds'!I170,0)*$C$29</f>
        <v>0</v>
      </c>
      <c r="E29" s="60">
        <f>ROUND('CAP16.3 Adds'!J170,0)*$C$29</f>
        <v>0</v>
      </c>
      <c r="F29" s="60">
        <f>ROUND('CAP16.3 Adds'!K170,0)*$C$29</f>
        <v>0</v>
      </c>
      <c r="G29" s="60">
        <f>ROUND('CAP16.3 Adds'!L170,0)*$C$29</f>
        <v>0</v>
      </c>
      <c r="H29" s="60">
        <f>ROUND('CAP16.3 Adds'!M170,0)*$C$29</f>
        <v>0</v>
      </c>
      <c r="I29" s="60">
        <f>ROUND('CAP16.3 Adds'!N170,0)*$C$29</f>
        <v>0</v>
      </c>
      <c r="J29" s="60">
        <f>ROUND('CAP16.3 Adds'!O170,0)*$C$29</f>
        <v>0</v>
      </c>
      <c r="K29" s="60">
        <f>ROUND('CAP16.3 Adds'!P170,0)*$C$29</f>
        <v>0</v>
      </c>
      <c r="L29" s="60">
        <f>ROUND('CAP16.3 Adds'!Q170,0)*$C$29</f>
        <v>0</v>
      </c>
      <c r="M29" s="60">
        <f>ROUND('CAP16.3 Adds'!R170,0)*$C$29</f>
        <v>0</v>
      </c>
      <c r="N29" s="60">
        <f>ROUND('CAP16.3 Adds'!S170,0)*$C$29</f>
        <v>0</v>
      </c>
      <c r="O29" s="60">
        <f>ROUND('CAP16.3 Adds'!T170,0)*$C$29</f>
        <v>0</v>
      </c>
      <c r="P29" s="60"/>
      <c r="Q29" s="68">
        <f>SUM(D29:O29)/1000</f>
        <v>0</v>
      </c>
      <c r="R29" s="68">
        <f>SUM(D34:O34)/12</f>
        <v>0</v>
      </c>
    </row>
    <row r="30" spans="1:18">
      <c r="A30" s="47" t="s">
        <v>80</v>
      </c>
      <c r="Q30" s="68"/>
      <c r="R30" s="68"/>
    </row>
    <row r="31" spans="1:18">
      <c r="A31" s="43" t="s">
        <v>76</v>
      </c>
      <c r="D31" s="43">
        <v>0</v>
      </c>
      <c r="E31" s="48">
        <f t="shared" ref="E31:O31" si="8">D33</f>
        <v>0</v>
      </c>
      <c r="F31" s="48">
        <f t="shared" si="8"/>
        <v>0</v>
      </c>
      <c r="G31" s="48">
        <f t="shared" si="8"/>
        <v>0</v>
      </c>
      <c r="H31" s="48">
        <f t="shared" si="8"/>
        <v>0</v>
      </c>
      <c r="I31" s="48">
        <f t="shared" si="8"/>
        <v>0</v>
      </c>
      <c r="J31" s="48">
        <f t="shared" si="8"/>
        <v>0</v>
      </c>
      <c r="K31" s="48">
        <f t="shared" si="8"/>
        <v>0</v>
      </c>
      <c r="L31" s="48">
        <f t="shared" si="8"/>
        <v>0</v>
      </c>
      <c r="M31" s="48">
        <f t="shared" si="8"/>
        <v>0</v>
      </c>
      <c r="N31" s="48">
        <f t="shared" si="8"/>
        <v>0</v>
      </c>
      <c r="O31" s="48">
        <f t="shared" si="8"/>
        <v>0</v>
      </c>
      <c r="P31" s="48"/>
      <c r="Q31" s="68"/>
      <c r="R31" s="68"/>
    </row>
    <row r="32" spans="1:18">
      <c r="A32" s="43" t="s">
        <v>77</v>
      </c>
      <c r="D32" s="48">
        <f>D29/1000</f>
        <v>0</v>
      </c>
      <c r="E32" s="48">
        <f t="shared" ref="E32:O32" si="9">E29/1000</f>
        <v>0</v>
      </c>
      <c r="F32" s="48">
        <f t="shared" si="9"/>
        <v>0</v>
      </c>
      <c r="G32" s="48">
        <f t="shared" si="9"/>
        <v>0</v>
      </c>
      <c r="H32" s="48">
        <f t="shared" si="9"/>
        <v>0</v>
      </c>
      <c r="I32" s="48">
        <f t="shared" si="9"/>
        <v>0</v>
      </c>
      <c r="J32" s="48">
        <f t="shared" si="9"/>
        <v>0</v>
      </c>
      <c r="K32" s="48">
        <f t="shared" si="9"/>
        <v>0</v>
      </c>
      <c r="L32" s="48">
        <f t="shared" si="9"/>
        <v>0</v>
      </c>
      <c r="M32" s="48">
        <f t="shared" si="9"/>
        <v>0</v>
      </c>
      <c r="N32" s="48">
        <f t="shared" si="9"/>
        <v>0</v>
      </c>
      <c r="O32" s="48">
        <f t="shared" si="9"/>
        <v>0</v>
      </c>
      <c r="P32" s="48"/>
      <c r="Q32" s="68"/>
      <c r="R32" s="68"/>
    </row>
    <row r="33" spans="1:18">
      <c r="A33" s="43" t="s">
        <v>78</v>
      </c>
      <c r="D33" s="48">
        <f t="shared" ref="D33:O33" si="10">D31+D32</f>
        <v>0</v>
      </c>
      <c r="E33" s="48">
        <f t="shared" si="10"/>
        <v>0</v>
      </c>
      <c r="F33" s="48">
        <f t="shared" si="10"/>
        <v>0</v>
      </c>
      <c r="G33" s="48">
        <f t="shared" si="10"/>
        <v>0</v>
      </c>
      <c r="H33" s="48">
        <f t="shared" si="10"/>
        <v>0</v>
      </c>
      <c r="I33" s="48">
        <f t="shared" si="10"/>
        <v>0</v>
      </c>
      <c r="J33" s="48">
        <f t="shared" si="10"/>
        <v>0</v>
      </c>
      <c r="K33" s="48">
        <f t="shared" si="10"/>
        <v>0</v>
      </c>
      <c r="L33" s="48">
        <f t="shared" si="10"/>
        <v>0</v>
      </c>
      <c r="M33" s="48">
        <f t="shared" si="10"/>
        <v>0</v>
      </c>
      <c r="N33" s="48">
        <f t="shared" si="10"/>
        <v>0</v>
      </c>
      <c r="O33" s="48">
        <f t="shared" si="10"/>
        <v>0</v>
      </c>
      <c r="P33" s="48"/>
      <c r="Q33" s="68"/>
      <c r="R33" s="68"/>
    </row>
    <row r="34" spans="1:18">
      <c r="A34" s="43" t="s">
        <v>79</v>
      </c>
      <c r="D34" s="48">
        <f t="shared" ref="D34:O34" si="11">(D31+D33)/2</f>
        <v>0</v>
      </c>
      <c r="E34" s="48">
        <f t="shared" si="11"/>
        <v>0</v>
      </c>
      <c r="F34" s="48">
        <f t="shared" si="11"/>
        <v>0</v>
      </c>
      <c r="G34" s="48">
        <f t="shared" si="11"/>
        <v>0</v>
      </c>
      <c r="H34" s="48">
        <f t="shared" si="11"/>
        <v>0</v>
      </c>
      <c r="I34" s="48">
        <f t="shared" si="11"/>
        <v>0</v>
      </c>
      <c r="J34" s="48">
        <f t="shared" si="11"/>
        <v>0</v>
      </c>
      <c r="K34" s="48">
        <f t="shared" si="11"/>
        <v>0</v>
      </c>
      <c r="L34" s="48">
        <f t="shared" si="11"/>
        <v>0</v>
      </c>
      <c r="M34" s="48">
        <f t="shared" si="11"/>
        <v>0</v>
      </c>
      <c r="N34" s="48">
        <f t="shared" si="11"/>
        <v>0</v>
      </c>
      <c r="O34" s="48">
        <f t="shared" si="11"/>
        <v>0</v>
      </c>
      <c r="P34" s="48"/>
      <c r="Q34" s="68"/>
      <c r="R34" s="68"/>
    </row>
    <row r="35" spans="1:18">
      <c r="Q35" s="68"/>
      <c r="R35" s="68"/>
    </row>
    <row r="36" spans="1:18">
      <c r="Q36" s="68"/>
      <c r="R36" s="68"/>
    </row>
    <row r="37" spans="1:18">
      <c r="A37" s="47" t="s">
        <v>82</v>
      </c>
      <c r="C37" s="43">
        <f>$B$4</f>
        <v>1</v>
      </c>
      <c r="D37" s="60">
        <f>ROUND('CAP16.3 Adds'!I88,0)*$C$37</f>
        <v>0</v>
      </c>
      <c r="E37" s="60">
        <f>ROUND('CAP16.3 Adds'!J88,0)*$C$37</f>
        <v>0</v>
      </c>
      <c r="F37" s="60">
        <f>ROUND('CAP16.3 Adds'!K88,0)*$C$37</f>
        <v>0</v>
      </c>
      <c r="G37" s="60">
        <f>ROUND('CAP16.3 Adds'!L88,0)*$C$37</f>
        <v>0</v>
      </c>
      <c r="H37" s="60">
        <f>ROUND('CAP16.3 Adds'!M88,0)*$C$37</f>
        <v>0</v>
      </c>
      <c r="I37" s="60">
        <f>ROUND('CAP16.3 Adds'!N88,0)*$C$37</f>
        <v>0</v>
      </c>
      <c r="J37" s="60">
        <f>ROUND('CAP16.3 Adds'!O88,0)*$C$37</f>
        <v>0</v>
      </c>
      <c r="K37" s="60">
        <f>ROUND('CAP16.3 Adds'!P88,0)*$C$37</f>
        <v>0</v>
      </c>
      <c r="L37" s="60">
        <f>ROUND('CAP16.3 Adds'!Q88,0)*$C$37</f>
        <v>0</v>
      </c>
      <c r="M37" s="60">
        <f>ROUND('CAP16.3 Adds'!R88,0)*$C$37</f>
        <v>0</v>
      </c>
      <c r="N37" s="60">
        <f>ROUND('CAP16.3 Adds'!S88,0)*$C$37</f>
        <v>0</v>
      </c>
      <c r="O37" s="60">
        <f>ROUND('CAP16.3 Adds'!T88,0)*$C$37</f>
        <v>0</v>
      </c>
      <c r="P37" s="59"/>
      <c r="Q37" s="68">
        <f>SUM(D37:O37)/1000</f>
        <v>0</v>
      </c>
      <c r="R37" s="68">
        <f>SUM(D42:O42)/12</f>
        <v>0</v>
      </c>
    </row>
    <row r="38" spans="1:18">
      <c r="A38" s="47" t="s">
        <v>80</v>
      </c>
      <c r="Q38" s="68"/>
      <c r="R38" s="68"/>
    </row>
    <row r="39" spans="1:18">
      <c r="A39" s="43" t="s">
        <v>76</v>
      </c>
      <c r="D39" s="43">
        <v>0</v>
      </c>
      <c r="E39" s="48">
        <f t="shared" ref="E39:O39" si="12">D41</f>
        <v>0</v>
      </c>
      <c r="F39" s="48">
        <f t="shared" si="12"/>
        <v>0</v>
      </c>
      <c r="G39" s="48">
        <f t="shared" si="12"/>
        <v>0</v>
      </c>
      <c r="H39" s="48">
        <f t="shared" si="12"/>
        <v>0</v>
      </c>
      <c r="I39" s="48">
        <f t="shared" si="12"/>
        <v>0</v>
      </c>
      <c r="J39" s="48">
        <f t="shared" si="12"/>
        <v>0</v>
      </c>
      <c r="K39" s="48">
        <f t="shared" si="12"/>
        <v>0</v>
      </c>
      <c r="L39" s="48">
        <f t="shared" si="12"/>
        <v>0</v>
      </c>
      <c r="M39" s="48">
        <f t="shared" si="12"/>
        <v>0</v>
      </c>
      <c r="N39" s="48">
        <f t="shared" si="12"/>
        <v>0</v>
      </c>
      <c r="O39" s="48">
        <f t="shared" si="12"/>
        <v>0</v>
      </c>
      <c r="P39" s="48"/>
      <c r="Q39" s="68"/>
      <c r="R39" s="68"/>
    </row>
    <row r="40" spans="1:18">
      <c r="A40" s="43" t="s">
        <v>77</v>
      </c>
      <c r="D40" s="48">
        <f>D37/1000</f>
        <v>0</v>
      </c>
      <c r="E40" s="48">
        <f t="shared" ref="E40:O40" si="13">E37/1000</f>
        <v>0</v>
      </c>
      <c r="F40" s="48">
        <f t="shared" si="13"/>
        <v>0</v>
      </c>
      <c r="G40" s="48">
        <f t="shared" si="13"/>
        <v>0</v>
      </c>
      <c r="H40" s="48">
        <f t="shared" si="13"/>
        <v>0</v>
      </c>
      <c r="I40" s="48">
        <f t="shared" si="13"/>
        <v>0</v>
      </c>
      <c r="J40" s="48">
        <f t="shared" si="13"/>
        <v>0</v>
      </c>
      <c r="K40" s="48">
        <f t="shared" si="13"/>
        <v>0</v>
      </c>
      <c r="L40" s="48">
        <f t="shared" si="13"/>
        <v>0</v>
      </c>
      <c r="M40" s="48">
        <f t="shared" si="13"/>
        <v>0</v>
      </c>
      <c r="N40" s="48">
        <f t="shared" si="13"/>
        <v>0</v>
      </c>
      <c r="O40" s="48">
        <f t="shared" si="13"/>
        <v>0</v>
      </c>
      <c r="P40" s="48"/>
      <c r="Q40" s="68"/>
      <c r="R40" s="68"/>
    </row>
    <row r="41" spans="1:18">
      <c r="A41" s="43" t="s">
        <v>78</v>
      </c>
      <c r="D41" s="48">
        <f t="shared" ref="D41:O41" si="14">D39+D40</f>
        <v>0</v>
      </c>
      <c r="E41" s="48">
        <f t="shared" si="14"/>
        <v>0</v>
      </c>
      <c r="F41" s="48">
        <f t="shared" si="14"/>
        <v>0</v>
      </c>
      <c r="G41" s="48">
        <f t="shared" si="14"/>
        <v>0</v>
      </c>
      <c r="H41" s="48">
        <f t="shared" si="14"/>
        <v>0</v>
      </c>
      <c r="I41" s="48">
        <f t="shared" si="14"/>
        <v>0</v>
      </c>
      <c r="J41" s="48">
        <f t="shared" si="14"/>
        <v>0</v>
      </c>
      <c r="K41" s="48">
        <f t="shared" si="14"/>
        <v>0</v>
      </c>
      <c r="L41" s="48">
        <f t="shared" si="14"/>
        <v>0</v>
      </c>
      <c r="M41" s="48">
        <f t="shared" si="14"/>
        <v>0</v>
      </c>
      <c r="N41" s="48">
        <f t="shared" si="14"/>
        <v>0</v>
      </c>
      <c r="O41" s="48">
        <f t="shared" si="14"/>
        <v>0</v>
      </c>
      <c r="P41" s="48"/>
      <c r="Q41" s="68"/>
      <c r="R41" s="68"/>
    </row>
    <row r="42" spans="1:18">
      <c r="A42" s="43" t="s">
        <v>79</v>
      </c>
      <c r="D42" s="48">
        <f t="shared" ref="D42:O42" si="15">(D39+D41)/2</f>
        <v>0</v>
      </c>
      <c r="E42" s="48">
        <f t="shared" si="15"/>
        <v>0</v>
      </c>
      <c r="F42" s="48">
        <f t="shared" si="15"/>
        <v>0</v>
      </c>
      <c r="G42" s="48">
        <f t="shared" si="15"/>
        <v>0</v>
      </c>
      <c r="H42" s="48">
        <f t="shared" si="15"/>
        <v>0</v>
      </c>
      <c r="I42" s="48">
        <f t="shared" si="15"/>
        <v>0</v>
      </c>
      <c r="J42" s="48">
        <f t="shared" si="15"/>
        <v>0</v>
      </c>
      <c r="K42" s="48">
        <f t="shared" si="15"/>
        <v>0</v>
      </c>
      <c r="L42" s="48">
        <f t="shared" si="15"/>
        <v>0</v>
      </c>
      <c r="M42" s="48">
        <f t="shared" si="15"/>
        <v>0</v>
      </c>
      <c r="N42" s="48">
        <f t="shared" si="15"/>
        <v>0</v>
      </c>
      <c r="O42" s="48">
        <f t="shared" si="15"/>
        <v>0</v>
      </c>
      <c r="P42" s="48"/>
      <c r="Q42" s="68"/>
      <c r="R42" s="68"/>
    </row>
    <row r="43" spans="1:18">
      <c r="Q43" s="68"/>
      <c r="R43" s="68"/>
    </row>
    <row r="44" spans="1:18">
      <c r="A44" s="47" t="s">
        <v>361</v>
      </c>
      <c r="C44" s="43">
        <f>$B$4</f>
        <v>1</v>
      </c>
      <c r="D44" s="60">
        <f>ROUND('CAP16.3 Adds'!I91,0)*$C$44</f>
        <v>0</v>
      </c>
      <c r="E44" s="60">
        <f>ROUND('CAP16.3 Adds'!J91,0)*$C$44</f>
        <v>0</v>
      </c>
      <c r="F44" s="60">
        <f>ROUND('CAP16.3 Adds'!K91,0)*$C$44</f>
        <v>0</v>
      </c>
      <c r="G44" s="60">
        <f>ROUND('CAP16.3 Adds'!L91,0)*$C$44</f>
        <v>0</v>
      </c>
      <c r="H44" s="60">
        <f>ROUND('CAP16.3 Adds'!M91,0)*$C$44</f>
        <v>0</v>
      </c>
      <c r="I44" s="60">
        <f>ROUND('CAP16.3 Adds'!N91,0)*$C$44</f>
        <v>0</v>
      </c>
      <c r="J44" s="60">
        <f>ROUND('CAP16.3 Adds'!O91,0)*$C$44</f>
        <v>0</v>
      </c>
      <c r="K44" s="60">
        <f>ROUND('CAP16.3 Adds'!P91,0)*$C$44</f>
        <v>0</v>
      </c>
      <c r="L44" s="60">
        <f>ROUND('CAP16.3 Adds'!Q91,0)*$C$44</f>
        <v>0</v>
      </c>
      <c r="M44" s="60">
        <f>ROUND('CAP16.3 Adds'!R91,0)*$C$44</f>
        <v>0</v>
      </c>
      <c r="N44" s="60">
        <f>ROUND('CAP16.3 Adds'!S91,0)*$C$44</f>
        <v>0</v>
      </c>
      <c r="O44" s="60">
        <f>ROUND('CAP16.3 Adds'!T91,0)*$C$44</f>
        <v>0</v>
      </c>
      <c r="P44" s="59"/>
      <c r="Q44" s="68">
        <f>SUM(D44:O44)/1000</f>
        <v>0</v>
      </c>
      <c r="R44" s="68">
        <f>SUM(D49:O49)/12</f>
        <v>0</v>
      </c>
    </row>
    <row r="45" spans="1:18">
      <c r="A45" s="47" t="s">
        <v>80</v>
      </c>
      <c r="Q45" s="68"/>
      <c r="R45" s="68"/>
    </row>
    <row r="46" spans="1:18">
      <c r="A46" s="43" t="s">
        <v>76</v>
      </c>
      <c r="D46" s="43">
        <v>0</v>
      </c>
      <c r="E46" s="48">
        <f t="shared" ref="E46" si="16">D48</f>
        <v>0</v>
      </c>
      <c r="F46" s="48">
        <f t="shared" ref="F46" si="17">E48</f>
        <v>0</v>
      </c>
      <c r="G46" s="48">
        <f t="shared" ref="G46" si="18">F48</f>
        <v>0</v>
      </c>
      <c r="H46" s="48">
        <f t="shared" ref="H46" si="19">G48</f>
        <v>0</v>
      </c>
      <c r="I46" s="48">
        <f t="shared" ref="I46" si="20">H48</f>
        <v>0</v>
      </c>
      <c r="J46" s="48">
        <f t="shared" ref="J46" si="21">I48</f>
        <v>0</v>
      </c>
      <c r="K46" s="48">
        <f t="shared" ref="K46" si="22">J48</f>
        <v>0</v>
      </c>
      <c r="L46" s="48">
        <f t="shared" ref="L46" si="23">K48</f>
        <v>0</v>
      </c>
      <c r="M46" s="48">
        <f t="shared" ref="M46" si="24">L48</f>
        <v>0</v>
      </c>
      <c r="N46" s="48">
        <f t="shared" ref="N46" si="25">M48</f>
        <v>0</v>
      </c>
      <c r="O46" s="48">
        <f t="shared" ref="O46" si="26">N48</f>
        <v>0</v>
      </c>
      <c r="P46" s="48"/>
      <c r="Q46" s="68"/>
      <c r="R46" s="68"/>
    </row>
    <row r="47" spans="1:18">
      <c r="A47" s="43" t="s">
        <v>77</v>
      </c>
      <c r="D47" s="48">
        <f>D44/1000</f>
        <v>0</v>
      </c>
      <c r="E47" s="48">
        <f t="shared" ref="E47:O47" si="27">E44/1000</f>
        <v>0</v>
      </c>
      <c r="F47" s="48">
        <f t="shared" si="27"/>
        <v>0</v>
      </c>
      <c r="G47" s="48">
        <f t="shared" si="27"/>
        <v>0</v>
      </c>
      <c r="H47" s="48">
        <f t="shared" si="27"/>
        <v>0</v>
      </c>
      <c r="I47" s="48">
        <f t="shared" si="27"/>
        <v>0</v>
      </c>
      <c r="J47" s="48">
        <f t="shared" si="27"/>
        <v>0</v>
      </c>
      <c r="K47" s="48">
        <f t="shared" si="27"/>
        <v>0</v>
      </c>
      <c r="L47" s="48">
        <f t="shared" si="27"/>
        <v>0</v>
      </c>
      <c r="M47" s="48">
        <f t="shared" si="27"/>
        <v>0</v>
      </c>
      <c r="N47" s="48">
        <f t="shared" si="27"/>
        <v>0</v>
      </c>
      <c r="O47" s="48">
        <f t="shared" si="27"/>
        <v>0</v>
      </c>
      <c r="P47" s="48"/>
      <c r="Q47" s="68"/>
      <c r="R47" s="68"/>
    </row>
    <row r="48" spans="1:18">
      <c r="A48" s="43" t="s">
        <v>78</v>
      </c>
      <c r="D48" s="48">
        <f t="shared" ref="D48:O48" si="28">D46+D47</f>
        <v>0</v>
      </c>
      <c r="E48" s="48">
        <f t="shared" si="28"/>
        <v>0</v>
      </c>
      <c r="F48" s="48">
        <f t="shared" si="28"/>
        <v>0</v>
      </c>
      <c r="G48" s="48">
        <f t="shared" si="28"/>
        <v>0</v>
      </c>
      <c r="H48" s="48">
        <f t="shared" si="28"/>
        <v>0</v>
      </c>
      <c r="I48" s="48">
        <f t="shared" si="28"/>
        <v>0</v>
      </c>
      <c r="J48" s="48">
        <f t="shared" si="28"/>
        <v>0</v>
      </c>
      <c r="K48" s="48">
        <f t="shared" si="28"/>
        <v>0</v>
      </c>
      <c r="L48" s="48">
        <f t="shared" si="28"/>
        <v>0</v>
      </c>
      <c r="M48" s="48">
        <f t="shared" si="28"/>
        <v>0</v>
      </c>
      <c r="N48" s="48">
        <f t="shared" si="28"/>
        <v>0</v>
      </c>
      <c r="O48" s="48">
        <f t="shared" si="28"/>
        <v>0</v>
      </c>
      <c r="P48" s="48"/>
      <c r="Q48" s="68"/>
      <c r="R48" s="68"/>
    </row>
    <row r="49" spans="1:18">
      <c r="A49" s="43" t="s">
        <v>79</v>
      </c>
      <c r="D49" s="48">
        <f t="shared" ref="D49:O49" si="29">(D46+D48)/2</f>
        <v>0</v>
      </c>
      <c r="E49" s="48">
        <f t="shared" si="29"/>
        <v>0</v>
      </c>
      <c r="F49" s="48">
        <f t="shared" si="29"/>
        <v>0</v>
      </c>
      <c r="G49" s="48">
        <f t="shared" si="29"/>
        <v>0</v>
      </c>
      <c r="H49" s="48">
        <f t="shared" si="29"/>
        <v>0</v>
      </c>
      <c r="I49" s="48">
        <f t="shared" si="29"/>
        <v>0</v>
      </c>
      <c r="J49" s="48">
        <f t="shared" si="29"/>
        <v>0</v>
      </c>
      <c r="K49" s="48">
        <f t="shared" si="29"/>
        <v>0</v>
      </c>
      <c r="L49" s="48">
        <f t="shared" si="29"/>
        <v>0</v>
      </c>
      <c r="M49" s="48">
        <f t="shared" si="29"/>
        <v>0</v>
      </c>
      <c r="N49" s="48">
        <f t="shared" si="29"/>
        <v>0</v>
      </c>
      <c r="O49" s="48">
        <f t="shared" si="29"/>
        <v>0</v>
      </c>
      <c r="P49" s="48"/>
      <c r="Q49" s="68"/>
      <c r="R49" s="68"/>
    </row>
    <row r="50" spans="1:18">
      <c r="Q50" s="68"/>
      <c r="R50" s="68"/>
    </row>
    <row r="51" spans="1:18">
      <c r="A51" s="47" t="s">
        <v>450</v>
      </c>
      <c r="C51" s="43">
        <f>$B$4</f>
        <v>1</v>
      </c>
      <c r="D51" s="60">
        <f>ROUND('CAP16.3 Adds'!I97,0)*$C$51</f>
        <v>0</v>
      </c>
      <c r="E51" s="60">
        <f>ROUND('CAP16.3 Adds'!J97,0)*$C$51</f>
        <v>0</v>
      </c>
      <c r="F51" s="60">
        <f>ROUND('CAP16.3 Adds'!K97,0)*$C$51</f>
        <v>0</v>
      </c>
      <c r="G51" s="60">
        <f>ROUND('CAP16.3 Adds'!L97,0)*$C$51</f>
        <v>0</v>
      </c>
      <c r="H51" s="60">
        <f>ROUND('CAP16.3 Adds'!M97,0)*$C$51</f>
        <v>0</v>
      </c>
      <c r="I51" s="60">
        <f>ROUND('CAP16.3 Adds'!N97,0)*$C$51</f>
        <v>0</v>
      </c>
      <c r="J51" s="60">
        <f>ROUND('CAP16.3 Adds'!O97,0)*$C$51</f>
        <v>0</v>
      </c>
      <c r="K51" s="60">
        <f>ROUND('CAP16.3 Adds'!P97,0)*$C$51</f>
        <v>0</v>
      </c>
      <c r="L51" s="60">
        <f>ROUND('CAP16.3 Adds'!Q97,0)*$C$51</f>
        <v>0</v>
      </c>
      <c r="M51" s="60">
        <f>ROUND('CAP16.3 Adds'!R97,0)*$C$51</f>
        <v>0</v>
      </c>
      <c r="N51" s="60">
        <f>ROUND('CAP16.3 Adds'!S97,0)*$C$51</f>
        <v>0</v>
      </c>
      <c r="O51" s="60">
        <f>ROUND('CAP16.3 Adds'!T97,0)*$C$51</f>
        <v>0</v>
      </c>
      <c r="P51" s="59"/>
      <c r="Q51" s="68">
        <f>SUM(D51:O51)/1000</f>
        <v>0</v>
      </c>
      <c r="R51" s="68">
        <f>SUM(D56:O56)/12</f>
        <v>0</v>
      </c>
    </row>
    <row r="52" spans="1:18">
      <c r="A52" s="47" t="s">
        <v>80</v>
      </c>
      <c r="Q52" s="68"/>
      <c r="R52" s="68"/>
    </row>
    <row r="53" spans="1:18">
      <c r="A53" s="43" t="s">
        <v>76</v>
      </c>
      <c r="D53" s="43">
        <v>0</v>
      </c>
      <c r="E53" s="48">
        <f t="shared" ref="E53" si="30">D55</f>
        <v>0</v>
      </c>
      <c r="F53" s="48">
        <f t="shared" ref="F53" si="31">E55</f>
        <v>0</v>
      </c>
      <c r="G53" s="48">
        <f t="shared" ref="G53" si="32">F55</f>
        <v>0</v>
      </c>
      <c r="H53" s="48">
        <f t="shared" ref="H53" si="33">G55</f>
        <v>0</v>
      </c>
      <c r="I53" s="48">
        <f t="shared" ref="I53" si="34">H55</f>
        <v>0</v>
      </c>
      <c r="J53" s="48">
        <f t="shared" ref="J53" si="35">I55</f>
        <v>0</v>
      </c>
      <c r="K53" s="48">
        <f t="shared" ref="K53" si="36">J55</f>
        <v>0</v>
      </c>
      <c r="L53" s="48">
        <f t="shared" ref="L53" si="37">K55</f>
        <v>0</v>
      </c>
      <c r="M53" s="48">
        <f t="shared" ref="M53" si="38">L55</f>
        <v>0</v>
      </c>
      <c r="N53" s="48">
        <f t="shared" ref="N53" si="39">M55</f>
        <v>0</v>
      </c>
      <c r="O53" s="48">
        <f t="shared" ref="O53" si="40">N55</f>
        <v>0</v>
      </c>
      <c r="P53" s="48"/>
      <c r="Q53" s="68"/>
      <c r="R53" s="68"/>
    </row>
    <row r="54" spans="1:18">
      <c r="A54" s="43" t="s">
        <v>77</v>
      </c>
      <c r="D54" s="48">
        <f>D51/1000</f>
        <v>0</v>
      </c>
      <c r="E54" s="48">
        <f t="shared" ref="E54:O54" si="41">E51/1000</f>
        <v>0</v>
      </c>
      <c r="F54" s="48">
        <f t="shared" si="41"/>
        <v>0</v>
      </c>
      <c r="G54" s="48">
        <f t="shared" si="41"/>
        <v>0</v>
      </c>
      <c r="H54" s="48">
        <f t="shared" si="41"/>
        <v>0</v>
      </c>
      <c r="I54" s="48">
        <f t="shared" si="41"/>
        <v>0</v>
      </c>
      <c r="J54" s="48">
        <f t="shared" si="41"/>
        <v>0</v>
      </c>
      <c r="K54" s="48">
        <f t="shared" si="41"/>
        <v>0</v>
      </c>
      <c r="L54" s="48">
        <f t="shared" si="41"/>
        <v>0</v>
      </c>
      <c r="M54" s="48">
        <f t="shared" si="41"/>
        <v>0</v>
      </c>
      <c r="N54" s="48">
        <f t="shared" si="41"/>
        <v>0</v>
      </c>
      <c r="O54" s="48">
        <f t="shared" si="41"/>
        <v>0</v>
      </c>
      <c r="P54" s="48"/>
      <c r="Q54" s="68"/>
      <c r="R54" s="68"/>
    </row>
    <row r="55" spans="1:18">
      <c r="A55" s="43" t="s">
        <v>78</v>
      </c>
      <c r="D55" s="48">
        <f t="shared" ref="D55:O55" si="42">D53+D54</f>
        <v>0</v>
      </c>
      <c r="E55" s="48">
        <f t="shared" si="42"/>
        <v>0</v>
      </c>
      <c r="F55" s="48">
        <f t="shared" si="42"/>
        <v>0</v>
      </c>
      <c r="G55" s="48">
        <f t="shared" si="42"/>
        <v>0</v>
      </c>
      <c r="H55" s="48">
        <f t="shared" si="42"/>
        <v>0</v>
      </c>
      <c r="I55" s="48">
        <f t="shared" si="42"/>
        <v>0</v>
      </c>
      <c r="J55" s="48">
        <f t="shared" si="42"/>
        <v>0</v>
      </c>
      <c r="K55" s="48">
        <f t="shared" si="42"/>
        <v>0</v>
      </c>
      <c r="L55" s="48">
        <f t="shared" si="42"/>
        <v>0</v>
      </c>
      <c r="M55" s="48">
        <f t="shared" si="42"/>
        <v>0</v>
      </c>
      <c r="N55" s="48">
        <f t="shared" si="42"/>
        <v>0</v>
      </c>
      <c r="O55" s="48">
        <f t="shared" si="42"/>
        <v>0</v>
      </c>
      <c r="P55" s="48"/>
      <c r="Q55" s="68"/>
      <c r="R55" s="68"/>
    </row>
    <row r="56" spans="1:18">
      <c r="A56" s="43" t="s">
        <v>79</v>
      </c>
      <c r="D56" s="48">
        <f t="shared" ref="D56:O56" si="43">(D53+D55)/2</f>
        <v>0</v>
      </c>
      <c r="E56" s="48">
        <f t="shared" si="43"/>
        <v>0</v>
      </c>
      <c r="F56" s="48">
        <f t="shared" si="43"/>
        <v>0</v>
      </c>
      <c r="G56" s="48">
        <f t="shared" si="43"/>
        <v>0</v>
      </c>
      <c r="H56" s="48">
        <f t="shared" si="43"/>
        <v>0</v>
      </c>
      <c r="I56" s="48">
        <f t="shared" si="43"/>
        <v>0</v>
      </c>
      <c r="J56" s="48">
        <f t="shared" si="43"/>
        <v>0</v>
      </c>
      <c r="K56" s="48">
        <f t="shared" si="43"/>
        <v>0</v>
      </c>
      <c r="L56" s="48">
        <f t="shared" si="43"/>
        <v>0</v>
      </c>
      <c r="M56" s="48">
        <f t="shared" si="43"/>
        <v>0</v>
      </c>
      <c r="N56" s="48">
        <f t="shared" si="43"/>
        <v>0</v>
      </c>
      <c r="O56" s="48">
        <f t="shared" si="43"/>
        <v>0</v>
      </c>
      <c r="P56" s="48"/>
      <c r="Q56" s="68"/>
      <c r="R56" s="68"/>
    </row>
    <row r="57" spans="1:18">
      <c r="Q57" s="68"/>
      <c r="R57" s="68"/>
    </row>
    <row r="58" spans="1:18">
      <c r="A58" s="47" t="s">
        <v>92</v>
      </c>
      <c r="C58" s="43">
        <f>$B$4</f>
        <v>1</v>
      </c>
      <c r="D58" s="59">
        <f>ROUND('CAP16.3 Adds'!I55,0)*$C$58</f>
        <v>0</v>
      </c>
      <c r="E58" s="59">
        <f>ROUND('CAP16.3 Adds'!J55,0)*$C$58</f>
        <v>0</v>
      </c>
      <c r="F58" s="59">
        <f>ROUND('CAP16.3 Adds'!K55,0)*$C$58</f>
        <v>0</v>
      </c>
      <c r="G58" s="59">
        <f>ROUND('CAP16.3 Adds'!L55,0)*$C$58</f>
        <v>0</v>
      </c>
      <c r="H58" s="59">
        <f>ROUND('CAP16.3 Adds'!M55,0)*$C$58</f>
        <v>0</v>
      </c>
      <c r="I58" s="59">
        <f>ROUND('CAP16.3 Adds'!N55,0)*$C$58</f>
        <v>0</v>
      </c>
      <c r="J58" s="59">
        <f>ROUND('CAP16.3 Adds'!O55,0)*$C$58</f>
        <v>0</v>
      </c>
      <c r="K58" s="59">
        <f>ROUND('CAP16.3 Adds'!P55,0)*$C$58</f>
        <v>0</v>
      </c>
      <c r="L58" s="59">
        <f>ROUND('CAP16.3 Adds'!Q55,0)*$C$58</f>
        <v>0</v>
      </c>
      <c r="M58" s="59">
        <f>ROUND('CAP16.3 Adds'!R55,0)*$C$58</f>
        <v>0</v>
      </c>
      <c r="N58" s="59">
        <f>ROUND('CAP16.3 Adds'!S55,0)*$C$58</f>
        <v>0</v>
      </c>
      <c r="O58" s="59">
        <f>ROUND('CAP16.3 Adds'!T55,0)*$C$58</f>
        <v>0</v>
      </c>
      <c r="P58" s="59"/>
      <c r="Q58" s="68">
        <f>SUM(D58:O58)/1000</f>
        <v>0</v>
      </c>
      <c r="R58" s="68">
        <f>SUM(D63:O63)/12</f>
        <v>0</v>
      </c>
    </row>
    <row r="59" spans="1:18">
      <c r="A59" s="47" t="s">
        <v>80</v>
      </c>
      <c r="Q59" s="68"/>
      <c r="R59" s="68"/>
    </row>
    <row r="60" spans="1:18">
      <c r="A60" s="43" t="s">
        <v>76</v>
      </c>
      <c r="D60" s="43">
        <v>0</v>
      </c>
      <c r="E60" s="48">
        <f t="shared" ref="E60:O60" si="44">D62</f>
        <v>0</v>
      </c>
      <c r="F60" s="48">
        <f t="shared" si="44"/>
        <v>0</v>
      </c>
      <c r="G60" s="48">
        <f t="shared" si="44"/>
        <v>0</v>
      </c>
      <c r="H60" s="48">
        <f t="shared" si="44"/>
        <v>0</v>
      </c>
      <c r="I60" s="48">
        <f t="shared" si="44"/>
        <v>0</v>
      </c>
      <c r="J60" s="48">
        <f t="shared" si="44"/>
        <v>0</v>
      </c>
      <c r="K60" s="48">
        <f t="shared" si="44"/>
        <v>0</v>
      </c>
      <c r="L60" s="48">
        <f t="shared" si="44"/>
        <v>0</v>
      </c>
      <c r="M60" s="48">
        <f t="shared" si="44"/>
        <v>0</v>
      </c>
      <c r="N60" s="48">
        <f t="shared" si="44"/>
        <v>0</v>
      </c>
      <c r="O60" s="48">
        <f t="shared" si="44"/>
        <v>0</v>
      </c>
      <c r="P60" s="48"/>
      <c r="Q60" s="68"/>
      <c r="R60" s="68"/>
    </row>
    <row r="61" spans="1:18">
      <c r="A61" s="43" t="s">
        <v>77</v>
      </c>
      <c r="D61" s="48">
        <f>D58/1000</f>
        <v>0</v>
      </c>
      <c r="E61" s="48">
        <f t="shared" ref="E61:O61" si="45">E58/1000</f>
        <v>0</v>
      </c>
      <c r="F61" s="48">
        <f t="shared" si="45"/>
        <v>0</v>
      </c>
      <c r="G61" s="48">
        <f t="shared" si="45"/>
        <v>0</v>
      </c>
      <c r="H61" s="48">
        <f t="shared" si="45"/>
        <v>0</v>
      </c>
      <c r="I61" s="48">
        <f t="shared" si="45"/>
        <v>0</v>
      </c>
      <c r="J61" s="48">
        <f t="shared" si="45"/>
        <v>0</v>
      </c>
      <c r="K61" s="48">
        <f t="shared" si="45"/>
        <v>0</v>
      </c>
      <c r="L61" s="48">
        <f t="shared" si="45"/>
        <v>0</v>
      </c>
      <c r="M61" s="48">
        <f t="shared" si="45"/>
        <v>0</v>
      </c>
      <c r="N61" s="48">
        <f t="shared" si="45"/>
        <v>0</v>
      </c>
      <c r="O61" s="48">
        <f t="shared" si="45"/>
        <v>0</v>
      </c>
      <c r="P61" s="48"/>
      <c r="Q61" s="68"/>
      <c r="R61" s="68"/>
    </row>
    <row r="62" spans="1:18">
      <c r="A62" s="43" t="s">
        <v>78</v>
      </c>
      <c r="D62" s="48">
        <f t="shared" ref="D62:O62" si="46">D60+D61</f>
        <v>0</v>
      </c>
      <c r="E62" s="48">
        <f t="shared" si="46"/>
        <v>0</v>
      </c>
      <c r="F62" s="48">
        <f t="shared" si="46"/>
        <v>0</v>
      </c>
      <c r="G62" s="48">
        <f t="shared" si="46"/>
        <v>0</v>
      </c>
      <c r="H62" s="48">
        <f t="shared" si="46"/>
        <v>0</v>
      </c>
      <c r="I62" s="48">
        <f t="shared" si="46"/>
        <v>0</v>
      </c>
      <c r="J62" s="48">
        <f t="shared" si="46"/>
        <v>0</v>
      </c>
      <c r="K62" s="48">
        <f t="shared" si="46"/>
        <v>0</v>
      </c>
      <c r="L62" s="48">
        <f t="shared" si="46"/>
        <v>0</v>
      </c>
      <c r="M62" s="48">
        <f t="shared" si="46"/>
        <v>0</v>
      </c>
      <c r="N62" s="48">
        <f t="shared" si="46"/>
        <v>0</v>
      </c>
      <c r="O62" s="48">
        <f t="shared" si="46"/>
        <v>0</v>
      </c>
      <c r="P62" s="48"/>
      <c r="Q62" s="68"/>
      <c r="R62" s="68"/>
    </row>
    <row r="63" spans="1:18">
      <c r="A63" s="43" t="s">
        <v>79</v>
      </c>
      <c r="D63" s="48">
        <f t="shared" ref="D63:O63" si="47">(D60+D62)/2</f>
        <v>0</v>
      </c>
      <c r="E63" s="48">
        <f t="shared" si="47"/>
        <v>0</v>
      </c>
      <c r="F63" s="48">
        <f t="shared" si="47"/>
        <v>0</v>
      </c>
      <c r="G63" s="48">
        <f t="shared" si="47"/>
        <v>0</v>
      </c>
      <c r="H63" s="48">
        <f t="shared" si="47"/>
        <v>0</v>
      </c>
      <c r="I63" s="48">
        <f t="shared" si="47"/>
        <v>0</v>
      </c>
      <c r="J63" s="48">
        <f t="shared" si="47"/>
        <v>0</v>
      </c>
      <c r="K63" s="48">
        <f t="shared" si="47"/>
        <v>0</v>
      </c>
      <c r="L63" s="48">
        <f t="shared" si="47"/>
        <v>0</v>
      </c>
      <c r="M63" s="48">
        <f t="shared" si="47"/>
        <v>0</v>
      </c>
      <c r="N63" s="48">
        <f t="shared" si="47"/>
        <v>0</v>
      </c>
      <c r="O63" s="48">
        <f t="shared" si="47"/>
        <v>0</v>
      </c>
      <c r="P63" s="48"/>
      <c r="Q63" s="68"/>
      <c r="R63" s="68"/>
    </row>
    <row r="64" spans="1:18">
      <c r="Q64" s="68"/>
      <c r="R64" s="68"/>
    </row>
    <row r="65" spans="1:18">
      <c r="Q65" s="68"/>
      <c r="R65" s="68"/>
    </row>
    <row r="66" spans="1:18">
      <c r="A66" s="47" t="s">
        <v>93</v>
      </c>
      <c r="C66" s="43">
        <f>$B$4</f>
        <v>1</v>
      </c>
      <c r="D66" s="59">
        <f>ROUND('CAP16.3 Adds'!I42,0)*$C$66</f>
        <v>0</v>
      </c>
      <c r="E66" s="59">
        <f>ROUND('CAP16.3 Adds'!J42,0)*$C$66</f>
        <v>0</v>
      </c>
      <c r="F66" s="59">
        <f>ROUND('CAP16.3 Adds'!K42,0)*$C$66</f>
        <v>0</v>
      </c>
      <c r="G66" s="59">
        <f>ROUND('CAP16.3 Adds'!L42,0)*$C$66</f>
        <v>0</v>
      </c>
      <c r="H66" s="59">
        <f>ROUND('CAP16.3 Adds'!M42,0)*$C$66</f>
        <v>0</v>
      </c>
      <c r="I66" s="59">
        <f>ROUND('CAP16.3 Adds'!N42,0)*$C$66</f>
        <v>0</v>
      </c>
      <c r="J66" s="59">
        <f>ROUND('CAP16.3 Adds'!O42,0)*$C$66</f>
        <v>0</v>
      </c>
      <c r="K66" s="59">
        <f>ROUND('CAP16.3 Adds'!P42,0)*$C$66</f>
        <v>0</v>
      </c>
      <c r="L66" s="59">
        <f>ROUND('CAP16.3 Adds'!Q42,0)*$C$66</f>
        <v>0</v>
      </c>
      <c r="M66" s="59">
        <f>ROUND('CAP16.3 Adds'!R42,0)*$C$66</f>
        <v>0</v>
      </c>
      <c r="N66" s="59">
        <f>ROUND('CAP16.3 Adds'!S42,0)*$C$66</f>
        <v>0</v>
      </c>
      <c r="O66" s="59">
        <f>ROUND('CAP16.3 Adds'!T42,0)*$C$66</f>
        <v>0</v>
      </c>
      <c r="P66" s="59"/>
      <c r="Q66" s="68">
        <f>SUM(D66:O66)/1000</f>
        <v>0</v>
      </c>
      <c r="R66" s="68">
        <f>SUM(D71:O71)/12</f>
        <v>0</v>
      </c>
    </row>
    <row r="67" spans="1:18">
      <c r="A67" s="47" t="s">
        <v>80</v>
      </c>
      <c r="Q67" s="68"/>
      <c r="R67" s="68"/>
    </row>
    <row r="68" spans="1:18">
      <c r="A68" s="43" t="s">
        <v>76</v>
      </c>
      <c r="D68" s="43">
        <v>0</v>
      </c>
      <c r="E68" s="48">
        <f t="shared" ref="E68:O68" si="48">D70</f>
        <v>0</v>
      </c>
      <c r="F68" s="48">
        <f t="shared" si="48"/>
        <v>0</v>
      </c>
      <c r="G68" s="48">
        <f t="shared" si="48"/>
        <v>0</v>
      </c>
      <c r="H68" s="48">
        <f t="shared" si="48"/>
        <v>0</v>
      </c>
      <c r="I68" s="48">
        <f t="shared" si="48"/>
        <v>0</v>
      </c>
      <c r="J68" s="48">
        <f t="shared" si="48"/>
        <v>0</v>
      </c>
      <c r="K68" s="48">
        <f t="shared" si="48"/>
        <v>0</v>
      </c>
      <c r="L68" s="48">
        <f t="shared" si="48"/>
        <v>0</v>
      </c>
      <c r="M68" s="48">
        <f t="shared" si="48"/>
        <v>0</v>
      </c>
      <c r="N68" s="48">
        <f t="shared" si="48"/>
        <v>0</v>
      </c>
      <c r="O68" s="48">
        <f t="shared" si="48"/>
        <v>0</v>
      </c>
      <c r="P68" s="48"/>
      <c r="Q68" s="68"/>
      <c r="R68" s="68"/>
    </row>
    <row r="69" spans="1:18">
      <c r="A69" s="43" t="s">
        <v>77</v>
      </c>
      <c r="D69" s="48">
        <f>D66/1000</f>
        <v>0</v>
      </c>
      <c r="E69" s="48">
        <f t="shared" ref="E69:O69" si="49">E66/1000</f>
        <v>0</v>
      </c>
      <c r="F69" s="48">
        <f t="shared" si="49"/>
        <v>0</v>
      </c>
      <c r="G69" s="48">
        <f t="shared" si="49"/>
        <v>0</v>
      </c>
      <c r="H69" s="48">
        <f t="shared" si="49"/>
        <v>0</v>
      </c>
      <c r="I69" s="48">
        <f t="shared" si="49"/>
        <v>0</v>
      </c>
      <c r="J69" s="48">
        <f t="shared" si="49"/>
        <v>0</v>
      </c>
      <c r="K69" s="48">
        <f t="shared" si="49"/>
        <v>0</v>
      </c>
      <c r="L69" s="48">
        <f t="shared" si="49"/>
        <v>0</v>
      </c>
      <c r="M69" s="48">
        <f t="shared" si="49"/>
        <v>0</v>
      </c>
      <c r="N69" s="48">
        <f t="shared" si="49"/>
        <v>0</v>
      </c>
      <c r="O69" s="48">
        <f t="shared" si="49"/>
        <v>0</v>
      </c>
      <c r="P69" s="48"/>
      <c r="Q69" s="68"/>
      <c r="R69" s="68"/>
    </row>
    <row r="70" spans="1:18">
      <c r="A70" s="43" t="s">
        <v>78</v>
      </c>
      <c r="D70" s="48">
        <f t="shared" ref="D70:O70" si="50">D68+D69</f>
        <v>0</v>
      </c>
      <c r="E70" s="48">
        <f t="shared" si="50"/>
        <v>0</v>
      </c>
      <c r="F70" s="48">
        <f t="shared" si="50"/>
        <v>0</v>
      </c>
      <c r="G70" s="48">
        <f t="shared" si="50"/>
        <v>0</v>
      </c>
      <c r="H70" s="48">
        <f t="shared" si="50"/>
        <v>0</v>
      </c>
      <c r="I70" s="48">
        <f t="shared" si="50"/>
        <v>0</v>
      </c>
      <c r="J70" s="48">
        <f t="shared" si="50"/>
        <v>0</v>
      </c>
      <c r="K70" s="48">
        <f t="shared" si="50"/>
        <v>0</v>
      </c>
      <c r="L70" s="48">
        <f t="shared" si="50"/>
        <v>0</v>
      </c>
      <c r="M70" s="48">
        <f t="shared" si="50"/>
        <v>0</v>
      </c>
      <c r="N70" s="48">
        <f t="shared" si="50"/>
        <v>0</v>
      </c>
      <c r="O70" s="48">
        <f t="shared" si="50"/>
        <v>0</v>
      </c>
      <c r="P70" s="48"/>
      <c r="Q70" s="68"/>
      <c r="R70" s="68"/>
    </row>
    <row r="71" spans="1:18">
      <c r="A71" s="43" t="s">
        <v>79</v>
      </c>
      <c r="D71" s="48">
        <f t="shared" ref="D71:O71" si="51">(D68+D70)/2</f>
        <v>0</v>
      </c>
      <c r="E71" s="48">
        <f t="shared" si="51"/>
        <v>0</v>
      </c>
      <c r="F71" s="48">
        <f t="shared" si="51"/>
        <v>0</v>
      </c>
      <c r="G71" s="48">
        <f t="shared" si="51"/>
        <v>0</v>
      </c>
      <c r="H71" s="48">
        <f t="shared" si="51"/>
        <v>0</v>
      </c>
      <c r="I71" s="48">
        <f t="shared" si="51"/>
        <v>0</v>
      </c>
      <c r="J71" s="48">
        <f t="shared" si="51"/>
        <v>0</v>
      </c>
      <c r="K71" s="48">
        <f t="shared" si="51"/>
        <v>0</v>
      </c>
      <c r="L71" s="48">
        <f t="shared" si="51"/>
        <v>0</v>
      </c>
      <c r="M71" s="48">
        <f t="shared" si="51"/>
        <v>0</v>
      </c>
      <c r="N71" s="48">
        <f t="shared" si="51"/>
        <v>0</v>
      </c>
      <c r="O71" s="48">
        <f t="shared" si="51"/>
        <v>0</v>
      </c>
      <c r="P71" s="48"/>
      <c r="Q71" s="68"/>
      <c r="R71" s="68"/>
    </row>
    <row r="72" spans="1:18">
      <c r="Q72" s="68"/>
      <c r="R72" s="68"/>
    </row>
    <row r="73" spans="1:18">
      <c r="Q73" s="68"/>
      <c r="R73" s="68"/>
    </row>
    <row r="74" spans="1:18">
      <c r="A74" s="47" t="s">
        <v>163</v>
      </c>
      <c r="C74" s="43">
        <f>$B$4</f>
        <v>1</v>
      </c>
      <c r="D74" s="59">
        <f>ROUND(,0)*$C$74</f>
        <v>0</v>
      </c>
      <c r="E74" s="59">
        <f t="shared" ref="E74:O74" si="52">ROUND(,0)*$C$74</f>
        <v>0</v>
      </c>
      <c r="F74" s="59">
        <f t="shared" si="52"/>
        <v>0</v>
      </c>
      <c r="G74" s="59">
        <f t="shared" si="52"/>
        <v>0</v>
      </c>
      <c r="H74" s="59">
        <f t="shared" si="52"/>
        <v>0</v>
      </c>
      <c r="I74" s="59">
        <f t="shared" si="52"/>
        <v>0</v>
      </c>
      <c r="J74" s="59">
        <f t="shared" si="52"/>
        <v>0</v>
      </c>
      <c r="K74" s="59">
        <f t="shared" si="52"/>
        <v>0</v>
      </c>
      <c r="L74" s="59">
        <f t="shared" si="52"/>
        <v>0</v>
      </c>
      <c r="M74" s="59">
        <f t="shared" si="52"/>
        <v>0</v>
      </c>
      <c r="N74" s="59">
        <f t="shared" si="52"/>
        <v>0</v>
      </c>
      <c r="O74" s="59">
        <f t="shared" si="52"/>
        <v>0</v>
      </c>
      <c r="P74" s="59"/>
      <c r="Q74" s="68">
        <f>SUM(D74:O74)/1000</f>
        <v>0</v>
      </c>
      <c r="R74" s="68">
        <f>SUM(D79:O79)/12</f>
        <v>0</v>
      </c>
    </row>
    <row r="75" spans="1:18">
      <c r="A75" s="47" t="s">
        <v>80</v>
      </c>
      <c r="Q75" s="68"/>
      <c r="R75" s="68"/>
    </row>
    <row r="76" spans="1:18">
      <c r="D76" s="43">
        <v>0</v>
      </c>
      <c r="E76" s="48">
        <f t="shared" ref="E76:O76" si="53">D78</f>
        <v>0</v>
      </c>
      <c r="F76" s="48">
        <f t="shared" si="53"/>
        <v>0</v>
      </c>
      <c r="G76" s="48">
        <f t="shared" si="53"/>
        <v>0</v>
      </c>
      <c r="H76" s="48">
        <f t="shared" si="53"/>
        <v>0</v>
      </c>
      <c r="I76" s="48">
        <f t="shared" si="53"/>
        <v>0</v>
      </c>
      <c r="J76" s="48">
        <f t="shared" si="53"/>
        <v>0</v>
      </c>
      <c r="K76" s="48">
        <f t="shared" si="53"/>
        <v>0</v>
      </c>
      <c r="L76" s="48">
        <f t="shared" si="53"/>
        <v>0</v>
      </c>
      <c r="M76" s="48">
        <f t="shared" si="53"/>
        <v>0</v>
      </c>
      <c r="N76" s="48">
        <f t="shared" si="53"/>
        <v>0</v>
      </c>
      <c r="O76" s="48">
        <f t="shared" si="53"/>
        <v>0</v>
      </c>
      <c r="P76" s="48"/>
      <c r="Q76" s="68"/>
      <c r="R76" s="68"/>
    </row>
    <row r="77" spans="1:18">
      <c r="D77" s="48">
        <f>D74/1000</f>
        <v>0</v>
      </c>
      <c r="E77" s="48">
        <f t="shared" ref="E77:O77" si="54">E74/1000</f>
        <v>0</v>
      </c>
      <c r="F77" s="48">
        <f t="shared" si="54"/>
        <v>0</v>
      </c>
      <c r="G77" s="48">
        <f t="shared" si="54"/>
        <v>0</v>
      </c>
      <c r="H77" s="48">
        <f t="shared" si="54"/>
        <v>0</v>
      </c>
      <c r="I77" s="48">
        <f t="shared" si="54"/>
        <v>0</v>
      </c>
      <c r="J77" s="48">
        <f t="shared" si="54"/>
        <v>0</v>
      </c>
      <c r="K77" s="48">
        <f t="shared" si="54"/>
        <v>0</v>
      </c>
      <c r="L77" s="48">
        <f t="shared" si="54"/>
        <v>0</v>
      </c>
      <c r="M77" s="48">
        <f t="shared" si="54"/>
        <v>0</v>
      </c>
      <c r="N77" s="48">
        <f t="shared" si="54"/>
        <v>0</v>
      </c>
      <c r="O77" s="48">
        <f t="shared" si="54"/>
        <v>0</v>
      </c>
      <c r="P77" s="48"/>
      <c r="Q77" s="68"/>
      <c r="R77" s="68"/>
    </row>
    <row r="78" spans="1:18">
      <c r="D78" s="48">
        <f t="shared" ref="D78:O78" si="55">D76+D77</f>
        <v>0</v>
      </c>
      <c r="E78" s="48">
        <f t="shared" si="55"/>
        <v>0</v>
      </c>
      <c r="F78" s="48">
        <f t="shared" si="55"/>
        <v>0</v>
      </c>
      <c r="G78" s="48">
        <f t="shared" si="55"/>
        <v>0</v>
      </c>
      <c r="H78" s="48">
        <f t="shared" si="55"/>
        <v>0</v>
      </c>
      <c r="I78" s="48">
        <f t="shared" si="55"/>
        <v>0</v>
      </c>
      <c r="J78" s="48">
        <f t="shared" si="55"/>
        <v>0</v>
      </c>
      <c r="K78" s="48">
        <f t="shared" si="55"/>
        <v>0</v>
      </c>
      <c r="L78" s="48">
        <f t="shared" si="55"/>
        <v>0</v>
      </c>
      <c r="M78" s="48">
        <f t="shared" si="55"/>
        <v>0</v>
      </c>
      <c r="N78" s="48">
        <f t="shared" si="55"/>
        <v>0</v>
      </c>
      <c r="O78" s="48">
        <f t="shared" si="55"/>
        <v>0</v>
      </c>
      <c r="P78" s="48"/>
      <c r="Q78" s="68"/>
      <c r="R78" s="68"/>
    </row>
    <row r="79" spans="1:18">
      <c r="D79" s="48">
        <f t="shared" ref="D79:O79" si="56">(D76+D78)/2</f>
        <v>0</v>
      </c>
      <c r="E79" s="48">
        <f t="shared" si="56"/>
        <v>0</v>
      </c>
      <c r="F79" s="48">
        <f t="shared" si="56"/>
        <v>0</v>
      </c>
      <c r="G79" s="48">
        <f t="shared" si="56"/>
        <v>0</v>
      </c>
      <c r="H79" s="48">
        <f t="shared" si="56"/>
        <v>0</v>
      </c>
      <c r="I79" s="48">
        <f t="shared" si="56"/>
        <v>0</v>
      </c>
      <c r="J79" s="48">
        <f t="shared" si="56"/>
        <v>0</v>
      </c>
      <c r="K79" s="48">
        <f t="shared" si="56"/>
        <v>0</v>
      </c>
      <c r="L79" s="48">
        <f t="shared" si="56"/>
        <v>0</v>
      </c>
      <c r="M79" s="48">
        <f t="shared" si="56"/>
        <v>0</v>
      </c>
      <c r="N79" s="48">
        <f t="shared" si="56"/>
        <v>0</v>
      </c>
      <c r="O79" s="48">
        <f t="shared" si="56"/>
        <v>0</v>
      </c>
      <c r="P79" s="48"/>
      <c r="Q79" s="68"/>
      <c r="R79" s="68"/>
    </row>
    <row r="80" spans="1:18">
      <c r="Q80" s="68"/>
      <c r="R80" s="68"/>
    </row>
    <row r="81" spans="1:18">
      <c r="Q81" s="68"/>
      <c r="R81" s="68"/>
    </row>
    <row r="82" spans="1:18">
      <c r="A82" s="47" t="s">
        <v>167</v>
      </c>
      <c r="C82" s="43">
        <f>$B$4</f>
        <v>1</v>
      </c>
      <c r="D82" s="59">
        <f>ROUND('CAP16.3 Adds'!I19,0)*$C$82</f>
        <v>0</v>
      </c>
      <c r="E82" s="59">
        <f>ROUND('CAP16.3 Adds'!J19,0)*$C$82</f>
        <v>0</v>
      </c>
      <c r="F82" s="59">
        <f>ROUND('CAP16.3 Adds'!K19,0)*$C$82</f>
        <v>0</v>
      </c>
      <c r="G82" s="59">
        <f>ROUND('CAP16.3 Adds'!L19,0)*$C$82</f>
        <v>0</v>
      </c>
      <c r="H82" s="59">
        <f>ROUND('CAP16.3 Adds'!M19,0)*$C$82</f>
        <v>0</v>
      </c>
      <c r="I82" s="59">
        <f>ROUND('CAP16.3 Adds'!N19,0)*$C$82</f>
        <v>0</v>
      </c>
      <c r="J82" s="59">
        <f>ROUND('CAP16.3 Adds'!O19,0)*$C$82</f>
        <v>0</v>
      </c>
      <c r="K82" s="59">
        <f>ROUND('CAP16.3 Adds'!P19,0)*$C$82</f>
        <v>0</v>
      </c>
      <c r="L82" s="59">
        <f>ROUND('CAP16.3 Adds'!Q19,0)*$C$82</f>
        <v>0</v>
      </c>
      <c r="M82" s="59">
        <f>ROUND('CAP16.3 Adds'!R19,0)*$C$82</f>
        <v>0</v>
      </c>
      <c r="N82" s="59">
        <f>ROUND('CAP16.3 Adds'!S19,0)*$C$82</f>
        <v>0</v>
      </c>
      <c r="O82" s="59">
        <f>ROUND('CAP16.3 Adds'!T19,0)*$C$82</f>
        <v>0</v>
      </c>
      <c r="P82" s="59"/>
      <c r="Q82" s="68">
        <f>SUM(D82:O82)/1000</f>
        <v>0</v>
      </c>
      <c r="R82" s="68">
        <f>SUM(D87:O87)/12</f>
        <v>0</v>
      </c>
    </row>
    <row r="83" spans="1:18">
      <c r="A83" s="47" t="s">
        <v>80</v>
      </c>
      <c r="Q83" s="68"/>
      <c r="R83" s="68"/>
    </row>
    <row r="84" spans="1:18">
      <c r="D84" s="43">
        <v>0</v>
      </c>
      <c r="E84" s="48">
        <f t="shared" ref="E84:O84" si="57">D86</f>
        <v>0</v>
      </c>
      <c r="F84" s="48">
        <f t="shared" si="57"/>
        <v>0</v>
      </c>
      <c r="G84" s="48">
        <f t="shared" si="57"/>
        <v>0</v>
      </c>
      <c r="H84" s="48">
        <f t="shared" si="57"/>
        <v>0</v>
      </c>
      <c r="I84" s="48">
        <f t="shared" si="57"/>
        <v>0</v>
      </c>
      <c r="J84" s="48">
        <f t="shared" si="57"/>
        <v>0</v>
      </c>
      <c r="K84" s="48">
        <f t="shared" si="57"/>
        <v>0</v>
      </c>
      <c r="L84" s="48">
        <f t="shared" si="57"/>
        <v>0</v>
      </c>
      <c r="M84" s="48">
        <f t="shared" si="57"/>
        <v>0</v>
      </c>
      <c r="N84" s="48">
        <f t="shared" si="57"/>
        <v>0</v>
      </c>
      <c r="O84" s="48">
        <f t="shared" si="57"/>
        <v>0</v>
      </c>
      <c r="P84" s="48"/>
      <c r="Q84" s="68"/>
      <c r="R84" s="68"/>
    </row>
    <row r="85" spans="1:18">
      <c r="D85" s="48">
        <f>D82/1000</f>
        <v>0</v>
      </c>
      <c r="E85" s="48">
        <f t="shared" ref="E85:O85" si="58">E82/1000</f>
        <v>0</v>
      </c>
      <c r="F85" s="48">
        <f t="shared" si="58"/>
        <v>0</v>
      </c>
      <c r="G85" s="48">
        <f t="shared" si="58"/>
        <v>0</v>
      </c>
      <c r="H85" s="48">
        <f t="shared" si="58"/>
        <v>0</v>
      </c>
      <c r="I85" s="48">
        <f t="shared" si="58"/>
        <v>0</v>
      </c>
      <c r="J85" s="48">
        <f t="shared" si="58"/>
        <v>0</v>
      </c>
      <c r="K85" s="48">
        <f t="shared" si="58"/>
        <v>0</v>
      </c>
      <c r="L85" s="48">
        <f t="shared" si="58"/>
        <v>0</v>
      </c>
      <c r="M85" s="48">
        <f t="shared" si="58"/>
        <v>0</v>
      </c>
      <c r="N85" s="48">
        <f t="shared" si="58"/>
        <v>0</v>
      </c>
      <c r="O85" s="48">
        <f t="shared" si="58"/>
        <v>0</v>
      </c>
      <c r="P85" s="48"/>
      <c r="Q85" s="68"/>
      <c r="R85" s="68"/>
    </row>
    <row r="86" spans="1:18">
      <c r="D86" s="48">
        <f t="shared" ref="D86:O86" si="59">D84+D85</f>
        <v>0</v>
      </c>
      <c r="E86" s="48">
        <f t="shared" si="59"/>
        <v>0</v>
      </c>
      <c r="F86" s="48">
        <f t="shared" si="59"/>
        <v>0</v>
      </c>
      <c r="G86" s="48">
        <f t="shared" si="59"/>
        <v>0</v>
      </c>
      <c r="H86" s="48">
        <f t="shared" si="59"/>
        <v>0</v>
      </c>
      <c r="I86" s="48">
        <f t="shared" si="59"/>
        <v>0</v>
      </c>
      <c r="J86" s="48">
        <f t="shared" si="59"/>
        <v>0</v>
      </c>
      <c r="K86" s="48">
        <f t="shared" si="59"/>
        <v>0</v>
      </c>
      <c r="L86" s="48">
        <f t="shared" si="59"/>
        <v>0</v>
      </c>
      <c r="M86" s="48">
        <f t="shared" si="59"/>
        <v>0</v>
      </c>
      <c r="N86" s="48">
        <f t="shared" si="59"/>
        <v>0</v>
      </c>
      <c r="O86" s="48">
        <f t="shared" si="59"/>
        <v>0</v>
      </c>
      <c r="P86" s="48"/>
      <c r="Q86" s="68"/>
      <c r="R86" s="68"/>
    </row>
    <row r="87" spans="1:18">
      <c r="D87" s="48">
        <f t="shared" ref="D87:O87" si="60">(D84+D86)/2</f>
        <v>0</v>
      </c>
      <c r="E87" s="48">
        <f t="shared" si="60"/>
        <v>0</v>
      </c>
      <c r="F87" s="48">
        <f t="shared" si="60"/>
        <v>0</v>
      </c>
      <c r="G87" s="48">
        <f t="shared" si="60"/>
        <v>0</v>
      </c>
      <c r="H87" s="48">
        <f t="shared" si="60"/>
        <v>0</v>
      </c>
      <c r="I87" s="48">
        <f t="shared" si="60"/>
        <v>0</v>
      </c>
      <c r="J87" s="48">
        <f t="shared" si="60"/>
        <v>0</v>
      </c>
      <c r="K87" s="48">
        <f t="shared" si="60"/>
        <v>0</v>
      </c>
      <c r="L87" s="48">
        <f t="shared" si="60"/>
        <v>0</v>
      </c>
      <c r="M87" s="48">
        <f t="shared" si="60"/>
        <v>0</v>
      </c>
      <c r="N87" s="48">
        <f t="shared" si="60"/>
        <v>0</v>
      </c>
      <c r="O87" s="48">
        <f t="shared" si="60"/>
        <v>0</v>
      </c>
      <c r="P87" s="48"/>
      <c r="Q87" s="68"/>
      <c r="R87" s="68"/>
    </row>
    <row r="88" spans="1:18">
      <c r="Q88" s="68"/>
      <c r="R88" s="68"/>
    </row>
    <row r="89" spans="1:18">
      <c r="Q89" s="68"/>
      <c r="R89" s="68"/>
    </row>
    <row r="90" spans="1:18">
      <c r="A90" s="47" t="s">
        <v>169</v>
      </c>
      <c r="C90" s="43">
        <f>$B$4</f>
        <v>1</v>
      </c>
      <c r="D90" s="59">
        <f>ROUND('CAP16.3 Adds'!I20,0)*$C$90</f>
        <v>0</v>
      </c>
      <c r="E90" s="59">
        <f>ROUND('CAP16.3 Adds'!J20,0)*$C$90</f>
        <v>0</v>
      </c>
      <c r="F90" s="59">
        <f>ROUND('CAP16.3 Adds'!K20,0)*$C$90</f>
        <v>0</v>
      </c>
      <c r="G90" s="59">
        <f>ROUND('CAP16.3 Adds'!L20,0)*$C$90</f>
        <v>0</v>
      </c>
      <c r="H90" s="59">
        <f>ROUND('CAP16.3 Adds'!M20,0)*$C$90</f>
        <v>0</v>
      </c>
      <c r="I90" s="59">
        <f>ROUND('CAP16.3 Adds'!N20,0)*$C$90</f>
        <v>0</v>
      </c>
      <c r="J90" s="59">
        <f>ROUND('CAP16.3 Adds'!O20,0)*$C$90</f>
        <v>0</v>
      </c>
      <c r="K90" s="59">
        <f>ROUND('CAP16.3 Adds'!P20,0)*$C$90</f>
        <v>0</v>
      </c>
      <c r="L90" s="59">
        <f>ROUND('CAP16.3 Adds'!Q20,0)*$C$90</f>
        <v>0</v>
      </c>
      <c r="M90" s="59">
        <f>ROUND('CAP16.3 Adds'!R20,0)*$C$90</f>
        <v>0</v>
      </c>
      <c r="N90" s="59">
        <f>ROUND('CAP16.3 Adds'!S20,0)*$C$90</f>
        <v>0</v>
      </c>
      <c r="O90" s="59">
        <f>ROUND('CAP16.3 Adds'!T20,0)*$C$90</f>
        <v>0</v>
      </c>
      <c r="P90" s="59"/>
      <c r="Q90" s="68">
        <f>SUM(D90:O90)/1000</f>
        <v>0</v>
      </c>
      <c r="R90" s="68">
        <f>SUM(D95:O95)/12</f>
        <v>0</v>
      </c>
    </row>
    <row r="91" spans="1:18">
      <c r="A91" s="47" t="s">
        <v>80</v>
      </c>
      <c r="Q91" s="68"/>
      <c r="R91" s="68"/>
    </row>
    <row r="92" spans="1:18">
      <c r="D92" s="43">
        <v>0</v>
      </c>
      <c r="E92" s="48">
        <f t="shared" ref="E92:O92" si="61">D94</f>
        <v>0</v>
      </c>
      <c r="F92" s="48">
        <f t="shared" si="61"/>
        <v>0</v>
      </c>
      <c r="G92" s="48">
        <f t="shared" si="61"/>
        <v>0</v>
      </c>
      <c r="H92" s="48">
        <f t="shared" si="61"/>
        <v>0</v>
      </c>
      <c r="I92" s="48">
        <f t="shared" si="61"/>
        <v>0</v>
      </c>
      <c r="J92" s="48">
        <f t="shared" si="61"/>
        <v>0</v>
      </c>
      <c r="K92" s="48">
        <f t="shared" si="61"/>
        <v>0</v>
      </c>
      <c r="L92" s="48">
        <f t="shared" si="61"/>
        <v>0</v>
      </c>
      <c r="M92" s="48">
        <f t="shared" si="61"/>
        <v>0</v>
      </c>
      <c r="N92" s="48">
        <f t="shared" si="61"/>
        <v>0</v>
      </c>
      <c r="O92" s="48">
        <f t="shared" si="61"/>
        <v>0</v>
      </c>
      <c r="P92" s="48"/>
      <c r="Q92" s="68"/>
      <c r="R92" s="68"/>
    </row>
    <row r="93" spans="1:18">
      <c r="D93" s="48">
        <f>D90/1000</f>
        <v>0</v>
      </c>
      <c r="E93" s="48">
        <f t="shared" ref="E93:O93" si="62">E90/1000</f>
        <v>0</v>
      </c>
      <c r="F93" s="48">
        <f t="shared" si="62"/>
        <v>0</v>
      </c>
      <c r="G93" s="48">
        <f t="shared" si="62"/>
        <v>0</v>
      </c>
      <c r="H93" s="48">
        <f t="shared" si="62"/>
        <v>0</v>
      </c>
      <c r="I93" s="48">
        <f t="shared" si="62"/>
        <v>0</v>
      </c>
      <c r="J93" s="48">
        <f t="shared" si="62"/>
        <v>0</v>
      </c>
      <c r="K93" s="48">
        <f t="shared" si="62"/>
        <v>0</v>
      </c>
      <c r="L93" s="48">
        <f t="shared" si="62"/>
        <v>0</v>
      </c>
      <c r="M93" s="48">
        <f t="shared" si="62"/>
        <v>0</v>
      </c>
      <c r="N93" s="48">
        <f t="shared" si="62"/>
        <v>0</v>
      </c>
      <c r="O93" s="48">
        <f t="shared" si="62"/>
        <v>0</v>
      </c>
      <c r="P93" s="48"/>
      <c r="Q93" s="68"/>
      <c r="R93" s="68"/>
    </row>
    <row r="94" spans="1:18">
      <c r="D94" s="48">
        <f t="shared" ref="D94:O94" si="63">D92+D93</f>
        <v>0</v>
      </c>
      <c r="E94" s="48">
        <f t="shared" si="63"/>
        <v>0</v>
      </c>
      <c r="F94" s="48">
        <f t="shared" si="63"/>
        <v>0</v>
      </c>
      <c r="G94" s="48">
        <f t="shared" si="63"/>
        <v>0</v>
      </c>
      <c r="H94" s="48">
        <f t="shared" si="63"/>
        <v>0</v>
      </c>
      <c r="I94" s="48">
        <f t="shared" si="63"/>
        <v>0</v>
      </c>
      <c r="J94" s="48">
        <f t="shared" si="63"/>
        <v>0</v>
      </c>
      <c r="K94" s="48">
        <f t="shared" si="63"/>
        <v>0</v>
      </c>
      <c r="L94" s="48">
        <f t="shared" si="63"/>
        <v>0</v>
      </c>
      <c r="M94" s="48">
        <f t="shared" si="63"/>
        <v>0</v>
      </c>
      <c r="N94" s="48">
        <f t="shared" si="63"/>
        <v>0</v>
      </c>
      <c r="O94" s="48">
        <f t="shared" si="63"/>
        <v>0</v>
      </c>
      <c r="P94" s="48"/>
      <c r="Q94" s="68"/>
      <c r="R94" s="68"/>
    </row>
    <row r="95" spans="1:18">
      <c r="D95" s="48">
        <f t="shared" ref="D95:O95" si="64">(D92+D94)/2</f>
        <v>0</v>
      </c>
      <c r="E95" s="48">
        <f t="shared" si="64"/>
        <v>0</v>
      </c>
      <c r="F95" s="48">
        <f t="shared" si="64"/>
        <v>0</v>
      </c>
      <c r="G95" s="48">
        <f t="shared" si="64"/>
        <v>0</v>
      </c>
      <c r="H95" s="48">
        <f t="shared" si="64"/>
        <v>0</v>
      </c>
      <c r="I95" s="48">
        <f t="shared" si="64"/>
        <v>0</v>
      </c>
      <c r="J95" s="48">
        <f t="shared" si="64"/>
        <v>0</v>
      </c>
      <c r="K95" s="48">
        <f t="shared" si="64"/>
        <v>0</v>
      </c>
      <c r="L95" s="48">
        <f t="shared" si="64"/>
        <v>0</v>
      </c>
      <c r="M95" s="48">
        <f t="shared" si="64"/>
        <v>0</v>
      </c>
      <c r="N95" s="48">
        <f t="shared" si="64"/>
        <v>0</v>
      </c>
      <c r="O95" s="48">
        <f t="shared" si="64"/>
        <v>0</v>
      </c>
      <c r="P95" s="48"/>
      <c r="Q95" s="68"/>
      <c r="R95" s="68"/>
    </row>
    <row r="96" spans="1:18"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68"/>
      <c r="R96" s="68"/>
    </row>
    <row r="97" spans="1:18"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68"/>
      <c r="R97" s="68"/>
    </row>
    <row r="98" spans="1:18">
      <c r="A98" s="47" t="s">
        <v>171</v>
      </c>
      <c r="C98" s="43">
        <f>$B$4</f>
        <v>1</v>
      </c>
      <c r="D98" s="59">
        <f>ROUND('CAP16.3 Adds'!I21,0)*$C$98</f>
        <v>0</v>
      </c>
      <c r="E98" s="59">
        <f>ROUND('CAP16.3 Adds'!J21,0)*$C$98</f>
        <v>0</v>
      </c>
      <c r="F98" s="59">
        <f>ROUND('CAP16.3 Adds'!K21,0)*$C$98</f>
        <v>0</v>
      </c>
      <c r="G98" s="59">
        <f>ROUND('CAP16.3 Adds'!L21,0)*$C$98</f>
        <v>0</v>
      </c>
      <c r="H98" s="59">
        <f>ROUND('CAP16.3 Adds'!M21,0)*$C$98</f>
        <v>0</v>
      </c>
      <c r="I98" s="59">
        <f>ROUND('CAP16.3 Adds'!N21,0)*$C$98</f>
        <v>0</v>
      </c>
      <c r="J98" s="59">
        <f>ROUND('CAP16.3 Adds'!O21,0)*$C$98</f>
        <v>0</v>
      </c>
      <c r="K98" s="59">
        <f>ROUND('CAP16.3 Adds'!P21,0)*$C$98</f>
        <v>0</v>
      </c>
      <c r="L98" s="59">
        <f>ROUND('CAP16.3 Adds'!Q21,0)*$C$98</f>
        <v>0</v>
      </c>
      <c r="M98" s="59">
        <f>ROUND('CAP16.3 Adds'!R21,0)*$C$98</f>
        <v>0</v>
      </c>
      <c r="N98" s="59">
        <f>ROUND('CAP16.3 Adds'!S21,0)*$C$98</f>
        <v>0</v>
      </c>
      <c r="O98" s="59">
        <f>ROUND('CAP16.3 Adds'!T21,0)*$C$98</f>
        <v>0</v>
      </c>
      <c r="P98" s="59"/>
      <c r="Q98" s="68">
        <f>SUM(D98:O98)/1000</f>
        <v>0</v>
      </c>
      <c r="R98" s="68">
        <f>SUM(D103:O103)/12</f>
        <v>0</v>
      </c>
    </row>
    <row r="99" spans="1:18">
      <c r="A99" s="47" t="s">
        <v>80</v>
      </c>
      <c r="Q99" s="68"/>
      <c r="R99" s="68"/>
    </row>
    <row r="100" spans="1:18">
      <c r="D100" s="43">
        <v>0</v>
      </c>
      <c r="E100" s="48">
        <f t="shared" ref="E100:O100" si="65">D102</f>
        <v>0</v>
      </c>
      <c r="F100" s="48">
        <f t="shared" si="65"/>
        <v>0</v>
      </c>
      <c r="G100" s="48">
        <f t="shared" si="65"/>
        <v>0</v>
      </c>
      <c r="H100" s="48">
        <f t="shared" si="65"/>
        <v>0</v>
      </c>
      <c r="I100" s="48">
        <f t="shared" si="65"/>
        <v>0</v>
      </c>
      <c r="J100" s="48">
        <f t="shared" si="65"/>
        <v>0</v>
      </c>
      <c r="K100" s="48">
        <f t="shared" si="65"/>
        <v>0</v>
      </c>
      <c r="L100" s="48">
        <f t="shared" si="65"/>
        <v>0</v>
      </c>
      <c r="M100" s="48">
        <f t="shared" si="65"/>
        <v>0</v>
      </c>
      <c r="N100" s="48">
        <f t="shared" si="65"/>
        <v>0</v>
      </c>
      <c r="O100" s="48">
        <f t="shared" si="65"/>
        <v>0</v>
      </c>
      <c r="P100" s="48"/>
      <c r="Q100" s="68"/>
      <c r="R100" s="68"/>
    </row>
    <row r="101" spans="1:18">
      <c r="D101" s="48">
        <f>D98/1000</f>
        <v>0</v>
      </c>
      <c r="E101" s="48">
        <f t="shared" ref="E101:O101" si="66">E98/1000</f>
        <v>0</v>
      </c>
      <c r="F101" s="48">
        <f t="shared" si="66"/>
        <v>0</v>
      </c>
      <c r="G101" s="48">
        <f t="shared" si="66"/>
        <v>0</v>
      </c>
      <c r="H101" s="48">
        <f t="shared" si="66"/>
        <v>0</v>
      </c>
      <c r="I101" s="48">
        <f t="shared" si="66"/>
        <v>0</v>
      </c>
      <c r="J101" s="48">
        <f t="shared" si="66"/>
        <v>0</v>
      </c>
      <c r="K101" s="48">
        <f t="shared" si="66"/>
        <v>0</v>
      </c>
      <c r="L101" s="48">
        <f t="shared" si="66"/>
        <v>0</v>
      </c>
      <c r="M101" s="48">
        <f t="shared" si="66"/>
        <v>0</v>
      </c>
      <c r="N101" s="48">
        <f t="shared" si="66"/>
        <v>0</v>
      </c>
      <c r="O101" s="48">
        <f t="shared" si="66"/>
        <v>0</v>
      </c>
      <c r="P101" s="48"/>
      <c r="Q101" s="68"/>
      <c r="R101" s="68"/>
    </row>
    <row r="102" spans="1:18">
      <c r="D102" s="48">
        <f t="shared" ref="D102:O102" si="67">D100+D101</f>
        <v>0</v>
      </c>
      <c r="E102" s="48">
        <f t="shared" si="67"/>
        <v>0</v>
      </c>
      <c r="F102" s="48">
        <f t="shared" si="67"/>
        <v>0</v>
      </c>
      <c r="G102" s="48">
        <f t="shared" si="67"/>
        <v>0</v>
      </c>
      <c r="H102" s="48">
        <f t="shared" si="67"/>
        <v>0</v>
      </c>
      <c r="I102" s="48">
        <f t="shared" si="67"/>
        <v>0</v>
      </c>
      <c r="J102" s="48">
        <f t="shared" si="67"/>
        <v>0</v>
      </c>
      <c r="K102" s="48">
        <f t="shared" si="67"/>
        <v>0</v>
      </c>
      <c r="L102" s="48">
        <f t="shared" si="67"/>
        <v>0</v>
      </c>
      <c r="M102" s="48">
        <f t="shared" si="67"/>
        <v>0</v>
      </c>
      <c r="N102" s="48">
        <f t="shared" si="67"/>
        <v>0</v>
      </c>
      <c r="O102" s="48">
        <f t="shared" si="67"/>
        <v>0</v>
      </c>
      <c r="P102" s="48"/>
      <c r="Q102" s="68"/>
      <c r="R102" s="68"/>
    </row>
    <row r="103" spans="1:18">
      <c r="D103" s="48">
        <f t="shared" ref="D103:O103" si="68">(D100+D102)/2</f>
        <v>0</v>
      </c>
      <c r="E103" s="48">
        <f t="shared" si="68"/>
        <v>0</v>
      </c>
      <c r="F103" s="48">
        <f t="shared" si="68"/>
        <v>0</v>
      </c>
      <c r="G103" s="48">
        <f t="shared" si="68"/>
        <v>0</v>
      </c>
      <c r="H103" s="48">
        <f t="shared" si="68"/>
        <v>0</v>
      </c>
      <c r="I103" s="48">
        <f t="shared" si="68"/>
        <v>0</v>
      </c>
      <c r="J103" s="48">
        <f t="shared" si="68"/>
        <v>0</v>
      </c>
      <c r="K103" s="48">
        <f t="shared" si="68"/>
        <v>0</v>
      </c>
      <c r="L103" s="48">
        <f t="shared" si="68"/>
        <v>0</v>
      </c>
      <c r="M103" s="48">
        <f t="shared" si="68"/>
        <v>0</v>
      </c>
      <c r="N103" s="48">
        <f t="shared" si="68"/>
        <v>0</v>
      </c>
      <c r="O103" s="48">
        <f t="shared" si="68"/>
        <v>0</v>
      </c>
      <c r="P103" s="48"/>
      <c r="Q103" s="68"/>
      <c r="R103" s="68"/>
    </row>
    <row r="104" spans="1:18"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68"/>
      <c r="R104" s="68"/>
    </row>
    <row r="105" spans="1:18"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68"/>
      <c r="R105" s="68"/>
    </row>
    <row r="106" spans="1:18">
      <c r="A106" s="47" t="s">
        <v>220</v>
      </c>
      <c r="B106" s="51"/>
      <c r="C106" s="43">
        <f>$B$4</f>
        <v>1</v>
      </c>
      <c r="D106" s="59">
        <f>ROUND('CAP16.3 Adds'!I22+'CAP16.3 Adds'!I17,0)*$C$106</f>
        <v>0</v>
      </c>
      <c r="E106" s="59">
        <f>ROUND('CAP16.3 Adds'!J22+'CAP16.3 Adds'!J17,0)*$C$106</f>
        <v>0</v>
      </c>
      <c r="F106" s="59">
        <f>ROUND('CAP16.3 Adds'!K22+'CAP16.3 Adds'!K17,0)*$C$106</f>
        <v>0</v>
      </c>
      <c r="G106" s="59">
        <f>ROUND('CAP16.3 Adds'!L22+'CAP16.3 Adds'!L17,0)*$C$106</f>
        <v>0</v>
      </c>
      <c r="H106" s="59">
        <f>ROUND('CAP16.3 Adds'!M22+'CAP16.3 Adds'!M17,0)*$C$106</f>
        <v>0</v>
      </c>
      <c r="I106" s="59">
        <f>ROUND('CAP16.3 Adds'!N22+'CAP16.3 Adds'!N17,0)*$C$106</f>
        <v>0</v>
      </c>
      <c r="J106" s="59">
        <f>ROUND('CAP16.3 Adds'!O22+'CAP16.3 Adds'!O17,0)*$C$106</f>
        <v>0</v>
      </c>
      <c r="K106" s="59">
        <f>ROUND('CAP16.3 Adds'!P22+'CAP16.3 Adds'!P17,0)*$C$106</f>
        <v>0</v>
      </c>
      <c r="L106" s="59">
        <f>ROUND('CAP16.3 Adds'!Q22+'CAP16.3 Adds'!Q17,0)*$C$106</f>
        <v>0</v>
      </c>
      <c r="M106" s="59">
        <f>ROUND('CAP16.3 Adds'!R22+'CAP16.3 Adds'!R17,0)*$C$106</f>
        <v>0</v>
      </c>
      <c r="N106" s="59">
        <f>ROUND('CAP16.3 Adds'!S22+'CAP16.3 Adds'!S17,0)*$C$106</f>
        <v>0</v>
      </c>
      <c r="O106" s="59">
        <f>ROUND('CAP16.3 Adds'!T22+'CAP16.3 Adds'!T17,0)*$C$106</f>
        <v>0</v>
      </c>
      <c r="P106" s="59"/>
      <c r="Q106" s="68">
        <f>SUM(D106:O106)/1000</f>
        <v>0</v>
      </c>
      <c r="R106" s="68">
        <f>SUM(D111:O111)/12</f>
        <v>0</v>
      </c>
    </row>
    <row r="107" spans="1:18">
      <c r="A107" s="47" t="s">
        <v>80</v>
      </c>
      <c r="Q107" s="68"/>
      <c r="R107" s="68"/>
    </row>
    <row r="108" spans="1:18">
      <c r="D108" s="43">
        <v>0</v>
      </c>
      <c r="E108" s="48">
        <f t="shared" ref="E108:O108" si="69">D110</f>
        <v>0</v>
      </c>
      <c r="F108" s="48">
        <f t="shared" si="69"/>
        <v>0</v>
      </c>
      <c r="G108" s="48">
        <f t="shared" si="69"/>
        <v>0</v>
      </c>
      <c r="H108" s="48">
        <f t="shared" si="69"/>
        <v>0</v>
      </c>
      <c r="I108" s="48">
        <f t="shared" si="69"/>
        <v>0</v>
      </c>
      <c r="J108" s="48">
        <f t="shared" si="69"/>
        <v>0</v>
      </c>
      <c r="K108" s="48">
        <f t="shared" si="69"/>
        <v>0</v>
      </c>
      <c r="L108" s="48">
        <f t="shared" si="69"/>
        <v>0</v>
      </c>
      <c r="M108" s="48">
        <f t="shared" si="69"/>
        <v>0</v>
      </c>
      <c r="N108" s="48">
        <f t="shared" si="69"/>
        <v>0</v>
      </c>
      <c r="O108" s="48">
        <f t="shared" si="69"/>
        <v>0</v>
      </c>
      <c r="P108" s="48"/>
      <c r="Q108" s="68"/>
      <c r="R108" s="68"/>
    </row>
    <row r="109" spans="1:18">
      <c r="D109" s="48">
        <f>D106/1000</f>
        <v>0</v>
      </c>
      <c r="E109" s="48">
        <f t="shared" ref="E109:O109" si="70">E106/1000</f>
        <v>0</v>
      </c>
      <c r="F109" s="48">
        <f t="shared" si="70"/>
        <v>0</v>
      </c>
      <c r="G109" s="48">
        <f t="shared" si="70"/>
        <v>0</v>
      </c>
      <c r="H109" s="48">
        <f t="shared" si="70"/>
        <v>0</v>
      </c>
      <c r="I109" s="48">
        <f t="shared" si="70"/>
        <v>0</v>
      </c>
      <c r="J109" s="48">
        <f t="shared" si="70"/>
        <v>0</v>
      </c>
      <c r="K109" s="48">
        <f t="shared" si="70"/>
        <v>0</v>
      </c>
      <c r="L109" s="48">
        <f t="shared" si="70"/>
        <v>0</v>
      </c>
      <c r="M109" s="48">
        <f t="shared" si="70"/>
        <v>0</v>
      </c>
      <c r="N109" s="48">
        <f t="shared" si="70"/>
        <v>0</v>
      </c>
      <c r="O109" s="48">
        <f t="shared" si="70"/>
        <v>0</v>
      </c>
      <c r="P109" s="48"/>
      <c r="Q109" s="68"/>
      <c r="R109" s="68"/>
    </row>
    <row r="110" spans="1:18">
      <c r="D110" s="48">
        <f t="shared" ref="D110:O110" si="71">D108+D109</f>
        <v>0</v>
      </c>
      <c r="E110" s="48">
        <f t="shared" si="71"/>
        <v>0</v>
      </c>
      <c r="F110" s="48">
        <f t="shared" si="71"/>
        <v>0</v>
      </c>
      <c r="G110" s="48">
        <f t="shared" si="71"/>
        <v>0</v>
      </c>
      <c r="H110" s="48">
        <f t="shared" si="71"/>
        <v>0</v>
      </c>
      <c r="I110" s="48">
        <f t="shared" si="71"/>
        <v>0</v>
      </c>
      <c r="J110" s="48">
        <f t="shared" si="71"/>
        <v>0</v>
      </c>
      <c r="K110" s="48">
        <f t="shared" si="71"/>
        <v>0</v>
      </c>
      <c r="L110" s="48">
        <f t="shared" si="71"/>
        <v>0</v>
      </c>
      <c r="M110" s="48">
        <f t="shared" si="71"/>
        <v>0</v>
      </c>
      <c r="N110" s="48">
        <f t="shared" si="71"/>
        <v>0</v>
      </c>
      <c r="O110" s="48">
        <f t="shared" si="71"/>
        <v>0</v>
      </c>
      <c r="P110" s="48"/>
      <c r="Q110" s="68"/>
      <c r="R110" s="68"/>
    </row>
    <row r="111" spans="1:18">
      <c r="D111" s="48">
        <f t="shared" ref="D111:O111" si="72">(D108+D110)/2</f>
        <v>0</v>
      </c>
      <c r="E111" s="48">
        <f t="shared" si="72"/>
        <v>0</v>
      </c>
      <c r="F111" s="48">
        <f t="shared" si="72"/>
        <v>0</v>
      </c>
      <c r="G111" s="48">
        <f t="shared" si="72"/>
        <v>0</v>
      </c>
      <c r="H111" s="48">
        <f t="shared" si="72"/>
        <v>0</v>
      </c>
      <c r="I111" s="48">
        <f t="shared" si="72"/>
        <v>0</v>
      </c>
      <c r="J111" s="48">
        <f t="shared" si="72"/>
        <v>0</v>
      </c>
      <c r="K111" s="48">
        <f t="shared" si="72"/>
        <v>0</v>
      </c>
      <c r="L111" s="48">
        <f t="shared" si="72"/>
        <v>0</v>
      </c>
      <c r="M111" s="48">
        <f t="shared" si="72"/>
        <v>0</v>
      </c>
      <c r="N111" s="48">
        <f t="shared" si="72"/>
        <v>0</v>
      </c>
      <c r="O111" s="48">
        <f t="shared" si="72"/>
        <v>0</v>
      </c>
      <c r="P111" s="48"/>
      <c r="Q111" s="68"/>
      <c r="R111" s="68"/>
    </row>
    <row r="112" spans="1:18">
      <c r="Q112" s="68"/>
      <c r="R112" s="68"/>
    </row>
    <row r="113" spans="1:18">
      <c r="Q113" s="68"/>
      <c r="R113" s="68"/>
    </row>
    <row r="114" spans="1:18">
      <c r="A114" s="47" t="s">
        <v>173</v>
      </c>
      <c r="C114" s="43">
        <f>$B$4</f>
        <v>1</v>
      </c>
      <c r="D114" s="59">
        <f>ROUND('CAP16.3 Adds'!I23,0)*$C$114</f>
        <v>0</v>
      </c>
      <c r="E114" s="59">
        <f>ROUND('CAP16.3 Adds'!J23,0)*$C$114</f>
        <v>0</v>
      </c>
      <c r="F114" s="59">
        <f>ROUND('CAP16.3 Adds'!K23,0)*$C$114</f>
        <v>0</v>
      </c>
      <c r="G114" s="59">
        <f>ROUND('CAP16.3 Adds'!L23,0)*$C$114</f>
        <v>0</v>
      </c>
      <c r="H114" s="59">
        <f>ROUND('CAP16.3 Adds'!M23,0)*$C$114</f>
        <v>0</v>
      </c>
      <c r="I114" s="59">
        <f>ROUND('CAP16.3 Adds'!N23,0)*$C$114</f>
        <v>0</v>
      </c>
      <c r="J114" s="59">
        <f>ROUND('CAP16.3 Adds'!O23,0)*$C$114</f>
        <v>0</v>
      </c>
      <c r="K114" s="59">
        <f>ROUND('CAP16.3 Adds'!P23,0)*$C$114</f>
        <v>0</v>
      </c>
      <c r="L114" s="59">
        <f>ROUND('CAP16.3 Adds'!Q23,0)*$C$114</f>
        <v>0</v>
      </c>
      <c r="M114" s="59">
        <f>ROUND('CAP16.3 Adds'!R23,0)*$C$114</f>
        <v>0</v>
      </c>
      <c r="N114" s="59">
        <f>ROUND('CAP16.3 Adds'!S23,0)*$C$114</f>
        <v>0</v>
      </c>
      <c r="O114" s="59">
        <f>ROUND('CAP16.3 Adds'!T23,0)*$C$114</f>
        <v>0</v>
      </c>
      <c r="P114" s="59"/>
      <c r="Q114" s="68">
        <f>SUM(D114:O114)/1000</f>
        <v>0</v>
      </c>
      <c r="R114" s="68">
        <f>SUM(D119:O119)/12</f>
        <v>0</v>
      </c>
    </row>
    <row r="115" spans="1:18">
      <c r="A115" s="47" t="s">
        <v>80</v>
      </c>
      <c r="Q115" s="68"/>
      <c r="R115" s="68"/>
    </row>
    <row r="116" spans="1:18">
      <c r="D116" s="43">
        <v>0</v>
      </c>
      <c r="E116" s="48">
        <f t="shared" ref="E116:O116" si="73">D118</f>
        <v>0</v>
      </c>
      <c r="F116" s="48">
        <f t="shared" si="73"/>
        <v>0</v>
      </c>
      <c r="G116" s="48">
        <f t="shared" si="73"/>
        <v>0</v>
      </c>
      <c r="H116" s="48">
        <f t="shared" si="73"/>
        <v>0</v>
      </c>
      <c r="I116" s="48">
        <f t="shared" si="73"/>
        <v>0</v>
      </c>
      <c r="J116" s="48">
        <f t="shared" si="73"/>
        <v>0</v>
      </c>
      <c r="K116" s="48">
        <f t="shared" si="73"/>
        <v>0</v>
      </c>
      <c r="L116" s="48">
        <f t="shared" si="73"/>
        <v>0</v>
      </c>
      <c r="M116" s="48">
        <f t="shared" si="73"/>
        <v>0</v>
      </c>
      <c r="N116" s="48">
        <f t="shared" si="73"/>
        <v>0</v>
      </c>
      <c r="O116" s="48">
        <f t="shared" si="73"/>
        <v>0</v>
      </c>
      <c r="P116" s="48"/>
      <c r="Q116" s="68"/>
      <c r="R116" s="68"/>
    </row>
    <row r="117" spans="1:18">
      <c r="D117" s="48">
        <f>D114/1000</f>
        <v>0</v>
      </c>
      <c r="E117" s="48">
        <f t="shared" ref="E117:O117" si="74">E114/1000</f>
        <v>0</v>
      </c>
      <c r="F117" s="48">
        <f t="shared" si="74"/>
        <v>0</v>
      </c>
      <c r="G117" s="48">
        <f t="shared" si="74"/>
        <v>0</v>
      </c>
      <c r="H117" s="48">
        <f t="shared" si="74"/>
        <v>0</v>
      </c>
      <c r="I117" s="48">
        <f t="shared" si="74"/>
        <v>0</v>
      </c>
      <c r="J117" s="48">
        <f t="shared" si="74"/>
        <v>0</v>
      </c>
      <c r="K117" s="48">
        <f t="shared" si="74"/>
        <v>0</v>
      </c>
      <c r="L117" s="48">
        <f t="shared" si="74"/>
        <v>0</v>
      </c>
      <c r="M117" s="48">
        <f t="shared" si="74"/>
        <v>0</v>
      </c>
      <c r="N117" s="48">
        <f t="shared" si="74"/>
        <v>0</v>
      </c>
      <c r="O117" s="48">
        <f t="shared" si="74"/>
        <v>0</v>
      </c>
      <c r="P117" s="48"/>
      <c r="Q117" s="68"/>
      <c r="R117" s="68"/>
    </row>
    <row r="118" spans="1:18">
      <c r="D118" s="48">
        <f t="shared" ref="D118:O118" si="75">D116+D117</f>
        <v>0</v>
      </c>
      <c r="E118" s="48">
        <f t="shared" si="75"/>
        <v>0</v>
      </c>
      <c r="F118" s="48">
        <f t="shared" si="75"/>
        <v>0</v>
      </c>
      <c r="G118" s="48">
        <f t="shared" si="75"/>
        <v>0</v>
      </c>
      <c r="H118" s="48">
        <f t="shared" si="75"/>
        <v>0</v>
      </c>
      <c r="I118" s="48">
        <f t="shared" si="75"/>
        <v>0</v>
      </c>
      <c r="J118" s="48">
        <f t="shared" si="75"/>
        <v>0</v>
      </c>
      <c r="K118" s="48">
        <f t="shared" si="75"/>
        <v>0</v>
      </c>
      <c r="L118" s="48">
        <f t="shared" si="75"/>
        <v>0</v>
      </c>
      <c r="M118" s="48">
        <f t="shared" si="75"/>
        <v>0</v>
      </c>
      <c r="N118" s="48">
        <f t="shared" si="75"/>
        <v>0</v>
      </c>
      <c r="O118" s="48">
        <f t="shared" si="75"/>
        <v>0</v>
      </c>
      <c r="P118" s="48"/>
      <c r="Q118" s="68"/>
      <c r="R118" s="68"/>
    </row>
    <row r="119" spans="1:18">
      <c r="D119" s="48">
        <f t="shared" ref="D119:O119" si="76">(D116+D118)/2</f>
        <v>0</v>
      </c>
      <c r="E119" s="48">
        <f t="shared" si="76"/>
        <v>0</v>
      </c>
      <c r="F119" s="48">
        <f t="shared" si="76"/>
        <v>0</v>
      </c>
      <c r="G119" s="48">
        <f t="shared" si="76"/>
        <v>0</v>
      </c>
      <c r="H119" s="48">
        <f t="shared" si="76"/>
        <v>0</v>
      </c>
      <c r="I119" s="48">
        <f t="shared" si="76"/>
        <v>0</v>
      </c>
      <c r="J119" s="48">
        <f t="shared" si="76"/>
        <v>0</v>
      </c>
      <c r="K119" s="48">
        <f t="shared" si="76"/>
        <v>0</v>
      </c>
      <c r="L119" s="48">
        <f t="shared" si="76"/>
        <v>0</v>
      </c>
      <c r="M119" s="48">
        <f t="shared" si="76"/>
        <v>0</v>
      </c>
      <c r="N119" s="48">
        <f t="shared" si="76"/>
        <v>0</v>
      </c>
      <c r="O119" s="48">
        <f t="shared" si="76"/>
        <v>0</v>
      </c>
      <c r="P119" s="48"/>
      <c r="Q119" s="68"/>
      <c r="R119" s="68"/>
    </row>
    <row r="120" spans="1:18"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68"/>
      <c r="R120" s="68"/>
    </row>
    <row r="121" spans="1:18"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68"/>
      <c r="R121" s="68"/>
    </row>
    <row r="122" spans="1:18">
      <c r="A122" s="143" t="s">
        <v>307</v>
      </c>
      <c r="C122" s="43">
        <f>$B$4</f>
        <v>1</v>
      </c>
      <c r="D122" s="59">
        <f>ROUND('CAP16.3 Adds'!I37+'CAP16.3 Adds'!I15,0)*$C$122</f>
        <v>0</v>
      </c>
      <c r="E122" s="59">
        <f>ROUND('CAP16.3 Adds'!J37+'CAP16.3 Adds'!J15,0)*$C$122</f>
        <v>0</v>
      </c>
      <c r="F122" s="59">
        <f>ROUND('CAP16.3 Adds'!K37+'CAP16.3 Adds'!K15,0)*$C$122</f>
        <v>0</v>
      </c>
      <c r="G122" s="59">
        <f>ROUND('CAP16.3 Adds'!L37+'CAP16.3 Adds'!L15,0)*$C$122</f>
        <v>0</v>
      </c>
      <c r="H122" s="59">
        <f>ROUND('CAP16.3 Adds'!M37+'CAP16.3 Adds'!M15,0)*$C$122</f>
        <v>0</v>
      </c>
      <c r="I122" s="59">
        <f>ROUND('CAP16.3 Adds'!N37+'CAP16.3 Adds'!N15,0)*$C$122</f>
        <v>0</v>
      </c>
      <c r="J122" s="59">
        <f>ROUND('CAP16.3 Adds'!O37+'CAP16.3 Adds'!O15,0)*$C$122</f>
        <v>0</v>
      </c>
      <c r="K122" s="59">
        <f>ROUND('CAP16.3 Adds'!P37+'CAP16.3 Adds'!P15,0)*$C$122</f>
        <v>0</v>
      </c>
      <c r="L122" s="59">
        <f>ROUND('CAP16.3 Adds'!Q37+'CAP16.3 Adds'!Q15,0)*$C$122</f>
        <v>0</v>
      </c>
      <c r="M122" s="59">
        <f>ROUND('CAP16.3 Adds'!R37+'CAP16.3 Adds'!R15,0)*$C$122</f>
        <v>0</v>
      </c>
      <c r="N122" s="59">
        <f>ROUND('CAP16.3 Adds'!S37+'CAP16.3 Adds'!S15,0)*$C$122</f>
        <v>0</v>
      </c>
      <c r="O122" s="59">
        <f>ROUND('CAP16.3 Adds'!T37+'CAP16.3 Adds'!T15,0)*$C$122</f>
        <v>0</v>
      </c>
      <c r="P122" s="59"/>
      <c r="Q122" s="68">
        <f>SUM(D122:O122)/1000</f>
        <v>0</v>
      </c>
      <c r="R122" s="68">
        <f>SUM(D127:O127)/12</f>
        <v>0</v>
      </c>
    </row>
    <row r="123" spans="1:18">
      <c r="Q123" s="68"/>
      <c r="R123" s="68"/>
    </row>
    <row r="124" spans="1:18">
      <c r="D124" s="43">
        <v>0</v>
      </c>
      <c r="E124" s="48">
        <f t="shared" ref="E124" si="77">D126</f>
        <v>0</v>
      </c>
      <c r="F124" s="48">
        <f t="shared" ref="F124" si="78">E126</f>
        <v>0</v>
      </c>
      <c r="G124" s="48">
        <f t="shared" ref="G124" si="79">F126</f>
        <v>0</v>
      </c>
      <c r="H124" s="48">
        <f t="shared" ref="H124" si="80">G126</f>
        <v>0</v>
      </c>
      <c r="I124" s="48">
        <f t="shared" ref="I124:J124" si="81">H126</f>
        <v>0</v>
      </c>
      <c r="J124" s="48">
        <f t="shared" si="81"/>
        <v>0</v>
      </c>
      <c r="K124" s="48">
        <f t="shared" ref="K124" si="82">J126</f>
        <v>0</v>
      </c>
      <c r="L124" s="48">
        <f t="shared" ref="L124" si="83">K126</f>
        <v>0</v>
      </c>
      <c r="M124" s="48">
        <f t="shared" ref="M124" si="84">L126</f>
        <v>0</v>
      </c>
      <c r="N124" s="48">
        <f t="shared" ref="N124" si="85">M126</f>
        <v>0</v>
      </c>
      <c r="O124" s="48">
        <f t="shared" ref="O124" si="86">N126</f>
        <v>0</v>
      </c>
      <c r="P124" s="48"/>
      <c r="Q124" s="68"/>
      <c r="R124" s="68"/>
    </row>
    <row r="125" spans="1:18">
      <c r="D125" s="48">
        <f>D122/1000</f>
        <v>0</v>
      </c>
      <c r="E125" s="48">
        <f t="shared" ref="E125:O125" si="87">E122/1000</f>
        <v>0</v>
      </c>
      <c r="F125" s="48">
        <f t="shared" si="87"/>
        <v>0</v>
      </c>
      <c r="G125" s="48">
        <f t="shared" si="87"/>
        <v>0</v>
      </c>
      <c r="H125" s="48">
        <f t="shared" si="87"/>
        <v>0</v>
      </c>
      <c r="I125" s="48">
        <f t="shared" si="87"/>
        <v>0</v>
      </c>
      <c r="J125" s="48">
        <f t="shared" si="87"/>
        <v>0</v>
      </c>
      <c r="K125" s="48">
        <f t="shared" si="87"/>
        <v>0</v>
      </c>
      <c r="L125" s="48">
        <f t="shared" si="87"/>
        <v>0</v>
      </c>
      <c r="M125" s="48">
        <f t="shared" si="87"/>
        <v>0</v>
      </c>
      <c r="N125" s="48">
        <f t="shared" si="87"/>
        <v>0</v>
      </c>
      <c r="O125" s="48">
        <f t="shared" si="87"/>
        <v>0</v>
      </c>
      <c r="P125" s="48"/>
      <c r="Q125" s="68"/>
      <c r="R125" s="68"/>
    </row>
    <row r="126" spans="1:18">
      <c r="D126" s="48">
        <f t="shared" ref="D126:O126" si="88">D124+D125</f>
        <v>0</v>
      </c>
      <c r="E126" s="48">
        <f t="shared" si="88"/>
        <v>0</v>
      </c>
      <c r="F126" s="48">
        <f t="shared" si="88"/>
        <v>0</v>
      </c>
      <c r="G126" s="48">
        <f t="shared" si="88"/>
        <v>0</v>
      </c>
      <c r="H126" s="48">
        <f t="shared" si="88"/>
        <v>0</v>
      </c>
      <c r="I126" s="48">
        <f t="shared" si="88"/>
        <v>0</v>
      </c>
      <c r="J126" s="48">
        <f t="shared" si="88"/>
        <v>0</v>
      </c>
      <c r="K126" s="48">
        <f t="shared" si="88"/>
        <v>0</v>
      </c>
      <c r="L126" s="48">
        <f t="shared" si="88"/>
        <v>0</v>
      </c>
      <c r="M126" s="48">
        <f t="shared" si="88"/>
        <v>0</v>
      </c>
      <c r="N126" s="48">
        <f t="shared" si="88"/>
        <v>0</v>
      </c>
      <c r="O126" s="48">
        <f t="shared" si="88"/>
        <v>0</v>
      </c>
      <c r="P126" s="48"/>
      <c r="Q126" s="68"/>
      <c r="R126" s="68"/>
    </row>
    <row r="127" spans="1:18">
      <c r="D127" s="48">
        <f t="shared" ref="D127:O127" si="89">(D124+D126)/2</f>
        <v>0</v>
      </c>
      <c r="E127" s="48">
        <f t="shared" si="89"/>
        <v>0</v>
      </c>
      <c r="F127" s="48">
        <f t="shared" si="89"/>
        <v>0</v>
      </c>
      <c r="G127" s="48">
        <f t="shared" si="89"/>
        <v>0</v>
      </c>
      <c r="H127" s="48">
        <f t="shared" si="89"/>
        <v>0</v>
      </c>
      <c r="I127" s="48">
        <f t="shared" si="89"/>
        <v>0</v>
      </c>
      <c r="J127" s="48">
        <f t="shared" si="89"/>
        <v>0</v>
      </c>
      <c r="K127" s="48">
        <f t="shared" si="89"/>
        <v>0</v>
      </c>
      <c r="L127" s="48">
        <f t="shared" si="89"/>
        <v>0</v>
      </c>
      <c r="M127" s="48">
        <f t="shared" si="89"/>
        <v>0</v>
      </c>
      <c r="N127" s="48">
        <f t="shared" si="89"/>
        <v>0</v>
      </c>
      <c r="O127" s="48">
        <f t="shared" si="89"/>
        <v>0</v>
      </c>
      <c r="P127" s="48"/>
      <c r="Q127" s="68"/>
      <c r="R127" s="68"/>
    </row>
    <row r="128" spans="1:18"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68"/>
      <c r="R128" s="68"/>
    </row>
    <row r="129" spans="1:18">
      <c r="A129" s="47" t="s">
        <v>94</v>
      </c>
      <c r="C129" s="43">
        <f>$B$4</f>
        <v>1</v>
      </c>
      <c r="D129" s="59">
        <f>ROUND('CAP16.3 Adds'!I39-D122-D114-D106-D98-D90-D82-D74-D145,0)*$C$129</f>
        <v>0</v>
      </c>
      <c r="E129" s="59">
        <f>ROUND('CAP16.3 Adds'!J39-E122-E114-E106-E98-E90-E82-E74-E145,0)*$C$129</f>
        <v>0</v>
      </c>
      <c r="F129" s="59">
        <f>ROUND('CAP16.3 Adds'!K39-F122-F114-F106-F98-F90-F82-F74-F145,0)*$C$129</f>
        <v>0</v>
      </c>
      <c r="G129" s="59">
        <f>ROUND('CAP16.3 Adds'!L39-G122-G114-G106-G98-G90-G82-G74-G145,0)*$C$129</f>
        <v>0</v>
      </c>
      <c r="H129" s="59">
        <f>ROUND('CAP16.3 Adds'!M39-H122-H114-H106-H98-H90-H82-H74-H145,0)*$C$129</f>
        <v>0</v>
      </c>
      <c r="I129" s="59">
        <f>ROUND('CAP16.3 Adds'!N39-I122-I114-I106-I98-I90-I82-I74-I145,0)*$C$129</f>
        <v>0</v>
      </c>
      <c r="J129" s="59">
        <f>ROUND('CAP16.3 Adds'!O39-J122-J114-J106-J98-J90-J82-J74-J145,0)*$C$129</f>
        <v>0</v>
      </c>
      <c r="K129" s="59">
        <f>ROUND('CAP16.3 Adds'!P39-K122-K114-K106-K98-K90-K82-K74-K145,0)*$C$129</f>
        <v>0</v>
      </c>
      <c r="L129" s="59">
        <f>ROUND('CAP16.3 Adds'!Q39-L122-L114-L106-L98-L90-L82-L74-L145,0)*$C$129</f>
        <v>0</v>
      </c>
      <c r="M129" s="59">
        <f>ROUND('CAP16.3 Adds'!R39-M122-M114-M106-M98-M90-M82-M74-M145,0)*$C$129</f>
        <v>0</v>
      </c>
      <c r="N129" s="59">
        <f>ROUND('CAP16.3 Adds'!S39-N122-N114-N106-N98-N90-N82-N74-N145,0)*$C$129</f>
        <v>0</v>
      </c>
      <c r="O129" s="59">
        <f>ROUND('CAP16.3 Adds'!T39-O122-O114-O106-O98-O90-O82-O74-O145,0)*$C$129</f>
        <v>0</v>
      </c>
      <c r="P129" s="59"/>
      <c r="Q129" s="68">
        <f>SUM(D129:O129)/1000</f>
        <v>0</v>
      </c>
      <c r="R129" s="68">
        <f>SUM(D134:O134)/12</f>
        <v>0</v>
      </c>
    </row>
    <row r="130" spans="1:18">
      <c r="A130" s="47" t="s">
        <v>80</v>
      </c>
      <c r="Q130" s="68"/>
      <c r="R130" s="68"/>
    </row>
    <row r="131" spans="1:18">
      <c r="A131" s="43" t="s">
        <v>76</v>
      </c>
      <c r="D131" s="43">
        <v>0</v>
      </c>
      <c r="E131" s="48">
        <f t="shared" ref="E131:O131" si="90">D133</f>
        <v>0</v>
      </c>
      <c r="F131" s="48">
        <f t="shared" si="90"/>
        <v>0</v>
      </c>
      <c r="G131" s="48">
        <f t="shared" si="90"/>
        <v>0</v>
      </c>
      <c r="H131" s="48">
        <f t="shared" si="90"/>
        <v>0</v>
      </c>
      <c r="I131" s="48">
        <f t="shared" si="90"/>
        <v>0</v>
      </c>
      <c r="J131" s="48">
        <f t="shared" si="90"/>
        <v>0</v>
      </c>
      <c r="K131" s="48">
        <f t="shared" si="90"/>
        <v>0</v>
      </c>
      <c r="L131" s="48">
        <f t="shared" si="90"/>
        <v>0</v>
      </c>
      <c r="M131" s="48">
        <f t="shared" si="90"/>
        <v>0</v>
      </c>
      <c r="N131" s="48">
        <f t="shared" si="90"/>
        <v>0</v>
      </c>
      <c r="O131" s="48">
        <f t="shared" si="90"/>
        <v>0</v>
      </c>
      <c r="P131" s="48"/>
      <c r="Q131" s="68"/>
      <c r="R131" s="68"/>
    </row>
    <row r="132" spans="1:18">
      <c r="A132" s="43" t="s">
        <v>77</v>
      </c>
      <c r="D132" s="48">
        <f>D129/1000</f>
        <v>0</v>
      </c>
      <c r="E132" s="48">
        <f t="shared" ref="E132:O132" si="91">E129/1000</f>
        <v>0</v>
      </c>
      <c r="F132" s="48">
        <f t="shared" si="91"/>
        <v>0</v>
      </c>
      <c r="G132" s="48">
        <f t="shared" si="91"/>
        <v>0</v>
      </c>
      <c r="H132" s="48">
        <f t="shared" si="91"/>
        <v>0</v>
      </c>
      <c r="I132" s="48">
        <f t="shared" si="91"/>
        <v>0</v>
      </c>
      <c r="J132" s="48">
        <f t="shared" si="91"/>
        <v>0</v>
      </c>
      <c r="K132" s="48">
        <f t="shared" si="91"/>
        <v>0</v>
      </c>
      <c r="L132" s="48">
        <f t="shared" si="91"/>
        <v>0</v>
      </c>
      <c r="M132" s="48">
        <f t="shared" si="91"/>
        <v>0</v>
      </c>
      <c r="N132" s="48">
        <f t="shared" si="91"/>
        <v>0</v>
      </c>
      <c r="O132" s="48">
        <f t="shared" si="91"/>
        <v>0</v>
      </c>
      <c r="P132" s="48"/>
      <c r="Q132" s="68"/>
      <c r="R132" s="68"/>
    </row>
    <row r="133" spans="1:18">
      <c r="A133" s="43" t="s">
        <v>78</v>
      </c>
      <c r="D133" s="48">
        <f t="shared" ref="D133:O133" si="92">D131+D132</f>
        <v>0</v>
      </c>
      <c r="E133" s="48">
        <f t="shared" si="92"/>
        <v>0</v>
      </c>
      <c r="F133" s="48">
        <f t="shared" si="92"/>
        <v>0</v>
      </c>
      <c r="G133" s="48">
        <f t="shared" si="92"/>
        <v>0</v>
      </c>
      <c r="H133" s="48">
        <f t="shared" si="92"/>
        <v>0</v>
      </c>
      <c r="I133" s="48">
        <f t="shared" si="92"/>
        <v>0</v>
      </c>
      <c r="J133" s="48">
        <f t="shared" si="92"/>
        <v>0</v>
      </c>
      <c r="K133" s="48">
        <f t="shared" si="92"/>
        <v>0</v>
      </c>
      <c r="L133" s="48">
        <f t="shared" si="92"/>
        <v>0</v>
      </c>
      <c r="M133" s="48">
        <f t="shared" si="92"/>
        <v>0</v>
      </c>
      <c r="N133" s="48">
        <f t="shared" si="92"/>
        <v>0</v>
      </c>
      <c r="O133" s="48">
        <f t="shared" si="92"/>
        <v>0</v>
      </c>
      <c r="P133" s="48"/>
      <c r="Q133" s="68"/>
      <c r="R133" s="68"/>
    </row>
    <row r="134" spans="1:18">
      <c r="A134" s="43" t="s">
        <v>79</v>
      </c>
      <c r="D134" s="48">
        <f t="shared" ref="D134:O134" si="93">(D131+D133)/2</f>
        <v>0</v>
      </c>
      <c r="E134" s="48">
        <f t="shared" si="93"/>
        <v>0</v>
      </c>
      <c r="F134" s="48">
        <f t="shared" si="93"/>
        <v>0</v>
      </c>
      <c r="G134" s="48">
        <f t="shared" si="93"/>
        <v>0</v>
      </c>
      <c r="H134" s="48">
        <f t="shared" si="93"/>
        <v>0</v>
      </c>
      <c r="I134" s="48">
        <f t="shared" si="93"/>
        <v>0</v>
      </c>
      <c r="J134" s="48">
        <f t="shared" si="93"/>
        <v>0</v>
      </c>
      <c r="K134" s="48">
        <f t="shared" si="93"/>
        <v>0</v>
      </c>
      <c r="L134" s="48">
        <f t="shared" si="93"/>
        <v>0</v>
      </c>
      <c r="M134" s="48">
        <f t="shared" si="93"/>
        <v>0</v>
      </c>
      <c r="N134" s="48">
        <f t="shared" si="93"/>
        <v>0</v>
      </c>
      <c r="O134" s="48">
        <f t="shared" si="93"/>
        <v>0</v>
      </c>
      <c r="P134" s="48"/>
      <c r="Q134" s="68"/>
      <c r="R134" s="68"/>
    </row>
    <row r="135" spans="1:18"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68"/>
      <c r="R135" s="68"/>
    </row>
    <row r="136" spans="1:18">
      <c r="A136" s="47" t="s">
        <v>452</v>
      </c>
      <c r="C136" s="43">
        <f>$B$4</f>
        <v>1</v>
      </c>
      <c r="D136" s="59">
        <f>ROUND('CAP16.3 Adds'!I11,0)*$C$136</f>
        <v>0</v>
      </c>
      <c r="E136" s="59">
        <f>ROUND('CAP16.3 Adds'!J11,0)*$C$136</f>
        <v>0</v>
      </c>
      <c r="F136" s="59">
        <f>ROUND('CAP16.3 Adds'!K11,0)*$C$136</f>
        <v>0</v>
      </c>
      <c r="G136" s="59">
        <f>ROUND('CAP16.3 Adds'!L11,0)*$C$136</f>
        <v>0</v>
      </c>
      <c r="H136" s="59">
        <f>ROUND('CAP16.3 Adds'!M11,0)*$C$136</f>
        <v>0</v>
      </c>
      <c r="I136" s="59">
        <f>ROUND('CAP16.3 Adds'!N11,0)*$C$136</f>
        <v>0</v>
      </c>
      <c r="J136" s="59">
        <f>ROUND('CAP16.3 Adds'!O11,0)*$C$136</f>
        <v>0</v>
      </c>
      <c r="K136" s="59">
        <f>ROUND('CAP16.3 Adds'!P11,0)*$C$136</f>
        <v>0</v>
      </c>
      <c r="L136" s="59">
        <f>ROUND('CAP16.3 Adds'!Q11,0)*$C$136</f>
        <v>0</v>
      </c>
      <c r="M136" s="59">
        <f>ROUND('CAP16.3 Adds'!R11,0)*$C$136</f>
        <v>0</v>
      </c>
      <c r="N136" s="59">
        <f>ROUND('CAP16.3 Adds'!S11,0)*$C$136</f>
        <v>0</v>
      </c>
      <c r="O136" s="59">
        <f>ROUND('CAP16.3 Adds'!T11,0)*$C$136</f>
        <v>0</v>
      </c>
      <c r="P136" s="59"/>
      <c r="Q136" s="68">
        <f>SUM(D136:O136)/1000</f>
        <v>0</v>
      </c>
      <c r="R136" s="68">
        <f>SUM(D141:O141)/12</f>
        <v>0</v>
      </c>
    </row>
    <row r="137" spans="1:18">
      <c r="A137" s="47" t="s">
        <v>80</v>
      </c>
      <c r="Q137" s="68"/>
      <c r="R137" s="68"/>
    </row>
    <row r="138" spans="1:18">
      <c r="A138" s="43" t="s">
        <v>76</v>
      </c>
      <c r="D138" s="43">
        <v>0</v>
      </c>
      <c r="E138" s="48">
        <f t="shared" ref="E138" si="94">D140</f>
        <v>0</v>
      </c>
      <c r="F138" s="48">
        <f t="shared" ref="F138" si="95">E140</f>
        <v>0</v>
      </c>
      <c r="G138" s="48">
        <f t="shared" ref="G138" si="96">F140</f>
        <v>0</v>
      </c>
      <c r="H138" s="48">
        <f t="shared" ref="H138" si="97">G140</f>
        <v>0</v>
      </c>
      <c r="I138" s="48">
        <f t="shared" ref="I138" si="98">H140</f>
        <v>0</v>
      </c>
      <c r="J138" s="48">
        <f t="shared" ref="J138" si="99">I140</f>
        <v>0</v>
      </c>
      <c r="K138" s="48">
        <f t="shared" ref="K138" si="100">J140</f>
        <v>0</v>
      </c>
      <c r="L138" s="48">
        <f t="shared" ref="L138" si="101">K140</f>
        <v>0</v>
      </c>
      <c r="M138" s="48">
        <f t="shared" ref="M138" si="102">L140</f>
        <v>0</v>
      </c>
      <c r="N138" s="48">
        <f t="shared" ref="N138" si="103">M140</f>
        <v>0</v>
      </c>
      <c r="O138" s="48">
        <f t="shared" ref="O138" si="104">N140</f>
        <v>0</v>
      </c>
      <c r="P138" s="48"/>
      <c r="Q138" s="68"/>
      <c r="R138" s="68"/>
    </row>
    <row r="139" spans="1:18">
      <c r="A139" s="43" t="s">
        <v>77</v>
      </c>
      <c r="D139" s="48">
        <f>D136/1000</f>
        <v>0</v>
      </c>
      <c r="E139" s="48">
        <f t="shared" ref="E139:L139" si="105">E136/1000</f>
        <v>0</v>
      </c>
      <c r="F139" s="48">
        <f t="shared" si="105"/>
        <v>0</v>
      </c>
      <c r="G139" s="48">
        <f t="shared" si="105"/>
        <v>0</v>
      </c>
      <c r="H139" s="48">
        <f t="shared" si="105"/>
        <v>0</v>
      </c>
      <c r="I139" s="48">
        <f t="shared" si="105"/>
        <v>0</v>
      </c>
      <c r="J139" s="48">
        <f t="shared" si="105"/>
        <v>0</v>
      </c>
      <c r="K139" s="48">
        <f t="shared" si="105"/>
        <v>0</v>
      </c>
      <c r="L139" s="48">
        <f t="shared" si="105"/>
        <v>0</v>
      </c>
      <c r="M139" s="48">
        <f>M136/1000</f>
        <v>0</v>
      </c>
      <c r="N139" s="48">
        <f t="shared" ref="N139:O139" si="106">N136/1000</f>
        <v>0</v>
      </c>
      <c r="O139" s="48">
        <f t="shared" si="106"/>
        <v>0</v>
      </c>
      <c r="P139" s="48"/>
      <c r="Q139" s="68"/>
      <c r="R139" s="68"/>
    </row>
    <row r="140" spans="1:18">
      <c r="A140" s="43" t="s">
        <v>78</v>
      </c>
      <c r="D140" s="48">
        <f t="shared" ref="D140:O140" si="107">D138+D139</f>
        <v>0</v>
      </c>
      <c r="E140" s="48">
        <f t="shared" si="107"/>
        <v>0</v>
      </c>
      <c r="F140" s="48">
        <f t="shared" si="107"/>
        <v>0</v>
      </c>
      <c r="G140" s="48">
        <f t="shared" si="107"/>
        <v>0</v>
      </c>
      <c r="H140" s="48">
        <f t="shared" si="107"/>
        <v>0</v>
      </c>
      <c r="I140" s="48">
        <f t="shared" si="107"/>
        <v>0</v>
      </c>
      <c r="J140" s="48">
        <f t="shared" si="107"/>
        <v>0</v>
      </c>
      <c r="K140" s="48">
        <f t="shared" si="107"/>
        <v>0</v>
      </c>
      <c r="L140" s="48">
        <f t="shared" si="107"/>
        <v>0</v>
      </c>
      <c r="M140" s="48">
        <f t="shared" si="107"/>
        <v>0</v>
      </c>
      <c r="N140" s="48">
        <f t="shared" si="107"/>
        <v>0</v>
      </c>
      <c r="O140" s="48">
        <f t="shared" si="107"/>
        <v>0</v>
      </c>
      <c r="P140" s="48"/>
      <c r="Q140" s="68"/>
      <c r="R140" s="68"/>
    </row>
    <row r="141" spans="1:18">
      <c r="A141" s="43" t="s">
        <v>79</v>
      </c>
      <c r="D141" s="48">
        <f t="shared" ref="D141:O141" si="108">(D138+D140)/2</f>
        <v>0</v>
      </c>
      <c r="E141" s="48">
        <f t="shared" si="108"/>
        <v>0</v>
      </c>
      <c r="F141" s="48">
        <f t="shared" si="108"/>
        <v>0</v>
      </c>
      <c r="G141" s="48">
        <f t="shared" si="108"/>
        <v>0</v>
      </c>
      <c r="H141" s="48">
        <f t="shared" si="108"/>
        <v>0</v>
      </c>
      <c r="I141" s="48">
        <f t="shared" si="108"/>
        <v>0</v>
      </c>
      <c r="J141" s="48">
        <f t="shared" si="108"/>
        <v>0</v>
      </c>
      <c r="K141" s="48">
        <f t="shared" si="108"/>
        <v>0</v>
      </c>
      <c r="L141" s="48">
        <f t="shared" si="108"/>
        <v>0</v>
      </c>
      <c r="M141" s="48">
        <f t="shared" si="108"/>
        <v>0</v>
      </c>
      <c r="N141" s="48">
        <f t="shared" si="108"/>
        <v>0</v>
      </c>
      <c r="O141" s="48">
        <f t="shared" si="108"/>
        <v>0</v>
      </c>
      <c r="P141" s="48"/>
      <c r="Q141" s="68"/>
      <c r="R141" s="68"/>
    </row>
    <row r="142" spans="1:18"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68"/>
      <c r="R142" s="68"/>
    </row>
    <row r="143" spans="1:18"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68"/>
      <c r="R143" s="68"/>
    </row>
    <row r="144" spans="1:18"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68"/>
      <c r="R144" s="68"/>
    </row>
    <row r="145" spans="1:18">
      <c r="A145" s="47" t="s">
        <v>161</v>
      </c>
      <c r="C145" s="43">
        <f>$B$4</f>
        <v>1</v>
      </c>
      <c r="D145" s="59">
        <f>ROUND('CAP16.3 Adds'!I18,0)*$C$145</f>
        <v>0</v>
      </c>
      <c r="E145" s="59">
        <f>ROUND('CAP16.3 Adds'!J18,0)*$C$145</f>
        <v>0</v>
      </c>
      <c r="F145" s="59">
        <f>ROUND('CAP16.3 Adds'!K18,0)*$C$145</f>
        <v>0</v>
      </c>
      <c r="G145" s="59">
        <f>ROUND('CAP16.3 Adds'!L18,0)*$C$145</f>
        <v>0</v>
      </c>
      <c r="H145" s="59">
        <f>ROUND('CAP16.3 Adds'!M18,0)*$C$145</f>
        <v>0</v>
      </c>
      <c r="I145" s="59">
        <f>ROUND('CAP16.3 Adds'!N18,0)*$C$145</f>
        <v>0</v>
      </c>
      <c r="J145" s="59">
        <f>ROUND('CAP16.3 Adds'!O18,0)*$C$145</f>
        <v>0</v>
      </c>
      <c r="K145" s="59">
        <f>ROUND('CAP16.3 Adds'!P18,0)*$C$145</f>
        <v>0</v>
      </c>
      <c r="L145" s="59">
        <f>ROUND('CAP16.3 Adds'!Q18,0)*$C$145</f>
        <v>0</v>
      </c>
      <c r="M145" s="59">
        <f>ROUND('CAP16.3 Adds'!R18,0)*$C$145</f>
        <v>0</v>
      </c>
      <c r="N145" s="59">
        <f>ROUND('CAP16.3 Adds'!S18,0)*$C$145</f>
        <v>0</v>
      </c>
      <c r="O145" s="59">
        <f>ROUND('CAP16.3 Adds'!T18,0)*$C$145</f>
        <v>0</v>
      </c>
      <c r="P145" s="59"/>
      <c r="Q145" s="68">
        <f>SUM(D145:O145)/1000</f>
        <v>0</v>
      </c>
      <c r="R145" s="68">
        <f>SUM(D150:O150)/12</f>
        <v>0</v>
      </c>
    </row>
    <row r="146" spans="1:18">
      <c r="A146" s="47" t="s">
        <v>80</v>
      </c>
      <c r="Q146" s="68"/>
      <c r="R146" s="68"/>
    </row>
    <row r="147" spans="1:18">
      <c r="A147" s="43" t="s">
        <v>76</v>
      </c>
      <c r="D147" s="43">
        <v>0</v>
      </c>
      <c r="E147" s="48">
        <f t="shared" ref="E147:O147" si="109">D149</f>
        <v>0</v>
      </c>
      <c r="F147" s="48">
        <f t="shared" si="109"/>
        <v>0</v>
      </c>
      <c r="G147" s="48">
        <f t="shared" si="109"/>
        <v>0</v>
      </c>
      <c r="H147" s="48">
        <f t="shared" si="109"/>
        <v>0</v>
      </c>
      <c r="I147" s="48">
        <f t="shared" si="109"/>
        <v>0</v>
      </c>
      <c r="J147" s="48">
        <f t="shared" si="109"/>
        <v>0</v>
      </c>
      <c r="K147" s="48">
        <f t="shared" si="109"/>
        <v>0</v>
      </c>
      <c r="L147" s="48">
        <f t="shared" si="109"/>
        <v>0</v>
      </c>
      <c r="M147" s="48">
        <f t="shared" si="109"/>
        <v>0</v>
      </c>
      <c r="N147" s="48">
        <f t="shared" si="109"/>
        <v>0</v>
      </c>
      <c r="O147" s="48">
        <f t="shared" si="109"/>
        <v>0</v>
      </c>
      <c r="P147" s="48"/>
      <c r="Q147" s="68"/>
      <c r="R147" s="68"/>
    </row>
    <row r="148" spans="1:18">
      <c r="A148" s="43" t="s">
        <v>77</v>
      </c>
      <c r="D148" s="48">
        <f>D145/1000</f>
        <v>0</v>
      </c>
      <c r="E148" s="48">
        <f t="shared" ref="E148:O148" si="110">E145/1000</f>
        <v>0</v>
      </c>
      <c r="F148" s="48">
        <f t="shared" si="110"/>
        <v>0</v>
      </c>
      <c r="G148" s="48">
        <f t="shared" si="110"/>
        <v>0</v>
      </c>
      <c r="H148" s="48">
        <f t="shared" si="110"/>
        <v>0</v>
      </c>
      <c r="I148" s="48">
        <f t="shared" si="110"/>
        <v>0</v>
      </c>
      <c r="J148" s="48">
        <f t="shared" si="110"/>
        <v>0</v>
      </c>
      <c r="K148" s="48">
        <f t="shared" si="110"/>
        <v>0</v>
      </c>
      <c r="L148" s="48">
        <f t="shared" si="110"/>
        <v>0</v>
      </c>
      <c r="M148" s="48">
        <f>M145/1000</f>
        <v>0</v>
      </c>
      <c r="N148" s="48">
        <f t="shared" si="110"/>
        <v>0</v>
      </c>
      <c r="O148" s="48">
        <f t="shared" si="110"/>
        <v>0</v>
      </c>
      <c r="P148" s="48"/>
      <c r="Q148" s="68"/>
      <c r="R148" s="68"/>
    </row>
    <row r="149" spans="1:18">
      <c r="A149" s="43" t="s">
        <v>78</v>
      </c>
      <c r="D149" s="48">
        <f t="shared" ref="D149:O149" si="111">D147+D148</f>
        <v>0</v>
      </c>
      <c r="E149" s="48">
        <f t="shared" si="111"/>
        <v>0</v>
      </c>
      <c r="F149" s="48">
        <f t="shared" si="111"/>
        <v>0</v>
      </c>
      <c r="G149" s="48">
        <f t="shared" si="111"/>
        <v>0</v>
      </c>
      <c r="H149" s="48">
        <f t="shared" si="111"/>
        <v>0</v>
      </c>
      <c r="I149" s="48">
        <f t="shared" si="111"/>
        <v>0</v>
      </c>
      <c r="J149" s="48">
        <f t="shared" si="111"/>
        <v>0</v>
      </c>
      <c r="K149" s="48">
        <f t="shared" si="111"/>
        <v>0</v>
      </c>
      <c r="L149" s="48">
        <f t="shared" si="111"/>
        <v>0</v>
      </c>
      <c r="M149" s="48">
        <f t="shared" si="111"/>
        <v>0</v>
      </c>
      <c r="N149" s="48">
        <f t="shared" si="111"/>
        <v>0</v>
      </c>
      <c r="O149" s="48">
        <f t="shared" si="111"/>
        <v>0</v>
      </c>
      <c r="P149" s="48"/>
      <c r="Q149" s="68"/>
      <c r="R149" s="68"/>
    </row>
    <row r="150" spans="1:18">
      <c r="A150" s="43" t="s">
        <v>79</v>
      </c>
      <c r="D150" s="48">
        <f t="shared" ref="D150:O150" si="112">(D147+D149)/2</f>
        <v>0</v>
      </c>
      <c r="E150" s="48">
        <f t="shared" si="112"/>
        <v>0</v>
      </c>
      <c r="F150" s="48">
        <f t="shared" si="112"/>
        <v>0</v>
      </c>
      <c r="G150" s="48">
        <f t="shared" si="112"/>
        <v>0</v>
      </c>
      <c r="H150" s="48">
        <f t="shared" si="112"/>
        <v>0</v>
      </c>
      <c r="I150" s="48">
        <f t="shared" si="112"/>
        <v>0</v>
      </c>
      <c r="J150" s="48">
        <f t="shared" si="112"/>
        <v>0</v>
      </c>
      <c r="K150" s="48">
        <f t="shared" si="112"/>
        <v>0</v>
      </c>
      <c r="L150" s="48">
        <f t="shared" si="112"/>
        <v>0</v>
      </c>
      <c r="M150" s="48">
        <f t="shared" si="112"/>
        <v>0</v>
      </c>
      <c r="N150" s="48">
        <f t="shared" si="112"/>
        <v>0</v>
      </c>
      <c r="O150" s="48">
        <f t="shared" si="112"/>
        <v>0</v>
      </c>
      <c r="P150" s="48"/>
      <c r="Q150" s="68"/>
      <c r="R150" s="68"/>
    </row>
    <row r="151" spans="1:18"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68"/>
      <c r="R151" s="68"/>
    </row>
    <row r="152" spans="1:18">
      <c r="Q152" s="68"/>
      <c r="R152" s="68"/>
    </row>
    <row r="153" spans="1:18">
      <c r="A153" s="53" t="s">
        <v>354</v>
      </c>
      <c r="C153" s="43">
        <f>$B$4</f>
        <v>1</v>
      </c>
      <c r="D153" s="60">
        <f>ROUND('CAP16.3 Adds'!I138,0)*$C$153</f>
        <v>0</v>
      </c>
      <c r="E153" s="60">
        <f>ROUND('CAP16.3 Adds'!J138,0)*$C$153</f>
        <v>0</v>
      </c>
      <c r="F153" s="60">
        <f>ROUND('CAP16.3 Adds'!K138,0)*$C$153</f>
        <v>0</v>
      </c>
      <c r="G153" s="60">
        <f>ROUND('CAP16.3 Adds'!L138,0)*$C$153</f>
        <v>0</v>
      </c>
      <c r="H153" s="60">
        <f>ROUND('CAP16.3 Adds'!M138,0)*$C$153</f>
        <v>0</v>
      </c>
      <c r="I153" s="60">
        <f>ROUND('CAP16.3 Adds'!N138,0)*$C$153</f>
        <v>0</v>
      </c>
      <c r="J153" s="60">
        <f>ROUND('CAP16.3 Adds'!O138,0)*$C$153</f>
        <v>0</v>
      </c>
      <c r="K153" s="60">
        <f>ROUND('CAP16.3 Adds'!P138,0)*$C$153</f>
        <v>0</v>
      </c>
      <c r="L153" s="60">
        <f>ROUND('CAP16.3 Adds'!Q138,0)*$C$153</f>
        <v>0</v>
      </c>
      <c r="M153" s="60">
        <f>ROUND('CAP16.3 Adds'!R138,0)*$C$153</f>
        <v>0</v>
      </c>
      <c r="N153" s="60">
        <f>ROUND('CAP16.3 Adds'!S138,0)*$C$153</f>
        <v>0</v>
      </c>
      <c r="O153" s="60">
        <f>ROUND('CAP16.3 Adds'!T138,0)*$C$153</f>
        <v>0</v>
      </c>
      <c r="P153" s="59"/>
      <c r="Q153" s="68">
        <f>SUM(D153:O153)/1000</f>
        <v>0</v>
      </c>
      <c r="R153" s="68">
        <f>SUM(D158:O158)/12</f>
        <v>0</v>
      </c>
    </row>
    <row r="154" spans="1:18">
      <c r="A154" s="47" t="s">
        <v>80</v>
      </c>
      <c r="Q154" s="68"/>
      <c r="R154" s="68"/>
    </row>
    <row r="155" spans="1:18">
      <c r="A155" s="43" t="s">
        <v>76</v>
      </c>
      <c r="D155" s="43">
        <v>0</v>
      </c>
      <c r="E155" s="48">
        <f t="shared" ref="E155:O155" si="113">D157</f>
        <v>0</v>
      </c>
      <c r="F155" s="48">
        <f t="shared" si="113"/>
        <v>0</v>
      </c>
      <c r="G155" s="48">
        <f t="shared" si="113"/>
        <v>0</v>
      </c>
      <c r="H155" s="48">
        <f t="shared" si="113"/>
        <v>0</v>
      </c>
      <c r="I155" s="48">
        <f t="shared" si="113"/>
        <v>0</v>
      </c>
      <c r="J155" s="48">
        <f t="shared" si="113"/>
        <v>0</v>
      </c>
      <c r="K155" s="48">
        <f t="shared" si="113"/>
        <v>0</v>
      </c>
      <c r="L155" s="48">
        <f t="shared" si="113"/>
        <v>0</v>
      </c>
      <c r="M155" s="48">
        <f t="shared" si="113"/>
        <v>0</v>
      </c>
      <c r="N155" s="48">
        <f t="shared" si="113"/>
        <v>0</v>
      </c>
      <c r="O155" s="48">
        <f t="shared" si="113"/>
        <v>0</v>
      </c>
      <c r="P155" s="48"/>
      <c r="Q155" s="68"/>
      <c r="R155" s="68"/>
    </row>
    <row r="156" spans="1:18">
      <c r="A156" s="43" t="s">
        <v>77</v>
      </c>
      <c r="D156" s="48">
        <f>D153/1000</f>
        <v>0</v>
      </c>
      <c r="E156" s="48">
        <f t="shared" ref="E156:O156" si="114">E153/1000</f>
        <v>0</v>
      </c>
      <c r="F156" s="48">
        <f t="shared" si="114"/>
        <v>0</v>
      </c>
      <c r="G156" s="48">
        <f t="shared" si="114"/>
        <v>0</v>
      </c>
      <c r="H156" s="48">
        <f t="shared" si="114"/>
        <v>0</v>
      </c>
      <c r="I156" s="48">
        <f t="shared" si="114"/>
        <v>0</v>
      </c>
      <c r="J156" s="48">
        <f t="shared" si="114"/>
        <v>0</v>
      </c>
      <c r="K156" s="48">
        <f t="shared" si="114"/>
        <v>0</v>
      </c>
      <c r="L156" s="48">
        <f t="shared" si="114"/>
        <v>0</v>
      </c>
      <c r="M156" s="48">
        <f t="shared" si="114"/>
        <v>0</v>
      </c>
      <c r="N156" s="48">
        <f t="shared" si="114"/>
        <v>0</v>
      </c>
      <c r="O156" s="48">
        <f t="shared" si="114"/>
        <v>0</v>
      </c>
      <c r="P156" s="48"/>
      <c r="Q156" s="68"/>
      <c r="R156" s="68"/>
    </row>
    <row r="157" spans="1:18">
      <c r="A157" s="43" t="s">
        <v>78</v>
      </c>
      <c r="D157" s="48">
        <f t="shared" ref="D157:O157" si="115">D155+D156</f>
        <v>0</v>
      </c>
      <c r="E157" s="48">
        <f t="shared" si="115"/>
        <v>0</v>
      </c>
      <c r="F157" s="48">
        <f t="shared" si="115"/>
        <v>0</v>
      </c>
      <c r="G157" s="48">
        <f t="shared" si="115"/>
        <v>0</v>
      </c>
      <c r="H157" s="48">
        <f t="shared" si="115"/>
        <v>0</v>
      </c>
      <c r="I157" s="48">
        <f t="shared" si="115"/>
        <v>0</v>
      </c>
      <c r="J157" s="48">
        <f t="shared" si="115"/>
        <v>0</v>
      </c>
      <c r="K157" s="48">
        <f t="shared" si="115"/>
        <v>0</v>
      </c>
      <c r="L157" s="48">
        <f t="shared" si="115"/>
        <v>0</v>
      </c>
      <c r="M157" s="48">
        <f t="shared" si="115"/>
        <v>0</v>
      </c>
      <c r="N157" s="48">
        <f t="shared" si="115"/>
        <v>0</v>
      </c>
      <c r="O157" s="48">
        <f t="shared" si="115"/>
        <v>0</v>
      </c>
      <c r="P157" s="48"/>
      <c r="Q157" s="68"/>
      <c r="R157" s="68"/>
    </row>
    <row r="158" spans="1:18">
      <c r="A158" s="43" t="s">
        <v>79</v>
      </c>
      <c r="D158" s="48">
        <f t="shared" ref="D158:O158" si="116">(D155+D157)/2</f>
        <v>0</v>
      </c>
      <c r="E158" s="48">
        <f t="shared" si="116"/>
        <v>0</v>
      </c>
      <c r="F158" s="48">
        <f t="shared" si="116"/>
        <v>0</v>
      </c>
      <c r="G158" s="48">
        <f t="shared" si="116"/>
        <v>0</v>
      </c>
      <c r="H158" s="48">
        <f t="shared" si="116"/>
        <v>0</v>
      </c>
      <c r="I158" s="48">
        <f t="shared" si="116"/>
        <v>0</v>
      </c>
      <c r="J158" s="48">
        <f t="shared" si="116"/>
        <v>0</v>
      </c>
      <c r="K158" s="48">
        <f t="shared" si="116"/>
        <v>0</v>
      </c>
      <c r="L158" s="48">
        <f t="shared" si="116"/>
        <v>0</v>
      </c>
      <c r="M158" s="48">
        <f t="shared" si="116"/>
        <v>0</v>
      </c>
      <c r="N158" s="48">
        <f t="shared" si="116"/>
        <v>0</v>
      </c>
      <c r="O158" s="48">
        <f t="shared" si="116"/>
        <v>0</v>
      </c>
      <c r="P158" s="48"/>
      <c r="Q158" s="68"/>
      <c r="R158" s="68"/>
    </row>
    <row r="159" spans="1:18">
      <c r="Q159" s="68"/>
      <c r="R159" s="68"/>
    </row>
    <row r="160" spans="1:18" ht="25.5">
      <c r="A160" s="53" t="s">
        <v>451</v>
      </c>
      <c r="C160" s="43">
        <f>$B$4</f>
        <v>1</v>
      </c>
      <c r="D160" s="60">
        <f>ROUND('CAP16.3 Adds'!I148,0)*$C$160</f>
        <v>0</v>
      </c>
      <c r="E160" s="60">
        <f>ROUND('CAP16.3 Adds'!J148,0)*$C$160</f>
        <v>0</v>
      </c>
      <c r="F160" s="60">
        <f>ROUND('CAP16.3 Adds'!K148,0)*$C$160</f>
        <v>0</v>
      </c>
      <c r="G160" s="60">
        <f>ROUND('CAP16.3 Adds'!L148,0)*$C$160</f>
        <v>0</v>
      </c>
      <c r="H160" s="60">
        <f>ROUND('CAP16.3 Adds'!M148,0)*$C$160</f>
        <v>0</v>
      </c>
      <c r="I160" s="60">
        <f>ROUND('CAP16.3 Adds'!N148,0)*$C$160</f>
        <v>0</v>
      </c>
      <c r="J160" s="60">
        <f>ROUND('CAP16.3 Adds'!O148,0)*$C$160</f>
        <v>0</v>
      </c>
      <c r="K160" s="60">
        <f>ROUND('CAP16.3 Adds'!P148,0)*$C$160</f>
        <v>0</v>
      </c>
      <c r="L160" s="60">
        <f>ROUND('CAP16.3 Adds'!Q148,0)*$C$160</f>
        <v>0</v>
      </c>
      <c r="M160" s="60">
        <f>ROUND('CAP16.3 Adds'!R148,0)*$C$160</f>
        <v>0</v>
      </c>
      <c r="N160" s="60">
        <f>ROUND('CAP16.3 Adds'!S148,0)*$C$160</f>
        <v>0</v>
      </c>
      <c r="O160" s="60">
        <f>ROUND('CAP16.3 Adds'!T148,0)*$C$160</f>
        <v>0</v>
      </c>
      <c r="P160" s="60"/>
      <c r="Q160" s="68">
        <f>SUM(D160:O160)/1000</f>
        <v>0</v>
      </c>
      <c r="R160" s="68">
        <f>SUM(D165:O165)/12</f>
        <v>0</v>
      </c>
    </row>
    <row r="161" spans="1:18" ht="12" customHeight="1">
      <c r="A161" s="47" t="s">
        <v>80</v>
      </c>
      <c r="Q161" s="68"/>
      <c r="R161" s="68"/>
    </row>
    <row r="162" spans="1:18" ht="12" customHeight="1">
      <c r="A162" s="43" t="s">
        <v>76</v>
      </c>
      <c r="D162" s="43">
        <v>0</v>
      </c>
      <c r="E162" s="48">
        <f t="shared" ref="E162" si="117">D164</f>
        <v>0</v>
      </c>
      <c r="F162" s="48">
        <f t="shared" ref="F162" si="118">E164</f>
        <v>0</v>
      </c>
      <c r="G162" s="48">
        <f t="shared" ref="G162" si="119">F164</f>
        <v>0</v>
      </c>
      <c r="H162" s="48">
        <f t="shared" ref="H162" si="120">G164</f>
        <v>0</v>
      </c>
      <c r="I162" s="48">
        <f t="shared" ref="I162" si="121">H164</f>
        <v>0</v>
      </c>
      <c r="J162" s="48">
        <f t="shared" ref="J162" si="122">I164</f>
        <v>0</v>
      </c>
      <c r="K162" s="48">
        <f t="shared" ref="K162" si="123">J164</f>
        <v>0</v>
      </c>
      <c r="L162" s="48">
        <f t="shared" ref="L162" si="124">K164</f>
        <v>0</v>
      </c>
      <c r="M162" s="48">
        <f t="shared" ref="M162" si="125">L164</f>
        <v>0</v>
      </c>
      <c r="N162" s="48">
        <f t="shared" ref="N162" si="126">M164</f>
        <v>0</v>
      </c>
      <c r="O162" s="48">
        <f t="shared" ref="O162" si="127">N164</f>
        <v>0</v>
      </c>
      <c r="P162" s="48"/>
      <c r="Q162" s="68"/>
      <c r="R162" s="68"/>
    </row>
    <row r="163" spans="1:18" ht="12" customHeight="1">
      <c r="A163" s="43" t="s">
        <v>77</v>
      </c>
      <c r="D163" s="48">
        <f>D160/1000</f>
        <v>0</v>
      </c>
      <c r="E163" s="48">
        <f t="shared" ref="E163:O163" si="128">E160/1000</f>
        <v>0</v>
      </c>
      <c r="F163" s="48">
        <f t="shared" si="128"/>
        <v>0</v>
      </c>
      <c r="G163" s="48">
        <f t="shared" si="128"/>
        <v>0</v>
      </c>
      <c r="H163" s="48">
        <f t="shared" si="128"/>
        <v>0</v>
      </c>
      <c r="I163" s="48">
        <f t="shared" si="128"/>
        <v>0</v>
      </c>
      <c r="J163" s="48">
        <f t="shared" si="128"/>
        <v>0</v>
      </c>
      <c r="K163" s="48">
        <f t="shared" si="128"/>
        <v>0</v>
      </c>
      <c r="L163" s="48">
        <f t="shared" si="128"/>
        <v>0</v>
      </c>
      <c r="M163" s="48">
        <f t="shared" si="128"/>
        <v>0</v>
      </c>
      <c r="N163" s="48">
        <f t="shared" si="128"/>
        <v>0</v>
      </c>
      <c r="O163" s="48">
        <f t="shared" si="128"/>
        <v>0</v>
      </c>
      <c r="P163" s="48"/>
      <c r="Q163" s="68"/>
      <c r="R163" s="68"/>
    </row>
    <row r="164" spans="1:18" ht="12" customHeight="1">
      <c r="A164" s="43" t="s">
        <v>78</v>
      </c>
      <c r="D164" s="48">
        <f t="shared" ref="D164:O164" si="129">D162+D163</f>
        <v>0</v>
      </c>
      <c r="E164" s="48">
        <f t="shared" si="129"/>
        <v>0</v>
      </c>
      <c r="F164" s="48">
        <f t="shared" si="129"/>
        <v>0</v>
      </c>
      <c r="G164" s="48">
        <f t="shared" si="129"/>
        <v>0</v>
      </c>
      <c r="H164" s="48">
        <f t="shared" si="129"/>
        <v>0</v>
      </c>
      <c r="I164" s="48">
        <f t="shared" si="129"/>
        <v>0</v>
      </c>
      <c r="J164" s="48">
        <f t="shared" si="129"/>
        <v>0</v>
      </c>
      <c r="K164" s="48">
        <f t="shared" si="129"/>
        <v>0</v>
      </c>
      <c r="L164" s="48">
        <f t="shared" si="129"/>
        <v>0</v>
      </c>
      <c r="M164" s="48">
        <f t="shared" si="129"/>
        <v>0</v>
      </c>
      <c r="N164" s="48">
        <f t="shared" si="129"/>
        <v>0</v>
      </c>
      <c r="O164" s="48">
        <f t="shared" si="129"/>
        <v>0</v>
      </c>
      <c r="P164" s="48"/>
      <c r="Q164" s="68"/>
      <c r="R164" s="68"/>
    </row>
    <row r="165" spans="1:18" ht="12" customHeight="1">
      <c r="A165" s="43" t="s">
        <v>79</v>
      </c>
      <c r="D165" s="48">
        <f t="shared" ref="D165:O165" si="130">(D162+D164)/2</f>
        <v>0</v>
      </c>
      <c r="E165" s="48">
        <f t="shared" si="130"/>
        <v>0</v>
      </c>
      <c r="F165" s="48">
        <f t="shared" si="130"/>
        <v>0</v>
      </c>
      <c r="G165" s="48">
        <f t="shared" si="130"/>
        <v>0</v>
      </c>
      <c r="H165" s="48">
        <f t="shared" si="130"/>
        <v>0</v>
      </c>
      <c r="I165" s="48">
        <f t="shared" si="130"/>
        <v>0</v>
      </c>
      <c r="J165" s="48">
        <f t="shared" si="130"/>
        <v>0</v>
      </c>
      <c r="K165" s="48">
        <f t="shared" si="130"/>
        <v>0</v>
      </c>
      <c r="L165" s="48">
        <f t="shared" si="130"/>
        <v>0</v>
      </c>
      <c r="M165" s="48">
        <f t="shared" si="130"/>
        <v>0</v>
      </c>
      <c r="N165" s="48">
        <f t="shared" si="130"/>
        <v>0</v>
      </c>
      <c r="O165" s="48">
        <f t="shared" si="130"/>
        <v>0</v>
      </c>
      <c r="P165" s="48"/>
      <c r="Q165" s="68"/>
      <c r="R165" s="68"/>
    </row>
    <row r="166" spans="1:18" ht="12" customHeight="1">
      <c r="Q166" s="68"/>
      <c r="R166" s="68"/>
    </row>
    <row r="167" spans="1:18" ht="12" customHeight="1">
      <c r="A167" s="53" t="s">
        <v>356</v>
      </c>
      <c r="C167" s="43">
        <f>$B$4</f>
        <v>1</v>
      </c>
      <c r="D167" s="60">
        <f>ROUND('CAP16.3 Adds'!I145,0)*$C$167</f>
        <v>0</v>
      </c>
      <c r="E167" s="60">
        <f>ROUND('CAP16.3 Adds'!J145,0)*$C$167</f>
        <v>0</v>
      </c>
      <c r="F167" s="60">
        <f>ROUND('CAP16.3 Adds'!K145,0)*$C$167</f>
        <v>0</v>
      </c>
      <c r="G167" s="60">
        <f>ROUND('CAP16.3 Adds'!L145,0)*$C$167</f>
        <v>0</v>
      </c>
      <c r="H167" s="60">
        <f>ROUND('CAP16.3 Adds'!M145,0)*$C$167</f>
        <v>0</v>
      </c>
      <c r="I167" s="60">
        <f>ROUND('CAP16.3 Adds'!N145,0)*$C$167</f>
        <v>0</v>
      </c>
      <c r="J167" s="60">
        <f>ROUND('CAP16.3 Adds'!O145,0)*$C$167</f>
        <v>0</v>
      </c>
      <c r="K167" s="60">
        <f>ROUND('CAP16.3 Adds'!P145,0)*$C$167</f>
        <v>0</v>
      </c>
      <c r="L167" s="60">
        <f>ROUND('CAP16.3 Adds'!Q145,0)*$C$167</f>
        <v>0</v>
      </c>
      <c r="M167" s="60">
        <f>ROUND('CAP16.3 Adds'!R145,0)*$C$167</f>
        <v>0</v>
      </c>
      <c r="N167" s="60">
        <f>ROUND('CAP16.3 Adds'!S145,0)*$C$167</f>
        <v>0</v>
      </c>
      <c r="O167" s="60">
        <f>ROUND('CAP16.3 Adds'!T145,0)*$C$167</f>
        <v>0</v>
      </c>
      <c r="P167" s="60"/>
      <c r="Q167" s="68">
        <f>SUM(D167:O167)/1000</f>
        <v>0</v>
      </c>
      <c r="R167" s="68">
        <f>SUM(D172:O172)/12</f>
        <v>0</v>
      </c>
    </row>
    <row r="168" spans="1:18" ht="12" customHeight="1">
      <c r="A168" s="47" t="s">
        <v>80</v>
      </c>
      <c r="Q168" s="68"/>
      <c r="R168" s="68"/>
    </row>
    <row r="169" spans="1:18" ht="12" customHeight="1">
      <c r="A169" s="43" t="s">
        <v>76</v>
      </c>
      <c r="D169" s="43">
        <v>0</v>
      </c>
      <c r="E169" s="48">
        <f t="shared" ref="E169" si="131">D171</f>
        <v>0</v>
      </c>
      <c r="F169" s="48">
        <f t="shared" ref="F169" si="132">E171</f>
        <v>0</v>
      </c>
      <c r="G169" s="48">
        <f t="shared" ref="G169" si="133">F171</f>
        <v>0</v>
      </c>
      <c r="H169" s="48">
        <f t="shared" ref="H169" si="134">G171</f>
        <v>0</v>
      </c>
      <c r="I169" s="48">
        <f t="shared" ref="I169" si="135">H171</f>
        <v>0</v>
      </c>
      <c r="J169" s="48">
        <f t="shared" ref="J169" si="136">I171</f>
        <v>0</v>
      </c>
      <c r="K169" s="48">
        <f t="shared" ref="K169" si="137">J171</f>
        <v>0</v>
      </c>
      <c r="L169" s="48">
        <f t="shared" ref="L169" si="138">K171</f>
        <v>0</v>
      </c>
      <c r="M169" s="48">
        <f t="shared" ref="M169" si="139">L171</f>
        <v>0</v>
      </c>
      <c r="N169" s="48">
        <f t="shared" ref="N169" si="140">M171</f>
        <v>0</v>
      </c>
      <c r="O169" s="48">
        <f t="shared" ref="O169" si="141">N171</f>
        <v>0</v>
      </c>
      <c r="P169" s="48"/>
      <c r="Q169" s="68"/>
      <c r="R169" s="68"/>
    </row>
    <row r="170" spans="1:18" ht="12" customHeight="1">
      <c r="A170" s="43" t="s">
        <v>77</v>
      </c>
      <c r="D170" s="48">
        <f>D167/1000</f>
        <v>0</v>
      </c>
      <c r="E170" s="48">
        <f t="shared" ref="E170:O170" si="142">E167/1000</f>
        <v>0</v>
      </c>
      <c r="F170" s="48">
        <f t="shared" si="142"/>
        <v>0</v>
      </c>
      <c r="G170" s="48">
        <f t="shared" si="142"/>
        <v>0</v>
      </c>
      <c r="H170" s="48">
        <f t="shared" si="142"/>
        <v>0</v>
      </c>
      <c r="I170" s="48">
        <f t="shared" si="142"/>
        <v>0</v>
      </c>
      <c r="J170" s="48">
        <f t="shared" si="142"/>
        <v>0</v>
      </c>
      <c r="K170" s="48">
        <f t="shared" si="142"/>
        <v>0</v>
      </c>
      <c r="L170" s="48">
        <f t="shared" si="142"/>
        <v>0</v>
      </c>
      <c r="M170" s="48">
        <f t="shared" si="142"/>
        <v>0</v>
      </c>
      <c r="N170" s="48">
        <f t="shared" si="142"/>
        <v>0</v>
      </c>
      <c r="O170" s="48">
        <f t="shared" si="142"/>
        <v>0</v>
      </c>
      <c r="P170" s="48"/>
      <c r="Q170" s="68"/>
      <c r="R170" s="68"/>
    </row>
    <row r="171" spans="1:18" ht="12" customHeight="1">
      <c r="A171" s="43" t="s">
        <v>78</v>
      </c>
      <c r="D171" s="48">
        <f t="shared" ref="D171:O171" si="143">D169+D170</f>
        <v>0</v>
      </c>
      <c r="E171" s="48">
        <f t="shared" si="143"/>
        <v>0</v>
      </c>
      <c r="F171" s="48">
        <f t="shared" si="143"/>
        <v>0</v>
      </c>
      <c r="G171" s="48">
        <f t="shared" si="143"/>
        <v>0</v>
      </c>
      <c r="H171" s="48">
        <f t="shared" si="143"/>
        <v>0</v>
      </c>
      <c r="I171" s="48">
        <f t="shared" si="143"/>
        <v>0</v>
      </c>
      <c r="J171" s="48">
        <f t="shared" si="143"/>
        <v>0</v>
      </c>
      <c r="K171" s="48">
        <f t="shared" si="143"/>
        <v>0</v>
      </c>
      <c r="L171" s="48">
        <f t="shared" si="143"/>
        <v>0</v>
      </c>
      <c r="M171" s="48">
        <f t="shared" si="143"/>
        <v>0</v>
      </c>
      <c r="N171" s="48">
        <f t="shared" si="143"/>
        <v>0</v>
      </c>
      <c r="O171" s="48">
        <f t="shared" si="143"/>
        <v>0</v>
      </c>
      <c r="P171" s="48"/>
      <c r="Q171" s="68"/>
      <c r="R171" s="68"/>
    </row>
    <row r="172" spans="1:18" ht="12" customHeight="1">
      <c r="A172" s="43" t="s">
        <v>79</v>
      </c>
      <c r="D172" s="48">
        <f t="shared" ref="D172:O172" si="144">(D169+D171)/2</f>
        <v>0</v>
      </c>
      <c r="E172" s="48">
        <f t="shared" si="144"/>
        <v>0</v>
      </c>
      <c r="F172" s="48">
        <f t="shared" si="144"/>
        <v>0</v>
      </c>
      <c r="G172" s="48">
        <f t="shared" si="144"/>
        <v>0</v>
      </c>
      <c r="H172" s="48">
        <f t="shared" si="144"/>
        <v>0</v>
      </c>
      <c r="I172" s="48">
        <f t="shared" si="144"/>
        <v>0</v>
      </c>
      <c r="J172" s="48">
        <f t="shared" si="144"/>
        <v>0</v>
      </c>
      <c r="K172" s="48">
        <f t="shared" si="144"/>
        <v>0</v>
      </c>
      <c r="L172" s="48">
        <f t="shared" si="144"/>
        <v>0</v>
      </c>
      <c r="M172" s="48">
        <f t="shared" si="144"/>
        <v>0</v>
      </c>
      <c r="N172" s="48">
        <f t="shared" si="144"/>
        <v>0</v>
      </c>
      <c r="O172" s="48">
        <f t="shared" si="144"/>
        <v>0</v>
      </c>
      <c r="P172" s="48"/>
      <c r="Q172" s="68"/>
      <c r="R172" s="68"/>
    </row>
    <row r="173" spans="1:18" ht="15.75" customHeight="1">
      <c r="Q173" s="68"/>
      <c r="R173" s="68"/>
    </row>
    <row r="174" spans="1:18">
      <c r="A174" s="52" t="s">
        <v>83</v>
      </c>
      <c r="C174" s="43">
        <f>$B$4</f>
        <v>1</v>
      </c>
      <c r="D174" s="59">
        <f>ROUND('CAP16.3 Adds'!I192,0)*$C$174</f>
        <v>0</v>
      </c>
      <c r="E174" s="59">
        <f>ROUND('CAP16.3 Adds'!J192,0)*$C$174</f>
        <v>0</v>
      </c>
      <c r="F174" s="59">
        <f>ROUND('CAP16.3 Adds'!K192,0)*$C$174</f>
        <v>0</v>
      </c>
      <c r="G174" s="59">
        <f>ROUND('CAP16.3 Adds'!L192,0)*$C$174</f>
        <v>0</v>
      </c>
      <c r="H174" s="59">
        <f>ROUND('CAP16.3 Adds'!M192,0)*$C$174</f>
        <v>0</v>
      </c>
      <c r="I174" s="59">
        <f>ROUND('CAP16.3 Adds'!N192,0)*$C$174</f>
        <v>0</v>
      </c>
      <c r="J174" s="59">
        <f>ROUND('CAP16.3 Adds'!O192,0)*$C$174</f>
        <v>0</v>
      </c>
      <c r="K174" s="59">
        <f>ROUND('CAP16.3 Adds'!P192,0)*$C$174</f>
        <v>0</v>
      </c>
      <c r="L174" s="59">
        <f>ROUND('CAP16.3 Adds'!Q192,0)*$C$174</f>
        <v>0</v>
      </c>
      <c r="M174" s="59">
        <f>ROUND('CAP16.3 Adds'!R192,0)*$C$174</f>
        <v>0</v>
      </c>
      <c r="N174" s="59">
        <f>ROUND('CAP16.3 Adds'!S192,0)*$C$174</f>
        <v>0</v>
      </c>
      <c r="O174" s="59">
        <f>ROUND('CAP16.3 Adds'!T192,0)*$C$174</f>
        <v>0</v>
      </c>
      <c r="P174" s="59"/>
      <c r="Q174" s="68">
        <f>SUM(D174:O174)/1000</f>
        <v>0</v>
      </c>
      <c r="R174" s="68">
        <f>SUM(D179:O179)/12</f>
        <v>0</v>
      </c>
    </row>
    <row r="175" spans="1:18">
      <c r="A175" s="47" t="s">
        <v>80</v>
      </c>
      <c r="Q175" s="68"/>
      <c r="R175" s="68"/>
    </row>
    <row r="176" spans="1:18">
      <c r="A176" s="43" t="s">
        <v>76</v>
      </c>
      <c r="D176" s="43">
        <v>0</v>
      </c>
      <c r="E176" s="48">
        <f t="shared" ref="E176:O176" si="145">D178</f>
        <v>0</v>
      </c>
      <c r="F176" s="48">
        <f t="shared" si="145"/>
        <v>0</v>
      </c>
      <c r="G176" s="48">
        <f t="shared" si="145"/>
        <v>0</v>
      </c>
      <c r="H176" s="48">
        <f t="shared" si="145"/>
        <v>0</v>
      </c>
      <c r="I176" s="48">
        <f t="shared" si="145"/>
        <v>0</v>
      </c>
      <c r="J176" s="48">
        <f t="shared" si="145"/>
        <v>0</v>
      </c>
      <c r="K176" s="48">
        <f t="shared" si="145"/>
        <v>0</v>
      </c>
      <c r="L176" s="48">
        <f t="shared" si="145"/>
        <v>0</v>
      </c>
      <c r="M176" s="48">
        <f t="shared" si="145"/>
        <v>0</v>
      </c>
      <c r="N176" s="48">
        <f t="shared" si="145"/>
        <v>0</v>
      </c>
      <c r="O176" s="48">
        <f t="shared" si="145"/>
        <v>0</v>
      </c>
      <c r="P176" s="48"/>
      <c r="Q176" s="68"/>
      <c r="R176" s="68"/>
    </row>
    <row r="177" spans="1:18">
      <c r="A177" s="43" t="s">
        <v>77</v>
      </c>
      <c r="D177" s="48">
        <f>D174/1000</f>
        <v>0</v>
      </c>
      <c r="E177" s="48">
        <f t="shared" ref="E177:O177" si="146">E174/1000</f>
        <v>0</v>
      </c>
      <c r="F177" s="48">
        <f t="shared" si="146"/>
        <v>0</v>
      </c>
      <c r="G177" s="48">
        <f t="shared" si="146"/>
        <v>0</v>
      </c>
      <c r="H177" s="48">
        <f t="shared" si="146"/>
        <v>0</v>
      </c>
      <c r="I177" s="48">
        <f t="shared" si="146"/>
        <v>0</v>
      </c>
      <c r="J177" s="48">
        <f t="shared" si="146"/>
        <v>0</v>
      </c>
      <c r="K177" s="48">
        <f t="shared" si="146"/>
        <v>0</v>
      </c>
      <c r="L177" s="48">
        <f t="shared" si="146"/>
        <v>0</v>
      </c>
      <c r="M177" s="48">
        <f t="shared" si="146"/>
        <v>0</v>
      </c>
      <c r="N177" s="48">
        <f t="shared" si="146"/>
        <v>0</v>
      </c>
      <c r="O177" s="48">
        <f t="shared" si="146"/>
        <v>0</v>
      </c>
      <c r="P177" s="48"/>
      <c r="Q177" s="68"/>
      <c r="R177" s="68"/>
    </row>
    <row r="178" spans="1:18">
      <c r="A178" s="43" t="s">
        <v>78</v>
      </c>
      <c r="D178" s="48">
        <f t="shared" ref="D178:O178" si="147">D176+D177</f>
        <v>0</v>
      </c>
      <c r="E178" s="48">
        <f t="shared" si="147"/>
        <v>0</v>
      </c>
      <c r="F178" s="48">
        <f t="shared" si="147"/>
        <v>0</v>
      </c>
      <c r="G178" s="48">
        <f t="shared" si="147"/>
        <v>0</v>
      </c>
      <c r="H178" s="48">
        <f t="shared" si="147"/>
        <v>0</v>
      </c>
      <c r="I178" s="48">
        <f t="shared" si="147"/>
        <v>0</v>
      </c>
      <c r="J178" s="48">
        <f t="shared" si="147"/>
        <v>0</v>
      </c>
      <c r="K178" s="48">
        <f t="shared" si="147"/>
        <v>0</v>
      </c>
      <c r="L178" s="48">
        <f t="shared" si="147"/>
        <v>0</v>
      </c>
      <c r="M178" s="48">
        <f t="shared" si="147"/>
        <v>0</v>
      </c>
      <c r="N178" s="48">
        <f t="shared" si="147"/>
        <v>0</v>
      </c>
      <c r="O178" s="48">
        <f t="shared" si="147"/>
        <v>0</v>
      </c>
      <c r="P178" s="48"/>
      <c r="Q178" s="68"/>
      <c r="R178" s="68"/>
    </row>
    <row r="179" spans="1:18">
      <c r="A179" s="43" t="s">
        <v>79</v>
      </c>
      <c r="D179" s="48">
        <f t="shared" ref="D179:O179" si="148">(D176+D178)/2</f>
        <v>0</v>
      </c>
      <c r="E179" s="48">
        <f t="shared" si="148"/>
        <v>0</v>
      </c>
      <c r="F179" s="48">
        <f t="shared" si="148"/>
        <v>0</v>
      </c>
      <c r="G179" s="48">
        <f t="shared" si="148"/>
        <v>0</v>
      </c>
      <c r="H179" s="48">
        <f t="shared" si="148"/>
        <v>0</v>
      </c>
      <c r="I179" s="48">
        <f t="shared" si="148"/>
        <v>0</v>
      </c>
      <c r="J179" s="48">
        <f t="shared" si="148"/>
        <v>0</v>
      </c>
      <c r="K179" s="48">
        <f t="shared" si="148"/>
        <v>0</v>
      </c>
      <c r="L179" s="48">
        <f t="shared" si="148"/>
        <v>0</v>
      </c>
      <c r="M179" s="48">
        <f t="shared" si="148"/>
        <v>0</v>
      </c>
      <c r="N179" s="48">
        <f t="shared" si="148"/>
        <v>0</v>
      </c>
      <c r="O179" s="48">
        <f t="shared" si="148"/>
        <v>0</v>
      </c>
      <c r="P179" s="48"/>
      <c r="Q179" s="68"/>
      <c r="R179" s="68"/>
    </row>
    <row r="180" spans="1:18">
      <c r="Q180" s="68"/>
      <c r="R180" s="68"/>
    </row>
    <row r="181" spans="1:18">
      <c r="Q181" s="68"/>
      <c r="R181" s="68"/>
    </row>
    <row r="182" spans="1:18" ht="25.5">
      <c r="A182" s="53" t="s">
        <v>309</v>
      </c>
      <c r="C182" s="43">
        <f>$B$4</f>
        <v>1</v>
      </c>
      <c r="D182" s="59">
        <f>ROUND('CAP16.3 Adds'!I180,0)*$C$182</f>
        <v>0</v>
      </c>
      <c r="E182" s="59">
        <f>ROUND('CAP16.3 Adds'!J180,0)*$C$182</f>
        <v>0</v>
      </c>
      <c r="F182" s="59">
        <f>ROUND('CAP16.3 Adds'!K180,0)*$C$182</f>
        <v>0</v>
      </c>
      <c r="G182" s="59">
        <f>ROUND('CAP16.3 Adds'!L180,0)*$C$182</f>
        <v>0</v>
      </c>
      <c r="H182" s="59">
        <f>ROUND('CAP16.3 Adds'!M180,0)*$C$182</f>
        <v>0</v>
      </c>
      <c r="I182" s="59">
        <f>ROUND('CAP16.3 Adds'!N180,0)*$C$182</f>
        <v>0</v>
      </c>
      <c r="J182" s="59">
        <f>ROUND('CAP16.3 Adds'!O180,0)*$C$182</f>
        <v>0</v>
      </c>
      <c r="K182" s="59">
        <f>ROUND('CAP16.3 Adds'!P180,0)*$C$182</f>
        <v>0</v>
      </c>
      <c r="L182" s="59">
        <f>ROUND('CAP16.3 Adds'!Q180,0)*$C$182</f>
        <v>0</v>
      </c>
      <c r="M182" s="59">
        <f>ROUND('CAP16.3 Adds'!R180,0)*$C$182</f>
        <v>0</v>
      </c>
      <c r="N182" s="59">
        <f>ROUND('CAP16.3 Adds'!S180,0)*$C$182</f>
        <v>0</v>
      </c>
      <c r="O182" s="59">
        <f>ROUND('CAP16.3 Adds'!T180,0)*$C$182</f>
        <v>0</v>
      </c>
      <c r="P182" s="59"/>
      <c r="Q182" s="68">
        <f>SUM(D182:O182)/1000</f>
        <v>0</v>
      </c>
      <c r="R182" s="68">
        <f>SUM(D187:O187)/12</f>
        <v>0</v>
      </c>
    </row>
    <row r="183" spans="1:18">
      <c r="A183" s="47" t="s">
        <v>80</v>
      </c>
      <c r="Q183" s="68"/>
      <c r="R183" s="68"/>
    </row>
    <row r="184" spans="1:18">
      <c r="A184" s="43" t="s">
        <v>76</v>
      </c>
      <c r="D184" s="43">
        <v>0</v>
      </c>
      <c r="E184" s="48">
        <f t="shared" ref="E184:O184" si="149">D186</f>
        <v>0</v>
      </c>
      <c r="F184" s="48">
        <f t="shared" si="149"/>
        <v>0</v>
      </c>
      <c r="G184" s="48">
        <f t="shared" si="149"/>
        <v>0</v>
      </c>
      <c r="H184" s="48">
        <f t="shared" si="149"/>
        <v>0</v>
      </c>
      <c r="I184" s="48">
        <f t="shared" si="149"/>
        <v>0</v>
      </c>
      <c r="J184" s="48">
        <f t="shared" si="149"/>
        <v>0</v>
      </c>
      <c r="K184" s="48">
        <f t="shared" si="149"/>
        <v>0</v>
      </c>
      <c r="L184" s="48">
        <f t="shared" si="149"/>
        <v>0</v>
      </c>
      <c r="M184" s="48">
        <f t="shared" si="149"/>
        <v>0</v>
      </c>
      <c r="N184" s="48">
        <f t="shared" si="149"/>
        <v>0</v>
      </c>
      <c r="O184" s="48">
        <f t="shared" si="149"/>
        <v>0</v>
      </c>
      <c r="P184" s="48"/>
      <c r="Q184" s="68"/>
      <c r="R184" s="68"/>
    </row>
    <row r="185" spans="1:18">
      <c r="A185" s="43" t="s">
        <v>77</v>
      </c>
      <c r="D185" s="48">
        <f>D182/1000</f>
        <v>0</v>
      </c>
      <c r="E185" s="48">
        <f t="shared" ref="E185:O185" si="150">E182/1000</f>
        <v>0</v>
      </c>
      <c r="F185" s="48">
        <f t="shared" si="150"/>
        <v>0</v>
      </c>
      <c r="G185" s="48">
        <f t="shared" si="150"/>
        <v>0</v>
      </c>
      <c r="H185" s="48">
        <f t="shared" si="150"/>
        <v>0</v>
      </c>
      <c r="I185" s="48">
        <f t="shared" si="150"/>
        <v>0</v>
      </c>
      <c r="J185" s="48">
        <f t="shared" si="150"/>
        <v>0</v>
      </c>
      <c r="K185" s="48">
        <f t="shared" si="150"/>
        <v>0</v>
      </c>
      <c r="L185" s="48">
        <f t="shared" si="150"/>
        <v>0</v>
      </c>
      <c r="M185" s="48">
        <f t="shared" si="150"/>
        <v>0</v>
      </c>
      <c r="N185" s="48">
        <f t="shared" si="150"/>
        <v>0</v>
      </c>
      <c r="O185" s="48">
        <f t="shared" si="150"/>
        <v>0</v>
      </c>
      <c r="P185" s="48"/>
      <c r="Q185" s="68"/>
      <c r="R185" s="68"/>
    </row>
    <row r="186" spans="1:18">
      <c r="A186" s="43" t="s">
        <v>78</v>
      </c>
      <c r="D186" s="48">
        <f t="shared" ref="D186:O186" si="151">D184+D185</f>
        <v>0</v>
      </c>
      <c r="E186" s="48">
        <f t="shared" si="151"/>
        <v>0</v>
      </c>
      <c r="F186" s="48">
        <f t="shared" si="151"/>
        <v>0</v>
      </c>
      <c r="G186" s="48">
        <f t="shared" si="151"/>
        <v>0</v>
      </c>
      <c r="H186" s="48">
        <f t="shared" si="151"/>
        <v>0</v>
      </c>
      <c r="I186" s="48">
        <f t="shared" si="151"/>
        <v>0</v>
      </c>
      <c r="J186" s="48">
        <f t="shared" si="151"/>
        <v>0</v>
      </c>
      <c r="K186" s="48">
        <f t="shared" si="151"/>
        <v>0</v>
      </c>
      <c r="L186" s="48">
        <f t="shared" si="151"/>
        <v>0</v>
      </c>
      <c r="M186" s="48">
        <f t="shared" si="151"/>
        <v>0</v>
      </c>
      <c r="N186" s="48">
        <f t="shared" si="151"/>
        <v>0</v>
      </c>
      <c r="O186" s="48">
        <f t="shared" si="151"/>
        <v>0</v>
      </c>
      <c r="P186" s="48"/>
      <c r="Q186" s="68"/>
      <c r="R186" s="68"/>
    </row>
    <row r="187" spans="1:18">
      <c r="A187" s="43" t="s">
        <v>79</v>
      </c>
      <c r="D187" s="48">
        <f t="shared" ref="D187:O187" si="152">(D184+D186)/2</f>
        <v>0</v>
      </c>
      <c r="E187" s="48">
        <f t="shared" si="152"/>
        <v>0</v>
      </c>
      <c r="F187" s="48">
        <f t="shared" si="152"/>
        <v>0</v>
      </c>
      <c r="G187" s="48">
        <f t="shared" si="152"/>
        <v>0</v>
      </c>
      <c r="H187" s="48">
        <f t="shared" si="152"/>
        <v>0</v>
      </c>
      <c r="I187" s="48">
        <f t="shared" si="152"/>
        <v>0</v>
      </c>
      <c r="J187" s="48">
        <f t="shared" si="152"/>
        <v>0</v>
      </c>
      <c r="K187" s="48">
        <f t="shared" si="152"/>
        <v>0</v>
      </c>
      <c r="L187" s="48">
        <f t="shared" si="152"/>
        <v>0</v>
      </c>
      <c r="M187" s="48">
        <f t="shared" si="152"/>
        <v>0</v>
      </c>
      <c r="N187" s="48">
        <f t="shared" si="152"/>
        <v>0</v>
      </c>
      <c r="O187" s="48">
        <f t="shared" si="152"/>
        <v>0</v>
      </c>
      <c r="P187" s="48"/>
      <c r="Q187" s="68"/>
      <c r="R187" s="68"/>
    </row>
    <row r="188" spans="1:18"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68"/>
      <c r="R188" s="68"/>
    </row>
    <row r="189" spans="1:18"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68"/>
      <c r="R189" s="68"/>
    </row>
    <row r="190" spans="1:18">
      <c r="L190" s="216" t="s">
        <v>85</v>
      </c>
      <c r="M190" s="216"/>
      <c r="N190" s="216"/>
      <c r="O190" s="216"/>
      <c r="P190" s="76"/>
      <c r="Q190" s="148">
        <f>SUM(Q13:Q188)</f>
        <v>0</v>
      </c>
      <c r="R190" s="148">
        <f>SUM(R13:R188)</f>
        <v>0</v>
      </c>
    </row>
    <row r="191" spans="1:18">
      <c r="M191" s="82"/>
      <c r="N191" s="82"/>
      <c r="O191" s="82"/>
      <c r="P191" s="82"/>
      <c r="Q191" s="149"/>
      <c r="R191" s="149"/>
    </row>
    <row r="192" spans="1:18">
      <c r="M192" s="82"/>
      <c r="Q192" s="68"/>
      <c r="R192" s="68"/>
    </row>
    <row r="193" spans="1:18" ht="13.5" customHeight="1">
      <c r="Q193" s="68"/>
      <c r="R193" s="68"/>
    </row>
    <row r="194" spans="1:18" ht="12" customHeight="1">
      <c r="A194" s="53" t="s">
        <v>84</v>
      </c>
      <c r="C194" s="43">
        <f>$B$4</f>
        <v>1</v>
      </c>
      <c r="D194" s="59">
        <f>ROUND('CAP16.3 Adds'!I128,0)*$C$194</f>
        <v>0</v>
      </c>
      <c r="E194" s="59">
        <f>ROUND('CAP16.3 Adds'!J128,0)*$C$194</f>
        <v>0</v>
      </c>
      <c r="F194" s="59">
        <f>ROUND('CAP16.3 Adds'!K128,0)*$C$194</f>
        <v>0</v>
      </c>
      <c r="G194" s="59">
        <f>ROUND('CAP16.3 Adds'!L128,0)*$C$194</f>
        <v>0</v>
      </c>
      <c r="H194" s="59">
        <f>ROUND('CAP16.3 Adds'!M128,0)*$C$194</f>
        <v>0</v>
      </c>
      <c r="I194" s="59">
        <f>ROUND('CAP16.3 Adds'!N128,0)*$C$194</f>
        <v>0</v>
      </c>
      <c r="J194" s="59">
        <f>ROUND('CAP16.3 Adds'!O128,0)*$C$194</f>
        <v>0</v>
      </c>
      <c r="K194" s="59">
        <f>ROUND('CAP16.3 Adds'!P128,0)*$C$194</f>
        <v>0</v>
      </c>
      <c r="L194" s="59">
        <f>ROUND('CAP16.3 Adds'!Q128,0)*$C$194</f>
        <v>0</v>
      </c>
      <c r="M194" s="59">
        <f>ROUND('CAP16.3 Adds'!R128,0)*$C$194</f>
        <v>0</v>
      </c>
      <c r="N194" s="59">
        <f>ROUND('CAP16.3 Adds'!S128,0)*$C$194</f>
        <v>0</v>
      </c>
      <c r="O194" s="59">
        <f>ROUND('CAP16.3 Adds'!T128,0)*$C$194</f>
        <v>0</v>
      </c>
      <c r="P194" s="59"/>
      <c r="Q194" s="68">
        <f>SUM(D194:O194)/1000</f>
        <v>0</v>
      </c>
      <c r="R194" s="68">
        <f>SUM(D199:O199)/12</f>
        <v>0</v>
      </c>
    </row>
    <row r="195" spans="1:18">
      <c r="A195" s="47" t="s">
        <v>80</v>
      </c>
      <c r="Q195" s="68"/>
      <c r="R195" s="68"/>
    </row>
    <row r="196" spans="1:18">
      <c r="A196" s="43" t="s">
        <v>76</v>
      </c>
      <c r="D196" s="43">
        <v>0</v>
      </c>
      <c r="E196" s="48">
        <f t="shared" ref="E196:O196" si="153">D198</f>
        <v>0</v>
      </c>
      <c r="F196" s="48">
        <f t="shared" si="153"/>
        <v>0</v>
      </c>
      <c r="G196" s="48">
        <f t="shared" si="153"/>
        <v>0</v>
      </c>
      <c r="H196" s="48">
        <f t="shared" si="153"/>
        <v>0</v>
      </c>
      <c r="I196" s="48">
        <f t="shared" si="153"/>
        <v>0</v>
      </c>
      <c r="J196" s="48">
        <f t="shared" si="153"/>
        <v>0</v>
      </c>
      <c r="K196" s="48">
        <f t="shared" si="153"/>
        <v>0</v>
      </c>
      <c r="L196" s="48">
        <f t="shared" si="153"/>
        <v>0</v>
      </c>
      <c r="M196" s="48">
        <f t="shared" si="153"/>
        <v>0</v>
      </c>
      <c r="N196" s="48">
        <f t="shared" si="153"/>
        <v>0</v>
      </c>
      <c r="O196" s="48">
        <f t="shared" si="153"/>
        <v>0</v>
      </c>
      <c r="P196" s="48"/>
      <c r="Q196" s="68"/>
      <c r="R196" s="68"/>
    </row>
    <row r="197" spans="1:18">
      <c r="A197" s="43" t="s">
        <v>77</v>
      </c>
      <c r="D197" s="48">
        <f>D194/1000</f>
        <v>0</v>
      </c>
      <c r="E197" s="48">
        <f t="shared" ref="E197:O197" si="154">E194/1000</f>
        <v>0</v>
      </c>
      <c r="F197" s="48">
        <f t="shared" si="154"/>
        <v>0</v>
      </c>
      <c r="G197" s="48">
        <f t="shared" si="154"/>
        <v>0</v>
      </c>
      <c r="H197" s="48">
        <f t="shared" si="154"/>
        <v>0</v>
      </c>
      <c r="I197" s="48">
        <f t="shared" si="154"/>
        <v>0</v>
      </c>
      <c r="J197" s="48">
        <f t="shared" si="154"/>
        <v>0</v>
      </c>
      <c r="K197" s="48">
        <f t="shared" si="154"/>
        <v>0</v>
      </c>
      <c r="L197" s="48">
        <f t="shared" si="154"/>
        <v>0</v>
      </c>
      <c r="M197" s="48">
        <f t="shared" si="154"/>
        <v>0</v>
      </c>
      <c r="N197" s="48">
        <f t="shared" si="154"/>
        <v>0</v>
      </c>
      <c r="O197" s="48">
        <f t="shared" si="154"/>
        <v>0</v>
      </c>
      <c r="P197" s="48"/>
      <c r="Q197" s="68"/>
      <c r="R197" s="68"/>
    </row>
    <row r="198" spans="1:18">
      <c r="A198" s="43" t="s">
        <v>78</v>
      </c>
      <c r="D198" s="48">
        <f t="shared" ref="D198:O198" si="155">D196+D197</f>
        <v>0</v>
      </c>
      <c r="E198" s="48">
        <f t="shared" si="155"/>
        <v>0</v>
      </c>
      <c r="F198" s="48">
        <f t="shared" si="155"/>
        <v>0</v>
      </c>
      <c r="G198" s="48">
        <f t="shared" si="155"/>
        <v>0</v>
      </c>
      <c r="H198" s="48">
        <f t="shared" si="155"/>
        <v>0</v>
      </c>
      <c r="I198" s="48">
        <f t="shared" si="155"/>
        <v>0</v>
      </c>
      <c r="J198" s="48">
        <f t="shared" si="155"/>
        <v>0</v>
      </c>
      <c r="K198" s="48">
        <f t="shared" si="155"/>
        <v>0</v>
      </c>
      <c r="L198" s="48">
        <f t="shared" si="155"/>
        <v>0</v>
      </c>
      <c r="M198" s="48">
        <f t="shared" si="155"/>
        <v>0</v>
      </c>
      <c r="N198" s="48">
        <f t="shared" si="155"/>
        <v>0</v>
      </c>
      <c r="O198" s="48">
        <f t="shared" si="155"/>
        <v>0</v>
      </c>
      <c r="P198" s="48"/>
      <c r="Q198" s="68"/>
      <c r="R198" s="68"/>
    </row>
    <row r="199" spans="1:18">
      <c r="A199" s="43" t="s">
        <v>79</v>
      </c>
      <c r="D199" s="48">
        <f t="shared" ref="D199:O199" si="156">(D196+D198)/2</f>
        <v>0</v>
      </c>
      <c r="E199" s="48">
        <f t="shared" si="156"/>
        <v>0</v>
      </c>
      <c r="F199" s="48">
        <f t="shared" si="156"/>
        <v>0</v>
      </c>
      <c r="G199" s="48">
        <f t="shared" si="156"/>
        <v>0</v>
      </c>
      <c r="H199" s="48">
        <f t="shared" si="156"/>
        <v>0</v>
      </c>
      <c r="I199" s="48">
        <f t="shared" si="156"/>
        <v>0</v>
      </c>
      <c r="J199" s="48">
        <f t="shared" si="156"/>
        <v>0</v>
      </c>
      <c r="K199" s="48">
        <f t="shared" si="156"/>
        <v>0</v>
      </c>
      <c r="L199" s="48">
        <f t="shared" si="156"/>
        <v>0</v>
      </c>
      <c r="M199" s="48">
        <f t="shared" si="156"/>
        <v>0</v>
      </c>
      <c r="N199" s="48">
        <f t="shared" si="156"/>
        <v>0</v>
      </c>
      <c r="O199" s="48">
        <f t="shared" si="156"/>
        <v>0</v>
      </c>
      <c r="P199" s="48"/>
      <c r="Q199" s="68"/>
      <c r="R199" s="68"/>
    </row>
    <row r="200" spans="1:18">
      <c r="Q200" s="68"/>
      <c r="R200" s="68"/>
    </row>
    <row r="201" spans="1:18">
      <c r="A201" s="53" t="s">
        <v>335</v>
      </c>
      <c r="C201" s="43">
        <f>$B$4</f>
        <v>1</v>
      </c>
      <c r="D201" s="59">
        <f>ROUND('CAP16.3 Adds'!I112+'CAP16.3 Adds'!I113+'CAP16.3 Adds'!I114+'CAP16.3 Adds'!I111,0)*$C$201</f>
        <v>0</v>
      </c>
      <c r="E201" s="59">
        <f>ROUND('CAP16.3 Adds'!J112+'CAP16.3 Adds'!J113+'CAP16.3 Adds'!J114+'CAP16.3 Adds'!J111,0)*$C$201</f>
        <v>0</v>
      </c>
      <c r="F201" s="59">
        <f>ROUND('CAP16.3 Adds'!K112+'CAP16.3 Adds'!K113+'CAP16.3 Adds'!K114+'CAP16.3 Adds'!K111,0)*$C$201</f>
        <v>0</v>
      </c>
      <c r="G201" s="59">
        <f>ROUND('CAP16.3 Adds'!L112+'CAP16.3 Adds'!L113+'CAP16.3 Adds'!L114+'CAP16.3 Adds'!L111,0)*$C$201</f>
        <v>0</v>
      </c>
      <c r="H201" s="59">
        <f>ROUND('CAP16.3 Adds'!M112+'CAP16.3 Adds'!M113+'CAP16.3 Adds'!M114+'CAP16.3 Adds'!M111,0)*$C$201</f>
        <v>0</v>
      </c>
      <c r="I201" s="59">
        <f>ROUND('CAP16.3 Adds'!N112+'CAP16.3 Adds'!N113+'CAP16.3 Adds'!N114+'CAP16.3 Adds'!N111,0)*$C$201</f>
        <v>0</v>
      </c>
      <c r="J201" s="59">
        <f>ROUND('CAP16.3 Adds'!O112+'CAP16.3 Adds'!O113+'CAP16.3 Adds'!O114+'CAP16.3 Adds'!O111,0)*$C$201</f>
        <v>0</v>
      </c>
      <c r="K201" s="59">
        <f>ROUND('CAP16.3 Adds'!P112+'CAP16.3 Adds'!P113+'CAP16.3 Adds'!P114+'CAP16.3 Adds'!P111,0)*$C$201</f>
        <v>0</v>
      </c>
      <c r="L201" s="59">
        <f>ROUND('CAP16.3 Adds'!Q112+'CAP16.3 Adds'!Q113+'CAP16.3 Adds'!Q114+'CAP16.3 Adds'!Q111,0)*$C$201</f>
        <v>0</v>
      </c>
      <c r="M201" s="59">
        <f>ROUND('CAP16.3 Adds'!R112+'CAP16.3 Adds'!R113+'CAP16.3 Adds'!R114+'CAP16.3 Adds'!R111,0)*$C$201</f>
        <v>0</v>
      </c>
      <c r="N201" s="59">
        <f>ROUND('CAP16.3 Adds'!S112+'CAP16.3 Adds'!S113+'CAP16.3 Adds'!S114+'CAP16.3 Adds'!S111,0)*$C$201</f>
        <v>0</v>
      </c>
      <c r="O201" s="59">
        <f>ROUND('CAP16.3 Adds'!T112+'CAP16.3 Adds'!T113+'CAP16.3 Adds'!T114+'CAP16.3 Adds'!T111,0)*$C$201</f>
        <v>0</v>
      </c>
      <c r="P201" s="59"/>
      <c r="Q201" s="68">
        <f>SUM(D201:O201)/1000</f>
        <v>0</v>
      </c>
      <c r="R201" s="68">
        <f>SUM(D206:O206)/12</f>
        <v>0</v>
      </c>
    </row>
    <row r="202" spans="1:18">
      <c r="A202" s="47" t="s">
        <v>80</v>
      </c>
      <c r="Q202" s="68"/>
      <c r="R202" s="68"/>
    </row>
    <row r="203" spans="1:18">
      <c r="A203" s="43" t="s">
        <v>76</v>
      </c>
      <c r="D203" s="43">
        <v>0</v>
      </c>
      <c r="E203" s="48">
        <f t="shared" ref="E203" si="157">D205</f>
        <v>0</v>
      </c>
      <c r="F203" s="48">
        <f t="shared" ref="F203" si="158">E205</f>
        <v>0</v>
      </c>
      <c r="G203" s="48">
        <f t="shared" ref="G203" si="159">F205</f>
        <v>0</v>
      </c>
      <c r="H203" s="48">
        <f t="shared" ref="H203" si="160">G205</f>
        <v>0</v>
      </c>
      <c r="I203" s="48">
        <f t="shared" ref="I203" si="161">H205</f>
        <v>0</v>
      </c>
      <c r="J203" s="48">
        <f t="shared" ref="J203" si="162">I205</f>
        <v>0</v>
      </c>
      <c r="K203" s="48">
        <f t="shared" ref="K203" si="163">J205</f>
        <v>0</v>
      </c>
      <c r="L203" s="48">
        <f t="shared" ref="L203" si="164">K205</f>
        <v>0</v>
      </c>
      <c r="M203" s="48">
        <f t="shared" ref="M203" si="165">L205</f>
        <v>0</v>
      </c>
      <c r="N203" s="48">
        <f t="shared" ref="N203" si="166">M205</f>
        <v>0</v>
      </c>
      <c r="O203" s="48">
        <f t="shared" ref="O203" si="167">N205</f>
        <v>0</v>
      </c>
      <c r="P203" s="48"/>
      <c r="Q203" s="68"/>
      <c r="R203" s="68"/>
    </row>
    <row r="204" spans="1:18">
      <c r="A204" s="43" t="s">
        <v>77</v>
      </c>
      <c r="D204" s="48">
        <f>D201/1000</f>
        <v>0</v>
      </c>
      <c r="E204" s="48">
        <f t="shared" ref="E204:O204" si="168">E201/1000</f>
        <v>0</v>
      </c>
      <c r="F204" s="48">
        <f t="shared" si="168"/>
        <v>0</v>
      </c>
      <c r="G204" s="48">
        <f t="shared" si="168"/>
        <v>0</v>
      </c>
      <c r="H204" s="48">
        <f t="shared" si="168"/>
        <v>0</v>
      </c>
      <c r="I204" s="48">
        <f t="shared" si="168"/>
        <v>0</v>
      </c>
      <c r="J204" s="48">
        <f t="shared" si="168"/>
        <v>0</v>
      </c>
      <c r="K204" s="48">
        <f t="shared" si="168"/>
        <v>0</v>
      </c>
      <c r="L204" s="48">
        <f t="shared" si="168"/>
        <v>0</v>
      </c>
      <c r="M204" s="48">
        <f t="shared" si="168"/>
        <v>0</v>
      </c>
      <c r="N204" s="48">
        <f t="shared" si="168"/>
        <v>0</v>
      </c>
      <c r="O204" s="48">
        <f t="shared" si="168"/>
        <v>0</v>
      </c>
      <c r="P204" s="48"/>
      <c r="Q204" s="68"/>
      <c r="R204" s="68"/>
    </row>
    <row r="205" spans="1:18">
      <c r="A205" s="43" t="s">
        <v>78</v>
      </c>
      <c r="D205" s="48">
        <f t="shared" ref="D205:O205" si="169">D203+D204</f>
        <v>0</v>
      </c>
      <c r="E205" s="48">
        <f t="shared" si="169"/>
        <v>0</v>
      </c>
      <c r="F205" s="48">
        <f t="shared" si="169"/>
        <v>0</v>
      </c>
      <c r="G205" s="48">
        <f t="shared" si="169"/>
        <v>0</v>
      </c>
      <c r="H205" s="48">
        <f t="shared" si="169"/>
        <v>0</v>
      </c>
      <c r="I205" s="48">
        <f t="shared" si="169"/>
        <v>0</v>
      </c>
      <c r="J205" s="48">
        <f t="shared" si="169"/>
        <v>0</v>
      </c>
      <c r="K205" s="48">
        <f t="shared" si="169"/>
        <v>0</v>
      </c>
      <c r="L205" s="48">
        <f t="shared" si="169"/>
        <v>0</v>
      </c>
      <c r="M205" s="48">
        <f t="shared" si="169"/>
        <v>0</v>
      </c>
      <c r="N205" s="48">
        <f t="shared" si="169"/>
        <v>0</v>
      </c>
      <c r="O205" s="48">
        <f t="shared" si="169"/>
        <v>0</v>
      </c>
      <c r="P205" s="48"/>
      <c r="Q205" s="68"/>
      <c r="R205" s="68"/>
    </row>
    <row r="206" spans="1:18">
      <c r="A206" s="43" t="s">
        <v>79</v>
      </c>
      <c r="D206" s="48">
        <f t="shared" ref="D206:O206" si="170">(D203+D205)/2</f>
        <v>0</v>
      </c>
      <c r="E206" s="48">
        <f t="shared" si="170"/>
        <v>0</v>
      </c>
      <c r="F206" s="48">
        <f t="shared" si="170"/>
        <v>0</v>
      </c>
      <c r="G206" s="48">
        <f t="shared" si="170"/>
        <v>0</v>
      </c>
      <c r="H206" s="48">
        <f t="shared" si="170"/>
        <v>0</v>
      </c>
      <c r="I206" s="48">
        <f t="shared" si="170"/>
        <v>0</v>
      </c>
      <c r="J206" s="48">
        <f t="shared" si="170"/>
        <v>0</v>
      </c>
      <c r="K206" s="48">
        <f t="shared" si="170"/>
        <v>0</v>
      </c>
      <c r="L206" s="48">
        <f t="shared" si="170"/>
        <v>0</v>
      </c>
      <c r="M206" s="48">
        <f t="shared" si="170"/>
        <v>0</v>
      </c>
      <c r="N206" s="48">
        <f t="shared" si="170"/>
        <v>0</v>
      </c>
      <c r="O206" s="48">
        <f t="shared" si="170"/>
        <v>0</v>
      </c>
      <c r="P206" s="48"/>
      <c r="Q206" s="68"/>
      <c r="R206" s="68"/>
    </row>
    <row r="207" spans="1:18">
      <c r="Q207" s="68"/>
      <c r="R207" s="68"/>
    </row>
    <row r="208" spans="1:18" ht="25.5">
      <c r="A208" s="55" t="s">
        <v>89</v>
      </c>
      <c r="C208" s="43">
        <f>$B$4</f>
        <v>1</v>
      </c>
      <c r="D208" s="59">
        <f>ROUND(,0)*$C$208</f>
        <v>0</v>
      </c>
      <c r="E208" s="59">
        <f t="shared" ref="E208:O208" si="171">ROUND(,0)*$C$208</f>
        <v>0</v>
      </c>
      <c r="F208" s="59">
        <f t="shared" si="171"/>
        <v>0</v>
      </c>
      <c r="G208" s="59">
        <f t="shared" si="171"/>
        <v>0</v>
      </c>
      <c r="H208" s="59">
        <f t="shared" si="171"/>
        <v>0</v>
      </c>
      <c r="I208" s="59">
        <f t="shared" si="171"/>
        <v>0</v>
      </c>
      <c r="J208" s="59">
        <f t="shared" si="171"/>
        <v>0</v>
      </c>
      <c r="K208" s="59">
        <f t="shared" si="171"/>
        <v>0</v>
      </c>
      <c r="L208" s="59">
        <f t="shared" si="171"/>
        <v>0</v>
      </c>
      <c r="M208" s="59">
        <f t="shared" si="171"/>
        <v>0</v>
      </c>
      <c r="N208" s="59">
        <f t="shared" si="171"/>
        <v>0</v>
      </c>
      <c r="O208" s="59">
        <f t="shared" si="171"/>
        <v>0</v>
      </c>
      <c r="P208" s="59"/>
      <c r="Q208" s="68">
        <f>SUM(D208:O208)/1000</f>
        <v>0</v>
      </c>
      <c r="R208" s="68">
        <f>SUM(D213:O213)/12</f>
        <v>0</v>
      </c>
    </row>
    <row r="209" spans="1:18">
      <c r="A209" s="47" t="s">
        <v>80</v>
      </c>
      <c r="Q209" s="68"/>
      <c r="R209" s="68"/>
    </row>
    <row r="210" spans="1:18">
      <c r="A210" s="43" t="s">
        <v>76</v>
      </c>
      <c r="D210" s="43">
        <v>0</v>
      </c>
      <c r="E210" s="48">
        <f t="shared" ref="E210:O210" si="172">D212</f>
        <v>0</v>
      </c>
      <c r="F210" s="48">
        <f t="shared" si="172"/>
        <v>0</v>
      </c>
      <c r="G210" s="48">
        <f t="shared" si="172"/>
        <v>0</v>
      </c>
      <c r="H210" s="48">
        <f t="shared" si="172"/>
        <v>0</v>
      </c>
      <c r="I210" s="48">
        <f t="shared" si="172"/>
        <v>0</v>
      </c>
      <c r="J210" s="48">
        <f t="shared" si="172"/>
        <v>0</v>
      </c>
      <c r="K210" s="48">
        <f t="shared" si="172"/>
        <v>0</v>
      </c>
      <c r="L210" s="48">
        <f t="shared" si="172"/>
        <v>0</v>
      </c>
      <c r="M210" s="48">
        <f t="shared" si="172"/>
        <v>0</v>
      </c>
      <c r="N210" s="48">
        <f t="shared" si="172"/>
        <v>0</v>
      </c>
      <c r="O210" s="48">
        <f t="shared" si="172"/>
        <v>0</v>
      </c>
      <c r="P210" s="48"/>
      <c r="Q210" s="68"/>
      <c r="R210" s="68"/>
    </row>
    <row r="211" spans="1:18">
      <c r="A211" s="43" t="s">
        <v>77</v>
      </c>
      <c r="D211" s="48">
        <f>D208/1000</f>
        <v>0</v>
      </c>
      <c r="E211" s="48">
        <f t="shared" ref="E211:O211" si="173">E208/1000</f>
        <v>0</v>
      </c>
      <c r="F211" s="48">
        <f t="shared" si="173"/>
        <v>0</v>
      </c>
      <c r="G211" s="48">
        <f t="shared" si="173"/>
        <v>0</v>
      </c>
      <c r="H211" s="48">
        <f t="shared" si="173"/>
        <v>0</v>
      </c>
      <c r="I211" s="48">
        <f t="shared" si="173"/>
        <v>0</v>
      </c>
      <c r="J211" s="48">
        <f t="shared" si="173"/>
        <v>0</v>
      </c>
      <c r="K211" s="48">
        <f t="shared" si="173"/>
        <v>0</v>
      </c>
      <c r="L211" s="48">
        <f t="shared" si="173"/>
        <v>0</v>
      </c>
      <c r="M211" s="48">
        <f t="shared" si="173"/>
        <v>0</v>
      </c>
      <c r="N211" s="48">
        <f t="shared" si="173"/>
        <v>0</v>
      </c>
      <c r="O211" s="48">
        <f t="shared" si="173"/>
        <v>0</v>
      </c>
      <c r="P211" s="48"/>
      <c r="Q211" s="68"/>
      <c r="R211" s="68"/>
    </row>
    <row r="212" spans="1:18">
      <c r="A212" s="43" t="s">
        <v>78</v>
      </c>
      <c r="D212" s="48">
        <f t="shared" ref="D212:O212" si="174">D210+D211</f>
        <v>0</v>
      </c>
      <c r="E212" s="48">
        <f t="shared" si="174"/>
        <v>0</v>
      </c>
      <c r="F212" s="48">
        <f t="shared" si="174"/>
        <v>0</v>
      </c>
      <c r="G212" s="48">
        <f t="shared" si="174"/>
        <v>0</v>
      </c>
      <c r="H212" s="48">
        <f t="shared" si="174"/>
        <v>0</v>
      </c>
      <c r="I212" s="48">
        <f t="shared" si="174"/>
        <v>0</v>
      </c>
      <c r="J212" s="48">
        <f t="shared" si="174"/>
        <v>0</v>
      </c>
      <c r="K212" s="48">
        <f t="shared" si="174"/>
        <v>0</v>
      </c>
      <c r="L212" s="48">
        <f t="shared" si="174"/>
        <v>0</v>
      </c>
      <c r="M212" s="48">
        <f t="shared" si="174"/>
        <v>0</v>
      </c>
      <c r="N212" s="48">
        <f t="shared" si="174"/>
        <v>0</v>
      </c>
      <c r="O212" s="48">
        <f t="shared" si="174"/>
        <v>0</v>
      </c>
      <c r="P212" s="48"/>
      <c r="Q212" s="68"/>
      <c r="R212" s="68"/>
    </row>
    <row r="213" spans="1:18">
      <c r="A213" s="43" t="s">
        <v>79</v>
      </c>
      <c r="D213" s="48">
        <f t="shared" ref="D213:O213" si="175">(D210+D212)/2</f>
        <v>0</v>
      </c>
      <c r="E213" s="48">
        <f t="shared" si="175"/>
        <v>0</v>
      </c>
      <c r="F213" s="48">
        <f t="shared" si="175"/>
        <v>0</v>
      </c>
      <c r="G213" s="48">
        <f t="shared" si="175"/>
        <v>0</v>
      </c>
      <c r="H213" s="48">
        <f t="shared" si="175"/>
        <v>0</v>
      </c>
      <c r="I213" s="48">
        <f t="shared" si="175"/>
        <v>0</v>
      </c>
      <c r="J213" s="48">
        <f t="shared" si="175"/>
        <v>0</v>
      </c>
      <c r="K213" s="48">
        <f t="shared" si="175"/>
        <v>0</v>
      </c>
      <c r="L213" s="48">
        <f t="shared" si="175"/>
        <v>0</v>
      </c>
      <c r="M213" s="48">
        <f t="shared" si="175"/>
        <v>0</v>
      </c>
      <c r="N213" s="48">
        <f t="shared" si="175"/>
        <v>0</v>
      </c>
      <c r="O213" s="48">
        <f t="shared" si="175"/>
        <v>0</v>
      </c>
      <c r="P213" s="48"/>
      <c r="Q213" s="68"/>
      <c r="R213" s="68"/>
    </row>
    <row r="214" spans="1:18"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68"/>
      <c r="R214" s="68"/>
    </row>
    <row r="215" spans="1:18">
      <c r="A215" s="55" t="s">
        <v>90</v>
      </c>
      <c r="C215" s="43">
        <f>$B$4</f>
        <v>1</v>
      </c>
      <c r="D215" s="59">
        <f>ROUND('CAP16.3 Adds'!I119,0)*$C$215</f>
        <v>0</v>
      </c>
      <c r="E215" s="59">
        <f>ROUND('CAP16.3 Adds'!J119,0)*$C$215</f>
        <v>0</v>
      </c>
      <c r="F215" s="59">
        <f>ROUND('CAP16.3 Adds'!K119,0)*$C$215</f>
        <v>0</v>
      </c>
      <c r="G215" s="59">
        <f>ROUND('CAP16.3 Adds'!L119,0)*$C$215</f>
        <v>0</v>
      </c>
      <c r="H215" s="59">
        <f>ROUND('CAP16.3 Adds'!M119,0)*$C$215</f>
        <v>0</v>
      </c>
      <c r="I215" s="59">
        <f>ROUND('CAP16.3 Adds'!N119,0)*$C$215</f>
        <v>0</v>
      </c>
      <c r="J215" s="59">
        <f>ROUND('CAP16.3 Adds'!O119,0)*$C$215</f>
        <v>0</v>
      </c>
      <c r="K215" s="59">
        <f>ROUND('CAP16.3 Adds'!P119,0)*$C$215</f>
        <v>0</v>
      </c>
      <c r="L215" s="59">
        <f>ROUND('CAP16.3 Adds'!Q119,0)*$C$215</f>
        <v>0</v>
      </c>
      <c r="M215" s="59">
        <f>ROUND('CAP16.3 Adds'!R119,0)*$C$215</f>
        <v>0</v>
      </c>
      <c r="N215" s="59">
        <f>ROUND('CAP16.3 Adds'!S119,0)*$C$215</f>
        <v>0</v>
      </c>
      <c r="O215" s="59">
        <f>ROUND('CAP16.3 Adds'!T119,0)*$C$215</f>
        <v>0</v>
      </c>
      <c r="P215" s="59"/>
      <c r="Q215" s="68">
        <f>SUM(D215:O215)/1000</f>
        <v>0</v>
      </c>
      <c r="R215" s="68">
        <f>SUM(D220:O220)/12</f>
        <v>0</v>
      </c>
    </row>
    <row r="216" spans="1:18">
      <c r="A216" s="47" t="s">
        <v>80</v>
      </c>
      <c r="Q216" s="68"/>
      <c r="R216" s="68"/>
    </row>
    <row r="217" spans="1:18">
      <c r="A217" s="43" t="s">
        <v>76</v>
      </c>
      <c r="D217" s="43">
        <v>0</v>
      </c>
      <c r="E217" s="48">
        <f t="shared" ref="E217" si="176">D219</f>
        <v>0</v>
      </c>
      <c r="F217" s="48">
        <f t="shared" ref="F217" si="177">E219</f>
        <v>0</v>
      </c>
      <c r="G217" s="48">
        <f t="shared" ref="G217" si="178">F219</f>
        <v>0</v>
      </c>
      <c r="H217" s="48">
        <f t="shared" ref="H217" si="179">G219</f>
        <v>0</v>
      </c>
      <c r="I217" s="48">
        <f t="shared" ref="I217:J217" si="180">H219</f>
        <v>0</v>
      </c>
      <c r="J217" s="48">
        <f t="shared" si="180"/>
        <v>0</v>
      </c>
      <c r="K217" s="48">
        <f t="shared" ref="K217" si="181">J219</f>
        <v>0</v>
      </c>
      <c r="L217" s="48">
        <f t="shared" ref="L217" si="182">K219</f>
        <v>0</v>
      </c>
      <c r="M217" s="48">
        <f t="shared" ref="M217" si="183">L219</f>
        <v>0</v>
      </c>
      <c r="N217" s="48">
        <f t="shared" ref="N217" si="184">M219</f>
        <v>0</v>
      </c>
      <c r="O217" s="48">
        <f t="shared" ref="O217" si="185">N219</f>
        <v>0</v>
      </c>
      <c r="P217" s="59"/>
      <c r="Q217" s="68"/>
      <c r="R217" s="68"/>
    </row>
    <row r="218" spans="1:18">
      <c r="A218" s="43" t="s">
        <v>77</v>
      </c>
      <c r="D218" s="48">
        <f>D215/1000</f>
        <v>0</v>
      </c>
      <c r="E218" s="48">
        <f t="shared" ref="E218:O218" si="186">E215/1000</f>
        <v>0</v>
      </c>
      <c r="F218" s="48">
        <f t="shared" si="186"/>
        <v>0</v>
      </c>
      <c r="G218" s="48">
        <f t="shared" si="186"/>
        <v>0</v>
      </c>
      <c r="H218" s="48">
        <f t="shared" si="186"/>
        <v>0</v>
      </c>
      <c r="I218" s="48">
        <f t="shared" si="186"/>
        <v>0</v>
      </c>
      <c r="J218" s="48">
        <f t="shared" si="186"/>
        <v>0</v>
      </c>
      <c r="K218" s="48">
        <f t="shared" si="186"/>
        <v>0</v>
      </c>
      <c r="L218" s="48">
        <f t="shared" si="186"/>
        <v>0</v>
      </c>
      <c r="M218" s="48">
        <f t="shared" si="186"/>
        <v>0</v>
      </c>
      <c r="N218" s="48">
        <f t="shared" si="186"/>
        <v>0</v>
      </c>
      <c r="O218" s="48">
        <f t="shared" si="186"/>
        <v>0</v>
      </c>
      <c r="P218" s="59"/>
      <c r="Q218" s="68"/>
      <c r="R218" s="68"/>
    </row>
    <row r="219" spans="1:18">
      <c r="A219" s="43" t="s">
        <v>78</v>
      </c>
      <c r="D219" s="48">
        <f t="shared" ref="D219:O219" si="187">D217+D218</f>
        <v>0</v>
      </c>
      <c r="E219" s="48">
        <f t="shared" si="187"/>
        <v>0</v>
      </c>
      <c r="F219" s="48">
        <f t="shared" si="187"/>
        <v>0</v>
      </c>
      <c r="G219" s="48">
        <f t="shared" si="187"/>
        <v>0</v>
      </c>
      <c r="H219" s="48">
        <f t="shared" si="187"/>
        <v>0</v>
      </c>
      <c r="I219" s="48">
        <f t="shared" si="187"/>
        <v>0</v>
      </c>
      <c r="J219" s="48">
        <f t="shared" si="187"/>
        <v>0</v>
      </c>
      <c r="K219" s="48">
        <f t="shared" si="187"/>
        <v>0</v>
      </c>
      <c r="L219" s="48">
        <f t="shared" si="187"/>
        <v>0</v>
      </c>
      <c r="M219" s="48">
        <f t="shared" si="187"/>
        <v>0</v>
      </c>
      <c r="N219" s="48">
        <f t="shared" si="187"/>
        <v>0</v>
      </c>
      <c r="O219" s="48">
        <f t="shared" si="187"/>
        <v>0</v>
      </c>
      <c r="P219" s="59"/>
      <c r="Q219" s="68"/>
      <c r="R219" s="68"/>
    </row>
    <row r="220" spans="1:18">
      <c r="A220" s="43" t="s">
        <v>79</v>
      </c>
      <c r="D220" s="48">
        <f t="shared" ref="D220:K220" si="188">(D217+D219)/2</f>
        <v>0</v>
      </c>
      <c r="E220" s="48">
        <f t="shared" si="188"/>
        <v>0</v>
      </c>
      <c r="F220" s="48">
        <f t="shared" si="188"/>
        <v>0</v>
      </c>
      <c r="G220" s="48">
        <f t="shared" si="188"/>
        <v>0</v>
      </c>
      <c r="H220" s="48">
        <f t="shared" si="188"/>
        <v>0</v>
      </c>
      <c r="I220" s="48">
        <f t="shared" si="188"/>
        <v>0</v>
      </c>
      <c r="J220" s="48">
        <f t="shared" si="188"/>
        <v>0</v>
      </c>
      <c r="K220" s="48">
        <f t="shared" si="188"/>
        <v>0</v>
      </c>
      <c r="L220" s="48">
        <f>(L217+L219)/2</f>
        <v>0</v>
      </c>
      <c r="M220" s="48">
        <f t="shared" ref="M220:O220" si="189">(M217+M219)/2</f>
        <v>0</v>
      </c>
      <c r="N220" s="48">
        <f t="shared" si="189"/>
        <v>0</v>
      </c>
      <c r="O220" s="48">
        <f t="shared" si="189"/>
        <v>0</v>
      </c>
      <c r="P220" s="59"/>
      <c r="Q220" s="68"/>
      <c r="R220" s="68"/>
    </row>
    <row r="221" spans="1:18"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68"/>
      <c r="R221" s="68"/>
    </row>
    <row r="222" spans="1:18"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68"/>
      <c r="R222" s="68"/>
    </row>
    <row r="223" spans="1:18" ht="25.5">
      <c r="A223" s="55" t="s">
        <v>91</v>
      </c>
      <c r="C223" s="43">
        <f>$B$4</f>
        <v>1</v>
      </c>
      <c r="D223" s="59">
        <f>ROUND('CAP16.3 Adds'!I117,0)*$C$223</f>
        <v>0</v>
      </c>
      <c r="E223" s="59">
        <f>ROUND('CAP16.3 Adds'!J117,0)*$C$223</f>
        <v>0</v>
      </c>
      <c r="F223" s="59">
        <f>ROUND('CAP16.3 Adds'!K117,0)*$C$223</f>
        <v>0</v>
      </c>
      <c r="G223" s="59">
        <f>ROUND('CAP16.3 Adds'!L117,0)*$C$223</f>
        <v>0</v>
      </c>
      <c r="H223" s="59">
        <f>ROUND('CAP16.3 Adds'!M117,0)*$C$223</f>
        <v>0</v>
      </c>
      <c r="I223" s="59">
        <f>ROUND('CAP16.3 Adds'!N117,0)*$C$223</f>
        <v>0</v>
      </c>
      <c r="J223" s="59">
        <f>ROUND('CAP16.3 Adds'!O117,0)*$C$223</f>
        <v>0</v>
      </c>
      <c r="K223" s="59">
        <f>ROUND('CAP16.3 Adds'!P117,0)*$C$223</f>
        <v>0</v>
      </c>
      <c r="L223" s="59">
        <f>ROUND('CAP16.3 Adds'!Q117,0)*$C$223</f>
        <v>0</v>
      </c>
      <c r="M223" s="59">
        <f>ROUND('CAP16.3 Adds'!R117,0)*$C$223</f>
        <v>0</v>
      </c>
      <c r="N223" s="59">
        <f>ROUND('CAP16.3 Adds'!S117,0)*$C$223</f>
        <v>0</v>
      </c>
      <c r="O223" s="59">
        <f>ROUND('CAP16.3 Adds'!T117,0)*$C$223</f>
        <v>0</v>
      </c>
      <c r="P223" s="78"/>
      <c r="Q223" s="68">
        <f>SUM(D223:O223)/1000</f>
        <v>0</v>
      </c>
      <c r="R223" s="68">
        <f>SUM(D228:O228)/12</f>
        <v>0</v>
      </c>
    </row>
    <row r="224" spans="1:18">
      <c r="A224" s="47" t="s">
        <v>80</v>
      </c>
      <c r="Q224" s="68"/>
      <c r="R224" s="68"/>
    </row>
    <row r="225" spans="1:18">
      <c r="A225" s="43" t="s">
        <v>76</v>
      </c>
      <c r="D225" s="43">
        <v>0</v>
      </c>
      <c r="E225" s="48">
        <f t="shared" ref="E225" si="190">D227</f>
        <v>0</v>
      </c>
      <c r="F225" s="48">
        <f t="shared" ref="F225" si="191">E227</f>
        <v>0</v>
      </c>
      <c r="G225" s="48">
        <f t="shared" ref="G225" si="192">F227</f>
        <v>0</v>
      </c>
      <c r="H225" s="48">
        <f t="shared" ref="H225" si="193">G227</f>
        <v>0</v>
      </c>
      <c r="I225" s="48">
        <f t="shared" ref="I225:J225" si="194">H227</f>
        <v>0</v>
      </c>
      <c r="J225" s="48">
        <f t="shared" si="194"/>
        <v>0</v>
      </c>
      <c r="K225" s="48">
        <f t="shared" ref="K225" si="195">J227</f>
        <v>0</v>
      </c>
      <c r="L225" s="48">
        <f t="shared" ref="L225" si="196">K227</f>
        <v>0</v>
      </c>
      <c r="M225" s="48">
        <f t="shared" ref="M225" si="197">L227</f>
        <v>0</v>
      </c>
      <c r="N225" s="48">
        <f t="shared" ref="N225" si="198">M227</f>
        <v>0</v>
      </c>
      <c r="O225" s="48">
        <f t="shared" ref="O225" si="199">N227</f>
        <v>0</v>
      </c>
      <c r="P225" s="48"/>
      <c r="Q225" s="68"/>
      <c r="R225" s="68"/>
    </row>
    <row r="226" spans="1:18">
      <c r="A226" s="43" t="s">
        <v>77</v>
      </c>
      <c r="D226" s="48">
        <f>D223/1000</f>
        <v>0</v>
      </c>
      <c r="E226" s="48">
        <f t="shared" ref="E226:O226" si="200">E223/1000</f>
        <v>0</v>
      </c>
      <c r="F226" s="48">
        <f t="shared" si="200"/>
        <v>0</v>
      </c>
      <c r="G226" s="48">
        <f t="shared" si="200"/>
        <v>0</v>
      </c>
      <c r="H226" s="48">
        <f t="shared" si="200"/>
        <v>0</v>
      </c>
      <c r="I226" s="48">
        <f t="shared" si="200"/>
        <v>0</v>
      </c>
      <c r="J226" s="48">
        <f t="shared" si="200"/>
        <v>0</v>
      </c>
      <c r="K226" s="48">
        <f t="shared" si="200"/>
        <v>0</v>
      </c>
      <c r="L226" s="48">
        <f t="shared" si="200"/>
        <v>0</v>
      </c>
      <c r="M226" s="48">
        <f t="shared" si="200"/>
        <v>0</v>
      </c>
      <c r="N226" s="48">
        <f t="shared" si="200"/>
        <v>0</v>
      </c>
      <c r="O226" s="48">
        <f t="shared" si="200"/>
        <v>0</v>
      </c>
      <c r="P226" s="48"/>
      <c r="Q226" s="68"/>
      <c r="R226" s="68"/>
    </row>
    <row r="227" spans="1:18">
      <c r="A227" s="43" t="s">
        <v>78</v>
      </c>
      <c r="D227" s="48">
        <f t="shared" ref="D227:O227" si="201">D225+D226</f>
        <v>0</v>
      </c>
      <c r="E227" s="48">
        <f t="shared" si="201"/>
        <v>0</v>
      </c>
      <c r="F227" s="48">
        <f t="shared" si="201"/>
        <v>0</v>
      </c>
      <c r="G227" s="48">
        <f t="shared" si="201"/>
        <v>0</v>
      </c>
      <c r="H227" s="48">
        <f t="shared" si="201"/>
        <v>0</v>
      </c>
      <c r="I227" s="48">
        <f t="shared" si="201"/>
        <v>0</v>
      </c>
      <c r="J227" s="48">
        <f t="shared" si="201"/>
        <v>0</v>
      </c>
      <c r="K227" s="48">
        <f t="shared" si="201"/>
        <v>0</v>
      </c>
      <c r="L227" s="48">
        <f t="shared" si="201"/>
        <v>0</v>
      </c>
      <c r="M227" s="48">
        <f t="shared" si="201"/>
        <v>0</v>
      </c>
      <c r="N227" s="48">
        <f t="shared" si="201"/>
        <v>0</v>
      </c>
      <c r="O227" s="48">
        <f t="shared" si="201"/>
        <v>0</v>
      </c>
      <c r="P227" s="48"/>
      <c r="Q227" s="68"/>
      <c r="R227" s="68"/>
    </row>
    <row r="228" spans="1:18">
      <c r="A228" s="43" t="s">
        <v>79</v>
      </c>
      <c r="D228" s="48">
        <f t="shared" ref="D228:K228" si="202">(D225+D227)/2</f>
        <v>0</v>
      </c>
      <c r="E228" s="48">
        <f t="shared" si="202"/>
        <v>0</v>
      </c>
      <c r="F228" s="48">
        <f t="shared" si="202"/>
        <v>0</v>
      </c>
      <c r="G228" s="48">
        <f t="shared" si="202"/>
        <v>0</v>
      </c>
      <c r="H228" s="48">
        <f t="shared" si="202"/>
        <v>0</v>
      </c>
      <c r="I228" s="48">
        <f t="shared" si="202"/>
        <v>0</v>
      </c>
      <c r="J228" s="48">
        <f t="shared" si="202"/>
        <v>0</v>
      </c>
      <c r="K228" s="48">
        <f t="shared" si="202"/>
        <v>0</v>
      </c>
      <c r="L228" s="48">
        <f>(L225+L227)/2</f>
        <v>0</v>
      </c>
      <c r="M228" s="48">
        <f t="shared" ref="M228:O228" si="203">(M225+M227)/2</f>
        <v>0</v>
      </c>
      <c r="N228" s="48">
        <f t="shared" si="203"/>
        <v>0</v>
      </c>
      <c r="O228" s="48">
        <f t="shared" si="203"/>
        <v>0</v>
      </c>
      <c r="P228" s="48"/>
      <c r="Q228" s="68"/>
      <c r="R228" s="68"/>
    </row>
    <row r="229" spans="1:18"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68"/>
      <c r="R229" s="68"/>
    </row>
    <row r="230" spans="1:18"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68"/>
      <c r="R230" s="68"/>
    </row>
    <row r="231" spans="1:18" ht="25.5">
      <c r="A231" s="55" t="s">
        <v>153</v>
      </c>
      <c r="C231" s="43">
        <f>B4</f>
        <v>1</v>
      </c>
      <c r="D231" s="59">
        <f>ROUND('CAP16.3 Adds'!I100,0)*$C$231</f>
        <v>0</v>
      </c>
      <c r="E231" s="59">
        <f>ROUND('CAP16.3 Adds'!J100,0)*$C$231</f>
        <v>0</v>
      </c>
      <c r="F231" s="59">
        <f>ROUND('CAP16.3 Adds'!K100,0)*$C$231</f>
        <v>0</v>
      </c>
      <c r="G231" s="59">
        <f>ROUND('CAP16.3 Adds'!L100,0)*$C$231</f>
        <v>0</v>
      </c>
      <c r="H231" s="59">
        <f>ROUND('CAP16.3 Adds'!M100,0)*$C$231</f>
        <v>0</v>
      </c>
      <c r="I231" s="59">
        <f>ROUND('CAP16.3 Adds'!N100,0)*$C$231</f>
        <v>0</v>
      </c>
      <c r="J231" s="59">
        <f>ROUND('CAP16.3 Adds'!O100,0)*$C$231</f>
        <v>0</v>
      </c>
      <c r="K231" s="59">
        <f>ROUND('CAP16.3 Adds'!P100,0)*$C$231</f>
        <v>0</v>
      </c>
      <c r="L231" s="59">
        <f>ROUND('CAP16.3 Adds'!Q100,0)*$C$231</f>
        <v>0</v>
      </c>
      <c r="M231" s="59">
        <f>ROUND('CAP16.3 Adds'!R100,0)*$C$231</f>
        <v>0</v>
      </c>
      <c r="N231" s="59">
        <f>ROUND('CAP16.3 Adds'!S100,0)*$C$231</f>
        <v>0</v>
      </c>
      <c r="O231" s="59">
        <f>ROUND('CAP16.3 Adds'!T100,0)*$C$231</f>
        <v>0</v>
      </c>
      <c r="P231" s="78"/>
      <c r="Q231" s="68">
        <f>SUM(D231:O231)/1000</f>
        <v>0</v>
      </c>
      <c r="R231" s="68">
        <f>SUM(D236:O236)/12</f>
        <v>0</v>
      </c>
    </row>
    <row r="232" spans="1:18">
      <c r="A232" s="47" t="s">
        <v>80</v>
      </c>
      <c r="Q232" s="68"/>
      <c r="R232" s="68"/>
    </row>
    <row r="233" spans="1:18">
      <c r="A233" s="43" t="s">
        <v>76</v>
      </c>
      <c r="D233" s="43">
        <v>0</v>
      </c>
      <c r="E233" s="48">
        <f t="shared" ref="E233" si="204">D235</f>
        <v>0</v>
      </c>
      <c r="F233" s="48">
        <f t="shared" ref="F233" si="205">E235</f>
        <v>0</v>
      </c>
      <c r="G233" s="48">
        <f t="shared" ref="G233" si="206">F235</f>
        <v>0</v>
      </c>
      <c r="H233" s="48">
        <f t="shared" ref="H233" si="207">G235</f>
        <v>0</v>
      </c>
      <c r="I233" s="48">
        <f t="shared" ref="I233:J233" si="208">H235</f>
        <v>0</v>
      </c>
      <c r="J233" s="48">
        <f t="shared" si="208"/>
        <v>0</v>
      </c>
      <c r="K233" s="48">
        <f t="shared" ref="K233" si="209">J235</f>
        <v>0</v>
      </c>
      <c r="L233" s="48">
        <f t="shared" ref="L233" si="210">K235</f>
        <v>0</v>
      </c>
      <c r="M233" s="48">
        <f t="shared" ref="M233" si="211">L235</f>
        <v>0</v>
      </c>
      <c r="N233" s="48">
        <f t="shared" ref="N233" si="212">M235</f>
        <v>0</v>
      </c>
      <c r="O233" s="48">
        <f t="shared" ref="O233" si="213">N235</f>
        <v>0</v>
      </c>
      <c r="P233" s="48"/>
      <c r="Q233" s="68"/>
      <c r="R233" s="68"/>
    </row>
    <row r="234" spans="1:18">
      <c r="A234" s="43" t="s">
        <v>77</v>
      </c>
      <c r="D234" s="48">
        <f>D231/1000</f>
        <v>0</v>
      </c>
      <c r="E234" s="48">
        <f t="shared" ref="E234:O234" si="214">E231/1000</f>
        <v>0</v>
      </c>
      <c r="F234" s="48">
        <f t="shared" si="214"/>
        <v>0</v>
      </c>
      <c r="G234" s="48">
        <f t="shared" si="214"/>
        <v>0</v>
      </c>
      <c r="H234" s="48">
        <f t="shared" si="214"/>
        <v>0</v>
      </c>
      <c r="I234" s="48">
        <f t="shared" si="214"/>
        <v>0</v>
      </c>
      <c r="J234" s="48">
        <f t="shared" si="214"/>
        <v>0</v>
      </c>
      <c r="K234" s="48">
        <f t="shared" si="214"/>
        <v>0</v>
      </c>
      <c r="L234" s="48">
        <f t="shared" si="214"/>
        <v>0</v>
      </c>
      <c r="M234" s="48">
        <f t="shared" si="214"/>
        <v>0</v>
      </c>
      <c r="N234" s="48">
        <f t="shared" si="214"/>
        <v>0</v>
      </c>
      <c r="O234" s="48">
        <f t="shared" si="214"/>
        <v>0</v>
      </c>
      <c r="P234" s="48"/>
      <c r="Q234" s="68"/>
      <c r="R234" s="68"/>
    </row>
    <row r="235" spans="1:18">
      <c r="A235" s="43" t="s">
        <v>78</v>
      </c>
      <c r="D235" s="48">
        <f t="shared" ref="D235:O235" si="215">D233+D234</f>
        <v>0</v>
      </c>
      <c r="E235" s="48">
        <f t="shared" si="215"/>
        <v>0</v>
      </c>
      <c r="F235" s="48">
        <f t="shared" si="215"/>
        <v>0</v>
      </c>
      <c r="G235" s="48">
        <f t="shared" si="215"/>
        <v>0</v>
      </c>
      <c r="H235" s="48">
        <f t="shared" si="215"/>
        <v>0</v>
      </c>
      <c r="I235" s="48">
        <f t="shared" si="215"/>
        <v>0</v>
      </c>
      <c r="J235" s="48">
        <f t="shared" si="215"/>
        <v>0</v>
      </c>
      <c r="K235" s="48">
        <f t="shared" si="215"/>
        <v>0</v>
      </c>
      <c r="L235" s="48">
        <f t="shared" si="215"/>
        <v>0</v>
      </c>
      <c r="M235" s="48">
        <f t="shared" si="215"/>
        <v>0</v>
      </c>
      <c r="N235" s="48">
        <f t="shared" si="215"/>
        <v>0</v>
      </c>
      <c r="O235" s="48">
        <f t="shared" si="215"/>
        <v>0</v>
      </c>
      <c r="P235" s="48"/>
      <c r="Q235" s="68"/>
      <c r="R235" s="68"/>
    </row>
    <row r="236" spans="1:18">
      <c r="A236" s="43" t="s">
        <v>79</v>
      </c>
      <c r="D236" s="48">
        <f t="shared" ref="D236:K236" si="216">(D233+D235)/2</f>
        <v>0</v>
      </c>
      <c r="E236" s="48">
        <f t="shared" si="216"/>
        <v>0</v>
      </c>
      <c r="F236" s="48">
        <f t="shared" si="216"/>
        <v>0</v>
      </c>
      <c r="G236" s="48">
        <f t="shared" si="216"/>
        <v>0</v>
      </c>
      <c r="H236" s="48">
        <f t="shared" si="216"/>
        <v>0</v>
      </c>
      <c r="I236" s="48">
        <f t="shared" si="216"/>
        <v>0</v>
      </c>
      <c r="J236" s="48">
        <f t="shared" si="216"/>
        <v>0</v>
      </c>
      <c r="K236" s="48">
        <f t="shared" si="216"/>
        <v>0</v>
      </c>
      <c r="L236" s="48">
        <f>(L233+L235)/2</f>
        <v>0</v>
      </c>
      <c r="M236" s="48">
        <f t="shared" ref="M236:O236" si="217">(M233+M235)/2</f>
        <v>0</v>
      </c>
      <c r="N236" s="48">
        <f t="shared" si="217"/>
        <v>0</v>
      </c>
      <c r="O236" s="48">
        <f t="shared" si="217"/>
        <v>0</v>
      </c>
      <c r="P236" s="48"/>
      <c r="Q236" s="68"/>
      <c r="R236" s="68"/>
    </row>
    <row r="237" spans="1:18"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68"/>
      <c r="R237" s="68"/>
    </row>
    <row r="238" spans="1:18"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68"/>
      <c r="R238" s="68"/>
    </row>
    <row r="239" spans="1:18" ht="25.5">
      <c r="A239" s="55" t="s">
        <v>154</v>
      </c>
      <c r="C239" s="43">
        <f>B4</f>
        <v>1</v>
      </c>
      <c r="D239" s="59">
        <f>ROUND('CAP16.3 Adds'!I101,0)*$C$239</f>
        <v>0</v>
      </c>
      <c r="E239" s="59">
        <f>ROUND('CAP16.3 Adds'!J101,0)*$C$239</f>
        <v>0</v>
      </c>
      <c r="F239" s="59">
        <f>ROUND('CAP16.3 Adds'!K101,0)*$C$239</f>
        <v>0</v>
      </c>
      <c r="G239" s="59">
        <f>ROUND('CAP16.3 Adds'!L101,0)*$C$239</f>
        <v>0</v>
      </c>
      <c r="H239" s="59">
        <f>ROUND('CAP16.3 Adds'!M101,0)*$C$239</f>
        <v>0</v>
      </c>
      <c r="I239" s="59">
        <f>ROUND('CAP16.3 Adds'!N101,0)*$C$239</f>
        <v>0</v>
      </c>
      <c r="J239" s="59">
        <f>ROUND('CAP16.3 Adds'!O101,0)*$C$239</f>
        <v>0</v>
      </c>
      <c r="K239" s="59">
        <f>ROUND('CAP16.3 Adds'!P101,0)*$C$239</f>
        <v>0</v>
      </c>
      <c r="L239" s="59">
        <f>ROUND('CAP16.3 Adds'!Q101,0)*$C$239</f>
        <v>0</v>
      </c>
      <c r="M239" s="59">
        <f>ROUND('CAP16.3 Adds'!R101,0)*$C$239</f>
        <v>0</v>
      </c>
      <c r="N239" s="59">
        <f>ROUND('CAP16.3 Adds'!S101,0)*$C$239</f>
        <v>0</v>
      </c>
      <c r="O239" s="59">
        <f>ROUND('CAP16.3 Adds'!T101,0)*$C$239</f>
        <v>0</v>
      </c>
      <c r="P239" s="78"/>
      <c r="Q239" s="68">
        <f>SUM(D239:O239)/1000</f>
        <v>0</v>
      </c>
      <c r="R239" s="68">
        <f>SUM(D244:O244)/12</f>
        <v>0</v>
      </c>
    </row>
    <row r="240" spans="1:18">
      <c r="A240" s="47" t="s">
        <v>80</v>
      </c>
      <c r="Q240" s="68"/>
      <c r="R240" s="68"/>
    </row>
    <row r="241" spans="1:18">
      <c r="A241" s="43" t="s">
        <v>76</v>
      </c>
      <c r="D241" s="43">
        <v>0</v>
      </c>
      <c r="E241" s="48">
        <f t="shared" ref="E241" si="218">D243</f>
        <v>0</v>
      </c>
      <c r="F241" s="48">
        <f t="shared" ref="F241" si="219">E243</f>
        <v>0</v>
      </c>
      <c r="G241" s="48">
        <f t="shared" ref="G241" si="220">F243</f>
        <v>0</v>
      </c>
      <c r="H241" s="48">
        <f t="shared" ref="H241" si="221">G243</f>
        <v>0</v>
      </c>
      <c r="I241" s="48">
        <f t="shared" ref="I241:J241" si="222">H243</f>
        <v>0</v>
      </c>
      <c r="J241" s="48">
        <f t="shared" si="222"/>
        <v>0</v>
      </c>
      <c r="K241" s="48">
        <f t="shared" ref="K241" si="223">J243</f>
        <v>0</v>
      </c>
      <c r="L241" s="48">
        <f t="shared" ref="L241" si="224">K243</f>
        <v>0</v>
      </c>
      <c r="M241" s="48">
        <f t="shared" ref="M241" si="225">L243</f>
        <v>0</v>
      </c>
      <c r="N241" s="48">
        <f t="shared" ref="N241" si="226">M243</f>
        <v>0</v>
      </c>
      <c r="O241" s="48">
        <f t="shared" ref="O241" si="227">N243</f>
        <v>0</v>
      </c>
      <c r="P241" s="48"/>
      <c r="Q241" s="68"/>
      <c r="R241" s="68"/>
    </row>
    <row r="242" spans="1:18">
      <c r="A242" s="43" t="s">
        <v>77</v>
      </c>
      <c r="D242" s="48">
        <f>D239/1000</f>
        <v>0</v>
      </c>
      <c r="E242" s="48">
        <f t="shared" ref="E242:O242" si="228">E239/1000</f>
        <v>0</v>
      </c>
      <c r="F242" s="48">
        <f t="shared" si="228"/>
        <v>0</v>
      </c>
      <c r="G242" s="48">
        <f t="shared" si="228"/>
        <v>0</v>
      </c>
      <c r="H242" s="48">
        <f t="shared" si="228"/>
        <v>0</v>
      </c>
      <c r="I242" s="48">
        <f t="shared" si="228"/>
        <v>0</v>
      </c>
      <c r="J242" s="48">
        <f t="shared" si="228"/>
        <v>0</v>
      </c>
      <c r="K242" s="48">
        <f t="shared" si="228"/>
        <v>0</v>
      </c>
      <c r="L242" s="48">
        <f t="shared" si="228"/>
        <v>0</v>
      </c>
      <c r="M242" s="48">
        <f t="shared" si="228"/>
        <v>0</v>
      </c>
      <c r="N242" s="48">
        <f t="shared" si="228"/>
        <v>0</v>
      </c>
      <c r="O242" s="48">
        <f t="shared" si="228"/>
        <v>0</v>
      </c>
      <c r="P242" s="48"/>
      <c r="Q242" s="68"/>
      <c r="R242" s="68"/>
    </row>
    <row r="243" spans="1:18">
      <c r="A243" s="43" t="s">
        <v>78</v>
      </c>
      <c r="D243" s="48">
        <f t="shared" ref="D243:O243" si="229">D241+D242</f>
        <v>0</v>
      </c>
      <c r="E243" s="48">
        <f t="shared" si="229"/>
        <v>0</v>
      </c>
      <c r="F243" s="48">
        <f t="shared" si="229"/>
        <v>0</v>
      </c>
      <c r="G243" s="48">
        <f t="shared" si="229"/>
        <v>0</v>
      </c>
      <c r="H243" s="48">
        <f t="shared" si="229"/>
        <v>0</v>
      </c>
      <c r="I243" s="48">
        <f t="shared" si="229"/>
        <v>0</v>
      </c>
      <c r="J243" s="48">
        <f t="shared" si="229"/>
        <v>0</v>
      </c>
      <c r="K243" s="48">
        <f t="shared" si="229"/>
        <v>0</v>
      </c>
      <c r="L243" s="48">
        <f t="shared" si="229"/>
        <v>0</v>
      </c>
      <c r="M243" s="48">
        <f t="shared" si="229"/>
        <v>0</v>
      </c>
      <c r="N243" s="48">
        <f t="shared" si="229"/>
        <v>0</v>
      </c>
      <c r="O243" s="48">
        <f t="shared" si="229"/>
        <v>0</v>
      </c>
      <c r="P243" s="48"/>
      <c r="Q243" s="68"/>
      <c r="R243" s="68"/>
    </row>
    <row r="244" spans="1:18">
      <c r="A244" s="43" t="s">
        <v>79</v>
      </c>
      <c r="D244" s="48">
        <f t="shared" ref="D244:K244" si="230">(D241+D243)/2</f>
        <v>0</v>
      </c>
      <c r="E244" s="48">
        <f t="shared" si="230"/>
        <v>0</v>
      </c>
      <c r="F244" s="48">
        <f t="shared" si="230"/>
        <v>0</v>
      </c>
      <c r="G244" s="48">
        <f t="shared" si="230"/>
        <v>0</v>
      </c>
      <c r="H244" s="48">
        <f t="shared" si="230"/>
        <v>0</v>
      </c>
      <c r="I244" s="48">
        <f t="shared" si="230"/>
        <v>0</v>
      </c>
      <c r="J244" s="48">
        <f t="shared" si="230"/>
        <v>0</v>
      </c>
      <c r="K244" s="48">
        <f t="shared" si="230"/>
        <v>0</v>
      </c>
      <c r="L244" s="48">
        <f>(L241+L243)/2</f>
        <v>0</v>
      </c>
      <c r="M244" s="48">
        <f t="shared" ref="M244:O244" si="231">(M241+M243)/2</f>
        <v>0</v>
      </c>
      <c r="N244" s="48">
        <f t="shared" si="231"/>
        <v>0</v>
      </c>
      <c r="O244" s="48">
        <f t="shared" si="231"/>
        <v>0</v>
      </c>
      <c r="P244" s="48"/>
      <c r="Q244" s="68"/>
      <c r="R244" s="68"/>
    </row>
    <row r="245" spans="1:18"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68"/>
      <c r="R245" s="68"/>
    </row>
    <row r="246" spans="1:18"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68"/>
      <c r="R246" s="68"/>
    </row>
    <row r="247" spans="1:18" ht="25.5">
      <c r="A247" s="55" t="s">
        <v>155</v>
      </c>
      <c r="C247" s="43">
        <f>$B$4</f>
        <v>1</v>
      </c>
      <c r="D247" s="59">
        <f>ROUND('CAP16.3 Adds'!I102,0)*$C$247</f>
        <v>0</v>
      </c>
      <c r="E247" s="59">
        <f>ROUND('CAP16.3 Adds'!J102,0)*$C$247</f>
        <v>0</v>
      </c>
      <c r="F247" s="59">
        <f>ROUND('CAP16.3 Adds'!K102,0)*$C$247</f>
        <v>0</v>
      </c>
      <c r="G247" s="59">
        <f>ROUND('CAP16.3 Adds'!L102,0)*$C$247</f>
        <v>0</v>
      </c>
      <c r="H247" s="59">
        <f>ROUND('CAP16.3 Adds'!M102,0)*$C$247</f>
        <v>0</v>
      </c>
      <c r="I247" s="59">
        <f>ROUND('CAP16.3 Adds'!N102,0)*$C$247</f>
        <v>0</v>
      </c>
      <c r="J247" s="59">
        <f>ROUND('CAP16.3 Adds'!O102,0)*$C$247</f>
        <v>0</v>
      </c>
      <c r="K247" s="59">
        <f>ROUND('CAP16.3 Adds'!P102,0)*$C$247</f>
        <v>0</v>
      </c>
      <c r="L247" s="59">
        <f>ROUND('CAP16.3 Adds'!Q102,0)*$C$247</f>
        <v>0</v>
      </c>
      <c r="M247" s="59">
        <f>ROUND('CAP16.3 Adds'!R102,0)*$C$247</f>
        <v>0</v>
      </c>
      <c r="N247" s="59">
        <f>ROUND('CAP16.3 Adds'!S102,0)*$C$247</f>
        <v>0</v>
      </c>
      <c r="O247" s="59">
        <f>ROUND('CAP16.3 Adds'!T102,0)*$C$247</f>
        <v>0</v>
      </c>
      <c r="P247" s="78"/>
      <c r="Q247" s="68">
        <f>SUM(D247:O247)/1000</f>
        <v>0</v>
      </c>
      <c r="R247" s="68">
        <f>SUM(D252:O252)/12</f>
        <v>0</v>
      </c>
    </row>
    <row r="248" spans="1:18">
      <c r="A248" s="47" t="s">
        <v>80</v>
      </c>
      <c r="Q248" s="68"/>
      <c r="R248" s="68"/>
    </row>
    <row r="249" spans="1:18">
      <c r="A249" s="43" t="s">
        <v>76</v>
      </c>
      <c r="D249" s="43">
        <v>0</v>
      </c>
      <c r="E249" s="48">
        <f t="shared" ref="E249" si="232">D251</f>
        <v>0</v>
      </c>
      <c r="F249" s="48">
        <f t="shared" ref="F249" si="233">E251</f>
        <v>0</v>
      </c>
      <c r="G249" s="48">
        <f t="shared" ref="G249" si="234">F251</f>
        <v>0</v>
      </c>
      <c r="H249" s="48">
        <f t="shared" ref="H249" si="235">G251</f>
        <v>0</v>
      </c>
      <c r="I249" s="48">
        <f t="shared" ref="I249:J249" si="236">H251</f>
        <v>0</v>
      </c>
      <c r="J249" s="48">
        <f t="shared" si="236"/>
        <v>0</v>
      </c>
      <c r="K249" s="48">
        <f t="shared" ref="K249" si="237">J251</f>
        <v>0</v>
      </c>
      <c r="L249" s="48">
        <f t="shared" ref="L249" si="238">K251</f>
        <v>0</v>
      </c>
      <c r="M249" s="48">
        <f t="shared" ref="M249" si="239">L251</f>
        <v>0</v>
      </c>
      <c r="N249" s="48">
        <f t="shared" ref="N249" si="240">M251</f>
        <v>0</v>
      </c>
      <c r="O249" s="48">
        <f t="shared" ref="O249" si="241">N251</f>
        <v>0</v>
      </c>
      <c r="P249" s="48"/>
      <c r="Q249" s="68"/>
      <c r="R249" s="68"/>
    </row>
    <row r="250" spans="1:18">
      <c r="A250" s="43" t="s">
        <v>77</v>
      </c>
      <c r="D250" s="48">
        <f>D247/1000</f>
        <v>0</v>
      </c>
      <c r="E250" s="48">
        <f t="shared" ref="E250:O250" si="242">E247/1000</f>
        <v>0</v>
      </c>
      <c r="F250" s="48">
        <f t="shared" si="242"/>
        <v>0</v>
      </c>
      <c r="G250" s="48">
        <f t="shared" si="242"/>
        <v>0</v>
      </c>
      <c r="H250" s="48">
        <f t="shared" si="242"/>
        <v>0</v>
      </c>
      <c r="I250" s="48">
        <f t="shared" si="242"/>
        <v>0</v>
      </c>
      <c r="J250" s="48">
        <f t="shared" si="242"/>
        <v>0</v>
      </c>
      <c r="K250" s="48">
        <f t="shared" si="242"/>
        <v>0</v>
      </c>
      <c r="L250" s="48">
        <f t="shared" si="242"/>
        <v>0</v>
      </c>
      <c r="M250" s="48">
        <f t="shared" si="242"/>
        <v>0</v>
      </c>
      <c r="N250" s="48">
        <f t="shared" si="242"/>
        <v>0</v>
      </c>
      <c r="O250" s="48">
        <f t="shared" si="242"/>
        <v>0</v>
      </c>
      <c r="P250" s="48"/>
      <c r="Q250" s="68"/>
      <c r="R250" s="68"/>
    </row>
    <row r="251" spans="1:18">
      <c r="A251" s="43" t="s">
        <v>78</v>
      </c>
      <c r="D251" s="48">
        <f t="shared" ref="D251:O251" si="243">D249+D250</f>
        <v>0</v>
      </c>
      <c r="E251" s="48">
        <f t="shared" si="243"/>
        <v>0</v>
      </c>
      <c r="F251" s="48">
        <f t="shared" si="243"/>
        <v>0</v>
      </c>
      <c r="G251" s="48">
        <f t="shared" si="243"/>
        <v>0</v>
      </c>
      <c r="H251" s="48">
        <f t="shared" si="243"/>
        <v>0</v>
      </c>
      <c r="I251" s="48">
        <f t="shared" si="243"/>
        <v>0</v>
      </c>
      <c r="J251" s="48">
        <f t="shared" si="243"/>
        <v>0</v>
      </c>
      <c r="K251" s="48">
        <f t="shared" si="243"/>
        <v>0</v>
      </c>
      <c r="L251" s="48">
        <f t="shared" si="243"/>
        <v>0</v>
      </c>
      <c r="M251" s="48">
        <f t="shared" si="243"/>
        <v>0</v>
      </c>
      <c r="N251" s="48">
        <f t="shared" si="243"/>
        <v>0</v>
      </c>
      <c r="O251" s="48">
        <f t="shared" si="243"/>
        <v>0</v>
      </c>
      <c r="P251" s="48"/>
      <c r="Q251" s="68"/>
      <c r="R251" s="68"/>
    </row>
    <row r="252" spans="1:18">
      <c r="A252" s="43" t="s">
        <v>79</v>
      </c>
      <c r="D252" s="48">
        <f t="shared" ref="D252:K252" si="244">(D249+D251)/2</f>
        <v>0</v>
      </c>
      <c r="E252" s="48">
        <f t="shared" si="244"/>
        <v>0</v>
      </c>
      <c r="F252" s="48">
        <f t="shared" si="244"/>
        <v>0</v>
      </c>
      <c r="G252" s="48">
        <f t="shared" si="244"/>
        <v>0</v>
      </c>
      <c r="H252" s="48">
        <f t="shared" si="244"/>
        <v>0</v>
      </c>
      <c r="I252" s="48">
        <f t="shared" si="244"/>
        <v>0</v>
      </c>
      <c r="J252" s="48">
        <f t="shared" si="244"/>
        <v>0</v>
      </c>
      <c r="K252" s="48">
        <f t="shared" si="244"/>
        <v>0</v>
      </c>
      <c r="L252" s="48">
        <f>(L249+L251)/2</f>
        <v>0</v>
      </c>
      <c r="M252" s="48">
        <f t="shared" ref="M252:O252" si="245">(M249+M251)/2</f>
        <v>0</v>
      </c>
      <c r="N252" s="48">
        <f t="shared" si="245"/>
        <v>0</v>
      </c>
      <c r="O252" s="48">
        <f t="shared" si="245"/>
        <v>0</v>
      </c>
      <c r="P252" s="48"/>
      <c r="Q252" s="68"/>
      <c r="R252" s="68"/>
    </row>
    <row r="253" spans="1:18"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68"/>
      <c r="R253" s="68"/>
    </row>
    <row r="254" spans="1:18"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68"/>
      <c r="R254" s="68"/>
    </row>
    <row r="255" spans="1:18" ht="25.5">
      <c r="A255" s="55" t="s">
        <v>156</v>
      </c>
      <c r="C255" s="43">
        <f>$B$4</f>
        <v>1</v>
      </c>
      <c r="D255" s="59">
        <f>ROUND('CAP16.3 Adds'!I103,0)*$C$255</f>
        <v>0</v>
      </c>
      <c r="E255" s="59">
        <f>ROUND('CAP16.3 Adds'!J103,0)*$C$255</f>
        <v>0</v>
      </c>
      <c r="F255" s="59">
        <f>ROUND('CAP16.3 Adds'!K103,0)*$C$255</f>
        <v>0</v>
      </c>
      <c r="G255" s="59">
        <f>ROUND('CAP16.3 Adds'!L103,0)*$C$255</f>
        <v>0</v>
      </c>
      <c r="H255" s="59">
        <f>ROUND('CAP16.3 Adds'!M103,0)*$C$255</f>
        <v>0</v>
      </c>
      <c r="I255" s="59">
        <f>ROUND('CAP16.3 Adds'!N103,0)*$C$255</f>
        <v>0</v>
      </c>
      <c r="J255" s="59">
        <f>ROUND('CAP16.3 Adds'!O103,0)*$C$255</f>
        <v>0</v>
      </c>
      <c r="K255" s="59">
        <f>ROUND('CAP16.3 Adds'!P103,0)*$C$255</f>
        <v>0</v>
      </c>
      <c r="L255" s="59">
        <f>ROUND('CAP16.3 Adds'!Q103,0)*$C$255</f>
        <v>0</v>
      </c>
      <c r="M255" s="59">
        <f>ROUND('CAP16.3 Adds'!R103,0)*$C$255</f>
        <v>0</v>
      </c>
      <c r="N255" s="59">
        <f>ROUND('CAP16.3 Adds'!S103,0)*$C$255</f>
        <v>0</v>
      </c>
      <c r="O255" s="59">
        <f>ROUND('CAP16.3 Adds'!T103,0)*$C$255</f>
        <v>0</v>
      </c>
      <c r="P255" s="78"/>
      <c r="Q255" s="68">
        <f>SUM(D255:O255)/1000</f>
        <v>0</v>
      </c>
      <c r="R255" s="68">
        <f>SUM(D260:O260)/12</f>
        <v>0</v>
      </c>
    </row>
    <row r="256" spans="1:18">
      <c r="A256" s="47" t="s">
        <v>80</v>
      </c>
      <c r="Q256" s="68"/>
      <c r="R256" s="68"/>
    </row>
    <row r="257" spans="1:18">
      <c r="A257" s="43" t="s">
        <v>76</v>
      </c>
      <c r="D257" s="43">
        <v>0</v>
      </c>
      <c r="E257" s="48">
        <f t="shared" ref="E257" si="246">D259</f>
        <v>0</v>
      </c>
      <c r="F257" s="48">
        <f t="shared" ref="F257" si="247">E259</f>
        <v>0</v>
      </c>
      <c r="G257" s="48">
        <f t="shared" ref="G257" si="248">F259</f>
        <v>0</v>
      </c>
      <c r="H257" s="48">
        <f t="shared" ref="H257" si="249">G259</f>
        <v>0</v>
      </c>
      <c r="I257" s="48">
        <f t="shared" ref="I257:J257" si="250">H259</f>
        <v>0</v>
      </c>
      <c r="J257" s="48">
        <f t="shared" si="250"/>
        <v>0</v>
      </c>
      <c r="K257" s="48">
        <f t="shared" ref="K257" si="251">J259</f>
        <v>0</v>
      </c>
      <c r="L257" s="48">
        <f t="shared" ref="L257" si="252">K259</f>
        <v>0</v>
      </c>
      <c r="M257" s="48">
        <f t="shared" ref="M257" si="253">L259</f>
        <v>0</v>
      </c>
      <c r="N257" s="48">
        <f t="shared" ref="N257" si="254">M259</f>
        <v>0</v>
      </c>
      <c r="O257" s="48">
        <f t="shared" ref="O257" si="255">N259</f>
        <v>0</v>
      </c>
      <c r="P257" s="48"/>
      <c r="Q257" s="68"/>
      <c r="R257" s="68"/>
    </row>
    <row r="258" spans="1:18">
      <c r="A258" s="43" t="s">
        <v>77</v>
      </c>
      <c r="D258" s="48">
        <f>D255/1000</f>
        <v>0</v>
      </c>
      <c r="E258" s="48">
        <f t="shared" ref="E258:O258" si="256">E255/1000</f>
        <v>0</v>
      </c>
      <c r="F258" s="48">
        <f t="shared" si="256"/>
        <v>0</v>
      </c>
      <c r="G258" s="48">
        <f t="shared" si="256"/>
        <v>0</v>
      </c>
      <c r="H258" s="48">
        <f t="shared" si="256"/>
        <v>0</v>
      </c>
      <c r="I258" s="48">
        <f t="shared" si="256"/>
        <v>0</v>
      </c>
      <c r="J258" s="48">
        <f t="shared" si="256"/>
        <v>0</v>
      </c>
      <c r="K258" s="48">
        <f t="shared" si="256"/>
        <v>0</v>
      </c>
      <c r="L258" s="48">
        <f t="shared" si="256"/>
        <v>0</v>
      </c>
      <c r="M258" s="48">
        <f t="shared" si="256"/>
        <v>0</v>
      </c>
      <c r="N258" s="48">
        <f t="shared" si="256"/>
        <v>0</v>
      </c>
      <c r="O258" s="48">
        <f t="shared" si="256"/>
        <v>0</v>
      </c>
      <c r="P258" s="48"/>
      <c r="Q258" s="68"/>
      <c r="R258" s="68"/>
    </row>
    <row r="259" spans="1:18">
      <c r="A259" s="43" t="s">
        <v>78</v>
      </c>
      <c r="D259" s="48">
        <f t="shared" ref="D259:O259" si="257">D257+D258</f>
        <v>0</v>
      </c>
      <c r="E259" s="48">
        <f t="shared" si="257"/>
        <v>0</v>
      </c>
      <c r="F259" s="48">
        <f t="shared" si="257"/>
        <v>0</v>
      </c>
      <c r="G259" s="48">
        <f t="shared" si="257"/>
        <v>0</v>
      </c>
      <c r="H259" s="48">
        <f t="shared" si="257"/>
        <v>0</v>
      </c>
      <c r="I259" s="48">
        <f t="shared" si="257"/>
        <v>0</v>
      </c>
      <c r="J259" s="48">
        <f t="shared" si="257"/>
        <v>0</v>
      </c>
      <c r="K259" s="48">
        <f t="shared" si="257"/>
        <v>0</v>
      </c>
      <c r="L259" s="48">
        <f t="shared" si="257"/>
        <v>0</v>
      </c>
      <c r="M259" s="48">
        <f t="shared" si="257"/>
        <v>0</v>
      </c>
      <c r="N259" s="48">
        <f t="shared" si="257"/>
        <v>0</v>
      </c>
      <c r="O259" s="48">
        <f t="shared" si="257"/>
        <v>0</v>
      </c>
      <c r="P259" s="48"/>
      <c r="Q259" s="68"/>
      <c r="R259" s="68"/>
    </row>
    <row r="260" spans="1:18">
      <c r="A260" s="43" t="s">
        <v>79</v>
      </c>
      <c r="D260" s="48">
        <f t="shared" ref="D260:K260" si="258">(D257+D259)/2</f>
        <v>0</v>
      </c>
      <c r="E260" s="48">
        <f t="shared" si="258"/>
        <v>0</v>
      </c>
      <c r="F260" s="48">
        <f t="shared" si="258"/>
        <v>0</v>
      </c>
      <c r="G260" s="48">
        <f t="shared" si="258"/>
        <v>0</v>
      </c>
      <c r="H260" s="48">
        <f t="shared" si="258"/>
        <v>0</v>
      </c>
      <c r="I260" s="48">
        <f t="shared" si="258"/>
        <v>0</v>
      </c>
      <c r="J260" s="48">
        <f t="shared" si="258"/>
        <v>0</v>
      </c>
      <c r="K260" s="48">
        <f t="shared" si="258"/>
        <v>0</v>
      </c>
      <c r="L260" s="48">
        <f>(L257+L259)/2</f>
        <v>0</v>
      </c>
      <c r="M260" s="48">
        <f t="shared" ref="M260:O260" si="259">(M257+M259)/2</f>
        <v>0</v>
      </c>
      <c r="N260" s="48">
        <f t="shared" si="259"/>
        <v>0</v>
      </c>
      <c r="O260" s="48">
        <f t="shared" si="259"/>
        <v>0</v>
      </c>
      <c r="P260" s="48"/>
      <c r="Q260" s="68"/>
      <c r="R260" s="68"/>
    </row>
    <row r="261" spans="1:18"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68"/>
      <c r="R261" s="68"/>
    </row>
    <row r="262" spans="1:18"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68"/>
      <c r="R262" s="68"/>
    </row>
    <row r="263" spans="1:18" ht="25.5">
      <c r="A263" s="55" t="s">
        <v>157</v>
      </c>
      <c r="C263" s="43">
        <f>$B$4</f>
        <v>1</v>
      </c>
      <c r="D263" s="59">
        <f>ROUND('CAP16.3 Adds'!I104,0)*$C$263</f>
        <v>0</v>
      </c>
      <c r="E263" s="59">
        <f>ROUND('CAP16.3 Adds'!J104,0)*$C$263</f>
        <v>0</v>
      </c>
      <c r="F263" s="59">
        <f>ROUND('CAP16.3 Adds'!K104,0)*$C$263</f>
        <v>0</v>
      </c>
      <c r="G263" s="59">
        <f>ROUND('CAP16.3 Adds'!L104,0)*$C$263</f>
        <v>0</v>
      </c>
      <c r="H263" s="59">
        <f>ROUND('CAP16.3 Adds'!M104,0)*$C$263</f>
        <v>0</v>
      </c>
      <c r="I263" s="59">
        <f>ROUND('CAP16.3 Adds'!N104,0)*$C$263</f>
        <v>0</v>
      </c>
      <c r="J263" s="59">
        <f>ROUND('CAP16.3 Adds'!O104,0)*$C$263</f>
        <v>0</v>
      </c>
      <c r="K263" s="59">
        <f>ROUND('CAP16.3 Adds'!P104,0)*$C$263</f>
        <v>0</v>
      </c>
      <c r="L263" s="59">
        <f>ROUND('CAP16.3 Adds'!Q104,0)*$C$263</f>
        <v>0</v>
      </c>
      <c r="M263" s="59">
        <f>ROUND('CAP16.3 Adds'!R104,0)*$C$263</f>
        <v>0</v>
      </c>
      <c r="N263" s="59">
        <f>ROUND('CAP16.3 Adds'!S104,0)*$C$263</f>
        <v>0</v>
      </c>
      <c r="O263" s="59">
        <f>ROUND('CAP16.3 Adds'!T104,0)*$C$263</f>
        <v>0</v>
      </c>
      <c r="P263" s="78"/>
      <c r="Q263" s="68">
        <f>SUM(D263:O263)/1000</f>
        <v>0</v>
      </c>
      <c r="R263" s="68">
        <f>SUM(D268:O268)/12</f>
        <v>0</v>
      </c>
    </row>
    <row r="264" spans="1:18">
      <c r="A264" s="47" t="s">
        <v>80</v>
      </c>
      <c r="Q264" s="68"/>
      <c r="R264" s="68"/>
    </row>
    <row r="265" spans="1:18">
      <c r="A265" s="43" t="s">
        <v>76</v>
      </c>
      <c r="D265" s="43">
        <v>0</v>
      </c>
      <c r="E265" s="48">
        <f t="shared" ref="E265" si="260">D267</f>
        <v>0</v>
      </c>
      <c r="F265" s="48">
        <f t="shared" ref="F265" si="261">E267</f>
        <v>0</v>
      </c>
      <c r="G265" s="48">
        <f t="shared" ref="G265" si="262">F267</f>
        <v>0</v>
      </c>
      <c r="H265" s="48">
        <f t="shared" ref="H265" si="263">G267</f>
        <v>0</v>
      </c>
      <c r="I265" s="48">
        <f t="shared" ref="I265:J265" si="264">H267</f>
        <v>0</v>
      </c>
      <c r="J265" s="48">
        <f t="shared" si="264"/>
        <v>0</v>
      </c>
      <c r="K265" s="48">
        <f t="shared" ref="K265" si="265">J267</f>
        <v>0</v>
      </c>
      <c r="L265" s="48">
        <f t="shared" ref="L265" si="266">K267</f>
        <v>0</v>
      </c>
      <c r="M265" s="48">
        <f t="shared" ref="M265" si="267">L267</f>
        <v>0</v>
      </c>
      <c r="N265" s="48">
        <f t="shared" ref="N265" si="268">M267</f>
        <v>0</v>
      </c>
      <c r="O265" s="48">
        <f t="shared" ref="O265" si="269">N267</f>
        <v>0</v>
      </c>
      <c r="P265" s="48"/>
      <c r="Q265" s="68"/>
      <c r="R265" s="68"/>
    </row>
    <row r="266" spans="1:18">
      <c r="A266" s="43" t="s">
        <v>77</v>
      </c>
      <c r="D266" s="48">
        <f>D263/1000</f>
        <v>0</v>
      </c>
      <c r="E266" s="48">
        <f t="shared" ref="E266:O266" si="270">E263/1000</f>
        <v>0</v>
      </c>
      <c r="F266" s="48">
        <f t="shared" si="270"/>
        <v>0</v>
      </c>
      <c r="G266" s="48">
        <f t="shared" si="270"/>
        <v>0</v>
      </c>
      <c r="H266" s="48">
        <f t="shared" si="270"/>
        <v>0</v>
      </c>
      <c r="I266" s="48">
        <f t="shared" si="270"/>
        <v>0</v>
      </c>
      <c r="J266" s="48">
        <f t="shared" si="270"/>
        <v>0</v>
      </c>
      <c r="K266" s="48">
        <f t="shared" si="270"/>
        <v>0</v>
      </c>
      <c r="L266" s="48">
        <f t="shared" si="270"/>
        <v>0</v>
      </c>
      <c r="M266" s="48">
        <f t="shared" si="270"/>
        <v>0</v>
      </c>
      <c r="N266" s="48">
        <f t="shared" si="270"/>
        <v>0</v>
      </c>
      <c r="O266" s="48">
        <f t="shared" si="270"/>
        <v>0</v>
      </c>
      <c r="P266" s="48"/>
      <c r="Q266" s="68"/>
      <c r="R266" s="68"/>
    </row>
    <row r="267" spans="1:18">
      <c r="A267" s="43" t="s">
        <v>78</v>
      </c>
      <c r="D267" s="48">
        <f t="shared" ref="D267:O267" si="271">D265+D266</f>
        <v>0</v>
      </c>
      <c r="E267" s="48">
        <f t="shared" si="271"/>
        <v>0</v>
      </c>
      <c r="F267" s="48">
        <f t="shared" si="271"/>
        <v>0</v>
      </c>
      <c r="G267" s="48">
        <f t="shared" si="271"/>
        <v>0</v>
      </c>
      <c r="H267" s="48">
        <f t="shared" si="271"/>
        <v>0</v>
      </c>
      <c r="I267" s="48">
        <f t="shared" si="271"/>
        <v>0</v>
      </c>
      <c r="J267" s="48">
        <f t="shared" si="271"/>
        <v>0</v>
      </c>
      <c r="K267" s="48">
        <f t="shared" si="271"/>
        <v>0</v>
      </c>
      <c r="L267" s="48">
        <f t="shared" si="271"/>
        <v>0</v>
      </c>
      <c r="M267" s="48">
        <f t="shared" si="271"/>
        <v>0</v>
      </c>
      <c r="N267" s="48">
        <f t="shared" si="271"/>
        <v>0</v>
      </c>
      <c r="O267" s="48">
        <f t="shared" si="271"/>
        <v>0</v>
      </c>
      <c r="P267" s="48"/>
      <c r="Q267" s="68"/>
      <c r="R267" s="68"/>
    </row>
    <row r="268" spans="1:18">
      <c r="A268" s="43" t="s">
        <v>79</v>
      </c>
      <c r="D268" s="48">
        <f t="shared" ref="D268:K268" si="272">(D265+D267)/2</f>
        <v>0</v>
      </c>
      <c r="E268" s="48">
        <f t="shared" si="272"/>
        <v>0</v>
      </c>
      <c r="F268" s="48">
        <f t="shared" si="272"/>
        <v>0</v>
      </c>
      <c r="G268" s="48">
        <f t="shared" si="272"/>
        <v>0</v>
      </c>
      <c r="H268" s="48">
        <f t="shared" si="272"/>
        <v>0</v>
      </c>
      <c r="I268" s="48">
        <f t="shared" si="272"/>
        <v>0</v>
      </c>
      <c r="J268" s="48">
        <f t="shared" si="272"/>
        <v>0</v>
      </c>
      <c r="K268" s="48">
        <f t="shared" si="272"/>
        <v>0</v>
      </c>
      <c r="L268" s="48">
        <f>(L265+L267)/2</f>
        <v>0</v>
      </c>
      <c r="M268" s="48">
        <f t="shared" ref="M268:O268" si="273">(M265+M267)/2</f>
        <v>0</v>
      </c>
      <c r="N268" s="48">
        <f t="shared" si="273"/>
        <v>0</v>
      </c>
      <c r="O268" s="48">
        <f t="shared" si="273"/>
        <v>0</v>
      </c>
      <c r="P268" s="48"/>
      <c r="Q268" s="68"/>
      <c r="R268" s="68"/>
    </row>
    <row r="269" spans="1:18"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68"/>
      <c r="R269" s="68"/>
    </row>
    <row r="270" spans="1:18"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68"/>
      <c r="R270" s="68"/>
    </row>
    <row r="271" spans="1:18" ht="25.5">
      <c r="A271" s="55" t="s">
        <v>158</v>
      </c>
      <c r="C271" s="43">
        <f>$B$4</f>
        <v>1</v>
      </c>
      <c r="D271" s="59">
        <f>ROUND('CAP16.3 Adds'!I105,0)*$C$271</f>
        <v>0</v>
      </c>
      <c r="E271" s="59">
        <f>ROUND('CAP16.3 Adds'!J105,0)*$C$271</f>
        <v>0</v>
      </c>
      <c r="F271" s="59">
        <f>ROUND('CAP16.3 Adds'!K105,0)*$C$271</f>
        <v>0</v>
      </c>
      <c r="G271" s="59">
        <f>ROUND('CAP16.3 Adds'!L105,0)*$C$271</f>
        <v>0</v>
      </c>
      <c r="H271" s="59">
        <f>ROUND('CAP16.3 Adds'!M105,0)*$C$271</f>
        <v>0</v>
      </c>
      <c r="I271" s="59">
        <f>ROUND('CAP16.3 Adds'!N105,0)*$C$271</f>
        <v>0</v>
      </c>
      <c r="J271" s="59">
        <f>ROUND('CAP16.3 Adds'!O105,0)*$C$271</f>
        <v>0</v>
      </c>
      <c r="K271" s="59">
        <f>ROUND('CAP16.3 Adds'!P105,0)*$C$271</f>
        <v>0</v>
      </c>
      <c r="L271" s="59">
        <f>ROUND('CAP16.3 Adds'!Q105,0)*$C$271</f>
        <v>0</v>
      </c>
      <c r="M271" s="59">
        <f>ROUND('CAP16.3 Adds'!R105,0)*$C$271</f>
        <v>0</v>
      </c>
      <c r="N271" s="59">
        <f>ROUND('CAP16.3 Adds'!S105,0)*$C$271</f>
        <v>0</v>
      </c>
      <c r="O271" s="59">
        <f>ROUND('CAP16.3 Adds'!T105,0)*$C$271</f>
        <v>0</v>
      </c>
      <c r="P271" s="78"/>
      <c r="Q271" s="68">
        <f>SUM(D271:O271)/1000</f>
        <v>0</v>
      </c>
      <c r="R271" s="68">
        <f>SUM(D276:O276)/12</f>
        <v>0</v>
      </c>
    </row>
    <row r="272" spans="1:18">
      <c r="A272" s="47" t="s">
        <v>80</v>
      </c>
      <c r="Q272" s="68"/>
      <c r="R272" s="68"/>
    </row>
    <row r="273" spans="1:18">
      <c r="A273" s="43" t="s">
        <v>76</v>
      </c>
      <c r="D273" s="43">
        <v>0</v>
      </c>
      <c r="E273" s="48">
        <f t="shared" ref="E273" si="274">D275</f>
        <v>0</v>
      </c>
      <c r="F273" s="48">
        <f t="shared" ref="F273" si="275">E275</f>
        <v>0</v>
      </c>
      <c r="G273" s="48">
        <f t="shared" ref="G273" si="276">F275</f>
        <v>0</v>
      </c>
      <c r="H273" s="48">
        <f t="shared" ref="H273" si="277">G275</f>
        <v>0</v>
      </c>
      <c r="I273" s="48">
        <f t="shared" ref="I273:J273" si="278">H275</f>
        <v>0</v>
      </c>
      <c r="J273" s="48">
        <f t="shared" si="278"/>
        <v>0</v>
      </c>
      <c r="K273" s="48">
        <f t="shared" ref="K273" si="279">J275</f>
        <v>0</v>
      </c>
      <c r="L273" s="48">
        <f t="shared" ref="L273" si="280">K275</f>
        <v>0</v>
      </c>
      <c r="M273" s="48">
        <f t="shared" ref="M273" si="281">L275</f>
        <v>0</v>
      </c>
      <c r="N273" s="48">
        <f t="shared" ref="N273" si="282">M275</f>
        <v>0</v>
      </c>
      <c r="O273" s="48">
        <f t="shared" ref="O273" si="283">N275</f>
        <v>0</v>
      </c>
      <c r="P273" s="48"/>
      <c r="Q273" s="68"/>
      <c r="R273" s="68"/>
    </row>
    <row r="274" spans="1:18">
      <c r="A274" s="43" t="s">
        <v>77</v>
      </c>
      <c r="D274" s="48">
        <f>D271/1000</f>
        <v>0</v>
      </c>
      <c r="E274" s="48">
        <f t="shared" ref="E274:O274" si="284">E271/1000</f>
        <v>0</v>
      </c>
      <c r="F274" s="48">
        <f t="shared" si="284"/>
        <v>0</v>
      </c>
      <c r="G274" s="48">
        <f t="shared" si="284"/>
        <v>0</v>
      </c>
      <c r="H274" s="48">
        <f t="shared" si="284"/>
        <v>0</v>
      </c>
      <c r="I274" s="48">
        <f t="shared" si="284"/>
        <v>0</v>
      </c>
      <c r="J274" s="48">
        <f t="shared" si="284"/>
        <v>0</v>
      </c>
      <c r="K274" s="48">
        <f t="shared" si="284"/>
        <v>0</v>
      </c>
      <c r="L274" s="48">
        <f t="shared" si="284"/>
        <v>0</v>
      </c>
      <c r="M274" s="48">
        <f t="shared" si="284"/>
        <v>0</v>
      </c>
      <c r="N274" s="48">
        <f t="shared" si="284"/>
        <v>0</v>
      </c>
      <c r="O274" s="48">
        <f t="shared" si="284"/>
        <v>0</v>
      </c>
      <c r="P274" s="48"/>
      <c r="Q274" s="68"/>
      <c r="R274" s="68"/>
    </row>
    <row r="275" spans="1:18">
      <c r="A275" s="43" t="s">
        <v>78</v>
      </c>
      <c r="D275" s="48">
        <f t="shared" ref="D275:O275" si="285">D273+D274</f>
        <v>0</v>
      </c>
      <c r="E275" s="48">
        <f t="shared" si="285"/>
        <v>0</v>
      </c>
      <c r="F275" s="48">
        <f t="shared" si="285"/>
        <v>0</v>
      </c>
      <c r="G275" s="48">
        <f t="shared" si="285"/>
        <v>0</v>
      </c>
      <c r="H275" s="48">
        <f t="shared" si="285"/>
        <v>0</v>
      </c>
      <c r="I275" s="48">
        <f t="shared" si="285"/>
        <v>0</v>
      </c>
      <c r="J275" s="48">
        <f t="shared" si="285"/>
        <v>0</v>
      </c>
      <c r="K275" s="48">
        <f t="shared" si="285"/>
        <v>0</v>
      </c>
      <c r="L275" s="48">
        <f t="shared" si="285"/>
        <v>0</v>
      </c>
      <c r="M275" s="48">
        <f t="shared" si="285"/>
        <v>0</v>
      </c>
      <c r="N275" s="48">
        <f t="shared" si="285"/>
        <v>0</v>
      </c>
      <c r="O275" s="48">
        <f t="shared" si="285"/>
        <v>0</v>
      </c>
      <c r="P275" s="48"/>
      <c r="Q275" s="68"/>
      <c r="R275" s="68"/>
    </row>
    <row r="276" spans="1:18">
      <c r="A276" s="43" t="s">
        <v>79</v>
      </c>
      <c r="D276" s="48">
        <f t="shared" ref="D276:K276" si="286">(D273+D275)/2</f>
        <v>0</v>
      </c>
      <c r="E276" s="48">
        <f t="shared" si="286"/>
        <v>0</v>
      </c>
      <c r="F276" s="48">
        <f t="shared" si="286"/>
        <v>0</v>
      </c>
      <c r="G276" s="48">
        <f t="shared" si="286"/>
        <v>0</v>
      </c>
      <c r="H276" s="48">
        <f t="shared" si="286"/>
        <v>0</v>
      </c>
      <c r="I276" s="48">
        <f t="shared" si="286"/>
        <v>0</v>
      </c>
      <c r="J276" s="48">
        <f t="shared" si="286"/>
        <v>0</v>
      </c>
      <c r="K276" s="48">
        <f t="shared" si="286"/>
        <v>0</v>
      </c>
      <c r="L276" s="48">
        <f>(L273+L275)/2</f>
        <v>0</v>
      </c>
      <c r="M276" s="48">
        <f t="shared" ref="M276:O276" si="287">(M273+M275)/2</f>
        <v>0</v>
      </c>
      <c r="N276" s="48">
        <f t="shared" si="287"/>
        <v>0</v>
      </c>
      <c r="O276" s="48">
        <f t="shared" si="287"/>
        <v>0</v>
      </c>
      <c r="P276" s="48"/>
      <c r="Q276" s="68"/>
      <c r="R276" s="68"/>
    </row>
    <row r="277" spans="1:18"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68"/>
      <c r="R277" s="68"/>
    </row>
    <row r="278" spans="1:18"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68"/>
      <c r="R278" s="68"/>
    </row>
    <row r="279" spans="1:18" ht="25.5">
      <c r="A279" s="55" t="s">
        <v>159</v>
      </c>
      <c r="C279" s="43">
        <f>$B$4</f>
        <v>1</v>
      </c>
      <c r="D279" s="59">
        <f>ROUND('CAP16.3 Adds'!I106,0)*$C$279</f>
        <v>0</v>
      </c>
      <c r="E279" s="59">
        <f>ROUND('CAP16.3 Adds'!J106,0)*$C$279</f>
        <v>0</v>
      </c>
      <c r="F279" s="59">
        <f>ROUND('CAP16.3 Adds'!K106,0)*$C$279</f>
        <v>0</v>
      </c>
      <c r="G279" s="59">
        <f>ROUND('CAP16.3 Adds'!L106,0)*$C$279</f>
        <v>0</v>
      </c>
      <c r="H279" s="59">
        <f>ROUND('CAP16.3 Adds'!M106,0)*$C$279</f>
        <v>0</v>
      </c>
      <c r="I279" s="59">
        <f>ROUND('CAP16.3 Adds'!N106,0)*$C$279</f>
        <v>0</v>
      </c>
      <c r="J279" s="59">
        <f>ROUND('CAP16.3 Adds'!O106,0)*$C$279</f>
        <v>0</v>
      </c>
      <c r="K279" s="59">
        <f>ROUND('CAP16.3 Adds'!P106,0)*$C$279</f>
        <v>0</v>
      </c>
      <c r="L279" s="59">
        <f>ROUND('CAP16.3 Adds'!Q106,0)*$C$279</f>
        <v>0</v>
      </c>
      <c r="M279" s="59">
        <f>ROUND('CAP16.3 Adds'!R106,0)*$C$279</f>
        <v>0</v>
      </c>
      <c r="N279" s="59">
        <f>ROUND('CAP16.3 Adds'!S106,0)*$C$279</f>
        <v>0</v>
      </c>
      <c r="O279" s="59">
        <f>ROUND('CAP16.3 Adds'!T106,0)*$C$279</f>
        <v>0</v>
      </c>
      <c r="P279" s="78"/>
      <c r="Q279" s="68">
        <f>SUM(D279:O279)/1000</f>
        <v>0</v>
      </c>
      <c r="R279" s="68">
        <f>SUM(D284:O284)/12</f>
        <v>0</v>
      </c>
    </row>
    <row r="280" spans="1:18">
      <c r="A280" s="47" t="s">
        <v>80</v>
      </c>
      <c r="Q280" s="68"/>
      <c r="R280" s="68"/>
    </row>
    <row r="281" spans="1:18">
      <c r="A281" s="43" t="s">
        <v>76</v>
      </c>
      <c r="D281" s="43">
        <v>0</v>
      </c>
      <c r="E281" s="48">
        <f t="shared" ref="E281" si="288">D283</f>
        <v>0</v>
      </c>
      <c r="F281" s="48">
        <f t="shared" ref="F281" si="289">E283</f>
        <v>0</v>
      </c>
      <c r="G281" s="48">
        <f t="shared" ref="G281" si="290">F283</f>
        <v>0</v>
      </c>
      <c r="H281" s="48">
        <f t="shared" ref="H281" si="291">G283</f>
        <v>0</v>
      </c>
      <c r="I281" s="48">
        <f t="shared" ref="I281:J281" si="292">H283</f>
        <v>0</v>
      </c>
      <c r="J281" s="48">
        <f t="shared" si="292"/>
        <v>0</v>
      </c>
      <c r="K281" s="48">
        <f t="shared" ref="K281" si="293">J283</f>
        <v>0</v>
      </c>
      <c r="L281" s="48">
        <f t="shared" ref="L281" si="294">K283</f>
        <v>0</v>
      </c>
      <c r="M281" s="48">
        <f t="shared" ref="M281" si="295">L283</f>
        <v>0</v>
      </c>
      <c r="N281" s="48">
        <f t="shared" ref="N281" si="296">M283</f>
        <v>0</v>
      </c>
      <c r="O281" s="48">
        <f t="shared" ref="O281" si="297">N283</f>
        <v>0</v>
      </c>
      <c r="P281" s="48"/>
      <c r="Q281" s="68"/>
      <c r="R281" s="68"/>
    </row>
    <row r="282" spans="1:18">
      <c r="A282" s="43" t="s">
        <v>77</v>
      </c>
      <c r="D282" s="48">
        <f>D279/1000</f>
        <v>0</v>
      </c>
      <c r="E282" s="48">
        <f t="shared" ref="E282:O282" si="298">E279/1000</f>
        <v>0</v>
      </c>
      <c r="F282" s="48">
        <f t="shared" si="298"/>
        <v>0</v>
      </c>
      <c r="G282" s="48">
        <f t="shared" si="298"/>
        <v>0</v>
      </c>
      <c r="H282" s="48">
        <f t="shared" si="298"/>
        <v>0</v>
      </c>
      <c r="I282" s="48">
        <f t="shared" si="298"/>
        <v>0</v>
      </c>
      <c r="J282" s="48">
        <f t="shared" si="298"/>
        <v>0</v>
      </c>
      <c r="K282" s="48">
        <f t="shared" si="298"/>
        <v>0</v>
      </c>
      <c r="L282" s="48">
        <f t="shared" si="298"/>
        <v>0</v>
      </c>
      <c r="M282" s="48">
        <f t="shared" si="298"/>
        <v>0</v>
      </c>
      <c r="N282" s="48">
        <f t="shared" si="298"/>
        <v>0</v>
      </c>
      <c r="O282" s="48">
        <f t="shared" si="298"/>
        <v>0</v>
      </c>
      <c r="P282" s="48"/>
      <c r="Q282" s="68"/>
      <c r="R282" s="68"/>
    </row>
    <row r="283" spans="1:18">
      <c r="A283" s="43" t="s">
        <v>78</v>
      </c>
      <c r="D283" s="48">
        <f t="shared" ref="D283:O283" si="299">D281+D282</f>
        <v>0</v>
      </c>
      <c r="E283" s="48">
        <f t="shared" si="299"/>
        <v>0</v>
      </c>
      <c r="F283" s="48">
        <f t="shared" si="299"/>
        <v>0</v>
      </c>
      <c r="G283" s="48">
        <f t="shared" si="299"/>
        <v>0</v>
      </c>
      <c r="H283" s="48">
        <f t="shared" si="299"/>
        <v>0</v>
      </c>
      <c r="I283" s="48">
        <f t="shared" si="299"/>
        <v>0</v>
      </c>
      <c r="J283" s="48">
        <f t="shared" si="299"/>
        <v>0</v>
      </c>
      <c r="K283" s="48">
        <f t="shared" si="299"/>
        <v>0</v>
      </c>
      <c r="L283" s="48">
        <f t="shared" si="299"/>
        <v>0</v>
      </c>
      <c r="M283" s="48">
        <f t="shared" si="299"/>
        <v>0</v>
      </c>
      <c r="N283" s="48">
        <f t="shared" si="299"/>
        <v>0</v>
      </c>
      <c r="O283" s="48">
        <f t="shared" si="299"/>
        <v>0</v>
      </c>
      <c r="P283" s="48"/>
      <c r="Q283" s="68"/>
      <c r="R283" s="68"/>
    </row>
    <row r="284" spans="1:18">
      <c r="A284" s="43" t="s">
        <v>79</v>
      </c>
      <c r="D284" s="48">
        <f t="shared" ref="D284:K284" si="300">(D281+D283)/2</f>
        <v>0</v>
      </c>
      <c r="E284" s="48">
        <f t="shared" si="300"/>
        <v>0</v>
      </c>
      <c r="F284" s="48">
        <f t="shared" si="300"/>
        <v>0</v>
      </c>
      <c r="G284" s="48">
        <f t="shared" si="300"/>
        <v>0</v>
      </c>
      <c r="H284" s="48">
        <f t="shared" si="300"/>
        <v>0</v>
      </c>
      <c r="I284" s="48">
        <f t="shared" si="300"/>
        <v>0</v>
      </c>
      <c r="J284" s="48">
        <f t="shared" si="300"/>
        <v>0</v>
      </c>
      <c r="K284" s="48">
        <f t="shared" si="300"/>
        <v>0</v>
      </c>
      <c r="L284" s="48">
        <f>(L281+L283)/2</f>
        <v>0</v>
      </c>
      <c r="M284" s="48">
        <f t="shared" ref="M284:O284" si="301">(M281+M283)/2</f>
        <v>0</v>
      </c>
      <c r="N284" s="48">
        <f t="shared" si="301"/>
        <v>0</v>
      </c>
      <c r="O284" s="48">
        <f t="shared" si="301"/>
        <v>0</v>
      </c>
      <c r="P284" s="48"/>
      <c r="Q284" s="68"/>
      <c r="R284" s="68"/>
    </row>
    <row r="285" spans="1:18"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68"/>
      <c r="R285" s="68"/>
    </row>
    <row r="286" spans="1:18"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68"/>
      <c r="R286" s="68"/>
    </row>
    <row r="287" spans="1:18" ht="25.5">
      <c r="A287" s="55" t="s">
        <v>217</v>
      </c>
      <c r="C287" s="43">
        <f>$B$4</f>
        <v>1</v>
      </c>
      <c r="D287" s="59">
        <f>ROUND('CAP16.3 Adds'!I107,0)*$C$287</f>
        <v>0</v>
      </c>
      <c r="E287" s="59">
        <f>ROUND('CAP16.3 Adds'!J107,0)*$C$287</f>
        <v>0</v>
      </c>
      <c r="F287" s="59">
        <f>ROUND('CAP16.3 Adds'!K107,0)*$C$287</f>
        <v>0</v>
      </c>
      <c r="G287" s="59">
        <f>ROUND('CAP16.3 Adds'!L107,0)*$C$287</f>
        <v>0</v>
      </c>
      <c r="H287" s="59">
        <f>ROUND('CAP16.3 Adds'!M107,0)*$C$287</f>
        <v>0</v>
      </c>
      <c r="I287" s="59">
        <f>ROUND('CAP16.3 Adds'!N107,0)*$C$287</f>
        <v>0</v>
      </c>
      <c r="J287" s="59">
        <f>ROUND('CAP16.3 Adds'!O107,0)*$C$287</f>
        <v>0</v>
      </c>
      <c r="K287" s="59">
        <f>ROUND('CAP16.3 Adds'!P107,0)*$C$287</f>
        <v>0</v>
      </c>
      <c r="L287" s="59">
        <f>ROUND('CAP16.3 Adds'!Q107,0)*$C$287</f>
        <v>0</v>
      </c>
      <c r="M287" s="59">
        <f>ROUND('CAP16.3 Adds'!R107,0)*$C$287</f>
        <v>0</v>
      </c>
      <c r="N287" s="59">
        <f>ROUND('CAP16.3 Adds'!S107,0)*$C$287</f>
        <v>0</v>
      </c>
      <c r="O287" s="59">
        <f>ROUND('CAP16.3 Adds'!T107,0)*$C$287</f>
        <v>0</v>
      </c>
      <c r="P287" s="78"/>
      <c r="Q287" s="68">
        <f>SUM(D287:O287)/1000</f>
        <v>0</v>
      </c>
      <c r="R287" s="68">
        <f>SUM(D292:O292)/12</f>
        <v>0</v>
      </c>
    </row>
    <row r="288" spans="1:18">
      <c r="A288" s="47" t="s">
        <v>80</v>
      </c>
      <c r="Q288" s="68"/>
      <c r="R288" s="68"/>
    </row>
    <row r="289" spans="1:18">
      <c r="A289" s="43" t="s">
        <v>76</v>
      </c>
      <c r="D289" s="43">
        <v>0</v>
      </c>
      <c r="E289" s="48">
        <f t="shared" ref="E289" si="302">D291</f>
        <v>0</v>
      </c>
      <c r="F289" s="48">
        <f t="shared" ref="F289" si="303">E291</f>
        <v>0</v>
      </c>
      <c r="G289" s="48">
        <f t="shared" ref="G289" si="304">F291</f>
        <v>0</v>
      </c>
      <c r="H289" s="48">
        <f t="shared" ref="H289" si="305">G291</f>
        <v>0</v>
      </c>
      <c r="I289" s="48">
        <f t="shared" ref="I289:J289" si="306">H291</f>
        <v>0</v>
      </c>
      <c r="J289" s="48">
        <f t="shared" si="306"/>
        <v>0</v>
      </c>
      <c r="K289" s="48">
        <f t="shared" ref="K289" si="307">J291</f>
        <v>0</v>
      </c>
      <c r="L289" s="48">
        <f t="shared" ref="L289" si="308">K291</f>
        <v>0</v>
      </c>
      <c r="M289" s="48">
        <f t="shared" ref="M289" si="309">L291</f>
        <v>0</v>
      </c>
      <c r="N289" s="48">
        <f t="shared" ref="N289" si="310">M291</f>
        <v>0</v>
      </c>
      <c r="O289" s="48">
        <f t="shared" ref="O289" si="311">N291</f>
        <v>0</v>
      </c>
      <c r="P289" s="48"/>
      <c r="Q289" s="68"/>
      <c r="R289" s="68"/>
    </row>
    <row r="290" spans="1:18">
      <c r="A290" s="43" t="s">
        <v>77</v>
      </c>
      <c r="D290" s="48">
        <f>D287/1000</f>
        <v>0</v>
      </c>
      <c r="E290" s="48">
        <f t="shared" ref="E290:O290" si="312">E287/1000</f>
        <v>0</v>
      </c>
      <c r="F290" s="48">
        <f t="shared" si="312"/>
        <v>0</v>
      </c>
      <c r="G290" s="48">
        <f t="shared" si="312"/>
        <v>0</v>
      </c>
      <c r="H290" s="48">
        <f t="shared" si="312"/>
        <v>0</v>
      </c>
      <c r="I290" s="48">
        <f t="shared" si="312"/>
        <v>0</v>
      </c>
      <c r="J290" s="48">
        <f t="shared" si="312"/>
        <v>0</v>
      </c>
      <c r="K290" s="48">
        <f t="shared" si="312"/>
        <v>0</v>
      </c>
      <c r="L290" s="48">
        <f t="shared" si="312"/>
        <v>0</v>
      </c>
      <c r="M290" s="48">
        <f t="shared" si="312"/>
        <v>0</v>
      </c>
      <c r="N290" s="48">
        <f t="shared" si="312"/>
        <v>0</v>
      </c>
      <c r="O290" s="48">
        <f t="shared" si="312"/>
        <v>0</v>
      </c>
      <c r="P290" s="48"/>
      <c r="Q290" s="68"/>
      <c r="R290" s="68"/>
    </row>
    <row r="291" spans="1:18">
      <c r="A291" s="43" t="s">
        <v>78</v>
      </c>
      <c r="D291" s="48">
        <f t="shared" ref="D291:O291" si="313">D289+D290</f>
        <v>0</v>
      </c>
      <c r="E291" s="48">
        <f t="shared" si="313"/>
        <v>0</v>
      </c>
      <c r="F291" s="48">
        <f t="shared" si="313"/>
        <v>0</v>
      </c>
      <c r="G291" s="48">
        <f t="shared" si="313"/>
        <v>0</v>
      </c>
      <c r="H291" s="48">
        <f t="shared" si="313"/>
        <v>0</v>
      </c>
      <c r="I291" s="48">
        <f t="shared" si="313"/>
        <v>0</v>
      </c>
      <c r="J291" s="48">
        <f t="shared" si="313"/>
        <v>0</v>
      </c>
      <c r="K291" s="48">
        <f t="shared" si="313"/>
        <v>0</v>
      </c>
      <c r="L291" s="48">
        <f t="shared" si="313"/>
        <v>0</v>
      </c>
      <c r="M291" s="48">
        <f t="shared" si="313"/>
        <v>0</v>
      </c>
      <c r="N291" s="48">
        <f t="shared" si="313"/>
        <v>0</v>
      </c>
      <c r="O291" s="48">
        <f t="shared" si="313"/>
        <v>0</v>
      </c>
      <c r="P291" s="48"/>
      <c r="Q291" s="68"/>
      <c r="R291" s="68"/>
    </row>
    <row r="292" spans="1:18">
      <c r="A292" s="43" t="s">
        <v>79</v>
      </c>
      <c r="D292" s="48">
        <f t="shared" ref="D292:K292" si="314">(D289+D291)/2</f>
        <v>0</v>
      </c>
      <c r="E292" s="48">
        <f t="shared" si="314"/>
        <v>0</v>
      </c>
      <c r="F292" s="48">
        <f t="shared" si="314"/>
        <v>0</v>
      </c>
      <c r="G292" s="48">
        <f t="shared" si="314"/>
        <v>0</v>
      </c>
      <c r="H292" s="48">
        <f t="shared" si="314"/>
        <v>0</v>
      </c>
      <c r="I292" s="48">
        <f t="shared" si="314"/>
        <v>0</v>
      </c>
      <c r="J292" s="48">
        <f t="shared" si="314"/>
        <v>0</v>
      </c>
      <c r="K292" s="48">
        <f t="shared" si="314"/>
        <v>0</v>
      </c>
      <c r="L292" s="48">
        <f>(L289+L291)/2</f>
        <v>0</v>
      </c>
      <c r="M292" s="48">
        <f t="shared" ref="M292:O292" si="315">(M289+M291)/2</f>
        <v>0</v>
      </c>
      <c r="N292" s="48">
        <f t="shared" si="315"/>
        <v>0</v>
      </c>
      <c r="O292" s="48">
        <f t="shared" si="315"/>
        <v>0</v>
      </c>
      <c r="P292" s="48"/>
      <c r="Q292" s="68"/>
      <c r="R292" s="68"/>
    </row>
    <row r="293" spans="1:18"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68"/>
      <c r="R293" s="68"/>
    </row>
    <row r="294" spans="1:18"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68"/>
      <c r="R294" s="68"/>
    </row>
    <row r="295" spans="1:18" ht="25.5">
      <c r="A295" s="55" t="s">
        <v>218</v>
      </c>
      <c r="C295" s="43">
        <f>$B$4</f>
        <v>1</v>
      </c>
      <c r="D295" s="59">
        <f>ROUND('CAP16.3 Adds'!I108,0)*$C$295</f>
        <v>0</v>
      </c>
      <c r="E295" s="59">
        <f>ROUND('CAP16.3 Adds'!J108,0)*$C$295</f>
        <v>0</v>
      </c>
      <c r="F295" s="59">
        <f>ROUND('CAP16.3 Adds'!K108,0)*$C$295</f>
        <v>0</v>
      </c>
      <c r="G295" s="59">
        <f>ROUND('CAP16.3 Adds'!L108,0)*$C$295</f>
        <v>0</v>
      </c>
      <c r="H295" s="59">
        <f>ROUND('CAP16.3 Adds'!M108,0)*$C$295</f>
        <v>0</v>
      </c>
      <c r="I295" s="59">
        <f>ROUND('CAP16.3 Adds'!N108,0)*$C$295</f>
        <v>0</v>
      </c>
      <c r="J295" s="59">
        <f>ROUND('CAP16.3 Adds'!O108,0)*$C$295</f>
        <v>0</v>
      </c>
      <c r="K295" s="59">
        <f>ROUND('CAP16.3 Adds'!P108,0)*$C$295</f>
        <v>0</v>
      </c>
      <c r="L295" s="59">
        <f>ROUND('CAP16.3 Adds'!Q108,0)*$C$295</f>
        <v>0</v>
      </c>
      <c r="M295" s="59">
        <f>ROUND('CAP16.3 Adds'!R108,0)*$C$295</f>
        <v>0</v>
      </c>
      <c r="N295" s="59">
        <f>ROUND('CAP16.3 Adds'!S108,0)*$C$295</f>
        <v>0</v>
      </c>
      <c r="O295" s="59">
        <f>ROUND('CAP16.3 Adds'!T108,0)*$C$295</f>
        <v>0</v>
      </c>
      <c r="P295" s="78"/>
      <c r="Q295" s="68">
        <f>SUM(D295:O295)/1000</f>
        <v>0</v>
      </c>
      <c r="R295" s="68">
        <f>SUM(D300:O300)/12</f>
        <v>0</v>
      </c>
    </row>
    <row r="296" spans="1:18">
      <c r="A296" s="47" t="s">
        <v>80</v>
      </c>
      <c r="Q296" s="68"/>
      <c r="R296" s="68"/>
    </row>
    <row r="297" spans="1:18">
      <c r="A297" s="43" t="s">
        <v>76</v>
      </c>
      <c r="D297" s="43">
        <v>0</v>
      </c>
      <c r="E297" s="48">
        <f t="shared" ref="E297" si="316">D299</f>
        <v>0</v>
      </c>
      <c r="F297" s="48">
        <f t="shared" ref="F297" si="317">E299</f>
        <v>0</v>
      </c>
      <c r="G297" s="48">
        <f t="shared" ref="G297" si="318">F299</f>
        <v>0</v>
      </c>
      <c r="H297" s="48">
        <f t="shared" ref="H297" si="319">G299</f>
        <v>0</v>
      </c>
      <c r="I297" s="48">
        <f t="shared" ref="I297:J297" si="320">H299</f>
        <v>0</v>
      </c>
      <c r="J297" s="48">
        <f t="shared" si="320"/>
        <v>0</v>
      </c>
      <c r="K297" s="48">
        <f t="shared" ref="K297" si="321">J299</f>
        <v>0</v>
      </c>
      <c r="L297" s="48">
        <f t="shared" ref="L297" si="322">K299</f>
        <v>0</v>
      </c>
      <c r="M297" s="48">
        <f t="shared" ref="M297" si="323">L299</f>
        <v>0</v>
      </c>
      <c r="N297" s="48">
        <f t="shared" ref="N297" si="324">M299</f>
        <v>0</v>
      </c>
      <c r="O297" s="48">
        <f t="shared" ref="O297" si="325">N299</f>
        <v>0</v>
      </c>
      <c r="P297" s="48"/>
      <c r="Q297" s="68"/>
      <c r="R297" s="68"/>
    </row>
    <row r="298" spans="1:18">
      <c r="A298" s="43" t="s">
        <v>77</v>
      </c>
      <c r="D298" s="48">
        <f>D295/1000</f>
        <v>0</v>
      </c>
      <c r="E298" s="48">
        <f t="shared" ref="E298:O298" si="326">E295/1000</f>
        <v>0</v>
      </c>
      <c r="F298" s="48">
        <f t="shared" si="326"/>
        <v>0</v>
      </c>
      <c r="G298" s="48">
        <f t="shared" si="326"/>
        <v>0</v>
      </c>
      <c r="H298" s="48">
        <f t="shared" si="326"/>
        <v>0</v>
      </c>
      <c r="I298" s="48">
        <f t="shared" si="326"/>
        <v>0</v>
      </c>
      <c r="J298" s="48">
        <f t="shared" si="326"/>
        <v>0</v>
      </c>
      <c r="K298" s="48">
        <f t="shared" si="326"/>
        <v>0</v>
      </c>
      <c r="L298" s="48">
        <f t="shared" si="326"/>
        <v>0</v>
      </c>
      <c r="M298" s="48">
        <f t="shared" si="326"/>
        <v>0</v>
      </c>
      <c r="N298" s="48">
        <f t="shared" si="326"/>
        <v>0</v>
      </c>
      <c r="O298" s="48">
        <f t="shared" si="326"/>
        <v>0</v>
      </c>
      <c r="P298" s="48"/>
      <c r="Q298" s="68"/>
      <c r="R298" s="68"/>
    </row>
    <row r="299" spans="1:18">
      <c r="A299" s="43" t="s">
        <v>78</v>
      </c>
      <c r="D299" s="48">
        <f t="shared" ref="D299:O299" si="327">D297+D298</f>
        <v>0</v>
      </c>
      <c r="E299" s="48">
        <f t="shared" si="327"/>
        <v>0</v>
      </c>
      <c r="F299" s="48">
        <f t="shared" si="327"/>
        <v>0</v>
      </c>
      <c r="G299" s="48">
        <f t="shared" si="327"/>
        <v>0</v>
      </c>
      <c r="H299" s="48">
        <f t="shared" si="327"/>
        <v>0</v>
      </c>
      <c r="I299" s="48">
        <f t="shared" si="327"/>
        <v>0</v>
      </c>
      <c r="J299" s="48">
        <f t="shared" si="327"/>
        <v>0</v>
      </c>
      <c r="K299" s="48">
        <f t="shared" si="327"/>
        <v>0</v>
      </c>
      <c r="L299" s="48">
        <f t="shared" si="327"/>
        <v>0</v>
      </c>
      <c r="M299" s="48">
        <f t="shared" si="327"/>
        <v>0</v>
      </c>
      <c r="N299" s="48">
        <f t="shared" si="327"/>
        <v>0</v>
      </c>
      <c r="O299" s="48">
        <f t="shared" si="327"/>
        <v>0</v>
      </c>
      <c r="P299" s="48"/>
      <c r="Q299" s="68"/>
      <c r="R299" s="68"/>
    </row>
    <row r="300" spans="1:18">
      <c r="A300" s="43" t="s">
        <v>79</v>
      </c>
      <c r="D300" s="48">
        <f t="shared" ref="D300:K300" si="328">(D297+D299)/2</f>
        <v>0</v>
      </c>
      <c r="E300" s="48">
        <f t="shared" si="328"/>
        <v>0</v>
      </c>
      <c r="F300" s="48">
        <f t="shared" si="328"/>
        <v>0</v>
      </c>
      <c r="G300" s="48">
        <f t="shared" si="328"/>
        <v>0</v>
      </c>
      <c r="H300" s="48">
        <f t="shared" si="328"/>
        <v>0</v>
      </c>
      <c r="I300" s="48">
        <f t="shared" si="328"/>
        <v>0</v>
      </c>
      <c r="J300" s="48">
        <f t="shared" si="328"/>
        <v>0</v>
      </c>
      <c r="K300" s="48">
        <f t="shared" si="328"/>
        <v>0</v>
      </c>
      <c r="L300" s="48">
        <f>(L297+L299)/2</f>
        <v>0</v>
      </c>
      <c r="M300" s="48">
        <f t="shared" ref="M300:O300" si="329">(M297+M299)/2</f>
        <v>0</v>
      </c>
      <c r="N300" s="48">
        <f t="shared" si="329"/>
        <v>0</v>
      </c>
      <c r="O300" s="48">
        <f t="shared" si="329"/>
        <v>0</v>
      </c>
      <c r="P300" s="48"/>
      <c r="Q300" s="68"/>
      <c r="R300" s="68"/>
    </row>
    <row r="301" spans="1:18"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</row>
    <row r="302" spans="1:18" ht="25.5">
      <c r="A302" s="55" t="s">
        <v>357</v>
      </c>
      <c r="C302" s="43">
        <f>$B$4</f>
        <v>1</v>
      </c>
      <c r="D302" s="59">
        <f>ROUND('CAP16.3 Adds'!I110+'CAP16.3 Adds'!I109,0)*$C$302</f>
        <v>0</v>
      </c>
      <c r="E302" s="59">
        <f>ROUND('CAP16.3 Adds'!J110+'CAP16.3 Adds'!J109,0)*$C$302</f>
        <v>0</v>
      </c>
      <c r="F302" s="59">
        <f>ROUND('CAP16.3 Adds'!K110+'CAP16.3 Adds'!K109,0)*$C$302</f>
        <v>0</v>
      </c>
      <c r="G302" s="59">
        <f>ROUND('CAP16.3 Adds'!L110+'CAP16.3 Adds'!L109,0)*$C$302</f>
        <v>0</v>
      </c>
      <c r="H302" s="59">
        <f>ROUND('CAP16.3 Adds'!M110+'CAP16.3 Adds'!M109,0)*$C$302</f>
        <v>0</v>
      </c>
      <c r="I302" s="59">
        <f>ROUND('CAP16.3 Adds'!N110+'CAP16.3 Adds'!N109,0)*$C$302</f>
        <v>0</v>
      </c>
      <c r="J302" s="59">
        <f>ROUND('CAP16.3 Adds'!O110+'CAP16.3 Adds'!O109,0)*$C$302</f>
        <v>0</v>
      </c>
      <c r="K302" s="59">
        <f>ROUND('CAP16.3 Adds'!P110+'CAP16.3 Adds'!P109,0)*$C$302</f>
        <v>0</v>
      </c>
      <c r="L302" s="59">
        <f>ROUND('CAP16.3 Adds'!Q110+'CAP16.3 Adds'!Q109,0)*$C$302</f>
        <v>0</v>
      </c>
      <c r="M302" s="59">
        <f>ROUND('CAP16.3 Adds'!R110+'CAP16.3 Adds'!R109,0)*$C$302</f>
        <v>0</v>
      </c>
      <c r="N302" s="59">
        <f>ROUND('CAP16.3 Adds'!S110+'CAP16.3 Adds'!S109,0)*$C$302</f>
        <v>0</v>
      </c>
      <c r="O302" s="59">
        <f>ROUND('CAP16.3 Adds'!T110+'CAP16.3 Adds'!T109,0)*$C$302</f>
        <v>0</v>
      </c>
      <c r="P302" s="78"/>
      <c r="Q302" s="68">
        <f>SUM(D302:O302)/1000</f>
        <v>0</v>
      </c>
      <c r="R302" s="68">
        <f>SUM(D307:O307)/12</f>
        <v>0</v>
      </c>
    </row>
    <row r="303" spans="1:18">
      <c r="A303" s="47" t="s">
        <v>80</v>
      </c>
      <c r="Q303" s="68"/>
      <c r="R303" s="68"/>
    </row>
    <row r="304" spans="1:18">
      <c r="A304" s="43" t="s">
        <v>76</v>
      </c>
      <c r="D304" s="43">
        <v>0</v>
      </c>
      <c r="E304" s="48">
        <f t="shared" ref="E304" si="330">D306</f>
        <v>0</v>
      </c>
      <c r="F304" s="48">
        <f t="shared" ref="F304" si="331">E306</f>
        <v>0</v>
      </c>
      <c r="G304" s="48">
        <f t="shared" ref="G304" si="332">F306</f>
        <v>0</v>
      </c>
      <c r="H304" s="48">
        <f t="shared" ref="H304" si="333">G306</f>
        <v>0</v>
      </c>
      <c r="I304" s="48">
        <f t="shared" ref="I304:J304" si="334">H306</f>
        <v>0</v>
      </c>
      <c r="J304" s="48">
        <f t="shared" si="334"/>
        <v>0</v>
      </c>
      <c r="K304" s="48">
        <f t="shared" ref="K304" si="335">J306</f>
        <v>0</v>
      </c>
      <c r="L304" s="48">
        <f t="shared" ref="L304" si="336">K306</f>
        <v>0</v>
      </c>
      <c r="M304" s="48">
        <f t="shared" ref="M304" si="337">L306</f>
        <v>0</v>
      </c>
      <c r="N304" s="48">
        <f t="shared" ref="N304" si="338">M306</f>
        <v>0</v>
      </c>
      <c r="O304" s="48">
        <f t="shared" ref="O304" si="339">N306</f>
        <v>0</v>
      </c>
      <c r="P304" s="48"/>
      <c r="Q304" s="68"/>
      <c r="R304" s="68"/>
    </row>
    <row r="305" spans="1:18">
      <c r="A305" s="43" t="s">
        <v>77</v>
      </c>
      <c r="D305" s="48">
        <f>D302/1000</f>
        <v>0</v>
      </c>
      <c r="E305" s="48">
        <f t="shared" ref="E305:O305" si="340">E302/1000</f>
        <v>0</v>
      </c>
      <c r="F305" s="48">
        <f t="shared" si="340"/>
        <v>0</v>
      </c>
      <c r="G305" s="48">
        <f t="shared" si="340"/>
        <v>0</v>
      </c>
      <c r="H305" s="48">
        <f t="shared" si="340"/>
        <v>0</v>
      </c>
      <c r="I305" s="48">
        <f t="shared" si="340"/>
        <v>0</v>
      </c>
      <c r="J305" s="48">
        <f t="shared" si="340"/>
        <v>0</v>
      </c>
      <c r="K305" s="48">
        <f t="shared" si="340"/>
        <v>0</v>
      </c>
      <c r="L305" s="48">
        <f t="shared" si="340"/>
        <v>0</v>
      </c>
      <c r="M305" s="48">
        <f t="shared" si="340"/>
        <v>0</v>
      </c>
      <c r="N305" s="48">
        <f t="shared" si="340"/>
        <v>0</v>
      </c>
      <c r="O305" s="48">
        <f t="shared" si="340"/>
        <v>0</v>
      </c>
      <c r="P305" s="48"/>
      <c r="Q305" s="68"/>
      <c r="R305" s="68"/>
    </row>
    <row r="306" spans="1:18">
      <c r="A306" s="43" t="s">
        <v>78</v>
      </c>
      <c r="D306" s="48">
        <f t="shared" ref="D306:O306" si="341">D304+D305</f>
        <v>0</v>
      </c>
      <c r="E306" s="48">
        <f t="shared" si="341"/>
        <v>0</v>
      </c>
      <c r="F306" s="48">
        <f t="shared" si="341"/>
        <v>0</v>
      </c>
      <c r="G306" s="48">
        <f t="shared" si="341"/>
        <v>0</v>
      </c>
      <c r="H306" s="48">
        <f t="shared" si="341"/>
        <v>0</v>
      </c>
      <c r="I306" s="48">
        <f t="shared" si="341"/>
        <v>0</v>
      </c>
      <c r="J306" s="48">
        <f t="shared" si="341"/>
        <v>0</v>
      </c>
      <c r="K306" s="48">
        <f t="shared" si="341"/>
        <v>0</v>
      </c>
      <c r="L306" s="48">
        <f t="shared" si="341"/>
        <v>0</v>
      </c>
      <c r="M306" s="48">
        <f t="shared" si="341"/>
        <v>0</v>
      </c>
      <c r="N306" s="48">
        <f t="shared" si="341"/>
        <v>0</v>
      </c>
      <c r="O306" s="48">
        <f t="shared" si="341"/>
        <v>0</v>
      </c>
      <c r="P306" s="48"/>
      <c r="Q306" s="68"/>
      <c r="R306" s="68"/>
    </row>
    <row r="307" spans="1:18">
      <c r="A307" s="43" t="s">
        <v>79</v>
      </c>
      <c r="D307" s="48">
        <f t="shared" ref="D307:K307" si="342">(D304+D306)/2</f>
        <v>0</v>
      </c>
      <c r="E307" s="48">
        <f t="shared" si="342"/>
        <v>0</v>
      </c>
      <c r="F307" s="48">
        <f t="shared" si="342"/>
        <v>0</v>
      </c>
      <c r="G307" s="48">
        <f t="shared" si="342"/>
        <v>0</v>
      </c>
      <c r="H307" s="48">
        <f t="shared" si="342"/>
        <v>0</v>
      </c>
      <c r="I307" s="48">
        <f t="shared" si="342"/>
        <v>0</v>
      </c>
      <c r="J307" s="48">
        <f t="shared" si="342"/>
        <v>0</v>
      </c>
      <c r="K307" s="48">
        <f t="shared" si="342"/>
        <v>0</v>
      </c>
      <c r="L307" s="48">
        <f>(L304+L306)/2</f>
        <v>0</v>
      </c>
      <c r="M307" s="48">
        <f t="shared" ref="M307:O307" si="343">(M304+M306)/2</f>
        <v>0</v>
      </c>
      <c r="N307" s="48">
        <f t="shared" si="343"/>
        <v>0</v>
      </c>
      <c r="O307" s="48">
        <f t="shared" si="343"/>
        <v>0</v>
      </c>
      <c r="P307" s="48"/>
      <c r="Q307" s="68"/>
      <c r="R307" s="68"/>
    </row>
    <row r="308" spans="1:18"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</row>
    <row r="309" spans="1:18"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</row>
    <row r="310" spans="1:18">
      <c r="Q310" s="48"/>
      <c r="R310" s="48"/>
    </row>
    <row r="311" spans="1:18">
      <c r="Q311" s="48"/>
      <c r="R311" s="48"/>
    </row>
    <row r="312" spans="1:18">
      <c r="L312" s="216" t="s">
        <v>86</v>
      </c>
      <c r="M312" s="216"/>
      <c r="N312" s="216"/>
      <c r="O312" s="216"/>
      <c r="P312" s="76"/>
      <c r="Q312" s="79">
        <f>SUM(Q194:Q302)</f>
        <v>0</v>
      </c>
      <c r="R312" s="79">
        <f>SUM(R194:R302)</f>
        <v>0</v>
      </c>
    </row>
    <row r="313" spans="1:18">
      <c r="M313" s="82"/>
      <c r="Q313" s="81"/>
      <c r="R313" s="81"/>
    </row>
    <row r="314" spans="1:18">
      <c r="Q314" s="54"/>
      <c r="R314" s="54"/>
    </row>
    <row r="315" spans="1:18" ht="13.5" thickBot="1">
      <c r="L315" s="216" t="s">
        <v>87</v>
      </c>
      <c r="M315" s="216"/>
      <c r="N315" s="216"/>
      <c r="O315" s="216"/>
      <c r="P315" s="76"/>
      <c r="Q315" s="80">
        <f>Q312+Q190</f>
        <v>0</v>
      </c>
      <c r="R315" s="80">
        <f>R312+R190</f>
        <v>0</v>
      </c>
    </row>
    <row r="316" spans="1:18" ht="13.5" thickTop="1">
      <c r="L316" s="154"/>
      <c r="M316" s="154"/>
      <c r="N316" s="154"/>
      <c r="O316" s="154"/>
      <c r="P316" s="154"/>
      <c r="Q316" s="162" t="s">
        <v>372</v>
      </c>
      <c r="R316" s="161"/>
    </row>
    <row r="317" spans="1:18">
      <c r="Q317" s="48">
        <f>323366-Q315</f>
        <v>323366</v>
      </c>
    </row>
    <row r="318" spans="1:18">
      <c r="Q318" s="48"/>
      <c r="R318" s="48">
        <f>R315-'CAP16.1- Allocations'!E330</f>
        <v>0</v>
      </c>
    </row>
    <row r="319" spans="1:18">
      <c r="Q319" s="48"/>
      <c r="R319" s="48"/>
    </row>
    <row r="320" spans="1:18">
      <c r="B320" s="44"/>
      <c r="C320" s="44"/>
      <c r="D320" s="44"/>
    </row>
    <row r="321" spans="2:7">
      <c r="B321" s="44"/>
      <c r="C321" s="44"/>
      <c r="F321" s="49"/>
      <c r="G321" s="49"/>
    </row>
    <row r="322" spans="2:7">
      <c r="B322" s="44"/>
      <c r="C322" s="44"/>
      <c r="F322" s="77"/>
    </row>
    <row r="323" spans="2:7">
      <c r="F323" s="77"/>
      <c r="G323" s="77"/>
    </row>
    <row r="324" spans="2:7">
      <c r="F324" s="49"/>
      <c r="G324" s="49"/>
    </row>
    <row r="326" spans="2:7">
      <c r="F326" s="77"/>
      <c r="G326" s="77"/>
    </row>
    <row r="327" spans="2:7">
      <c r="F327" s="56"/>
    </row>
    <row r="329" spans="2:7">
      <c r="F329" s="77"/>
    </row>
  </sheetData>
  <mergeCells count="3">
    <mergeCell ref="L190:O190"/>
    <mergeCell ref="L312:O312"/>
    <mergeCell ref="L315:O315"/>
  </mergeCells>
  <phoneticPr fontId="5" type="noConversion"/>
  <pageMargins left="1" right="1" top="1" bottom="1" header="0.5" footer="0.5"/>
  <pageSetup scale="64" fitToHeight="0" orientation="landscape" r:id="rId1"/>
  <headerFooter scaleWithDoc="0" alignWithMargins="0">
    <oddHeader>&amp;R&amp;A</oddHeader>
    <oddFooter>&amp;RPage &amp;P of &amp;N
KKS &amp;D</oddFooter>
  </headerFooter>
  <rowBreaks count="6" manualBreakCount="6">
    <brk id="64" max="17" man="1"/>
    <brk id="113" max="17" man="1"/>
    <brk id="166" max="17" man="1"/>
    <brk id="191" max="17" man="1"/>
    <brk id="238" max="16" man="1"/>
    <brk id="270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223"/>
  <sheetViews>
    <sheetView topLeftCell="A178" zoomScale="70" zoomScaleNormal="70" workbookViewId="0">
      <selection activeCell="E219" sqref="E219"/>
    </sheetView>
  </sheetViews>
  <sheetFormatPr defaultRowHeight="15" outlineLevelRow="2"/>
  <cols>
    <col min="1" max="1" width="43.42578125" style="166" bestFit="1" customWidth="1"/>
    <col min="2" max="3" width="6.85546875" style="166" customWidth="1"/>
    <col min="4" max="4" width="56.140625" style="166" customWidth="1"/>
    <col min="5" max="5" width="8" style="166" customWidth="1"/>
    <col min="6" max="6" width="21.7109375" style="166" bestFit="1" customWidth="1"/>
    <col min="7" max="7" width="55.5703125" style="167" bestFit="1" customWidth="1"/>
    <col min="8" max="8" width="15.28515625" style="166" bestFit="1" customWidth="1"/>
    <col min="9" max="19" width="14.28515625" style="166" customWidth="1"/>
    <col min="20" max="20" width="15.5703125" style="166" customWidth="1"/>
    <col min="21" max="21" width="17.5703125" style="166" bestFit="1" customWidth="1"/>
    <col min="22" max="22" width="20.140625" bestFit="1" customWidth="1"/>
    <col min="23" max="23" width="9.140625" style="166"/>
    <col min="24" max="24" width="18.85546875" style="166" bestFit="1" customWidth="1"/>
    <col min="25" max="16384" width="9.140625" style="166"/>
  </cols>
  <sheetData>
    <row r="1" spans="1:40">
      <c r="A1" s="166" t="str">
        <f>'CAP16'!A1</f>
        <v xml:space="preserve">Pro Forma Adjustment Calculation- WA </v>
      </c>
      <c r="I1" s="169"/>
      <c r="U1" s="168"/>
      <c r="V1" s="166"/>
    </row>
    <row r="2" spans="1:40">
      <c r="A2" s="166" t="str">
        <f>'CAP16'!A2</f>
        <v>Test Year Ended September 30, 2014 Ratebase Adjusted to 12/31/16 AMA</v>
      </c>
      <c r="I2" s="169"/>
      <c r="U2" s="168">
        <v>345410541</v>
      </c>
      <c r="V2" s="166" t="s">
        <v>446</v>
      </c>
    </row>
    <row r="3" spans="1:40">
      <c r="I3" s="169"/>
      <c r="U3" s="177">
        <f>-20520+5</f>
        <v>-20515</v>
      </c>
      <c r="V3" s="166" t="s">
        <v>442</v>
      </c>
    </row>
    <row r="4" spans="1:40">
      <c r="I4" s="169"/>
      <c r="U4" s="177">
        <v>10000000</v>
      </c>
      <c r="V4" s="166" t="s">
        <v>456</v>
      </c>
    </row>
    <row r="5" spans="1:40">
      <c r="I5" s="169"/>
      <c r="U5" s="177">
        <v>1270000</v>
      </c>
      <c r="V5" s="166" t="s">
        <v>467</v>
      </c>
    </row>
    <row r="6" spans="1:40" ht="15.75">
      <c r="I6" s="169"/>
      <c r="U6" s="198">
        <f>U2-U3+U4+U5</f>
        <v>356701056</v>
      </c>
      <c r="V6" s="166" t="s">
        <v>447</v>
      </c>
    </row>
    <row r="7" spans="1:40" ht="15.75">
      <c r="F7" s="171"/>
      <c r="G7" s="172"/>
      <c r="U7" s="168"/>
      <c r="V7" s="166"/>
      <c r="X7" s="174"/>
    </row>
    <row r="8" spans="1:40" s="195" customFormat="1" ht="63">
      <c r="A8" s="209" t="s">
        <v>373</v>
      </c>
      <c r="B8" s="209" t="s">
        <v>337</v>
      </c>
      <c r="C8" s="209" t="s">
        <v>338</v>
      </c>
      <c r="D8" s="209" t="s">
        <v>266</v>
      </c>
      <c r="E8" s="209" t="s">
        <v>22</v>
      </c>
      <c r="F8" s="209" t="s">
        <v>339</v>
      </c>
      <c r="G8" s="209" t="s">
        <v>37</v>
      </c>
      <c r="H8" s="209" t="s">
        <v>310</v>
      </c>
      <c r="I8" s="209" t="s">
        <v>7</v>
      </c>
      <c r="J8" s="209" t="s">
        <v>8</v>
      </c>
      <c r="K8" s="209" t="s">
        <v>9</v>
      </c>
      <c r="L8" s="209" t="s">
        <v>10</v>
      </c>
      <c r="M8" s="209" t="s">
        <v>11</v>
      </c>
      <c r="N8" s="209" t="s">
        <v>12</v>
      </c>
      <c r="O8" s="209" t="s">
        <v>13</v>
      </c>
      <c r="P8" s="209" t="s">
        <v>14</v>
      </c>
      <c r="Q8" s="209" t="s">
        <v>15</v>
      </c>
      <c r="R8" s="209" t="s">
        <v>16</v>
      </c>
      <c r="S8" s="209" t="s">
        <v>17</v>
      </c>
      <c r="T8" s="209" t="s">
        <v>18</v>
      </c>
      <c r="U8" s="209" t="s">
        <v>132</v>
      </c>
    </row>
    <row r="9" spans="1:40" s="197" customFormat="1" ht="15.75">
      <c r="A9" s="196"/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</row>
    <row r="11" spans="1:40" s="180" customFormat="1" outlineLevel="2">
      <c r="A11" s="175" t="s">
        <v>223</v>
      </c>
      <c r="B11" s="175" t="s">
        <v>201</v>
      </c>
      <c r="C11" s="175" t="s">
        <v>38</v>
      </c>
      <c r="D11" s="176" t="s">
        <v>414</v>
      </c>
      <c r="E11" s="178">
        <v>2586</v>
      </c>
      <c r="F11" s="175" t="s">
        <v>142</v>
      </c>
      <c r="G11" s="175" t="s">
        <v>414</v>
      </c>
      <c r="H11" s="175" t="s">
        <v>313</v>
      </c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>
        <f>SUM(I11:T11)</f>
        <v>0</v>
      </c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</row>
    <row r="12" spans="1:40" s="197" customFormat="1" ht="15.75" outlineLevel="1">
      <c r="A12" s="152"/>
      <c r="B12" s="152"/>
      <c r="C12" s="199" t="s">
        <v>333</v>
      </c>
      <c r="D12" s="200"/>
      <c r="E12" s="199"/>
      <c r="F12" s="152"/>
      <c r="G12" s="152"/>
      <c r="H12" s="152"/>
      <c r="I12" s="186">
        <f t="shared" ref="I12:U12" si="0">SUBTOTAL(9,I11:I11)</f>
        <v>0</v>
      </c>
      <c r="J12" s="186">
        <f t="shared" si="0"/>
        <v>0</v>
      </c>
      <c r="K12" s="186">
        <f t="shared" si="0"/>
        <v>0</v>
      </c>
      <c r="L12" s="186">
        <f t="shared" si="0"/>
        <v>0</v>
      </c>
      <c r="M12" s="186">
        <f t="shared" si="0"/>
        <v>0</v>
      </c>
      <c r="N12" s="186">
        <f t="shared" si="0"/>
        <v>0</v>
      </c>
      <c r="O12" s="186">
        <f t="shared" si="0"/>
        <v>0</v>
      </c>
      <c r="P12" s="186">
        <f t="shared" si="0"/>
        <v>0</v>
      </c>
      <c r="Q12" s="186">
        <f t="shared" si="0"/>
        <v>0</v>
      </c>
      <c r="R12" s="186">
        <f t="shared" si="0"/>
        <v>0</v>
      </c>
      <c r="S12" s="186">
        <f t="shared" si="0"/>
        <v>0</v>
      </c>
      <c r="T12" s="186">
        <f t="shared" si="0"/>
        <v>0</v>
      </c>
      <c r="U12" s="186">
        <f t="shared" si="0"/>
        <v>0</v>
      </c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</row>
    <row r="13" spans="1:40" s="180" customFormat="1" ht="15.75">
      <c r="A13" s="175"/>
      <c r="B13" s="175"/>
      <c r="C13" s="199" t="s">
        <v>124</v>
      </c>
      <c r="D13" s="176"/>
      <c r="E13" s="178"/>
      <c r="F13" s="175"/>
      <c r="G13" s="175"/>
      <c r="H13" s="175"/>
      <c r="I13" s="177">
        <f t="shared" ref="I13:U13" si="1">SUBTOTAL(9,I11:I11)</f>
        <v>0</v>
      </c>
      <c r="J13" s="177">
        <f t="shared" si="1"/>
        <v>0</v>
      </c>
      <c r="K13" s="177">
        <f t="shared" si="1"/>
        <v>0</v>
      </c>
      <c r="L13" s="177">
        <f t="shared" si="1"/>
        <v>0</v>
      </c>
      <c r="M13" s="177">
        <f t="shared" si="1"/>
        <v>0</v>
      </c>
      <c r="N13" s="177">
        <f t="shared" si="1"/>
        <v>0</v>
      </c>
      <c r="O13" s="177">
        <f t="shared" si="1"/>
        <v>0</v>
      </c>
      <c r="P13" s="177">
        <f t="shared" si="1"/>
        <v>0</v>
      </c>
      <c r="Q13" s="177">
        <f t="shared" si="1"/>
        <v>0</v>
      </c>
      <c r="R13" s="177">
        <f t="shared" si="1"/>
        <v>0</v>
      </c>
      <c r="S13" s="177">
        <f t="shared" si="1"/>
        <v>0</v>
      </c>
      <c r="T13" s="177">
        <f t="shared" si="1"/>
        <v>0</v>
      </c>
      <c r="U13" s="177">
        <f t="shared" si="1"/>
        <v>0</v>
      </c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</row>
    <row r="14" spans="1:40" s="197" customFormat="1" ht="15.75" outlineLevel="1">
      <c r="A14" s="152"/>
      <c r="B14" s="199" t="s">
        <v>448</v>
      </c>
      <c r="C14" s="152"/>
      <c r="D14" s="200"/>
      <c r="E14" s="199"/>
      <c r="F14" s="152"/>
      <c r="G14" s="152"/>
      <c r="H14" s="152"/>
      <c r="I14" s="186">
        <f t="shared" ref="I14:U14" si="2">SUBTOTAL(9,I11:I11)</f>
        <v>0</v>
      </c>
      <c r="J14" s="186">
        <f t="shared" si="2"/>
        <v>0</v>
      </c>
      <c r="K14" s="186">
        <f t="shared" si="2"/>
        <v>0</v>
      </c>
      <c r="L14" s="186">
        <f t="shared" si="2"/>
        <v>0</v>
      </c>
      <c r="M14" s="186">
        <f t="shared" si="2"/>
        <v>0</v>
      </c>
      <c r="N14" s="186">
        <f t="shared" si="2"/>
        <v>0</v>
      </c>
      <c r="O14" s="186">
        <f t="shared" si="2"/>
        <v>0</v>
      </c>
      <c r="P14" s="186">
        <f t="shared" si="2"/>
        <v>0</v>
      </c>
      <c r="Q14" s="186">
        <f t="shared" si="2"/>
        <v>0</v>
      </c>
      <c r="R14" s="186">
        <f t="shared" si="2"/>
        <v>0</v>
      </c>
      <c r="S14" s="186">
        <f t="shared" si="2"/>
        <v>0</v>
      </c>
      <c r="T14" s="186">
        <f t="shared" si="2"/>
        <v>0</v>
      </c>
      <c r="U14" s="186">
        <f t="shared" si="2"/>
        <v>0</v>
      </c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</row>
    <row r="15" spans="1:40">
      <c r="A15" s="175" t="s">
        <v>223</v>
      </c>
      <c r="B15" s="175" t="s">
        <v>199</v>
      </c>
      <c r="C15" s="175" t="s">
        <v>39</v>
      </c>
      <c r="D15" s="176" t="s">
        <v>284</v>
      </c>
      <c r="E15" s="178">
        <v>6000</v>
      </c>
      <c r="F15" s="175" t="s">
        <v>133</v>
      </c>
      <c r="G15" s="175" t="s">
        <v>62</v>
      </c>
      <c r="H15" s="175" t="s">
        <v>311</v>
      </c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>
        <f t="shared" ref="U15:U38" si="3">SUM(I15:T15)</f>
        <v>0</v>
      </c>
      <c r="V15" s="166"/>
    </row>
    <row r="16" spans="1:40" outlineLevel="2">
      <c r="A16" s="175" t="s">
        <v>223</v>
      </c>
      <c r="B16" s="175" t="s">
        <v>199</v>
      </c>
      <c r="C16" s="175" t="s">
        <v>39</v>
      </c>
      <c r="D16" s="176" t="s">
        <v>285</v>
      </c>
      <c r="E16" s="178">
        <v>1002</v>
      </c>
      <c r="F16" s="175" t="s">
        <v>138</v>
      </c>
      <c r="G16" s="175" t="s">
        <v>41</v>
      </c>
      <c r="H16" s="175" t="s">
        <v>312</v>
      </c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>
        <f t="shared" si="3"/>
        <v>0</v>
      </c>
      <c r="V16" s="166"/>
    </row>
    <row r="17" spans="1:40" outlineLevel="2">
      <c r="A17" s="175" t="s">
        <v>223</v>
      </c>
      <c r="B17" s="175" t="s">
        <v>199</v>
      </c>
      <c r="C17" s="175" t="s">
        <v>39</v>
      </c>
      <c r="D17" s="176" t="s">
        <v>285</v>
      </c>
      <c r="E17" s="178">
        <v>1003</v>
      </c>
      <c r="F17" s="175" t="s">
        <v>138</v>
      </c>
      <c r="G17" s="175" t="s">
        <v>25</v>
      </c>
      <c r="H17" s="175" t="s">
        <v>312</v>
      </c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>
        <f t="shared" si="3"/>
        <v>0</v>
      </c>
      <c r="V17" s="166"/>
    </row>
    <row r="18" spans="1:40" outlineLevel="2">
      <c r="A18" s="175" t="s">
        <v>223</v>
      </c>
      <c r="B18" s="175" t="s">
        <v>199</v>
      </c>
      <c r="C18" s="175" t="s">
        <v>39</v>
      </c>
      <c r="D18" s="176" t="s">
        <v>274</v>
      </c>
      <c r="E18" s="178">
        <v>1006</v>
      </c>
      <c r="F18" s="175" t="s">
        <v>142</v>
      </c>
      <c r="G18" s="175" t="s">
        <v>27</v>
      </c>
      <c r="H18" s="175" t="s">
        <v>311</v>
      </c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>
        <f t="shared" si="3"/>
        <v>0</v>
      </c>
      <c r="V18" s="166"/>
    </row>
    <row r="19" spans="1:40" outlineLevel="2">
      <c r="A19" s="175" t="s">
        <v>223</v>
      </c>
      <c r="B19" s="175" t="s">
        <v>199</v>
      </c>
      <c r="C19" s="175" t="s">
        <v>39</v>
      </c>
      <c r="D19" s="176" t="s">
        <v>286</v>
      </c>
      <c r="E19" s="178">
        <v>2055</v>
      </c>
      <c r="F19" s="175" t="s">
        <v>142</v>
      </c>
      <c r="G19" s="175" t="s">
        <v>33</v>
      </c>
      <c r="H19" s="175" t="s">
        <v>311</v>
      </c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>
        <f t="shared" si="3"/>
        <v>0</v>
      </c>
      <c r="V19" s="166"/>
    </row>
    <row r="20" spans="1:40" outlineLevel="2">
      <c r="A20" s="175" t="s">
        <v>223</v>
      </c>
      <c r="B20" s="175" t="s">
        <v>199</v>
      </c>
      <c r="C20" s="175" t="s">
        <v>39</v>
      </c>
      <c r="D20" s="176" t="s">
        <v>287</v>
      </c>
      <c r="E20" s="178">
        <v>2056</v>
      </c>
      <c r="F20" s="175" t="s">
        <v>142</v>
      </c>
      <c r="G20" s="175" t="s">
        <v>143</v>
      </c>
      <c r="H20" s="175" t="s">
        <v>312</v>
      </c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>
        <f t="shared" si="3"/>
        <v>0</v>
      </c>
      <c r="V20" s="166"/>
    </row>
    <row r="21" spans="1:40" outlineLevel="2">
      <c r="A21" s="175" t="s">
        <v>223</v>
      </c>
      <c r="B21" s="175" t="s">
        <v>199</v>
      </c>
      <c r="C21" s="175" t="s">
        <v>39</v>
      </c>
      <c r="D21" s="176" t="s">
        <v>278</v>
      </c>
      <c r="E21" s="178">
        <v>2059</v>
      </c>
      <c r="F21" s="175" t="s">
        <v>142</v>
      </c>
      <c r="G21" s="175" t="s">
        <v>213</v>
      </c>
      <c r="H21" s="175" t="s">
        <v>311</v>
      </c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>
        <f t="shared" si="3"/>
        <v>0</v>
      </c>
      <c r="V21" s="166"/>
    </row>
    <row r="22" spans="1:40" outlineLevel="2">
      <c r="A22" s="175" t="s">
        <v>223</v>
      </c>
      <c r="B22" s="175" t="s">
        <v>199</v>
      </c>
      <c r="C22" s="175" t="s">
        <v>39</v>
      </c>
      <c r="D22" s="176" t="s">
        <v>288</v>
      </c>
      <c r="E22" s="178">
        <v>2060</v>
      </c>
      <c r="F22" s="175" t="s">
        <v>142</v>
      </c>
      <c r="G22" s="175" t="s">
        <v>36</v>
      </c>
      <c r="H22" s="175" t="s">
        <v>311</v>
      </c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>
        <f t="shared" si="3"/>
        <v>0</v>
      </c>
      <c r="V22" s="166"/>
    </row>
    <row r="23" spans="1:40" outlineLevel="2">
      <c r="A23" s="175" t="s">
        <v>223</v>
      </c>
      <c r="B23" s="175" t="s">
        <v>199</v>
      </c>
      <c r="C23" s="175" t="s">
        <v>39</v>
      </c>
      <c r="D23" s="176" t="s">
        <v>276</v>
      </c>
      <c r="E23" s="178">
        <v>2204</v>
      </c>
      <c r="F23" s="175" t="s">
        <v>142</v>
      </c>
      <c r="G23" s="175" t="s">
        <v>43</v>
      </c>
      <c r="H23" s="175" t="s">
        <v>311</v>
      </c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>
        <f t="shared" si="3"/>
        <v>0</v>
      </c>
      <c r="V23" s="166"/>
    </row>
    <row r="24" spans="1:40" outlineLevel="2">
      <c r="A24" s="175" t="s">
        <v>223</v>
      </c>
      <c r="B24" s="175" t="s">
        <v>199</v>
      </c>
      <c r="C24" s="175" t="s">
        <v>39</v>
      </c>
      <c r="D24" s="176" t="s">
        <v>277</v>
      </c>
      <c r="E24" s="178">
        <v>2253</v>
      </c>
      <c r="F24" s="175" t="s">
        <v>142</v>
      </c>
      <c r="G24" s="175" t="s">
        <v>238</v>
      </c>
      <c r="H24" s="175" t="s">
        <v>311</v>
      </c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>
        <f t="shared" si="3"/>
        <v>0</v>
      </c>
      <c r="V24" s="166"/>
    </row>
    <row r="25" spans="1:40" s="180" customFormat="1">
      <c r="A25" s="175" t="s">
        <v>223</v>
      </c>
      <c r="B25" s="175" t="s">
        <v>199</v>
      </c>
      <c r="C25" s="175" t="s">
        <v>39</v>
      </c>
      <c r="D25" s="176" t="s">
        <v>422</v>
      </c>
      <c r="E25" s="178">
        <v>2073</v>
      </c>
      <c r="F25" s="175" t="s">
        <v>142</v>
      </c>
      <c r="G25" s="175" t="s">
        <v>395</v>
      </c>
      <c r="H25" s="175" t="s">
        <v>311</v>
      </c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>
        <f t="shared" si="3"/>
        <v>0</v>
      </c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</row>
    <row r="26" spans="1:40" outlineLevel="2">
      <c r="A26" s="175" t="s">
        <v>223</v>
      </c>
      <c r="B26" s="175" t="s">
        <v>199</v>
      </c>
      <c r="C26" s="175" t="s">
        <v>39</v>
      </c>
      <c r="D26" s="176" t="s">
        <v>277</v>
      </c>
      <c r="E26" s="178">
        <v>2275</v>
      </c>
      <c r="F26" s="175" t="s">
        <v>142</v>
      </c>
      <c r="G26" s="175" t="s">
        <v>144</v>
      </c>
      <c r="H26" s="175" t="s">
        <v>311</v>
      </c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>
        <f t="shared" si="3"/>
        <v>0</v>
      </c>
      <c r="V26" s="166"/>
    </row>
    <row r="27" spans="1:40" outlineLevel="2">
      <c r="A27" s="175" t="s">
        <v>223</v>
      </c>
      <c r="B27" s="175" t="s">
        <v>199</v>
      </c>
      <c r="C27" s="175" t="s">
        <v>39</v>
      </c>
      <c r="D27" s="176" t="s">
        <v>239</v>
      </c>
      <c r="E27" s="178">
        <v>2276</v>
      </c>
      <c r="F27" s="175" t="s">
        <v>142</v>
      </c>
      <c r="G27" s="175" t="s">
        <v>239</v>
      </c>
      <c r="H27" s="175" t="s">
        <v>311</v>
      </c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>
        <f t="shared" si="3"/>
        <v>0</v>
      </c>
      <c r="V27" s="166"/>
    </row>
    <row r="28" spans="1:40" outlineLevel="2">
      <c r="A28" s="175" t="s">
        <v>223</v>
      </c>
      <c r="B28" s="175" t="s">
        <v>199</v>
      </c>
      <c r="C28" s="175" t="s">
        <v>39</v>
      </c>
      <c r="D28" s="176" t="s">
        <v>277</v>
      </c>
      <c r="E28" s="178">
        <v>2278</v>
      </c>
      <c r="F28" s="175" t="s">
        <v>142</v>
      </c>
      <c r="G28" s="175" t="s">
        <v>47</v>
      </c>
      <c r="H28" s="175" t="s">
        <v>311</v>
      </c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>
        <f t="shared" si="3"/>
        <v>0</v>
      </c>
      <c r="V28" s="166"/>
    </row>
    <row r="29" spans="1:40" outlineLevel="2">
      <c r="A29" s="175" t="s">
        <v>223</v>
      </c>
      <c r="B29" s="175" t="s">
        <v>199</v>
      </c>
      <c r="C29" s="175" t="s">
        <v>39</v>
      </c>
      <c r="D29" s="176" t="s">
        <v>277</v>
      </c>
      <c r="E29" s="178">
        <v>2293</v>
      </c>
      <c r="F29" s="175" t="s">
        <v>142</v>
      </c>
      <c r="G29" s="175" t="s">
        <v>146</v>
      </c>
      <c r="H29" s="175" t="s">
        <v>311</v>
      </c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>
        <f t="shared" si="3"/>
        <v>0</v>
      </c>
      <c r="V29" s="166"/>
    </row>
    <row r="30" spans="1:40" outlineLevel="2">
      <c r="A30" s="175" t="s">
        <v>223</v>
      </c>
      <c r="B30" s="175" t="s">
        <v>199</v>
      </c>
      <c r="C30" s="175" t="s">
        <v>39</v>
      </c>
      <c r="D30" s="176" t="s">
        <v>277</v>
      </c>
      <c r="E30" s="178">
        <v>2336</v>
      </c>
      <c r="F30" s="175" t="s">
        <v>142</v>
      </c>
      <c r="G30" s="175" t="s">
        <v>215</v>
      </c>
      <c r="H30" s="175" t="s">
        <v>311</v>
      </c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>
        <f t="shared" si="3"/>
        <v>0</v>
      </c>
      <c r="V30" s="166"/>
    </row>
    <row r="31" spans="1:40" outlineLevel="2">
      <c r="A31" s="175" t="s">
        <v>223</v>
      </c>
      <c r="B31" s="175" t="s">
        <v>199</v>
      </c>
      <c r="C31" s="175" t="s">
        <v>39</v>
      </c>
      <c r="D31" s="176" t="s">
        <v>289</v>
      </c>
      <c r="E31" s="178">
        <v>2414</v>
      </c>
      <c r="F31" s="175" t="s">
        <v>142</v>
      </c>
      <c r="G31" s="175" t="s">
        <v>49</v>
      </c>
      <c r="H31" s="175" t="s">
        <v>311</v>
      </c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>
        <f t="shared" si="3"/>
        <v>0</v>
      </c>
      <c r="V31" s="166"/>
    </row>
    <row r="32" spans="1:40" outlineLevel="2">
      <c r="A32" s="175" t="s">
        <v>223</v>
      </c>
      <c r="B32" s="175" t="s">
        <v>199</v>
      </c>
      <c r="C32" s="175" t="s">
        <v>39</v>
      </c>
      <c r="D32" s="176" t="s">
        <v>282</v>
      </c>
      <c r="E32" s="178">
        <v>2423</v>
      </c>
      <c r="F32" s="175" t="s">
        <v>142</v>
      </c>
      <c r="G32" s="175" t="s">
        <v>198</v>
      </c>
      <c r="H32" s="175" t="s">
        <v>311</v>
      </c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>
        <f t="shared" si="3"/>
        <v>0</v>
      </c>
      <c r="V32" s="166"/>
    </row>
    <row r="33" spans="1:40" outlineLevel="2">
      <c r="A33" s="175" t="s">
        <v>223</v>
      </c>
      <c r="B33" s="175" t="s">
        <v>199</v>
      </c>
      <c r="C33" s="175" t="s">
        <v>39</v>
      </c>
      <c r="D33" s="176" t="s">
        <v>277</v>
      </c>
      <c r="E33" s="178">
        <v>2425</v>
      </c>
      <c r="F33" s="175" t="s">
        <v>142</v>
      </c>
      <c r="G33" s="175" t="s">
        <v>148</v>
      </c>
      <c r="H33" s="175" t="s">
        <v>311</v>
      </c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>
        <f t="shared" si="3"/>
        <v>0</v>
      </c>
      <c r="V33" s="166"/>
    </row>
    <row r="34" spans="1:40" outlineLevel="2">
      <c r="A34" s="175" t="s">
        <v>223</v>
      </c>
      <c r="B34" s="175" t="s">
        <v>199</v>
      </c>
      <c r="C34" s="175" t="s">
        <v>39</v>
      </c>
      <c r="D34" s="176" t="s">
        <v>402</v>
      </c>
      <c r="E34" s="178">
        <v>2470</v>
      </c>
      <c r="F34" s="175" t="s">
        <v>142</v>
      </c>
      <c r="G34" s="175" t="s">
        <v>402</v>
      </c>
      <c r="H34" s="175" t="s">
        <v>311</v>
      </c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>
        <f t="shared" si="3"/>
        <v>0</v>
      </c>
      <c r="V34" s="166"/>
    </row>
    <row r="35" spans="1:40" outlineLevel="2">
      <c r="A35" s="175" t="s">
        <v>223</v>
      </c>
      <c r="B35" s="175" t="s">
        <v>199</v>
      </c>
      <c r="C35" s="175" t="s">
        <v>39</v>
      </c>
      <c r="D35" s="176" t="s">
        <v>277</v>
      </c>
      <c r="E35" s="178">
        <v>2493</v>
      </c>
      <c r="F35" s="175" t="s">
        <v>142</v>
      </c>
      <c r="G35" s="175" t="s">
        <v>2</v>
      </c>
      <c r="H35" s="175" t="s">
        <v>311</v>
      </c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>
        <f t="shared" si="3"/>
        <v>0</v>
      </c>
      <c r="V35" s="166"/>
    </row>
    <row r="36" spans="1:40" outlineLevel="2">
      <c r="A36" s="175" t="s">
        <v>223</v>
      </c>
      <c r="B36" s="175" t="s">
        <v>199</v>
      </c>
      <c r="C36" s="175" t="s">
        <v>39</v>
      </c>
      <c r="D36" s="176" t="s">
        <v>291</v>
      </c>
      <c r="E36" s="178">
        <v>2516</v>
      </c>
      <c r="F36" s="175" t="s">
        <v>142</v>
      </c>
      <c r="G36" s="175" t="s">
        <v>152</v>
      </c>
      <c r="H36" s="175" t="s">
        <v>311</v>
      </c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>
        <f t="shared" si="3"/>
        <v>0</v>
      </c>
      <c r="V36" s="166"/>
    </row>
    <row r="37" spans="1:40" outlineLevel="2">
      <c r="A37" s="175" t="s">
        <v>223</v>
      </c>
      <c r="B37" s="175" t="s">
        <v>199</v>
      </c>
      <c r="C37" s="175" t="s">
        <v>39</v>
      </c>
      <c r="D37" s="176" t="s">
        <v>290</v>
      </c>
      <c r="E37" s="178">
        <v>2535</v>
      </c>
      <c r="F37" s="175" t="s">
        <v>142</v>
      </c>
      <c r="G37" s="175" t="s">
        <v>316</v>
      </c>
      <c r="H37" s="175" t="s">
        <v>311</v>
      </c>
      <c r="I37" s="177"/>
      <c r="J37" s="177"/>
      <c r="K37" s="177"/>
      <c r="L37" s="177"/>
      <c r="M37" s="177"/>
      <c r="N37" s="177"/>
      <c r="O37" s="177"/>
      <c r="P37" s="177"/>
      <c r="Q37" s="177"/>
      <c r="R37" s="177"/>
      <c r="S37" s="177"/>
      <c r="T37" s="177"/>
      <c r="U37" s="177">
        <f t="shared" si="3"/>
        <v>0</v>
      </c>
      <c r="V37" s="166"/>
    </row>
    <row r="38" spans="1:40" outlineLevel="2">
      <c r="A38" s="175" t="s">
        <v>223</v>
      </c>
      <c r="B38" s="175" t="s">
        <v>199</v>
      </c>
      <c r="C38" s="175" t="s">
        <v>39</v>
      </c>
      <c r="D38" s="176" t="s">
        <v>340</v>
      </c>
      <c r="E38" s="178">
        <v>2584</v>
      </c>
      <c r="F38" s="175" t="s">
        <v>142</v>
      </c>
      <c r="G38" s="175" t="s">
        <v>341</v>
      </c>
      <c r="H38" s="175" t="s">
        <v>313</v>
      </c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>
        <f t="shared" si="3"/>
        <v>0</v>
      </c>
      <c r="V38" s="166"/>
    </row>
    <row r="39" spans="1:40" s="173" customFormat="1" ht="15.75" outlineLevel="1">
      <c r="A39" s="152"/>
      <c r="B39" s="152"/>
      <c r="C39" s="199" t="s">
        <v>331</v>
      </c>
      <c r="D39" s="200"/>
      <c r="E39" s="199"/>
      <c r="F39" s="152"/>
      <c r="G39" s="152"/>
      <c r="H39" s="152"/>
      <c r="I39" s="186">
        <f t="shared" ref="I39:T39" si="4">SUBTOTAL(9,I15:I38)</f>
        <v>0</v>
      </c>
      <c r="J39" s="186">
        <f t="shared" si="4"/>
        <v>0</v>
      </c>
      <c r="K39" s="186">
        <f t="shared" si="4"/>
        <v>0</v>
      </c>
      <c r="L39" s="186">
        <f t="shared" si="4"/>
        <v>0</v>
      </c>
      <c r="M39" s="186">
        <f t="shared" si="4"/>
        <v>0</v>
      </c>
      <c r="N39" s="186">
        <f t="shared" si="4"/>
        <v>0</v>
      </c>
      <c r="O39" s="186">
        <f t="shared" si="4"/>
        <v>0</v>
      </c>
      <c r="P39" s="186">
        <f t="shared" si="4"/>
        <v>0</v>
      </c>
      <c r="Q39" s="186">
        <f t="shared" si="4"/>
        <v>0</v>
      </c>
      <c r="R39" s="186">
        <f t="shared" si="4"/>
        <v>0</v>
      </c>
      <c r="S39" s="186">
        <f t="shared" si="4"/>
        <v>0</v>
      </c>
      <c r="T39" s="186">
        <f t="shared" si="4"/>
        <v>0</v>
      </c>
      <c r="U39" s="186">
        <f>SUBTOTAL(9,U15:U38)</f>
        <v>0</v>
      </c>
    </row>
    <row r="40" spans="1:40" outlineLevel="2">
      <c r="A40" s="175" t="s">
        <v>223</v>
      </c>
      <c r="B40" s="175" t="s">
        <v>199</v>
      </c>
      <c r="C40" s="175" t="s">
        <v>45</v>
      </c>
      <c r="D40" s="176" t="s">
        <v>291</v>
      </c>
      <c r="E40" s="178">
        <v>2515</v>
      </c>
      <c r="F40" s="175" t="s">
        <v>142</v>
      </c>
      <c r="G40" s="175" t="s">
        <v>151</v>
      </c>
      <c r="H40" s="175" t="s">
        <v>311</v>
      </c>
      <c r="I40" s="177">
        <v>0</v>
      </c>
      <c r="J40" s="177">
        <v>0</v>
      </c>
      <c r="K40" s="177">
        <v>0</v>
      </c>
      <c r="L40" s="177">
        <v>0</v>
      </c>
      <c r="M40" s="177">
        <v>0</v>
      </c>
      <c r="N40" s="177">
        <v>0</v>
      </c>
      <c r="O40" s="177">
        <v>0</v>
      </c>
      <c r="P40" s="177">
        <v>0</v>
      </c>
      <c r="Q40" s="177">
        <v>0</v>
      </c>
      <c r="R40" s="177">
        <v>0</v>
      </c>
      <c r="S40" s="177">
        <v>0</v>
      </c>
      <c r="T40" s="177"/>
      <c r="U40" s="177">
        <f>SUM(I40:T40)</f>
        <v>0</v>
      </c>
      <c r="V40" s="166"/>
    </row>
    <row r="41" spans="1:40" outlineLevel="2">
      <c r="A41" s="175" t="s">
        <v>223</v>
      </c>
      <c r="B41" s="175" t="s">
        <v>199</v>
      </c>
      <c r="C41" s="175" t="s">
        <v>45</v>
      </c>
      <c r="D41" s="176" t="s">
        <v>276</v>
      </c>
      <c r="E41" s="178">
        <v>2562</v>
      </c>
      <c r="F41" s="175" t="s">
        <v>142</v>
      </c>
      <c r="G41" s="175" t="s">
        <v>408</v>
      </c>
      <c r="H41" s="175" t="s">
        <v>311</v>
      </c>
      <c r="I41" s="177">
        <v>0</v>
      </c>
      <c r="J41" s="177">
        <v>0</v>
      </c>
      <c r="K41" s="177">
        <v>0</v>
      </c>
      <c r="L41" s="177">
        <v>0</v>
      </c>
      <c r="M41" s="177">
        <v>0</v>
      </c>
      <c r="N41" s="177">
        <v>0</v>
      </c>
      <c r="O41" s="177">
        <v>0</v>
      </c>
      <c r="P41" s="177">
        <v>0</v>
      </c>
      <c r="Q41" s="177">
        <v>0</v>
      </c>
      <c r="R41" s="177">
        <v>0</v>
      </c>
      <c r="S41" s="177">
        <v>0</v>
      </c>
      <c r="T41" s="177">
        <v>0</v>
      </c>
      <c r="U41" s="177">
        <f>SUM(I41:T41)</f>
        <v>0</v>
      </c>
      <c r="V41" s="166"/>
    </row>
    <row r="42" spans="1:40" s="173" customFormat="1" ht="15.75" outlineLevel="1">
      <c r="A42" s="152"/>
      <c r="B42" s="152"/>
      <c r="C42" s="152" t="s">
        <v>332</v>
      </c>
      <c r="D42" s="200"/>
      <c r="E42" s="199"/>
      <c r="F42" s="152"/>
      <c r="G42" s="152"/>
      <c r="H42" s="152"/>
      <c r="I42" s="186">
        <f t="shared" ref="I42:U42" si="5">SUBTOTAL(9,I40:I41)</f>
        <v>0</v>
      </c>
      <c r="J42" s="186">
        <f t="shared" si="5"/>
        <v>0</v>
      </c>
      <c r="K42" s="186">
        <f t="shared" si="5"/>
        <v>0</v>
      </c>
      <c r="L42" s="186">
        <f t="shared" si="5"/>
        <v>0</v>
      </c>
      <c r="M42" s="186">
        <f t="shared" si="5"/>
        <v>0</v>
      </c>
      <c r="N42" s="186">
        <f t="shared" si="5"/>
        <v>0</v>
      </c>
      <c r="O42" s="186">
        <f t="shared" si="5"/>
        <v>0</v>
      </c>
      <c r="P42" s="186">
        <f t="shared" si="5"/>
        <v>0</v>
      </c>
      <c r="Q42" s="186">
        <f t="shared" si="5"/>
        <v>0</v>
      </c>
      <c r="R42" s="186">
        <f t="shared" si="5"/>
        <v>0</v>
      </c>
      <c r="S42" s="186">
        <f t="shared" si="5"/>
        <v>0</v>
      </c>
      <c r="T42" s="186">
        <f t="shared" si="5"/>
        <v>0</v>
      </c>
      <c r="U42" s="186">
        <f t="shared" si="5"/>
        <v>0</v>
      </c>
    </row>
    <row r="43" spans="1:40" s="170" customFormat="1" outlineLevel="2">
      <c r="A43" s="175" t="s">
        <v>223</v>
      </c>
      <c r="B43" s="175" t="s">
        <v>199</v>
      </c>
      <c r="C43" s="175" t="s">
        <v>38</v>
      </c>
      <c r="D43" s="176" t="s">
        <v>296</v>
      </c>
      <c r="E43" s="178">
        <v>7108</v>
      </c>
      <c r="F43" s="175" t="s">
        <v>141</v>
      </c>
      <c r="G43" s="175" t="s">
        <v>72</v>
      </c>
      <c r="H43" s="175" t="s">
        <v>311</v>
      </c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>
        <f t="shared" ref="U43:U54" si="6">SUM(I43:T43)</f>
        <v>0</v>
      </c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6"/>
      <c r="AK43" s="166"/>
      <c r="AL43" s="166"/>
      <c r="AM43" s="166"/>
      <c r="AN43" s="166"/>
    </row>
    <row r="44" spans="1:40" outlineLevel="2">
      <c r="A44" s="175" t="s">
        <v>223</v>
      </c>
      <c r="B44" s="175" t="s">
        <v>199</v>
      </c>
      <c r="C44" s="175" t="s">
        <v>38</v>
      </c>
      <c r="D44" s="176" t="s">
        <v>292</v>
      </c>
      <c r="E44" s="178">
        <v>2058</v>
      </c>
      <c r="F44" s="175" t="s">
        <v>142</v>
      </c>
      <c r="G44" s="175" t="s">
        <v>35</v>
      </c>
      <c r="H44" s="175" t="s">
        <v>311</v>
      </c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>
        <f t="shared" si="6"/>
        <v>0</v>
      </c>
      <c r="V44" s="166"/>
    </row>
    <row r="45" spans="1:40" outlineLevel="2">
      <c r="A45" s="175" t="s">
        <v>223</v>
      </c>
      <c r="B45" s="175" t="s">
        <v>199</v>
      </c>
      <c r="C45" s="175" t="s">
        <v>38</v>
      </c>
      <c r="D45" s="176" t="s">
        <v>292</v>
      </c>
      <c r="E45" s="178">
        <v>2237</v>
      </c>
      <c r="F45" s="175" t="s">
        <v>142</v>
      </c>
      <c r="G45" s="175" t="s">
        <v>214</v>
      </c>
      <c r="H45" s="175" t="s">
        <v>313</v>
      </c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>
        <f t="shared" si="6"/>
        <v>0</v>
      </c>
      <c r="V45" s="166"/>
    </row>
    <row r="46" spans="1:40" outlineLevel="2">
      <c r="A46" s="175" t="s">
        <v>223</v>
      </c>
      <c r="B46" s="175" t="s">
        <v>199</v>
      </c>
      <c r="C46" s="175" t="s">
        <v>38</v>
      </c>
      <c r="D46" s="176" t="s">
        <v>276</v>
      </c>
      <c r="E46" s="178">
        <v>2285</v>
      </c>
      <c r="F46" s="175" t="s">
        <v>142</v>
      </c>
      <c r="G46" s="175" t="s">
        <v>398</v>
      </c>
      <c r="H46" s="175" t="s">
        <v>313</v>
      </c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>
        <f t="shared" si="6"/>
        <v>0</v>
      </c>
      <c r="V46" s="166"/>
    </row>
    <row r="47" spans="1:40" outlineLevel="2">
      <c r="A47" s="175" t="s">
        <v>223</v>
      </c>
      <c r="B47" s="175" t="s">
        <v>199</v>
      </c>
      <c r="C47" s="175" t="s">
        <v>38</v>
      </c>
      <c r="D47" s="176" t="s">
        <v>423</v>
      </c>
      <c r="E47" s="178">
        <v>2289</v>
      </c>
      <c r="F47" s="175" t="s">
        <v>142</v>
      </c>
      <c r="G47" s="175" t="s">
        <v>314</v>
      </c>
      <c r="H47" s="175" t="s">
        <v>313</v>
      </c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>
        <f t="shared" si="6"/>
        <v>0</v>
      </c>
      <c r="V47" s="166"/>
    </row>
    <row r="48" spans="1:40" outlineLevel="2">
      <c r="A48" s="175" t="s">
        <v>223</v>
      </c>
      <c r="B48" s="175" t="s">
        <v>199</v>
      </c>
      <c r="C48" s="175" t="s">
        <v>38</v>
      </c>
      <c r="D48" s="176" t="s">
        <v>275</v>
      </c>
      <c r="E48" s="178">
        <v>2322</v>
      </c>
      <c r="F48" s="175" t="s">
        <v>142</v>
      </c>
      <c r="G48" s="175" t="s">
        <v>400</v>
      </c>
      <c r="H48" s="175" t="s">
        <v>311</v>
      </c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>
        <f t="shared" si="6"/>
        <v>0</v>
      </c>
      <c r="V48" s="166"/>
    </row>
    <row r="49" spans="1:40" outlineLevel="2">
      <c r="A49" s="175" t="s">
        <v>223</v>
      </c>
      <c r="B49" s="175" t="s">
        <v>199</v>
      </c>
      <c r="C49" s="175" t="s">
        <v>38</v>
      </c>
      <c r="D49" s="176" t="s">
        <v>276</v>
      </c>
      <c r="E49" s="178">
        <v>2395</v>
      </c>
      <c r="F49" s="175" t="s">
        <v>142</v>
      </c>
      <c r="G49" s="175" t="s">
        <v>401</v>
      </c>
      <c r="H49" s="175" t="s">
        <v>311</v>
      </c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>
        <f t="shared" si="6"/>
        <v>0</v>
      </c>
      <c r="V49" s="166"/>
    </row>
    <row r="50" spans="1:40" s="170" customFormat="1" outlineLevel="2">
      <c r="A50" s="175" t="s">
        <v>223</v>
      </c>
      <c r="B50" s="175" t="s">
        <v>199</v>
      </c>
      <c r="C50" s="175" t="s">
        <v>38</v>
      </c>
      <c r="D50" s="176" t="s">
        <v>291</v>
      </c>
      <c r="E50" s="178">
        <v>2514</v>
      </c>
      <c r="F50" s="175" t="s">
        <v>142</v>
      </c>
      <c r="G50" s="175" t="s">
        <v>150</v>
      </c>
      <c r="H50" s="175" t="s">
        <v>311</v>
      </c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>
        <f t="shared" si="6"/>
        <v>0</v>
      </c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</row>
    <row r="51" spans="1:40" outlineLevel="2">
      <c r="A51" s="175" t="s">
        <v>223</v>
      </c>
      <c r="B51" s="175" t="s">
        <v>199</v>
      </c>
      <c r="C51" s="175" t="s">
        <v>38</v>
      </c>
      <c r="D51" s="176" t="s">
        <v>276</v>
      </c>
      <c r="E51" s="178">
        <v>2566</v>
      </c>
      <c r="F51" s="175" t="s">
        <v>142</v>
      </c>
      <c r="G51" s="175" t="s">
        <v>409</v>
      </c>
      <c r="H51" s="175" t="s">
        <v>311</v>
      </c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>
        <f t="shared" si="6"/>
        <v>0</v>
      </c>
      <c r="V51" s="166"/>
    </row>
    <row r="52" spans="1:40" outlineLevel="2">
      <c r="A52" s="175" t="s">
        <v>223</v>
      </c>
      <c r="B52" s="175" t="s">
        <v>199</v>
      </c>
      <c r="C52" s="175" t="s">
        <v>38</v>
      </c>
      <c r="D52" s="176" t="s">
        <v>276</v>
      </c>
      <c r="E52" s="178">
        <v>2567</v>
      </c>
      <c r="F52" s="175" t="s">
        <v>142</v>
      </c>
      <c r="G52" s="175" t="s">
        <v>410</v>
      </c>
      <c r="H52" s="175" t="s">
        <v>311</v>
      </c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>
        <f t="shared" si="6"/>
        <v>0</v>
      </c>
      <c r="V52" s="166"/>
    </row>
    <row r="53" spans="1:40" outlineLevel="2">
      <c r="A53" s="175" t="s">
        <v>223</v>
      </c>
      <c r="B53" s="175" t="s">
        <v>199</v>
      </c>
      <c r="C53" s="175" t="s">
        <v>38</v>
      </c>
      <c r="D53" s="176" t="s">
        <v>276</v>
      </c>
      <c r="E53" s="178">
        <v>2568</v>
      </c>
      <c r="F53" s="175" t="s">
        <v>142</v>
      </c>
      <c r="G53" s="175" t="s">
        <v>411</v>
      </c>
      <c r="H53" s="175" t="s">
        <v>311</v>
      </c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>
        <f t="shared" si="6"/>
        <v>0</v>
      </c>
      <c r="V53" s="166"/>
    </row>
    <row r="54" spans="1:40" outlineLevel="2">
      <c r="A54" s="175" t="s">
        <v>223</v>
      </c>
      <c r="B54" s="175" t="s">
        <v>199</v>
      </c>
      <c r="C54" s="175" t="s">
        <v>38</v>
      </c>
      <c r="D54" s="176" t="s">
        <v>275</v>
      </c>
      <c r="E54" s="178">
        <v>2587</v>
      </c>
      <c r="F54" s="175" t="s">
        <v>142</v>
      </c>
      <c r="G54" s="175" t="s">
        <v>415</v>
      </c>
      <c r="H54" s="175" t="s">
        <v>311</v>
      </c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>
        <f t="shared" si="6"/>
        <v>0</v>
      </c>
      <c r="V54" s="166"/>
    </row>
    <row r="55" spans="1:40" s="173" customFormat="1" ht="15.75" outlineLevel="1">
      <c r="A55" s="152"/>
      <c r="B55" s="152"/>
      <c r="C55" s="152" t="s">
        <v>333</v>
      </c>
      <c r="D55" s="200"/>
      <c r="E55" s="199"/>
      <c r="F55" s="152"/>
      <c r="G55" s="152"/>
      <c r="H55" s="152"/>
      <c r="I55" s="186">
        <f t="shared" ref="I55:U55" si="7">SUBTOTAL(9,I43:I54)</f>
        <v>0</v>
      </c>
      <c r="J55" s="186">
        <f t="shared" si="7"/>
        <v>0</v>
      </c>
      <c r="K55" s="186">
        <f t="shared" si="7"/>
        <v>0</v>
      </c>
      <c r="L55" s="186">
        <f t="shared" si="7"/>
        <v>0</v>
      </c>
      <c r="M55" s="186">
        <f t="shared" si="7"/>
        <v>0</v>
      </c>
      <c r="N55" s="186">
        <f t="shared" si="7"/>
        <v>0</v>
      </c>
      <c r="O55" s="186">
        <f t="shared" si="7"/>
        <v>0</v>
      </c>
      <c r="P55" s="186">
        <f t="shared" si="7"/>
        <v>0</v>
      </c>
      <c r="Q55" s="186">
        <f t="shared" si="7"/>
        <v>0</v>
      </c>
      <c r="R55" s="186">
        <f t="shared" si="7"/>
        <v>0</v>
      </c>
      <c r="S55" s="186">
        <f t="shared" si="7"/>
        <v>0</v>
      </c>
      <c r="T55" s="186">
        <f t="shared" si="7"/>
        <v>0</v>
      </c>
      <c r="U55" s="186">
        <f t="shared" si="7"/>
        <v>0</v>
      </c>
    </row>
    <row r="56" spans="1:40" s="173" customFormat="1" ht="15.75">
      <c r="A56" s="152"/>
      <c r="B56" s="152"/>
      <c r="C56" s="152" t="s">
        <v>124</v>
      </c>
      <c r="D56" s="200"/>
      <c r="E56" s="199"/>
      <c r="F56" s="152"/>
      <c r="G56" s="152"/>
      <c r="H56" s="152"/>
      <c r="I56" s="186">
        <f t="shared" ref="I56:U56" si="8">SUBTOTAL(9,I16:I54)</f>
        <v>0</v>
      </c>
      <c r="J56" s="186">
        <f t="shared" si="8"/>
        <v>0</v>
      </c>
      <c r="K56" s="186">
        <f t="shared" si="8"/>
        <v>0</v>
      </c>
      <c r="L56" s="186">
        <f t="shared" si="8"/>
        <v>0</v>
      </c>
      <c r="M56" s="186">
        <f t="shared" si="8"/>
        <v>0</v>
      </c>
      <c r="N56" s="186">
        <f t="shared" si="8"/>
        <v>0</v>
      </c>
      <c r="O56" s="186">
        <f t="shared" si="8"/>
        <v>0</v>
      </c>
      <c r="P56" s="186">
        <f t="shared" si="8"/>
        <v>0</v>
      </c>
      <c r="Q56" s="186">
        <f t="shared" si="8"/>
        <v>0</v>
      </c>
      <c r="R56" s="186">
        <f t="shared" si="8"/>
        <v>0</v>
      </c>
      <c r="S56" s="186">
        <f t="shared" si="8"/>
        <v>0</v>
      </c>
      <c r="T56" s="186">
        <f t="shared" si="8"/>
        <v>0</v>
      </c>
      <c r="U56" s="186">
        <f t="shared" si="8"/>
        <v>0</v>
      </c>
    </row>
    <row r="57" spans="1:40" s="173" customFormat="1" ht="15.75">
      <c r="A57" s="152"/>
      <c r="B57" s="152" t="s">
        <v>124</v>
      </c>
      <c r="C57" s="152"/>
      <c r="D57" s="200"/>
      <c r="E57" s="199"/>
      <c r="F57" s="152"/>
      <c r="G57" s="152"/>
      <c r="H57" s="152"/>
      <c r="I57" s="186">
        <f t="shared" ref="I57:U57" si="9">SUBTOTAL(9,I11:I54)</f>
        <v>0</v>
      </c>
      <c r="J57" s="186">
        <f t="shared" si="9"/>
        <v>0</v>
      </c>
      <c r="K57" s="186">
        <f t="shared" si="9"/>
        <v>0</v>
      </c>
      <c r="L57" s="186">
        <f t="shared" si="9"/>
        <v>0</v>
      </c>
      <c r="M57" s="186">
        <f t="shared" si="9"/>
        <v>0</v>
      </c>
      <c r="N57" s="186">
        <f t="shared" si="9"/>
        <v>0</v>
      </c>
      <c r="O57" s="186">
        <f t="shared" si="9"/>
        <v>0</v>
      </c>
      <c r="P57" s="186">
        <f t="shared" si="9"/>
        <v>0</v>
      </c>
      <c r="Q57" s="186">
        <f t="shared" si="9"/>
        <v>0</v>
      </c>
      <c r="R57" s="186">
        <f t="shared" si="9"/>
        <v>0</v>
      </c>
      <c r="S57" s="186">
        <f t="shared" si="9"/>
        <v>0</v>
      </c>
      <c r="T57" s="186">
        <f t="shared" si="9"/>
        <v>0</v>
      </c>
      <c r="U57" s="186">
        <f t="shared" si="9"/>
        <v>0</v>
      </c>
    </row>
    <row r="58" spans="1:40">
      <c r="A58" s="175"/>
      <c r="B58" s="175"/>
      <c r="C58" s="175"/>
      <c r="D58" s="176"/>
      <c r="E58" s="178"/>
      <c r="F58" s="175"/>
      <c r="G58" s="175"/>
      <c r="H58" s="175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66"/>
    </row>
    <row r="59" spans="1:40" outlineLevel="2">
      <c r="A59" s="175" t="s">
        <v>226</v>
      </c>
      <c r="B59" s="175" t="s">
        <v>199</v>
      </c>
      <c r="C59" s="175" t="s">
        <v>39</v>
      </c>
      <c r="D59" s="176" t="s">
        <v>284</v>
      </c>
      <c r="E59" s="178">
        <v>6101</v>
      </c>
      <c r="F59" s="175" t="s">
        <v>133</v>
      </c>
      <c r="G59" s="175" t="s">
        <v>64</v>
      </c>
      <c r="H59" s="175" t="s">
        <v>312</v>
      </c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>
        <f t="shared" ref="U59:U87" si="10">SUM(I59:T59)</f>
        <v>0</v>
      </c>
      <c r="V59" s="166"/>
    </row>
    <row r="60" spans="1:40" outlineLevel="2">
      <c r="A60" s="175" t="s">
        <v>226</v>
      </c>
      <c r="B60" s="175" t="s">
        <v>199</v>
      </c>
      <c r="C60" s="175" t="s">
        <v>39</v>
      </c>
      <c r="D60" s="176" t="s">
        <v>274</v>
      </c>
      <c r="E60" s="178">
        <v>2000</v>
      </c>
      <c r="F60" s="175" t="s">
        <v>142</v>
      </c>
      <c r="G60" s="175" t="s">
        <v>342</v>
      </c>
      <c r="H60" s="175" t="s">
        <v>311</v>
      </c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>
        <f t="shared" si="10"/>
        <v>0</v>
      </c>
      <c r="V60" s="166"/>
    </row>
    <row r="61" spans="1:40" outlineLevel="2">
      <c r="A61" s="175" t="s">
        <v>226</v>
      </c>
      <c r="B61" s="175" t="s">
        <v>199</v>
      </c>
      <c r="C61" s="175" t="s">
        <v>39</v>
      </c>
      <c r="D61" s="176" t="s">
        <v>274</v>
      </c>
      <c r="E61" s="178">
        <v>2001</v>
      </c>
      <c r="F61" s="175" t="s">
        <v>142</v>
      </c>
      <c r="G61" s="175" t="s">
        <v>32</v>
      </c>
      <c r="H61" s="175" t="s">
        <v>311</v>
      </c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>
        <f t="shared" si="10"/>
        <v>0</v>
      </c>
      <c r="V61" s="166"/>
    </row>
    <row r="62" spans="1:40" outlineLevel="2">
      <c r="A62" s="175" t="s">
        <v>226</v>
      </c>
      <c r="B62" s="175" t="s">
        <v>199</v>
      </c>
      <c r="C62" s="175" t="s">
        <v>39</v>
      </c>
      <c r="D62" s="176" t="s">
        <v>278</v>
      </c>
      <c r="E62" s="178">
        <v>2051</v>
      </c>
      <c r="F62" s="175" t="s">
        <v>142</v>
      </c>
      <c r="G62" s="175" t="s">
        <v>212</v>
      </c>
      <c r="H62" s="175" t="s">
        <v>311</v>
      </c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>
        <f t="shared" si="10"/>
        <v>0</v>
      </c>
      <c r="V62" s="166"/>
    </row>
    <row r="63" spans="1:40" outlineLevel="2">
      <c r="A63" s="175" t="s">
        <v>226</v>
      </c>
      <c r="B63" s="175" t="s">
        <v>199</v>
      </c>
      <c r="C63" s="175" t="s">
        <v>39</v>
      </c>
      <c r="D63" s="176" t="s">
        <v>279</v>
      </c>
      <c r="E63" s="178">
        <v>2057</v>
      </c>
      <c r="F63" s="175" t="s">
        <v>142</v>
      </c>
      <c r="G63" s="175" t="s">
        <v>34</v>
      </c>
      <c r="H63" s="175" t="s">
        <v>311</v>
      </c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>
        <f t="shared" si="10"/>
        <v>0</v>
      </c>
      <c r="V63" s="166"/>
    </row>
    <row r="64" spans="1:40" outlineLevel="2">
      <c r="A64" s="175" t="s">
        <v>226</v>
      </c>
      <c r="B64" s="175" t="s">
        <v>199</v>
      </c>
      <c r="C64" s="175" t="s">
        <v>39</v>
      </c>
      <c r="D64" s="176" t="s">
        <v>424</v>
      </c>
      <c r="E64" s="178">
        <v>2214</v>
      </c>
      <c r="F64" s="175" t="s">
        <v>142</v>
      </c>
      <c r="G64" s="175" t="s">
        <v>396</v>
      </c>
      <c r="H64" s="175" t="s">
        <v>311</v>
      </c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>
        <f t="shared" si="10"/>
        <v>0</v>
      </c>
      <c r="V64" s="166"/>
    </row>
    <row r="65" spans="1:40" outlineLevel="2">
      <c r="A65" s="175" t="s">
        <v>226</v>
      </c>
      <c r="B65" s="175" t="s">
        <v>199</v>
      </c>
      <c r="C65" s="175" t="s">
        <v>39</v>
      </c>
      <c r="D65" s="176" t="s">
        <v>277</v>
      </c>
      <c r="E65" s="178">
        <v>2215</v>
      </c>
      <c r="F65" s="175" t="s">
        <v>142</v>
      </c>
      <c r="G65" s="175" t="s">
        <v>237</v>
      </c>
      <c r="H65" s="175" t="s">
        <v>311</v>
      </c>
      <c r="I65" s="177"/>
      <c r="J65" s="177"/>
      <c r="K65" s="177"/>
      <c r="L65" s="177"/>
      <c r="M65" s="177"/>
      <c r="N65" s="177"/>
      <c r="O65" s="177"/>
      <c r="P65" s="177"/>
      <c r="Q65" s="177"/>
      <c r="R65" s="177"/>
      <c r="S65" s="177"/>
      <c r="T65" s="177"/>
      <c r="U65" s="177">
        <f t="shared" si="10"/>
        <v>0</v>
      </c>
      <c r="V65" s="166"/>
    </row>
    <row r="66" spans="1:40" outlineLevel="2">
      <c r="A66" s="175" t="s">
        <v>226</v>
      </c>
      <c r="B66" s="175" t="s">
        <v>199</v>
      </c>
      <c r="C66" s="175" t="s">
        <v>39</v>
      </c>
      <c r="D66" s="176" t="s">
        <v>280</v>
      </c>
      <c r="E66" s="178">
        <v>2217</v>
      </c>
      <c r="F66" s="175" t="s">
        <v>142</v>
      </c>
      <c r="G66" s="175" t="s">
        <v>44</v>
      </c>
      <c r="H66" s="175" t="s">
        <v>313</v>
      </c>
      <c r="I66" s="177"/>
      <c r="J66" s="177"/>
      <c r="K66" s="177"/>
      <c r="L66" s="177"/>
      <c r="M66" s="177"/>
      <c r="N66" s="177"/>
      <c r="O66" s="177"/>
      <c r="P66" s="177"/>
      <c r="Q66" s="177"/>
      <c r="R66" s="177"/>
      <c r="S66" s="177"/>
      <c r="T66" s="177"/>
      <c r="U66" s="177">
        <f t="shared" si="10"/>
        <v>0</v>
      </c>
      <c r="V66" s="166"/>
    </row>
    <row r="67" spans="1:40" outlineLevel="2">
      <c r="A67" s="175" t="s">
        <v>226</v>
      </c>
      <c r="B67" s="175" t="s">
        <v>199</v>
      </c>
      <c r="C67" s="175" t="s">
        <v>39</v>
      </c>
      <c r="D67" s="176" t="s">
        <v>277</v>
      </c>
      <c r="E67" s="178">
        <v>2252</v>
      </c>
      <c r="F67" s="175" t="s">
        <v>142</v>
      </c>
      <c r="G67" s="175" t="s">
        <v>197</v>
      </c>
      <c r="H67" s="175" t="s">
        <v>311</v>
      </c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>
        <f t="shared" si="10"/>
        <v>0</v>
      </c>
      <c r="V67" s="166"/>
    </row>
    <row r="68" spans="1:40" outlineLevel="2">
      <c r="A68" s="175" t="s">
        <v>226</v>
      </c>
      <c r="B68" s="175" t="s">
        <v>199</v>
      </c>
      <c r="C68" s="175" t="s">
        <v>39</v>
      </c>
      <c r="D68" s="176" t="s">
        <v>279</v>
      </c>
      <c r="E68" s="178">
        <v>2254</v>
      </c>
      <c r="F68" s="175" t="s">
        <v>142</v>
      </c>
      <c r="G68" s="175" t="s">
        <v>46</v>
      </c>
      <c r="H68" s="175" t="s">
        <v>311</v>
      </c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177"/>
      <c r="U68" s="177">
        <f t="shared" si="10"/>
        <v>0</v>
      </c>
      <c r="V68" s="166"/>
    </row>
    <row r="69" spans="1:40" s="169" customFormat="1" outlineLevel="2">
      <c r="A69" s="175" t="s">
        <v>226</v>
      </c>
      <c r="B69" s="175" t="s">
        <v>199</v>
      </c>
      <c r="C69" s="175" t="s">
        <v>39</v>
      </c>
      <c r="D69" s="176" t="s">
        <v>277</v>
      </c>
      <c r="E69" s="178">
        <v>2280</v>
      </c>
      <c r="F69" s="175" t="s">
        <v>142</v>
      </c>
      <c r="G69" s="175" t="s">
        <v>145</v>
      </c>
      <c r="H69" s="175" t="s">
        <v>311</v>
      </c>
      <c r="I69" s="177"/>
      <c r="J69" s="177"/>
      <c r="K69" s="177"/>
      <c r="L69" s="177"/>
      <c r="M69" s="177"/>
      <c r="N69" s="177"/>
      <c r="O69" s="177"/>
      <c r="P69" s="177"/>
      <c r="Q69" s="177"/>
      <c r="R69" s="177"/>
      <c r="S69" s="177"/>
      <c r="T69" s="177"/>
      <c r="U69" s="177">
        <f t="shared" si="10"/>
        <v>0</v>
      </c>
      <c r="V69" s="166"/>
      <c r="W69" s="166"/>
      <c r="X69" s="166"/>
      <c r="Y69" s="166"/>
      <c r="Z69" s="166"/>
      <c r="AA69" s="166"/>
      <c r="AB69" s="166"/>
      <c r="AC69" s="166"/>
      <c r="AD69" s="166"/>
      <c r="AE69" s="166"/>
      <c r="AF69" s="166"/>
      <c r="AG69" s="166"/>
      <c r="AH69" s="166"/>
      <c r="AI69" s="166"/>
      <c r="AJ69" s="166"/>
      <c r="AK69" s="166"/>
      <c r="AL69" s="166"/>
      <c r="AM69" s="166"/>
      <c r="AN69" s="166"/>
    </row>
    <row r="70" spans="1:40" s="173" customFormat="1" ht="15.75" outlineLevel="2">
      <c r="A70" s="175" t="s">
        <v>226</v>
      </c>
      <c r="B70" s="175" t="s">
        <v>199</v>
      </c>
      <c r="C70" s="175" t="s">
        <v>39</v>
      </c>
      <c r="D70" s="176" t="s">
        <v>277</v>
      </c>
      <c r="E70" s="178">
        <v>2294</v>
      </c>
      <c r="F70" s="175" t="s">
        <v>142</v>
      </c>
      <c r="G70" s="175" t="s">
        <v>147</v>
      </c>
      <c r="H70" s="175" t="s">
        <v>311</v>
      </c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>
        <f t="shared" si="10"/>
        <v>0</v>
      </c>
      <c r="V70" s="166"/>
      <c r="W70" s="166"/>
      <c r="X70" s="166"/>
      <c r="Y70" s="166"/>
      <c r="Z70" s="166"/>
      <c r="AA70" s="166"/>
      <c r="AB70" s="166"/>
      <c r="AC70" s="166"/>
      <c r="AD70" s="166"/>
      <c r="AE70" s="166"/>
      <c r="AF70" s="166"/>
      <c r="AG70" s="166"/>
      <c r="AH70" s="166"/>
      <c r="AI70" s="166"/>
      <c r="AJ70" s="166"/>
      <c r="AK70" s="166"/>
      <c r="AL70" s="166"/>
      <c r="AM70" s="166"/>
      <c r="AN70" s="166"/>
    </row>
    <row r="71" spans="1:40" outlineLevel="2">
      <c r="A71" s="175" t="s">
        <v>226</v>
      </c>
      <c r="B71" s="175" t="s">
        <v>199</v>
      </c>
      <c r="C71" s="175" t="s">
        <v>39</v>
      </c>
      <c r="D71" s="176" t="s">
        <v>48</v>
      </c>
      <c r="E71" s="178">
        <v>2301</v>
      </c>
      <c r="F71" s="175" t="s">
        <v>142</v>
      </c>
      <c r="G71" s="175" t="s">
        <v>48</v>
      </c>
      <c r="H71" s="175" t="s">
        <v>312</v>
      </c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>
        <f t="shared" si="10"/>
        <v>0</v>
      </c>
      <c r="V71" s="166"/>
    </row>
    <row r="72" spans="1:40" outlineLevel="2">
      <c r="A72" s="175" t="s">
        <v>226</v>
      </c>
      <c r="B72" s="175" t="s">
        <v>199</v>
      </c>
      <c r="C72" s="175" t="s">
        <v>39</v>
      </c>
      <c r="D72" s="176" t="s">
        <v>277</v>
      </c>
      <c r="E72" s="178">
        <v>2449</v>
      </c>
      <c r="F72" s="175" t="s">
        <v>142</v>
      </c>
      <c r="G72" s="175" t="s">
        <v>50</v>
      </c>
      <c r="H72" s="175" t="s">
        <v>311</v>
      </c>
      <c r="I72" s="177"/>
      <c r="J72" s="177"/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>
        <f t="shared" si="10"/>
        <v>0</v>
      </c>
      <c r="V72" s="166"/>
    </row>
    <row r="73" spans="1:40" outlineLevel="2">
      <c r="A73" s="175" t="s">
        <v>226</v>
      </c>
      <c r="B73" s="175" t="s">
        <v>199</v>
      </c>
      <c r="C73" s="175" t="s">
        <v>39</v>
      </c>
      <c r="D73" s="176" t="s">
        <v>283</v>
      </c>
      <c r="E73" s="178">
        <v>2474</v>
      </c>
      <c r="F73" s="175" t="s">
        <v>142</v>
      </c>
      <c r="G73" s="175" t="s">
        <v>403</v>
      </c>
      <c r="H73" s="175" t="s">
        <v>313</v>
      </c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77"/>
      <c r="T73" s="177"/>
      <c r="U73" s="177">
        <f t="shared" si="10"/>
        <v>0</v>
      </c>
      <c r="V73" s="166"/>
    </row>
    <row r="74" spans="1:40" outlineLevel="2">
      <c r="A74" s="175" t="s">
        <v>226</v>
      </c>
      <c r="B74" s="175" t="s">
        <v>199</v>
      </c>
      <c r="C74" s="175" t="s">
        <v>39</v>
      </c>
      <c r="D74" s="176" t="s">
        <v>277</v>
      </c>
      <c r="E74" s="178">
        <v>2481</v>
      </c>
      <c r="F74" s="175" t="s">
        <v>142</v>
      </c>
      <c r="G74" s="175" t="s">
        <v>0</v>
      </c>
      <c r="H74" s="175" t="s">
        <v>311</v>
      </c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>
        <f t="shared" si="10"/>
        <v>0</v>
      </c>
      <c r="V74" s="166"/>
    </row>
    <row r="75" spans="1:40" outlineLevel="2">
      <c r="A75" s="175" t="s">
        <v>226</v>
      </c>
      <c r="B75" s="175" t="s">
        <v>199</v>
      </c>
      <c r="C75" s="175" t="s">
        <v>39</v>
      </c>
      <c r="D75" s="176" t="s">
        <v>277</v>
      </c>
      <c r="E75" s="178">
        <v>2492</v>
      </c>
      <c r="F75" s="175" t="s">
        <v>142</v>
      </c>
      <c r="G75" s="175" t="s">
        <v>1</v>
      </c>
      <c r="H75" s="175" t="s">
        <v>311</v>
      </c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77"/>
      <c r="T75" s="177"/>
      <c r="U75" s="177">
        <f t="shared" si="10"/>
        <v>0</v>
      </c>
      <c r="V75" s="166"/>
    </row>
    <row r="76" spans="1:40" outlineLevel="2">
      <c r="A76" s="175" t="s">
        <v>226</v>
      </c>
      <c r="B76" s="175" t="s">
        <v>199</v>
      </c>
      <c r="C76" s="175" t="s">
        <v>39</v>
      </c>
      <c r="D76" s="176" t="s">
        <v>425</v>
      </c>
      <c r="E76" s="178">
        <v>2531</v>
      </c>
      <c r="F76" s="175" t="s">
        <v>142</v>
      </c>
      <c r="G76" s="175" t="s">
        <v>404</v>
      </c>
      <c r="H76" s="175" t="s">
        <v>313</v>
      </c>
      <c r="I76" s="177"/>
      <c r="J76" s="177"/>
      <c r="K76" s="177"/>
      <c r="L76" s="177"/>
      <c r="M76" s="177"/>
      <c r="N76" s="177"/>
      <c r="O76" s="177"/>
      <c r="P76" s="177"/>
      <c r="Q76" s="177"/>
      <c r="R76" s="177"/>
      <c r="S76" s="177"/>
      <c r="T76" s="177"/>
      <c r="U76" s="177">
        <f t="shared" si="10"/>
        <v>0</v>
      </c>
      <c r="V76" s="166"/>
    </row>
    <row r="77" spans="1:40" outlineLevel="2">
      <c r="A77" s="175" t="s">
        <v>226</v>
      </c>
      <c r="B77" s="175" t="s">
        <v>199</v>
      </c>
      <c r="C77" s="175" t="s">
        <v>39</v>
      </c>
      <c r="D77" s="176" t="s">
        <v>343</v>
      </c>
      <c r="E77" s="178">
        <v>2532</v>
      </c>
      <c r="F77" s="175" t="s">
        <v>142</v>
      </c>
      <c r="G77" s="175" t="s">
        <v>344</v>
      </c>
      <c r="H77" s="175" t="s">
        <v>313</v>
      </c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>
        <f t="shared" si="10"/>
        <v>0</v>
      </c>
      <c r="V77" s="166"/>
    </row>
    <row r="78" spans="1:40" outlineLevel="2">
      <c r="A78" s="175" t="s">
        <v>226</v>
      </c>
      <c r="B78" s="175" t="s">
        <v>199</v>
      </c>
      <c r="C78" s="175" t="s">
        <v>39</v>
      </c>
      <c r="D78" s="176" t="s">
        <v>282</v>
      </c>
      <c r="E78" s="178">
        <v>2556</v>
      </c>
      <c r="F78" s="175" t="s">
        <v>142</v>
      </c>
      <c r="G78" s="175" t="s">
        <v>406</v>
      </c>
      <c r="H78" s="175" t="s">
        <v>313</v>
      </c>
      <c r="I78" s="177"/>
      <c r="J78" s="177"/>
      <c r="K78" s="177"/>
      <c r="L78" s="177"/>
      <c r="M78" s="177"/>
      <c r="N78" s="177"/>
      <c r="O78" s="177"/>
      <c r="P78" s="177"/>
      <c r="Q78" s="177"/>
      <c r="R78" s="177"/>
      <c r="S78" s="177"/>
      <c r="T78" s="177"/>
      <c r="U78" s="177">
        <f t="shared" si="10"/>
        <v>0</v>
      </c>
      <c r="V78" s="166"/>
    </row>
    <row r="79" spans="1:40" outlineLevel="2">
      <c r="A79" s="175" t="s">
        <v>226</v>
      </c>
      <c r="B79" s="175" t="s">
        <v>199</v>
      </c>
      <c r="C79" s="175" t="s">
        <v>39</v>
      </c>
      <c r="D79" s="176" t="s">
        <v>282</v>
      </c>
      <c r="E79" s="178">
        <v>2557</v>
      </c>
      <c r="F79" s="175" t="s">
        <v>142</v>
      </c>
      <c r="G79" s="175" t="s">
        <v>407</v>
      </c>
      <c r="H79" s="175" t="s">
        <v>311</v>
      </c>
      <c r="I79" s="177"/>
      <c r="J79" s="177"/>
      <c r="K79" s="177"/>
      <c r="L79" s="177"/>
      <c r="M79" s="177"/>
      <c r="N79" s="177"/>
      <c r="O79" s="177"/>
      <c r="P79" s="177"/>
      <c r="Q79" s="177"/>
      <c r="R79" s="177"/>
      <c r="S79" s="177"/>
      <c r="T79" s="177"/>
      <c r="U79" s="177">
        <f t="shared" si="10"/>
        <v>0</v>
      </c>
      <c r="V79" s="166"/>
    </row>
    <row r="80" spans="1:40" outlineLevel="2">
      <c r="A80" s="175" t="s">
        <v>226</v>
      </c>
      <c r="B80" s="175" t="s">
        <v>199</v>
      </c>
      <c r="C80" s="175" t="s">
        <v>39</v>
      </c>
      <c r="D80" s="176" t="s">
        <v>282</v>
      </c>
      <c r="E80" s="178">
        <v>2564</v>
      </c>
      <c r="F80" s="175" t="s">
        <v>142</v>
      </c>
      <c r="G80" s="175" t="s">
        <v>241</v>
      </c>
      <c r="H80" s="175" t="s">
        <v>313</v>
      </c>
      <c r="I80" s="177"/>
      <c r="J80" s="177"/>
      <c r="K80" s="177"/>
      <c r="L80" s="177"/>
      <c r="M80" s="177"/>
      <c r="N80" s="177"/>
      <c r="O80" s="177"/>
      <c r="P80" s="177"/>
      <c r="Q80" s="177"/>
      <c r="R80" s="177"/>
      <c r="S80" s="177"/>
      <c r="T80" s="177"/>
      <c r="U80" s="177">
        <f t="shared" si="10"/>
        <v>0</v>
      </c>
      <c r="V80" s="166"/>
    </row>
    <row r="81" spans="1:22" outlineLevel="2">
      <c r="A81" s="175" t="s">
        <v>226</v>
      </c>
      <c r="B81" s="175" t="s">
        <v>199</v>
      </c>
      <c r="C81" s="175" t="s">
        <v>39</v>
      </c>
      <c r="D81" s="176" t="s">
        <v>323</v>
      </c>
      <c r="E81" s="178">
        <v>2571</v>
      </c>
      <c r="F81" s="175" t="s">
        <v>142</v>
      </c>
      <c r="G81" s="175" t="s">
        <v>317</v>
      </c>
      <c r="H81" s="175" t="s">
        <v>313</v>
      </c>
      <c r="I81" s="177"/>
      <c r="J81" s="177"/>
      <c r="K81" s="177"/>
      <c r="L81" s="177"/>
      <c r="M81" s="177"/>
      <c r="N81" s="177"/>
      <c r="O81" s="177"/>
      <c r="P81" s="177"/>
      <c r="Q81" s="177"/>
      <c r="R81" s="177"/>
      <c r="S81" s="177"/>
      <c r="T81" s="177"/>
      <c r="U81" s="177">
        <f t="shared" si="10"/>
        <v>0</v>
      </c>
      <c r="V81" s="166"/>
    </row>
    <row r="82" spans="1:22" outlineLevel="2">
      <c r="A82" s="175" t="s">
        <v>226</v>
      </c>
      <c r="B82" s="175" t="s">
        <v>199</v>
      </c>
      <c r="C82" s="175" t="s">
        <v>39</v>
      </c>
      <c r="D82" s="176" t="s">
        <v>276</v>
      </c>
      <c r="E82" s="178">
        <v>2573</v>
      </c>
      <c r="F82" s="175" t="s">
        <v>142</v>
      </c>
      <c r="G82" s="175" t="s">
        <v>368</v>
      </c>
      <c r="H82" s="175" t="s">
        <v>311</v>
      </c>
      <c r="I82" s="177"/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U82" s="177">
        <f t="shared" si="10"/>
        <v>0</v>
      </c>
      <c r="V82" s="166"/>
    </row>
    <row r="83" spans="1:22" outlineLevel="2">
      <c r="A83" s="175" t="s">
        <v>226</v>
      </c>
      <c r="B83" s="175" t="s">
        <v>199</v>
      </c>
      <c r="C83" s="175" t="s">
        <v>39</v>
      </c>
      <c r="D83" s="176" t="s">
        <v>282</v>
      </c>
      <c r="E83" s="178">
        <v>2577</v>
      </c>
      <c r="F83" s="175" t="s">
        <v>142</v>
      </c>
      <c r="G83" s="175" t="s">
        <v>345</v>
      </c>
      <c r="H83" s="175" t="s">
        <v>311</v>
      </c>
      <c r="I83" s="177"/>
      <c r="J83" s="177"/>
      <c r="K83" s="177"/>
      <c r="L83" s="177"/>
      <c r="M83" s="177"/>
      <c r="N83" s="177"/>
      <c r="O83" s="177"/>
      <c r="P83" s="177"/>
      <c r="Q83" s="177"/>
      <c r="R83" s="177"/>
      <c r="S83" s="177"/>
      <c r="T83" s="177"/>
      <c r="U83" s="177">
        <f t="shared" si="10"/>
        <v>0</v>
      </c>
      <c r="V83" s="166"/>
    </row>
    <row r="84" spans="1:22" outlineLevel="2">
      <c r="A84" s="175" t="s">
        <v>226</v>
      </c>
      <c r="B84" s="175" t="s">
        <v>199</v>
      </c>
      <c r="C84" s="175" t="s">
        <v>39</v>
      </c>
      <c r="D84" s="176" t="s">
        <v>426</v>
      </c>
      <c r="E84" s="178">
        <v>2578</v>
      </c>
      <c r="F84" s="175" t="s">
        <v>142</v>
      </c>
      <c r="G84" s="175" t="s">
        <v>412</v>
      </c>
      <c r="H84" s="175" t="s">
        <v>311</v>
      </c>
      <c r="I84" s="177"/>
      <c r="J84" s="177"/>
      <c r="K84" s="177"/>
      <c r="L84" s="177"/>
      <c r="M84" s="177"/>
      <c r="N84" s="177"/>
      <c r="O84" s="177"/>
      <c r="P84" s="177"/>
      <c r="Q84" s="177"/>
      <c r="R84" s="177"/>
      <c r="S84" s="177"/>
      <c r="T84" s="177"/>
      <c r="U84" s="177">
        <f t="shared" si="10"/>
        <v>0</v>
      </c>
      <c r="V84" s="166"/>
    </row>
    <row r="85" spans="1:22" outlineLevel="2">
      <c r="A85" s="175" t="s">
        <v>226</v>
      </c>
      <c r="B85" s="175" t="s">
        <v>199</v>
      </c>
      <c r="C85" s="175" t="s">
        <v>39</v>
      </c>
      <c r="D85" s="176" t="s">
        <v>324</v>
      </c>
      <c r="E85" s="178">
        <v>2579</v>
      </c>
      <c r="F85" s="175" t="s">
        <v>142</v>
      </c>
      <c r="G85" s="175" t="s">
        <v>318</v>
      </c>
      <c r="H85" s="175" t="s">
        <v>311</v>
      </c>
      <c r="I85" s="177"/>
      <c r="J85" s="177"/>
      <c r="K85" s="177"/>
      <c r="L85" s="177"/>
      <c r="M85" s="177"/>
      <c r="N85" s="177"/>
      <c r="O85" s="177"/>
      <c r="P85" s="177"/>
      <c r="Q85" s="177"/>
      <c r="R85" s="177"/>
      <c r="S85" s="177"/>
      <c r="T85" s="177"/>
      <c r="U85" s="177">
        <f t="shared" si="10"/>
        <v>0</v>
      </c>
      <c r="V85" s="166"/>
    </row>
    <row r="86" spans="1:22" outlineLevel="2">
      <c r="A86" s="175" t="s">
        <v>226</v>
      </c>
      <c r="B86" s="175" t="s">
        <v>199</v>
      </c>
      <c r="C86" s="175" t="s">
        <v>39</v>
      </c>
      <c r="D86" s="176" t="s">
        <v>325</v>
      </c>
      <c r="E86" s="178">
        <v>2581</v>
      </c>
      <c r="F86" s="175" t="s">
        <v>142</v>
      </c>
      <c r="G86" s="175" t="s">
        <v>319</v>
      </c>
      <c r="H86" s="175" t="s">
        <v>311</v>
      </c>
      <c r="I86" s="177"/>
      <c r="J86" s="177"/>
      <c r="K86" s="177"/>
      <c r="L86" s="177"/>
      <c r="M86" s="177"/>
      <c r="N86" s="177"/>
      <c r="O86" s="177"/>
      <c r="P86" s="177"/>
      <c r="Q86" s="177"/>
      <c r="R86" s="177"/>
      <c r="S86" s="177"/>
      <c r="T86" s="177"/>
      <c r="U86" s="177">
        <f t="shared" si="10"/>
        <v>0</v>
      </c>
      <c r="V86" s="166"/>
    </row>
    <row r="87" spans="1:22" outlineLevel="2">
      <c r="A87" s="175" t="s">
        <v>226</v>
      </c>
      <c r="B87" s="175" t="s">
        <v>199</v>
      </c>
      <c r="C87" s="175" t="s">
        <v>39</v>
      </c>
      <c r="D87" s="176" t="s">
        <v>282</v>
      </c>
      <c r="E87" s="178">
        <v>2582</v>
      </c>
      <c r="F87" s="175" t="s">
        <v>142</v>
      </c>
      <c r="G87" s="175" t="s">
        <v>413</v>
      </c>
      <c r="H87" s="175" t="s">
        <v>311</v>
      </c>
      <c r="I87" s="177"/>
      <c r="J87" s="177"/>
      <c r="K87" s="177"/>
      <c r="L87" s="177"/>
      <c r="M87" s="177"/>
      <c r="N87" s="177"/>
      <c r="O87" s="177"/>
      <c r="P87" s="177"/>
      <c r="Q87" s="177"/>
      <c r="R87" s="177"/>
      <c r="S87" s="177"/>
      <c r="T87" s="177"/>
      <c r="U87" s="177">
        <f t="shared" si="10"/>
        <v>0</v>
      </c>
      <c r="V87" s="166"/>
    </row>
    <row r="88" spans="1:22" s="173" customFormat="1" ht="15.75" outlineLevel="1">
      <c r="A88" s="152"/>
      <c r="B88" s="152"/>
      <c r="C88" s="199" t="s">
        <v>331</v>
      </c>
      <c r="D88" s="200"/>
      <c r="E88" s="199"/>
      <c r="F88" s="152"/>
      <c r="G88" s="152"/>
      <c r="H88" s="152"/>
      <c r="I88" s="186">
        <f t="shared" ref="I88:U88" si="11">SUBTOTAL(9,I59:I87)</f>
        <v>0</v>
      </c>
      <c r="J88" s="186">
        <f t="shared" si="11"/>
        <v>0</v>
      </c>
      <c r="K88" s="186">
        <f t="shared" si="11"/>
        <v>0</v>
      </c>
      <c r="L88" s="186">
        <f t="shared" si="11"/>
        <v>0</v>
      </c>
      <c r="M88" s="186">
        <f t="shared" si="11"/>
        <v>0</v>
      </c>
      <c r="N88" s="186">
        <f t="shared" si="11"/>
        <v>0</v>
      </c>
      <c r="O88" s="186">
        <f t="shared" si="11"/>
        <v>0</v>
      </c>
      <c r="P88" s="186">
        <f t="shared" si="11"/>
        <v>0</v>
      </c>
      <c r="Q88" s="186">
        <f t="shared" si="11"/>
        <v>0</v>
      </c>
      <c r="R88" s="186">
        <f t="shared" si="11"/>
        <v>0</v>
      </c>
      <c r="S88" s="186">
        <f t="shared" si="11"/>
        <v>0</v>
      </c>
      <c r="T88" s="186">
        <f t="shared" si="11"/>
        <v>0</v>
      </c>
      <c r="U88" s="186">
        <f t="shared" si="11"/>
        <v>0</v>
      </c>
    </row>
    <row r="89" spans="1:22" outlineLevel="2">
      <c r="A89" s="175" t="s">
        <v>226</v>
      </c>
      <c r="B89" s="175" t="s">
        <v>199</v>
      </c>
      <c r="C89" s="175" t="s">
        <v>45</v>
      </c>
      <c r="D89" s="176" t="s">
        <v>275</v>
      </c>
      <c r="E89" s="178">
        <v>2274</v>
      </c>
      <c r="F89" s="175" t="s">
        <v>142</v>
      </c>
      <c r="G89" s="175" t="s">
        <v>397</v>
      </c>
      <c r="H89" s="175" t="s">
        <v>311</v>
      </c>
      <c r="I89" s="177"/>
      <c r="J89" s="177"/>
      <c r="K89" s="177"/>
      <c r="L89" s="177"/>
      <c r="M89" s="177"/>
      <c r="N89" s="177"/>
      <c r="O89" s="177"/>
      <c r="P89" s="177"/>
      <c r="Q89" s="177"/>
      <c r="R89" s="177"/>
      <c r="S89" s="177"/>
      <c r="T89" s="177"/>
      <c r="U89" s="177">
        <f>SUM(I89:T89)</f>
        <v>0</v>
      </c>
      <c r="V89" s="166"/>
    </row>
    <row r="90" spans="1:22" outlineLevel="2">
      <c r="A90" s="175" t="s">
        <v>226</v>
      </c>
      <c r="B90" s="175" t="s">
        <v>199</v>
      </c>
      <c r="C90" s="175" t="s">
        <v>45</v>
      </c>
      <c r="D90" s="176" t="s">
        <v>346</v>
      </c>
      <c r="E90" s="178">
        <v>2580</v>
      </c>
      <c r="F90" s="175" t="s">
        <v>142</v>
      </c>
      <c r="G90" s="175" t="s">
        <v>347</v>
      </c>
      <c r="H90" s="175" t="s">
        <v>313</v>
      </c>
      <c r="I90" s="177"/>
      <c r="J90" s="177"/>
      <c r="K90" s="177"/>
      <c r="L90" s="177"/>
      <c r="M90" s="177"/>
      <c r="N90" s="177"/>
      <c r="O90" s="177"/>
      <c r="P90" s="177"/>
      <c r="Q90" s="177"/>
      <c r="R90" s="177"/>
      <c r="S90" s="177"/>
      <c r="T90" s="177"/>
      <c r="U90" s="177">
        <f>SUM(I90:T90)</f>
        <v>0</v>
      </c>
      <c r="V90" s="166"/>
    </row>
    <row r="91" spans="1:22" s="173" customFormat="1" ht="15.75" outlineLevel="1">
      <c r="A91" s="152"/>
      <c r="B91" s="152"/>
      <c r="C91" s="152" t="s">
        <v>332</v>
      </c>
      <c r="D91" s="200"/>
      <c r="E91" s="199"/>
      <c r="F91" s="152"/>
      <c r="G91" s="152"/>
      <c r="H91" s="152"/>
      <c r="I91" s="186"/>
      <c r="J91" s="186"/>
      <c r="K91" s="186"/>
      <c r="L91" s="186"/>
      <c r="M91" s="186"/>
      <c r="N91" s="186"/>
      <c r="O91" s="186"/>
      <c r="P91" s="186"/>
      <c r="Q91" s="186"/>
      <c r="R91" s="186"/>
      <c r="S91" s="186"/>
      <c r="T91" s="186"/>
      <c r="U91" s="186">
        <f t="shared" ref="I91:U91" si="12">SUBTOTAL(9,U89:U90)</f>
        <v>0</v>
      </c>
    </row>
    <row r="92" spans="1:22" outlineLevel="2">
      <c r="A92" s="175" t="s">
        <v>226</v>
      </c>
      <c r="B92" s="175" t="s">
        <v>199</v>
      </c>
      <c r="C92" s="175" t="s">
        <v>38</v>
      </c>
      <c r="D92" s="176" t="s">
        <v>282</v>
      </c>
      <c r="E92" s="178">
        <v>2310</v>
      </c>
      <c r="F92" s="175" t="s">
        <v>142</v>
      </c>
      <c r="G92" s="175" t="s">
        <v>399</v>
      </c>
      <c r="H92" s="175" t="s">
        <v>311</v>
      </c>
      <c r="I92" s="177"/>
      <c r="J92" s="177"/>
      <c r="K92" s="177"/>
      <c r="L92" s="177"/>
      <c r="M92" s="177"/>
      <c r="N92" s="177"/>
      <c r="O92" s="177"/>
      <c r="P92" s="177"/>
      <c r="Q92" s="177"/>
      <c r="R92" s="177"/>
      <c r="S92" s="177"/>
      <c r="T92" s="177"/>
      <c r="U92" s="177">
        <f>SUM(I92:T92)</f>
        <v>0</v>
      </c>
      <c r="V92" s="166"/>
    </row>
    <row r="93" spans="1:22" outlineLevel="2">
      <c r="A93" s="175" t="s">
        <v>226</v>
      </c>
      <c r="B93" s="175" t="s">
        <v>199</v>
      </c>
      <c r="C93" s="175" t="s">
        <v>38</v>
      </c>
      <c r="D93" s="176" t="s">
        <v>276</v>
      </c>
      <c r="E93" s="178">
        <v>2341</v>
      </c>
      <c r="F93" s="175" t="s">
        <v>142</v>
      </c>
      <c r="G93" s="175" t="s">
        <v>348</v>
      </c>
      <c r="H93" s="175" t="s">
        <v>311</v>
      </c>
      <c r="I93" s="177"/>
      <c r="J93" s="177"/>
      <c r="K93" s="177"/>
      <c r="L93" s="177"/>
      <c r="M93" s="177"/>
      <c r="N93" s="177"/>
      <c r="O93" s="177"/>
      <c r="P93" s="177"/>
      <c r="Q93" s="177"/>
      <c r="R93" s="177"/>
      <c r="S93" s="177"/>
      <c r="T93" s="177"/>
      <c r="U93" s="177">
        <f>SUM(I93:T93)</f>
        <v>0</v>
      </c>
      <c r="V93" s="166"/>
    </row>
    <row r="94" spans="1:22" outlineLevel="2">
      <c r="A94" s="175" t="s">
        <v>226</v>
      </c>
      <c r="B94" s="175" t="s">
        <v>199</v>
      </c>
      <c r="C94" s="175" t="s">
        <v>38</v>
      </c>
      <c r="D94" s="176" t="s">
        <v>283</v>
      </c>
      <c r="E94" s="178">
        <v>2446</v>
      </c>
      <c r="F94" s="175" t="s">
        <v>142</v>
      </c>
      <c r="G94" s="175" t="s">
        <v>149</v>
      </c>
      <c r="H94" s="175" t="s">
        <v>313</v>
      </c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>
        <f>SUM(I94:T94)</f>
        <v>0</v>
      </c>
      <c r="V94" s="166"/>
    </row>
    <row r="95" spans="1:22" outlineLevel="2">
      <c r="A95" s="175" t="s">
        <v>226</v>
      </c>
      <c r="B95" s="175" t="s">
        <v>199</v>
      </c>
      <c r="C95" s="175" t="s">
        <v>38</v>
      </c>
      <c r="D95" s="176" t="s">
        <v>282</v>
      </c>
      <c r="E95" s="178">
        <v>2457</v>
      </c>
      <c r="F95" s="175" t="s">
        <v>142</v>
      </c>
      <c r="G95" s="175" t="s">
        <v>315</v>
      </c>
      <c r="H95" s="175" t="s">
        <v>313</v>
      </c>
      <c r="I95" s="177"/>
      <c r="J95" s="177"/>
      <c r="K95" s="177"/>
      <c r="L95" s="177"/>
      <c r="M95" s="177"/>
      <c r="N95" s="177"/>
      <c r="O95" s="177"/>
      <c r="P95" s="177"/>
      <c r="Q95" s="177"/>
      <c r="R95" s="177"/>
      <c r="S95" s="177"/>
      <c r="T95" s="177"/>
      <c r="U95" s="177">
        <f>SUM(I95:T95)</f>
        <v>0</v>
      </c>
      <c r="V95" s="166"/>
    </row>
    <row r="96" spans="1:22" outlineLevel="2">
      <c r="A96" s="175" t="s">
        <v>226</v>
      </c>
      <c r="B96" s="175" t="s">
        <v>199</v>
      </c>
      <c r="C96" s="175" t="s">
        <v>38</v>
      </c>
      <c r="D96" s="176" t="s">
        <v>427</v>
      </c>
      <c r="E96" s="178">
        <v>2539</v>
      </c>
      <c r="F96" s="175" t="s">
        <v>142</v>
      </c>
      <c r="G96" s="175" t="s">
        <v>405</v>
      </c>
      <c r="H96" s="175" t="s">
        <v>313</v>
      </c>
      <c r="I96" s="177"/>
      <c r="J96" s="177"/>
      <c r="K96" s="177"/>
      <c r="L96" s="177"/>
      <c r="M96" s="177"/>
      <c r="N96" s="177"/>
      <c r="O96" s="177"/>
      <c r="P96" s="177"/>
      <c r="Q96" s="177"/>
      <c r="R96" s="177"/>
      <c r="S96" s="177"/>
      <c r="T96" s="177"/>
      <c r="U96" s="177">
        <f>SUM(I96:T96)</f>
        <v>0</v>
      </c>
      <c r="V96" s="166"/>
    </row>
    <row r="97" spans="1:22" s="173" customFormat="1" ht="15.75" outlineLevel="1">
      <c r="A97" s="152"/>
      <c r="B97" s="152"/>
      <c r="C97" s="152" t="s">
        <v>333</v>
      </c>
      <c r="D97" s="200"/>
      <c r="E97" s="199"/>
      <c r="F97" s="152"/>
      <c r="G97" s="152"/>
      <c r="H97" s="152"/>
      <c r="I97" s="186">
        <f t="shared" ref="I97:U97" si="13">SUBTOTAL(9,I92:I96)</f>
        <v>0</v>
      </c>
      <c r="J97" s="186">
        <f t="shared" si="13"/>
        <v>0</v>
      </c>
      <c r="K97" s="186">
        <f t="shared" si="13"/>
        <v>0</v>
      </c>
      <c r="L97" s="186">
        <f t="shared" si="13"/>
        <v>0</v>
      </c>
      <c r="M97" s="186">
        <f t="shared" si="13"/>
        <v>0</v>
      </c>
      <c r="N97" s="186">
        <f t="shared" si="13"/>
        <v>0</v>
      </c>
      <c r="O97" s="186">
        <f t="shared" si="13"/>
        <v>0</v>
      </c>
      <c r="P97" s="186">
        <f t="shared" si="13"/>
        <v>0</v>
      </c>
      <c r="Q97" s="186">
        <f t="shared" si="13"/>
        <v>0</v>
      </c>
      <c r="R97" s="186">
        <f t="shared" si="13"/>
        <v>0</v>
      </c>
      <c r="S97" s="186">
        <f t="shared" si="13"/>
        <v>0</v>
      </c>
      <c r="T97" s="186">
        <f t="shared" si="13"/>
        <v>0</v>
      </c>
      <c r="U97" s="186">
        <f t="shared" si="13"/>
        <v>0</v>
      </c>
    </row>
    <row r="98" spans="1:22" s="173" customFormat="1" ht="15.75">
      <c r="A98" s="152"/>
      <c r="B98" s="152"/>
      <c r="C98" s="152" t="s">
        <v>124</v>
      </c>
      <c r="D98" s="200"/>
      <c r="E98" s="199"/>
      <c r="F98" s="152"/>
      <c r="G98" s="152"/>
      <c r="H98" s="152"/>
      <c r="I98" s="186">
        <f t="shared" ref="I98:U98" si="14">SUBTOTAL(9,I59:I96)</f>
        <v>0</v>
      </c>
      <c r="J98" s="186">
        <f t="shared" si="14"/>
        <v>0</v>
      </c>
      <c r="K98" s="186">
        <f t="shared" si="14"/>
        <v>0</v>
      </c>
      <c r="L98" s="186">
        <f t="shared" si="14"/>
        <v>0</v>
      </c>
      <c r="M98" s="186">
        <f t="shared" si="14"/>
        <v>0</v>
      </c>
      <c r="N98" s="186">
        <f t="shared" si="14"/>
        <v>0</v>
      </c>
      <c r="O98" s="186">
        <f t="shared" si="14"/>
        <v>0</v>
      </c>
      <c r="P98" s="186">
        <f t="shared" si="14"/>
        <v>0</v>
      </c>
      <c r="Q98" s="186">
        <f t="shared" si="14"/>
        <v>0</v>
      </c>
      <c r="R98" s="186">
        <f t="shared" si="14"/>
        <v>0</v>
      </c>
      <c r="S98" s="186">
        <f t="shared" si="14"/>
        <v>0</v>
      </c>
      <c r="T98" s="186">
        <f t="shared" si="14"/>
        <v>0</v>
      </c>
      <c r="U98" s="186">
        <f t="shared" si="14"/>
        <v>0</v>
      </c>
    </row>
    <row r="99" spans="1:22">
      <c r="A99" s="175"/>
      <c r="B99" s="175"/>
      <c r="C99" s="175"/>
      <c r="D99" s="176"/>
      <c r="E99" s="178"/>
      <c r="F99" s="175"/>
      <c r="G99" s="175"/>
      <c r="H99" s="175"/>
      <c r="I99" s="177"/>
      <c r="J99" s="177"/>
      <c r="K99" s="177"/>
      <c r="L99" s="177"/>
      <c r="M99" s="177"/>
      <c r="N99" s="177"/>
      <c r="O99" s="177"/>
      <c r="P99" s="177"/>
      <c r="Q99" s="177"/>
      <c r="R99" s="177"/>
      <c r="S99" s="177"/>
      <c r="T99" s="177"/>
      <c r="U99" s="177"/>
      <c r="V99" s="166"/>
    </row>
    <row r="100" spans="1:22" outlineLevel="2">
      <c r="A100" s="175" t="s">
        <v>227</v>
      </c>
      <c r="B100" s="175" t="s">
        <v>200</v>
      </c>
      <c r="C100" s="175" t="s">
        <v>40</v>
      </c>
      <c r="D100" s="176" t="s">
        <v>428</v>
      </c>
      <c r="E100" s="178">
        <v>3000</v>
      </c>
      <c r="F100" s="175" t="s">
        <v>135</v>
      </c>
      <c r="G100" s="175" t="s">
        <v>51</v>
      </c>
      <c r="H100" s="175" t="s">
        <v>311</v>
      </c>
      <c r="I100" s="177"/>
      <c r="J100" s="177"/>
      <c r="K100" s="177"/>
      <c r="L100" s="177"/>
      <c r="M100" s="177"/>
      <c r="N100" s="177"/>
      <c r="O100" s="177"/>
      <c r="P100" s="177"/>
      <c r="Q100" s="177"/>
      <c r="R100" s="177"/>
      <c r="S100" s="177"/>
      <c r="T100" s="177"/>
      <c r="U100" s="177">
        <f t="shared" ref="U100:U114" si="15">SUM(I100:T100)</f>
        <v>0</v>
      </c>
      <c r="V100" s="166"/>
    </row>
    <row r="101" spans="1:22" outlineLevel="2">
      <c r="A101" s="175" t="s">
        <v>227</v>
      </c>
      <c r="B101" s="175" t="s">
        <v>200</v>
      </c>
      <c r="C101" s="175" t="s">
        <v>40</v>
      </c>
      <c r="D101" s="176" t="s">
        <v>429</v>
      </c>
      <c r="E101" s="178">
        <v>3001</v>
      </c>
      <c r="F101" s="175" t="s">
        <v>135</v>
      </c>
      <c r="G101" s="175" t="s">
        <v>52</v>
      </c>
      <c r="H101" s="175" t="s">
        <v>311</v>
      </c>
      <c r="I101" s="177"/>
      <c r="J101" s="177"/>
      <c r="K101" s="177"/>
      <c r="L101" s="177"/>
      <c r="M101" s="177"/>
      <c r="N101" s="177"/>
      <c r="O101" s="177"/>
      <c r="P101" s="177"/>
      <c r="Q101" s="177"/>
      <c r="R101" s="177"/>
      <c r="S101" s="177"/>
      <c r="T101" s="177"/>
      <c r="U101" s="177">
        <f t="shared" si="15"/>
        <v>0</v>
      </c>
      <c r="V101" s="166"/>
    </row>
    <row r="102" spans="1:22" outlineLevel="2">
      <c r="A102" s="175" t="s">
        <v>227</v>
      </c>
      <c r="B102" s="175" t="s">
        <v>200</v>
      </c>
      <c r="C102" s="175" t="s">
        <v>40</v>
      </c>
      <c r="D102" s="176" t="s">
        <v>430</v>
      </c>
      <c r="E102" s="178">
        <v>3002</v>
      </c>
      <c r="F102" s="175" t="s">
        <v>135</v>
      </c>
      <c r="G102" s="175" t="s">
        <v>53</v>
      </c>
      <c r="H102" s="175" t="s">
        <v>311</v>
      </c>
      <c r="I102" s="177"/>
      <c r="J102" s="177"/>
      <c r="K102" s="177"/>
      <c r="L102" s="177"/>
      <c r="M102" s="177"/>
      <c r="N102" s="177"/>
      <c r="O102" s="177"/>
      <c r="P102" s="177"/>
      <c r="Q102" s="177"/>
      <c r="R102" s="177"/>
      <c r="S102" s="177"/>
      <c r="T102" s="177"/>
      <c r="U102" s="177">
        <f t="shared" si="15"/>
        <v>0</v>
      </c>
      <c r="V102" s="166"/>
    </row>
    <row r="103" spans="1:22" outlineLevel="2">
      <c r="A103" s="175" t="s">
        <v>227</v>
      </c>
      <c r="B103" s="175" t="s">
        <v>200</v>
      </c>
      <c r="C103" s="175" t="s">
        <v>40</v>
      </c>
      <c r="D103" s="176" t="s">
        <v>431</v>
      </c>
      <c r="E103" s="178">
        <v>3003</v>
      </c>
      <c r="F103" s="175" t="s">
        <v>135</v>
      </c>
      <c r="G103" s="175" t="s">
        <v>54</v>
      </c>
      <c r="H103" s="175" t="s">
        <v>312</v>
      </c>
      <c r="I103" s="177"/>
      <c r="J103" s="177"/>
      <c r="K103" s="177"/>
      <c r="L103" s="177"/>
      <c r="M103" s="177"/>
      <c r="N103" s="177"/>
      <c r="O103" s="177"/>
      <c r="P103" s="177"/>
      <c r="Q103" s="177"/>
      <c r="R103" s="177"/>
      <c r="S103" s="177"/>
      <c r="T103" s="177"/>
      <c r="U103" s="177">
        <f t="shared" si="15"/>
        <v>0</v>
      </c>
      <c r="V103" s="166"/>
    </row>
    <row r="104" spans="1:22" outlineLevel="2">
      <c r="A104" s="175" t="s">
        <v>227</v>
      </c>
      <c r="B104" s="175" t="s">
        <v>200</v>
      </c>
      <c r="C104" s="175" t="s">
        <v>40</v>
      </c>
      <c r="D104" s="176" t="s">
        <v>432</v>
      </c>
      <c r="E104" s="178">
        <v>3004</v>
      </c>
      <c r="F104" s="175" t="s">
        <v>135</v>
      </c>
      <c r="G104" s="175" t="s">
        <v>55</v>
      </c>
      <c r="H104" s="175" t="s">
        <v>312</v>
      </c>
      <c r="I104" s="177"/>
      <c r="J104" s="177"/>
      <c r="K104" s="177"/>
      <c r="L104" s="177"/>
      <c r="M104" s="177"/>
      <c r="N104" s="177"/>
      <c r="O104" s="177"/>
      <c r="P104" s="177"/>
      <c r="Q104" s="177"/>
      <c r="R104" s="177"/>
      <c r="S104" s="177"/>
      <c r="T104" s="177"/>
      <c r="U104" s="177">
        <f t="shared" si="15"/>
        <v>0</v>
      </c>
      <c r="V104" s="166"/>
    </row>
    <row r="105" spans="1:22" outlineLevel="2">
      <c r="A105" s="175" t="s">
        <v>227</v>
      </c>
      <c r="B105" s="175" t="s">
        <v>200</v>
      </c>
      <c r="C105" s="175" t="s">
        <v>40</v>
      </c>
      <c r="D105" s="176" t="s">
        <v>305</v>
      </c>
      <c r="E105" s="178">
        <v>3005</v>
      </c>
      <c r="F105" s="175" t="s">
        <v>135</v>
      </c>
      <c r="G105" s="175" t="s">
        <v>56</v>
      </c>
      <c r="H105" s="175" t="s">
        <v>311</v>
      </c>
      <c r="I105" s="177"/>
      <c r="J105" s="177"/>
      <c r="K105" s="177"/>
      <c r="L105" s="177"/>
      <c r="M105" s="177"/>
      <c r="N105" s="177"/>
      <c r="O105" s="177"/>
      <c r="P105" s="177"/>
      <c r="Q105" s="177"/>
      <c r="R105" s="177"/>
      <c r="S105" s="177"/>
      <c r="T105" s="177"/>
      <c r="U105" s="177">
        <f t="shared" si="15"/>
        <v>0</v>
      </c>
      <c r="V105" s="166"/>
    </row>
    <row r="106" spans="1:22" outlineLevel="2">
      <c r="A106" s="175" t="s">
        <v>227</v>
      </c>
      <c r="B106" s="175" t="s">
        <v>200</v>
      </c>
      <c r="C106" s="175" t="s">
        <v>40</v>
      </c>
      <c r="D106" s="176" t="s">
        <v>433</v>
      </c>
      <c r="E106" s="178">
        <v>3006</v>
      </c>
      <c r="F106" s="175" t="s">
        <v>135</v>
      </c>
      <c r="G106" s="175" t="s">
        <v>5</v>
      </c>
      <c r="H106" s="175" t="s">
        <v>312</v>
      </c>
      <c r="I106" s="177"/>
      <c r="J106" s="177"/>
      <c r="K106" s="177"/>
      <c r="L106" s="177"/>
      <c r="M106" s="177"/>
      <c r="N106" s="177"/>
      <c r="O106" s="177"/>
      <c r="P106" s="177"/>
      <c r="Q106" s="177"/>
      <c r="R106" s="177"/>
      <c r="S106" s="177"/>
      <c r="T106" s="177"/>
      <c r="U106" s="177">
        <f t="shared" si="15"/>
        <v>0</v>
      </c>
      <c r="V106" s="166"/>
    </row>
    <row r="107" spans="1:22" outlineLevel="2">
      <c r="A107" s="175" t="s">
        <v>227</v>
      </c>
      <c r="B107" s="175" t="s">
        <v>200</v>
      </c>
      <c r="C107" s="175" t="s">
        <v>40</v>
      </c>
      <c r="D107" s="176" t="s">
        <v>434</v>
      </c>
      <c r="E107" s="178">
        <v>3007</v>
      </c>
      <c r="F107" s="175" t="s">
        <v>135</v>
      </c>
      <c r="G107" s="175" t="s">
        <v>202</v>
      </c>
      <c r="H107" s="175" t="s">
        <v>312</v>
      </c>
      <c r="I107" s="177"/>
      <c r="J107" s="177"/>
      <c r="K107" s="177"/>
      <c r="L107" s="177"/>
      <c r="M107" s="177"/>
      <c r="N107" s="177"/>
      <c r="O107" s="177"/>
      <c r="P107" s="177"/>
      <c r="Q107" s="177"/>
      <c r="R107" s="177"/>
      <c r="S107" s="177"/>
      <c r="T107" s="177"/>
      <c r="U107" s="177">
        <f t="shared" si="15"/>
        <v>0</v>
      </c>
      <c r="V107" s="166"/>
    </row>
    <row r="108" spans="1:22" outlineLevel="2">
      <c r="A108" s="175" t="s">
        <v>227</v>
      </c>
      <c r="B108" s="175" t="s">
        <v>200</v>
      </c>
      <c r="C108" s="175" t="s">
        <v>40</v>
      </c>
      <c r="D108" s="176" t="s">
        <v>306</v>
      </c>
      <c r="E108" s="178">
        <v>3008</v>
      </c>
      <c r="F108" s="175" t="s">
        <v>135</v>
      </c>
      <c r="G108" s="175" t="s">
        <v>203</v>
      </c>
      <c r="H108" s="175" t="s">
        <v>311</v>
      </c>
      <c r="I108" s="177"/>
      <c r="J108" s="177"/>
      <c r="K108" s="177"/>
      <c r="L108" s="177"/>
      <c r="M108" s="177"/>
      <c r="N108" s="177"/>
      <c r="O108" s="177"/>
      <c r="P108" s="177"/>
      <c r="Q108" s="177"/>
      <c r="R108" s="177"/>
      <c r="S108" s="177"/>
      <c r="T108" s="177"/>
      <c r="U108" s="177">
        <f t="shared" si="15"/>
        <v>0</v>
      </c>
      <c r="V108" s="166"/>
    </row>
    <row r="109" spans="1:22" outlineLevel="2">
      <c r="A109" s="175" t="s">
        <v>227</v>
      </c>
      <c r="B109" s="175" t="s">
        <v>200</v>
      </c>
      <c r="C109" s="175" t="s">
        <v>40</v>
      </c>
      <c r="D109" s="176" t="s">
        <v>349</v>
      </c>
      <c r="E109" s="178">
        <v>3054</v>
      </c>
      <c r="F109" s="175" t="s">
        <v>135</v>
      </c>
      <c r="G109" s="175" t="s">
        <v>349</v>
      </c>
      <c r="H109" s="175" t="s">
        <v>311</v>
      </c>
      <c r="I109" s="177"/>
      <c r="J109" s="177"/>
      <c r="K109" s="177"/>
      <c r="L109" s="177"/>
      <c r="M109" s="177"/>
      <c r="N109" s="177"/>
      <c r="O109" s="177"/>
      <c r="P109" s="177"/>
      <c r="Q109" s="177"/>
      <c r="R109" s="177"/>
      <c r="S109" s="177"/>
      <c r="T109" s="177"/>
      <c r="U109" s="177">
        <f t="shared" si="15"/>
        <v>0</v>
      </c>
      <c r="V109" s="166"/>
    </row>
    <row r="110" spans="1:22" outlineLevel="2">
      <c r="A110" s="175" t="s">
        <v>227</v>
      </c>
      <c r="B110" s="175" t="s">
        <v>200</v>
      </c>
      <c r="C110" s="175" t="s">
        <v>40</v>
      </c>
      <c r="D110" s="176" t="s">
        <v>320</v>
      </c>
      <c r="E110" s="178">
        <v>3055</v>
      </c>
      <c r="F110" s="175" t="s">
        <v>135</v>
      </c>
      <c r="G110" s="175" t="s">
        <v>375</v>
      </c>
      <c r="H110" s="175" t="s">
        <v>311</v>
      </c>
      <c r="I110" s="177"/>
      <c r="J110" s="177"/>
      <c r="K110" s="177"/>
      <c r="L110" s="177"/>
      <c r="M110" s="177"/>
      <c r="N110" s="177"/>
      <c r="O110" s="177"/>
      <c r="P110" s="177"/>
      <c r="Q110" s="177"/>
      <c r="R110" s="177"/>
      <c r="S110" s="177"/>
      <c r="T110" s="177"/>
      <c r="U110" s="177">
        <f t="shared" si="15"/>
        <v>0</v>
      </c>
      <c r="V110" s="166"/>
    </row>
    <row r="111" spans="1:22" outlineLevel="2">
      <c r="A111" s="175" t="s">
        <v>227</v>
      </c>
      <c r="B111" s="175" t="s">
        <v>200</v>
      </c>
      <c r="C111" s="175" t="s">
        <v>40</v>
      </c>
      <c r="D111" s="176" t="s">
        <v>376</v>
      </c>
      <c r="E111" s="178">
        <v>3057</v>
      </c>
      <c r="F111" s="175" t="s">
        <v>135</v>
      </c>
      <c r="G111" s="175" t="s">
        <v>376</v>
      </c>
      <c r="H111" s="175" t="s">
        <v>311</v>
      </c>
      <c r="I111" s="177"/>
      <c r="J111" s="177"/>
      <c r="K111" s="177"/>
      <c r="L111" s="177"/>
      <c r="M111" s="177"/>
      <c r="N111" s="177"/>
      <c r="O111" s="177"/>
      <c r="P111" s="177"/>
      <c r="Q111" s="177"/>
      <c r="R111" s="177"/>
      <c r="S111" s="177"/>
      <c r="T111" s="177"/>
      <c r="U111" s="177">
        <f t="shared" si="15"/>
        <v>0</v>
      </c>
      <c r="V111" s="166"/>
    </row>
    <row r="112" spans="1:22" outlineLevel="2">
      <c r="A112" s="175" t="s">
        <v>227</v>
      </c>
      <c r="B112" s="175" t="s">
        <v>200</v>
      </c>
      <c r="C112" s="175" t="s">
        <v>40</v>
      </c>
      <c r="D112" s="176" t="s">
        <v>285</v>
      </c>
      <c r="E112" s="178">
        <v>1050</v>
      </c>
      <c r="F112" s="175" t="s">
        <v>138</v>
      </c>
      <c r="G112" s="175" t="s">
        <v>28</v>
      </c>
      <c r="H112" s="175" t="s">
        <v>312</v>
      </c>
      <c r="I112" s="177"/>
      <c r="J112" s="177"/>
      <c r="K112" s="177"/>
      <c r="L112" s="177"/>
      <c r="M112" s="177"/>
      <c r="N112" s="177"/>
      <c r="O112" s="177"/>
      <c r="P112" s="177"/>
      <c r="Q112" s="177"/>
      <c r="R112" s="177"/>
      <c r="S112" s="177"/>
      <c r="T112" s="177"/>
      <c r="U112" s="177">
        <f t="shared" si="15"/>
        <v>0</v>
      </c>
      <c r="V112" s="166"/>
    </row>
    <row r="113" spans="1:22" outlineLevel="2">
      <c r="A113" s="175" t="s">
        <v>227</v>
      </c>
      <c r="B113" s="175" t="s">
        <v>200</v>
      </c>
      <c r="C113" s="175" t="s">
        <v>40</v>
      </c>
      <c r="D113" s="176" t="s">
        <v>285</v>
      </c>
      <c r="E113" s="178">
        <v>1051</v>
      </c>
      <c r="F113" s="175" t="s">
        <v>138</v>
      </c>
      <c r="G113" s="175" t="s">
        <v>29</v>
      </c>
      <c r="H113" s="175" t="s">
        <v>312</v>
      </c>
      <c r="I113" s="177"/>
      <c r="J113" s="177"/>
      <c r="K113" s="177"/>
      <c r="L113" s="177"/>
      <c r="M113" s="177"/>
      <c r="N113" s="177"/>
      <c r="O113" s="177"/>
      <c r="P113" s="177"/>
      <c r="Q113" s="177"/>
      <c r="R113" s="177"/>
      <c r="S113" s="177"/>
      <c r="T113" s="177"/>
      <c r="U113" s="177">
        <f t="shared" si="15"/>
        <v>0</v>
      </c>
      <c r="V113" s="166"/>
    </row>
    <row r="114" spans="1:22" outlineLevel="2">
      <c r="A114" s="175" t="s">
        <v>227</v>
      </c>
      <c r="B114" s="175" t="s">
        <v>200</v>
      </c>
      <c r="C114" s="175" t="s">
        <v>40</v>
      </c>
      <c r="D114" s="176" t="s">
        <v>285</v>
      </c>
      <c r="E114" s="178">
        <v>1053</v>
      </c>
      <c r="F114" s="175" t="s">
        <v>138</v>
      </c>
      <c r="G114" s="175" t="s">
        <v>30</v>
      </c>
      <c r="H114" s="175" t="s">
        <v>312</v>
      </c>
      <c r="I114" s="177"/>
      <c r="J114" s="177"/>
      <c r="K114" s="177"/>
      <c r="L114" s="177"/>
      <c r="M114" s="177"/>
      <c r="N114" s="177"/>
      <c r="O114" s="177"/>
      <c r="P114" s="177"/>
      <c r="Q114" s="177"/>
      <c r="R114" s="177"/>
      <c r="S114" s="177"/>
      <c r="T114" s="177"/>
      <c r="U114" s="177">
        <f t="shared" si="15"/>
        <v>0</v>
      </c>
      <c r="V114" s="166"/>
    </row>
    <row r="115" spans="1:22" s="173" customFormat="1" ht="15.75" outlineLevel="1">
      <c r="A115" s="152"/>
      <c r="B115" s="152"/>
      <c r="C115" s="199" t="s">
        <v>334</v>
      </c>
      <c r="D115" s="200"/>
      <c r="E115" s="199"/>
      <c r="F115" s="152"/>
      <c r="G115" s="152"/>
      <c r="H115" s="152"/>
      <c r="I115" s="186">
        <f t="shared" ref="I115:U115" si="16">SUBTOTAL(9,I100:I114)</f>
        <v>0</v>
      </c>
      <c r="J115" s="186">
        <f t="shared" si="16"/>
        <v>0</v>
      </c>
      <c r="K115" s="186">
        <f t="shared" si="16"/>
        <v>0</v>
      </c>
      <c r="L115" s="186">
        <f t="shared" si="16"/>
        <v>0</v>
      </c>
      <c r="M115" s="186">
        <f t="shared" si="16"/>
        <v>0</v>
      </c>
      <c r="N115" s="186">
        <f t="shared" si="16"/>
        <v>0</v>
      </c>
      <c r="O115" s="186">
        <f t="shared" si="16"/>
        <v>0</v>
      </c>
      <c r="P115" s="186">
        <f t="shared" si="16"/>
        <v>0</v>
      </c>
      <c r="Q115" s="186">
        <f t="shared" si="16"/>
        <v>0</v>
      </c>
      <c r="R115" s="186">
        <f t="shared" si="16"/>
        <v>0</v>
      </c>
      <c r="S115" s="186">
        <f t="shared" si="16"/>
        <v>0</v>
      </c>
      <c r="T115" s="186">
        <f t="shared" si="16"/>
        <v>0</v>
      </c>
      <c r="U115" s="186">
        <f t="shared" si="16"/>
        <v>0</v>
      </c>
    </row>
    <row r="116" spans="1:22" outlineLevel="2">
      <c r="A116" s="175" t="s">
        <v>227</v>
      </c>
      <c r="B116" s="175" t="s">
        <v>200</v>
      </c>
      <c r="C116" s="175" t="s">
        <v>39</v>
      </c>
      <c r="D116" s="176" t="s">
        <v>435</v>
      </c>
      <c r="E116" s="178">
        <v>3117</v>
      </c>
      <c r="F116" s="175" t="s">
        <v>135</v>
      </c>
      <c r="G116" s="175" t="s">
        <v>57</v>
      </c>
      <c r="H116" s="175" t="s">
        <v>312</v>
      </c>
      <c r="I116" s="177"/>
      <c r="J116" s="177"/>
      <c r="K116" s="177"/>
      <c r="L116" s="177"/>
      <c r="M116" s="177"/>
      <c r="N116" s="177"/>
      <c r="O116" s="177"/>
      <c r="P116" s="177"/>
      <c r="Q116" s="177"/>
      <c r="R116" s="177"/>
      <c r="S116" s="177"/>
      <c r="T116" s="177"/>
      <c r="U116" s="177">
        <f>SUM(I116:T116)</f>
        <v>0</v>
      </c>
      <c r="V116" s="166"/>
    </row>
    <row r="117" spans="1:22" s="173" customFormat="1" ht="15.75" outlineLevel="1">
      <c r="A117" s="152"/>
      <c r="B117" s="152"/>
      <c r="C117" s="152" t="s">
        <v>331</v>
      </c>
      <c r="D117" s="200"/>
      <c r="E117" s="199"/>
      <c r="F117" s="152"/>
      <c r="G117" s="152"/>
      <c r="H117" s="152"/>
      <c r="I117" s="186">
        <f t="shared" ref="I117:U117" si="17">SUBTOTAL(9,I116:I116)</f>
        <v>0</v>
      </c>
      <c r="J117" s="186">
        <f t="shared" si="17"/>
        <v>0</v>
      </c>
      <c r="K117" s="186">
        <f t="shared" si="17"/>
        <v>0</v>
      </c>
      <c r="L117" s="186">
        <f t="shared" si="17"/>
        <v>0</v>
      </c>
      <c r="M117" s="186">
        <f t="shared" si="17"/>
        <v>0</v>
      </c>
      <c r="N117" s="186">
        <f t="shared" si="17"/>
        <v>0</v>
      </c>
      <c r="O117" s="186">
        <f t="shared" si="17"/>
        <v>0</v>
      </c>
      <c r="P117" s="186">
        <f t="shared" si="17"/>
        <v>0</v>
      </c>
      <c r="Q117" s="186">
        <f t="shared" si="17"/>
        <v>0</v>
      </c>
      <c r="R117" s="186">
        <f t="shared" si="17"/>
        <v>0</v>
      </c>
      <c r="S117" s="186">
        <f t="shared" si="17"/>
        <v>0</v>
      </c>
      <c r="T117" s="186">
        <f t="shared" si="17"/>
        <v>0</v>
      </c>
      <c r="U117" s="186">
        <f t="shared" si="17"/>
        <v>0</v>
      </c>
    </row>
    <row r="118" spans="1:22" outlineLevel="2">
      <c r="A118" s="175" t="s">
        <v>227</v>
      </c>
      <c r="B118" s="175" t="s">
        <v>200</v>
      </c>
      <c r="C118" s="175" t="s">
        <v>45</v>
      </c>
      <c r="D118" s="176" t="s">
        <v>436</v>
      </c>
      <c r="E118" s="178">
        <v>3301</v>
      </c>
      <c r="F118" s="175" t="s">
        <v>135</v>
      </c>
      <c r="G118" s="175" t="s">
        <v>379</v>
      </c>
      <c r="H118" s="175" t="s">
        <v>313</v>
      </c>
      <c r="I118" s="177">
        <v>0</v>
      </c>
      <c r="J118" s="177">
        <v>0</v>
      </c>
      <c r="K118" s="177">
        <v>0</v>
      </c>
      <c r="L118" s="177">
        <v>0</v>
      </c>
      <c r="M118" s="177">
        <v>0</v>
      </c>
      <c r="N118" s="177">
        <v>0</v>
      </c>
      <c r="O118" s="177">
        <v>0</v>
      </c>
      <c r="P118" s="177">
        <v>0</v>
      </c>
      <c r="Q118" s="177">
        <v>0</v>
      </c>
      <c r="R118" s="177"/>
      <c r="S118" s="177">
        <v>0</v>
      </c>
      <c r="T118" s="177">
        <v>0</v>
      </c>
      <c r="U118" s="177">
        <f>SUM(I118:T118)</f>
        <v>0</v>
      </c>
      <c r="V118" s="166"/>
    </row>
    <row r="119" spans="1:22" s="173" customFormat="1" ht="15.75" outlineLevel="1">
      <c r="A119" s="152"/>
      <c r="B119" s="152"/>
      <c r="C119" s="152" t="s">
        <v>332</v>
      </c>
      <c r="D119" s="200"/>
      <c r="E119" s="199"/>
      <c r="F119" s="152"/>
      <c r="G119" s="152"/>
      <c r="H119" s="152"/>
      <c r="I119" s="186">
        <f t="shared" ref="I119:U119" si="18">SUBTOTAL(9,I118:I118)</f>
        <v>0</v>
      </c>
      <c r="J119" s="186">
        <f t="shared" si="18"/>
        <v>0</v>
      </c>
      <c r="K119" s="186">
        <f t="shared" si="18"/>
        <v>0</v>
      </c>
      <c r="L119" s="186">
        <f t="shared" si="18"/>
        <v>0</v>
      </c>
      <c r="M119" s="186">
        <f t="shared" si="18"/>
        <v>0</v>
      </c>
      <c r="N119" s="186">
        <f t="shared" si="18"/>
        <v>0</v>
      </c>
      <c r="O119" s="186">
        <f t="shared" si="18"/>
        <v>0</v>
      </c>
      <c r="P119" s="186">
        <f t="shared" si="18"/>
        <v>0</v>
      </c>
      <c r="Q119" s="186">
        <f t="shared" si="18"/>
        <v>0</v>
      </c>
      <c r="R119" s="186">
        <f t="shared" si="18"/>
        <v>0</v>
      </c>
      <c r="S119" s="186">
        <f t="shared" si="18"/>
        <v>0</v>
      </c>
      <c r="T119" s="186">
        <f t="shared" si="18"/>
        <v>0</v>
      </c>
      <c r="U119" s="186">
        <f t="shared" si="18"/>
        <v>0</v>
      </c>
    </row>
    <row r="120" spans="1:22" outlineLevel="2">
      <c r="A120" s="175" t="s">
        <v>227</v>
      </c>
      <c r="B120" s="175" t="s">
        <v>200</v>
      </c>
      <c r="C120" s="175" t="s">
        <v>58</v>
      </c>
      <c r="D120" s="176" t="s">
        <v>437</v>
      </c>
      <c r="E120" s="178">
        <v>3209</v>
      </c>
      <c r="F120" s="175" t="s">
        <v>135</v>
      </c>
      <c r="G120" s="175" t="s">
        <v>377</v>
      </c>
      <c r="H120" s="175" t="s">
        <v>378</v>
      </c>
      <c r="I120" s="177">
        <v>0</v>
      </c>
      <c r="J120" s="177">
        <v>0</v>
      </c>
      <c r="K120" s="177">
        <v>0</v>
      </c>
      <c r="L120" s="177">
        <v>0</v>
      </c>
      <c r="M120" s="177">
        <v>0</v>
      </c>
      <c r="N120" s="177">
        <v>0</v>
      </c>
      <c r="O120" s="177">
        <v>0</v>
      </c>
      <c r="P120" s="177">
        <v>0</v>
      </c>
      <c r="Q120" s="177">
        <v>0</v>
      </c>
      <c r="R120" s="177">
        <v>0</v>
      </c>
      <c r="S120" s="177">
        <v>0</v>
      </c>
      <c r="T120" s="177">
        <v>0</v>
      </c>
      <c r="U120" s="177">
        <f>SUM(I120:T120)</f>
        <v>0</v>
      </c>
      <c r="V120" s="166"/>
    </row>
    <row r="121" spans="1:22" outlineLevel="2">
      <c r="A121" s="175" t="s">
        <v>227</v>
      </c>
      <c r="B121" s="175" t="s">
        <v>200</v>
      </c>
      <c r="C121" s="175" t="s">
        <v>58</v>
      </c>
      <c r="D121" s="176" t="s">
        <v>438</v>
      </c>
      <c r="E121" s="178">
        <v>3307</v>
      </c>
      <c r="F121" s="175" t="s">
        <v>135</v>
      </c>
      <c r="G121" s="175" t="s">
        <v>380</v>
      </c>
      <c r="H121" s="175" t="s">
        <v>313</v>
      </c>
      <c r="I121" s="177">
        <v>0</v>
      </c>
      <c r="J121" s="177">
        <v>0</v>
      </c>
      <c r="K121" s="177">
        <v>0</v>
      </c>
      <c r="L121" s="177">
        <v>0</v>
      </c>
      <c r="M121" s="177">
        <v>0</v>
      </c>
      <c r="N121" s="177">
        <v>0</v>
      </c>
      <c r="O121" s="177">
        <v>0</v>
      </c>
      <c r="P121" s="177">
        <v>0</v>
      </c>
      <c r="Q121" s="177">
        <v>0</v>
      </c>
      <c r="R121" s="177">
        <v>0</v>
      </c>
      <c r="S121" s="177">
        <v>0</v>
      </c>
      <c r="T121" s="177">
        <v>0</v>
      </c>
      <c r="U121" s="177">
        <f>SUM(I121:T121)</f>
        <v>0</v>
      </c>
      <c r="V121" s="166"/>
    </row>
    <row r="122" spans="1:22" s="173" customFormat="1" ht="15.75" outlineLevel="1">
      <c r="A122" s="152"/>
      <c r="B122" s="152"/>
      <c r="C122" s="152" t="s">
        <v>449</v>
      </c>
      <c r="D122" s="200"/>
      <c r="E122" s="199"/>
      <c r="F122" s="152"/>
      <c r="G122" s="152"/>
      <c r="H122" s="152"/>
      <c r="I122" s="186">
        <f t="shared" ref="I122:U122" si="19">SUBTOTAL(9,I120:I121)</f>
        <v>0</v>
      </c>
      <c r="J122" s="186">
        <f t="shared" si="19"/>
        <v>0</v>
      </c>
      <c r="K122" s="186">
        <f t="shared" si="19"/>
        <v>0</v>
      </c>
      <c r="L122" s="186">
        <f t="shared" si="19"/>
        <v>0</v>
      </c>
      <c r="M122" s="186">
        <f t="shared" si="19"/>
        <v>0</v>
      </c>
      <c r="N122" s="186">
        <f t="shared" si="19"/>
        <v>0</v>
      </c>
      <c r="O122" s="186">
        <f t="shared" si="19"/>
        <v>0</v>
      </c>
      <c r="P122" s="186">
        <f t="shared" si="19"/>
        <v>0</v>
      </c>
      <c r="Q122" s="186">
        <f t="shared" si="19"/>
        <v>0</v>
      </c>
      <c r="R122" s="186">
        <f t="shared" si="19"/>
        <v>0</v>
      </c>
      <c r="S122" s="186">
        <f t="shared" si="19"/>
        <v>0</v>
      </c>
      <c r="T122" s="186">
        <f t="shared" si="19"/>
        <v>0</v>
      </c>
      <c r="U122" s="186">
        <f t="shared" si="19"/>
        <v>0</v>
      </c>
    </row>
    <row r="123" spans="1:22" outlineLevel="2">
      <c r="A123" s="175" t="s">
        <v>227</v>
      </c>
      <c r="B123" s="175" t="s">
        <v>200</v>
      </c>
      <c r="C123" s="175" t="s">
        <v>38</v>
      </c>
      <c r="D123" s="176" t="s">
        <v>439</v>
      </c>
      <c r="E123" s="178">
        <v>3306</v>
      </c>
      <c r="F123" s="175" t="s">
        <v>135</v>
      </c>
      <c r="G123" s="175" t="s">
        <v>350</v>
      </c>
      <c r="H123" s="175" t="s">
        <v>313</v>
      </c>
      <c r="I123" s="177">
        <v>0</v>
      </c>
      <c r="J123" s="177">
        <v>0</v>
      </c>
      <c r="K123" s="177">
        <v>0</v>
      </c>
      <c r="L123" s="177">
        <v>0</v>
      </c>
      <c r="M123" s="177">
        <v>0</v>
      </c>
      <c r="N123" s="177">
        <v>0</v>
      </c>
      <c r="O123" s="177">
        <v>0</v>
      </c>
      <c r="P123" s="177">
        <v>0</v>
      </c>
      <c r="Q123" s="177">
        <v>0</v>
      </c>
      <c r="R123" s="177">
        <v>0</v>
      </c>
      <c r="S123" s="177">
        <v>0</v>
      </c>
      <c r="T123" s="177">
        <v>0</v>
      </c>
      <c r="U123" s="177">
        <f>SUM(I123:T123)</f>
        <v>0</v>
      </c>
      <c r="V123" s="166"/>
    </row>
    <row r="124" spans="1:22" s="173" customFormat="1" ht="15.75" outlineLevel="1">
      <c r="A124" s="152"/>
      <c r="B124" s="152"/>
      <c r="C124" s="152" t="s">
        <v>333</v>
      </c>
      <c r="D124" s="200"/>
      <c r="E124" s="199"/>
      <c r="F124" s="152"/>
      <c r="G124" s="152"/>
      <c r="H124" s="152"/>
      <c r="I124" s="186">
        <f t="shared" ref="I124:U124" si="20">SUBTOTAL(9,I123:I123)</f>
        <v>0</v>
      </c>
      <c r="J124" s="186">
        <f t="shared" si="20"/>
        <v>0</v>
      </c>
      <c r="K124" s="186">
        <f t="shared" si="20"/>
        <v>0</v>
      </c>
      <c r="L124" s="186">
        <f t="shared" si="20"/>
        <v>0</v>
      </c>
      <c r="M124" s="186">
        <f t="shared" si="20"/>
        <v>0</v>
      </c>
      <c r="N124" s="186">
        <f t="shared" si="20"/>
        <v>0</v>
      </c>
      <c r="O124" s="186">
        <f t="shared" si="20"/>
        <v>0</v>
      </c>
      <c r="P124" s="186">
        <f t="shared" si="20"/>
        <v>0</v>
      </c>
      <c r="Q124" s="186">
        <f t="shared" si="20"/>
        <v>0</v>
      </c>
      <c r="R124" s="186">
        <f t="shared" si="20"/>
        <v>0</v>
      </c>
      <c r="S124" s="186">
        <f t="shared" si="20"/>
        <v>0</v>
      </c>
      <c r="T124" s="186">
        <f t="shared" si="20"/>
        <v>0</v>
      </c>
      <c r="U124" s="186">
        <f t="shared" si="20"/>
        <v>0</v>
      </c>
    </row>
    <row r="125" spans="1:22" s="173" customFormat="1" ht="15.75">
      <c r="A125" s="152"/>
      <c r="B125" s="152"/>
      <c r="C125" s="152" t="s">
        <v>124</v>
      </c>
      <c r="D125" s="200"/>
      <c r="E125" s="199"/>
      <c r="F125" s="152"/>
      <c r="G125" s="152"/>
      <c r="H125" s="152"/>
      <c r="I125" s="186">
        <f t="shared" ref="I125:U125" si="21">SUBTOTAL(9,I100:I123)</f>
        <v>0</v>
      </c>
      <c r="J125" s="186">
        <f t="shared" si="21"/>
        <v>0</v>
      </c>
      <c r="K125" s="186">
        <f t="shared" si="21"/>
        <v>0</v>
      </c>
      <c r="L125" s="186">
        <f t="shared" si="21"/>
        <v>0</v>
      </c>
      <c r="M125" s="186">
        <f t="shared" si="21"/>
        <v>0</v>
      </c>
      <c r="N125" s="186">
        <f t="shared" si="21"/>
        <v>0</v>
      </c>
      <c r="O125" s="186">
        <f t="shared" si="21"/>
        <v>0</v>
      </c>
      <c r="P125" s="186">
        <f t="shared" si="21"/>
        <v>0</v>
      </c>
      <c r="Q125" s="186">
        <f t="shared" si="21"/>
        <v>0</v>
      </c>
      <c r="R125" s="186">
        <f t="shared" si="21"/>
        <v>0</v>
      </c>
      <c r="S125" s="186">
        <f t="shared" si="21"/>
        <v>0</v>
      </c>
      <c r="T125" s="186">
        <f t="shared" si="21"/>
        <v>0</v>
      </c>
      <c r="U125" s="186">
        <f t="shared" si="21"/>
        <v>0</v>
      </c>
    </row>
    <row r="126" spans="1:22" outlineLevel="1">
      <c r="A126" s="175"/>
      <c r="B126" s="175"/>
      <c r="C126" s="175"/>
      <c r="D126" s="176"/>
      <c r="E126" s="178"/>
      <c r="F126" s="175"/>
      <c r="G126" s="175"/>
      <c r="H126" s="175"/>
      <c r="I126" s="177"/>
      <c r="J126" s="177"/>
      <c r="K126" s="177"/>
      <c r="L126" s="177"/>
      <c r="M126" s="177"/>
      <c r="N126" s="177"/>
      <c r="O126" s="177"/>
      <c r="P126" s="177"/>
      <c r="Q126" s="177"/>
      <c r="R126" s="177"/>
      <c r="S126" s="177"/>
      <c r="T126" s="177"/>
      <c r="U126" s="177"/>
      <c r="V126" s="166"/>
    </row>
    <row r="127" spans="1:22" outlineLevel="2">
      <c r="A127" s="175" t="s">
        <v>236</v>
      </c>
      <c r="B127" s="175" t="s">
        <v>200</v>
      </c>
      <c r="C127" s="175" t="s">
        <v>40</v>
      </c>
      <c r="D127" s="176" t="s">
        <v>74</v>
      </c>
      <c r="E127" s="178">
        <v>7201</v>
      </c>
      <c r="F127" s="175" t="s">
        <v>141</v>
      </c>
      <c r="G127" s="175" t="s">
        <v>74</v>
      </c>
      <c r="H127" s="175" t="s">
        <v>311</v>
      </c>
      <c r="I127" s="177"/>
      <c r="J127" s="177"/>
      <c r="K127" s="177"/>
      <c r="L127" s="177"/>
      <c r="M127" s="177"/>
      <c r="N127" s="177"/>
      <c r="O127" s="177"/>
      <c r="P127" s="177"/>
      <c r="Q127" s="177"/>
      <c r="R127" s="177"/>
      <c r="S127" s="177"/>
      <c r="T127" s="177"/>
      <c r="U127" s="177">
        <f>SUM(I127:T127)</f>
        <v>0</v>
      </c>
      <c r="V127" s="166"/>
    </row>
    <row r="128" spans="1:22" s="173" customFormat="1" ht="15.75" outlineLevel="1">
      <c r="A128" s="152" t="s">
        <v>326</v>
      </c>
      <c r="B128" s="152"/>
      <c r="C128" s="152"/>
      <c r="D128" s="200"/>
      <c r="E128" s="199"/>
      <c r="F128" s="152"/>
      <c r="G128" s="152"/>
      <c r="H128" s="152"/>
      <c r="I128" s="186">
        <f t="shared" ref="I128:U128" si="22">SUBTOTAL(9,I127:I127)</f>
        <v>0</v>
      </c>
      <c r="J128" s="186">
        <f t="shared" si="22"/>
        <v>0</v>
      </c>
      <c r="K128" s="186">
        <f t="shared" si="22"/>
        <v>0</v>
      </c>
      <c r="L128" s="186">
        <f t="shared" si="22"/>
        <v>0</v>
      </c>
      <c r="M128" s="186">
        <f t="shared" si="22"/>
        <v>0</v>
      </c>
      <c r="N128" s="186">
        <f t="shared" si="22"/>
        <v>0</v>
      </c>
      <c r="O128" s="186">
        <f t="shared" si="22"/>
        <v>0</v>
      </c>
      <c r="P128" s="186">
        <f t="shared" si="22"/>
        <v>0</v>
      </c>
      <c r="Q128" s="186">
        <f t="shared" si="22"/>
        <v>0</v>
      </c>
      <c r="R128" s="186">
        <f t="shared" si="22"/>
        <v>0</v>
      </c>
      <c r="S128" s="186">
        <f t="shared" si="22"/>
        <v>0</v>
      </c>
      <c r="T128" s="186">
        <f t="shared" si="22"/>
        <v>0</v>
      </c>
      <c r="U128" s="186">
        <f t="shared" si="22"/>
        <v>0</v>
      </c>
    </row>
    <row r="129" spans="1:22">
      <c r="A129" s="175"/>
      <c r="B129" s="175"/>
      <c r="C129" s="175"/>
      <c r="D129" s="176"/>
      <c r="E129" s="178"/>
      <c r="F129" s="175"/>
      <c r="G129" s="175"/>
      <c r="H129" s="175"/>
      <c r="I129" s="177"/>
      <c r="J129" s="177"/>
      <c r="K129" s="177"/>
      <c r="L129" s="177"/>
      <c r="M129" s="177"/>
      <c r="N129" s="177"/>
      <c r="O129" s="177"/>
      <c r="P129" s="177"/>
      <c r="Q129" s="177"/>
      <c r="R129" s="177"/>
      <c r="S129" s="177"/>
      <c r="T129" s="177"/>
      <c r="U129" s="177"/>
      <c r="V129" s="166"/>
    </row>
    <row r="130" spans="1:22" outlineLevel="2">
      <c r="A130" s="175" t="s">
        <v>232</v>
      </c>
      <c r="B130" s="175" t="s">
        <v>201</v>
      </c>
      <c r="C130" s="175" t="s">
        <v>40</v>
      </c>
      <c r="D130" s="176" t="s">
        <v>301</v>
      </c>
      <c r="E130" s="178">
        <v>5014</v>
      </c>
      <c r="F130" s="175" t="s">
        <v>139</v>
      </c>
      <c r="G130" s="175" t="s">
        <v>231</v>
      </c>
      <c r="H130" s="175" t="s">
        <v>311</v>
      </c>
      <c r="I130" s="177"/>
      <c r="J130" s="177"/>
      <c r="K130" s="177"/>
      <c r="L130" s="177"/>
      <c r="M130" s="177"/>
      <c r="N130" s="177"/>
      <c r="O130" s="177"/>
      <c r="P130" s="177"/>
      <c r="Q130" s="177"/>
      <c r="R130" s="177"/>
      <c r="S130" s="177"/>
      <c r="T130" s="177"/>
      <c r="U130" s="177">
        <f t="shared" ref="U130:U137" si="23">SUM(I130:T130)</f>
        <v>0</v>
      </c>
      <c r="V130" s="166"/>
    </row>
    <row r="131" spans="1:22" outlineLevel="2">
      <c r="A131" s="175" t="s">
        <v>232</v>
      </c>
      <c r="B131" s="175" t="s">
        <v>201</v>
      </c>
      <c r="C131" s="175" t="s">
        <v>40</v>
      </c>
      <c r="D131" s="176" t="s">
        <v>302</v>
      </c>
      <c r="E131" s="178">
        <v>5121</v>
      </c>
      <c r="F131" s="175" t="s">
        <v>139</v>
      </c>
      <c r="G131" s="175" t="s">
        <v>140</v>
      </c>
      <c r="H131" s="175" t="s">
        <v>313</v>
      </c>
      <c r="I131" s="177"/>
      <c r="J131" s="177"/>
      <c r="K131" s="177"/>
      <c r="L131" s="177"/>
      <c r="M131" s="177"/>
      <c r="N131" s="177"/>
      <c r="O131" s="177"/>
      <c r="P131" s="177"/>
      <c r="Q131" s="177"/>
      <c r="R131" s="177"/>
      <c r="S131" s="177"/>
      <c r="T131" s="177"/>
      <c r="U131" s="177">
        <f t="shared" si="23"/>
        <v>0</v>
      </c>
      <c r="V131" s="166"/>
    </row>
    <row r="132" spans="1:22" outlineLevel="2">
      <c r="A132" s="175" t="s">
        <v>232</v>
      </c>
      <c r="B132" s="175" t="s">
        <v>201</v>
      </c>
      <c r="C132" s="175" t="s">
        <v>40</v>
      </c>
      <c r="D132" s="176" t="s">
        <v>293</v>
      </c>
      <c r="E132" s="178">
        <v>7001</v>
      </c>
      <c r="F132" s="175" t="s">
        <v>141</v>
      </c>
      <c r="G132" s="175" t="s">
        <v>68</v>
      </c>
      <c r="H132" s="175" t="s">
        <v>311</v>
      </c>
      <c r="I132" s="177"/>
      <c r="J132" s="177"/>
      <c r="K132" s="177"/>
      <c r="L132" s="177"/>
      <c r="M132" s="177"/>
      <c r="N132" s="177"/>
      <c r="O132" s="177"/>
      <c r="P132" s="177"/>
      <c r="Q132" s="177"/>
      <c r="R132" s="177"/>
      <c r="S132" s="177"/>
      <c r="T132" s="177"/>
      <c r="U132" s="177">
        <f t="shared" si="23"/>
        <v>0</v>
      </c>
      <c r="V132" s="166"/>
    </row>
    <row r="133" spans="1:22" outlineLevel="2">
      <c r="A133" s="175" t="s">
        <v>232</v>
      </c>
      <c r="B133" s="175" t="s">
        <v>201</v>
      </c>
      <c r="C133" s="175" t="s">
        <v>40</v>
      </c>
      <c r="D133" s="176" t="s">
        <v>293</v>
      </c>
      <c r="E133" s="178">
        <v>7003</v>
      </c>
      <c r="F133" s="175" t="s">
        <v>141</v>
      </c>
      <c r="G133" s="175" t="s">
        <v>69</v>
      </c>
      <c r="H133" s="175" t="s">
        <v>311</v>
      </c>
      <c r="I133" s="177"/>
      <c r="J133" s="177"/>
      <c r="K133" s="177"/>
      <c r="L133" s="177"/>
      <c r="M133" s="177"/>
      <c r="N133" s="177"/>
      <c r="O133" s="177"/>
      <c r="P133" s="177"/>
      <c r="Q133" s="177"/>
      <c r="R133" s="177"/>
      <c r="S133" s="177"/>
      <c r="T133" s="177"/>
      <c r="U133" s="177">
        <f t="shared" si="23"/>
        <v>0</v>
      </c>
      <c r="V133" s="166"/>
    </row>
    <row r="134" spans="1:22" outlineLevel="2">
      <c r="A134" s="175" t="s">
        <v>232</v>
      </c>
      <c r="B134" s="175" t="s">
        <v>201</v>
      </c>
      <c r="C134" s="175" t="s">
        <v>40</v>
      </c>
      <c r="D134" s="176" t="s">
        <v>294</v>
      </c>
      <c r="E134" s="178">
        <v>7005</v>
      </c>
      <c r="F134" s="175" t="s">
        <v>141</v>
      </c>
      <c r="G134" s="175" t="s">
        <v>70</v>
      </c>
      <c r="H134" s="175" t="s">
        <v>311</v>
      </c>
      <c r="I134" s="177"/>
      <c r="J134" s="177"/>
      <c r="K134" s="177"/>
      <c r="L134" s="177"/>
      <c r="M134" s="177"/>
      <c r="N134" s="177"/>
      <c r="O134" s="177"/>
      <c r="P134" s="177"/>
      <c r="Q134" s="177"/>
      <c r="R134" s="177"/>
      <c r="S134" s="177"/>
      <c r="T134" s="177"/>
      <c r="U134" s="177">
        <f t="shared" si="23"/>
        <v>0</v>
      </c>
      <c r="V134" s="166"/>
    </row>
    <row r="135" spans="1:22" outlineLevel="2">
      <c r="A135" s="175" t="s">
        <v>232</v>
      </c>
      <c r="B135" s="175" t="s">
        <v>201</v>
      </c>
      <c r="C135" s="175" t="s">
        <v>40</v>
      </c>
      <c r="D135" s="176" t="s">
        <v>294</v>
      </c>
      <c r="E135" s="178">
        <v>7006</v>
      </c>
      <c r="F135" s="175" t="s">
        <v>141</v>
      </c>
      <c r="G135" s="175" t="s">
        <v>71</v>
      </c>
      <c r="H135" s="175" t="s">
        <v>311</v>
      </c>
      <c r="I135" s="177"/>
      <c r="J135" s="177"/>
      <c r="K135" s="177"/>
      <c r="L135" s="177"/>
      <c r="M135" s="177"/>
      <c r="N135" s="177"/>
      <c r="O135" s="177"/>
      <c r="P135" s="177"/>
      <c r="Q135" s="177"/>
      <c r="R135" s="177"/>
      <c r="S135" s="177"/>
      <c r="T135" s="177"/>
      <c r="U135" s="177">
        <f t="shared" si="23"/>
        <v>0</v>
      </c>
      <c r="V135" s="166"/>
    </row>
    <row r="136" spans="1:22" outlineLevel="2">
      <c r="A136" s="175" t="s">
        <v>232</v>
      </c>
      <c r="B136" s="175" t="s">
        <v>201</v>
      </c>
      <c r="C136" s="175" t="s">
        <v>40</v>
      </c>
      <c r="D136" s="176" t="s">
        <v>390</v>
      </c>
      <c r="E136" s="178">
        <v>7060</v>
      </c>
      <c r="F136" s="175" t="s">
        <v>141</v>
      </c>
      <c r="G136" s="175" t="s">
        <v>390</v>
      </c>
      <c r="H136" s="175" t="s">
        <v>391</v>
      </c>
      <c r="I136" s="177"/>
      <c r="J136" s="177"/>
      <c r="K136" s="177"/>
      <c r="L136" s="177"/>
      <c r="M136" s="177"/>
      <c r="N136" s="177"/>
      <c r="O136" s="177"/>
      <c r="P136" s="177"/>
      <c r="Q136" s="177"/>
      <c r="R136" s="177"/>
      <c r="S136" s="177"/>
      <c r="T136" s="177"/>
      <c r="U136" s="177">
        <f t="shared" si="23"/>
        <v>0</v>
      </c>
      <c r="V136" s="166"/>
    </row>
    <row r="137" spans="1:22" outlineLevel="2">
      <c r="A137" s="175" t="s">
        <v>232</v>
      </c>
      <c r="B137" s="175" t="s">
        <v>201</v>
      </c>
      <c r="C137" s="175" t="s">
        <v>40</v>
      </c>
      <c r="D137" s="176" t="s">
        <v>281</v>
      </c>
      <c r="E137" s="178">
        <v>2277</v>
      </c>
      <c r="F137" s="175" t="s">
        <v>142</v>
      </c>
      <c r="G137" s="175" t="s">
        <v>240</v>
      </c>
      <c r="H137" s="175" t="s">
        <v>311</v>
      </c>
      <c r="I137" s="177"/>
      <c r="J137" s="177"/>
      <c r="K137" s="177"/>
      <c r="L137" s="177"/>
      <c r="M137" s="177"/>
      <c r="N137" s="177"/>
      <c r="O137" s="177"/>
      <c r="P137" s="177"/>
      <c r="Q137" s="177"/>
      <c r="R137" s="177"/>
      <c r="S137" s="177"/>
      <c r="T137" s="177"/>
      <c r="U137" s="177">
        <f t="shared" si="23"/>
        <v>0</v>
      </c>
      <c r="V137" s="166"/>
    </row>
    <row r="138" spans="1:22" s="173" customFormat="1" ht="15.75" outlineLevel="1">
      <c r="A138" s="152"/>
      <c r="B138" s="152"/>
      <c r="C138" s="199" t="s">
        <v>334</v>
      </c>
      <c r="D138" s="200"/>
      <c r="E138" s="199"/>
      <c r="F138" s="152"/>
      <c r="G138" s="152"/>
      <c r="H138" s="152"/>
      <c r="I138" s="186">
        <f t="shared" ref="I138:U138" si="24">SUBTOTAL(9,I130:I137)</f>
        <v>0</v>
      </c>
      <c r="J138" s="186">
        <f t="shared" si="24"/>
        <v>0</v>
      </c>
      <c r="K138" s="186">
        <f t="shared" si="24"/>
        <v>0</v>
      </c>
      <c r="L138" s="186">
        <f t="shared" si="24"/>
        <v>0</v>
      </c>
      <c r="M138" s="186">
        <f t="shared" si="24"/>
        <v>0</v>
      </c>
      <c r="N138" s="186">
        <f t="shared" si="24"/>
        <v>0</v>
      </c>
      <c r="O138" s="186">
        <f t="shared" si="24"/>
        <v>0</v>
      </c>
      <c r="P138" s="186">
        <f t="shared" si="24"/>
        <v>0</v>
      </c>
      <c r="Q138" s="186">
        <f t="shared" si="24"/>
        <v>0</v>
      </c>
      <c r="R138" s="186">
        <f t="shared" si="24"/>
        <v>0</v>
      </c>
      <c r="S138" s="186">
        <f t="shared" si="24"/>
        <v>0</v>
      </c>
      <c r="T138" s="186">
        <f t="shared" si="24"/>
        <v>0</v>
      </c>
      <c r="U138" s="186">
        <f t="shared" si="24"/>
        <v>0</v>
      </c>
    </row>
    <row r="139" spans="1:22" outlineLevel="2">
      <c r="A139" s="175" t="s">
        <v>232</v>
      </c>
      <c r="B139" s="175" t="s">
        <v>201</v>
      </c>
      <c r="C139" s="175" t="s">
        <v>45</v>
      </c>
      <c r="D139" s="176" t="s">
        <v>440</v>
      </c>
      <c r="E139" s="178">
        <v>7137</v>
      </c>
      <c r="F139" s="175" t="s">
        <v>141</v>
      </c>
      <c r="G139" s="175" t="s">
        <v>394</v>
      </c>
      <c r="H139" s="175" t="s">
        <v>313</v>
      </c>
      <c r="I139" s="177">
        <v>0</v>
      </c>
      <c r="J139" s="177">
        <v>0</v>
      </c>
      <c r="K139" s="177">
        <v>0</v>
      </c>
      <c r="L139" s="177">
        <v>0</v>
      </c>
      <c r="M139" s="177">
        <v>0</v>
      </c>
      <c r="N139" s="177">
        <v>0</v>
      </c>
      <c r="O139" s="177">
        <v>0</v>
      </c>
      <c r="P139" s="177">
        <v>0</v>
      </c>
      <c r="Q139" s="177">
        <v>0</v>
      </c>
      <c r="R139" s="177">
        <v>0</v>
      </c>
      <c r="S139" s="177">
        <v>0</v>
      </c>
      <c r="T139" s="177">
        <v>0</v>
      </c>
      <c r="U139" s="177">
        <f>SUM(I139:T139)</f>
        <v>0</v>
      </c>
      <c r="V139" s="166"/>
    </row>
    <row r="140" spans="1:22" s="173" customFormat="1" ht="15.75" outlineLevel="1">
      <c r="A140" s="152"/>
      <c r="B140" s="152"/>
      <c r="C140" s="152" t="s">
        <v>332</v>
      </c>
      <c r="D140" s="200"/>
      <c r="E140" s="199"/>
      <c r="F140" s="152"/>
      <c r="G140" s="152"/>
      <c r="H140" s="152"/>
      <c r="I140" s="186">
        <f t="shared" ref="I140:U140" si="25">SUBTOTAL(9,I139:I139)</f>
        <v>0</v>
      </c>
      <c r="J140" s="186">
        <f t="shared" si="25"/>
        <v>0</v>
      </c>
      <c r="K140" s="186">
        <f t="shared" si="25"/>
        <v>0</v>
      </c>
      <c r="L140" s="186">
        <f t="shared" si="25"/>
        <v>0</v>
      </c>
      <c r="M140" s="186">
        <f t="shared" si="25"/>
        <v>0</v>
      </c>
      <c r="N140" s="186">
        <f t="shared" si="25"/>
        <v>0</v>
      </c>
      <c r="O140" s="186">
        <f t="shared" si="25"/>
        <v>0</v>
      </c>
      <c r="P140" s="186">
        <f t="shared" si="25"/>
        <v>0</v>
      </c>
      <c r="Q140" s="186">
        <f t="shared" si="25"/>
        <v>0</v>
      </c>
      <c r="R140" s="186">
        <f t="shared" si="25"/>
        <v>0</v>
      </c>
      <c r="S140" s="186">
        <f t="shared" si="25"/>
        <v>0</v>
      </c>
      <c r="T140" s="186">
        <f t="shared" si="25"/>
        <v>0</v>
      </c>
      <c r="U140" s="186">
        <f t="shared" si="25"/>
        <v>0</v>
      </c>
    </row>
    <row r="141" spans="1:22" outlineLevel="2">
      <c r="A141" s="175" t="s">
        <v>232</v>
      </c>
      <c r="B141" s="175" t="s">
        <v>201</v>
      </c>
      <c r="C141" s="175" t="s">
        <v>38</v>
      </c>
      <c r="D141" s="176" t="s">
        <v>295</v>
      </c>
      <c r="E141" s="178">
        <v>7126</v>
      </c>
      <c r="F141" s="175" t="s">
        <v>141</v>
      </c>
      <c r="G141" s="175" t="s">
        <v>235</v>
      </c>
      <c r="H141" s="175" t="s">
        <v>313</v>
      </c>
      <c r="I141" s="177"/>
      <c r="J141" s="177"/>
      <c r="K141" s="177"/>
      <c r="L141" s="177"/>
      <c r="M141" s="177"/>
      <c r="N141" s="177"/>
      <c r="O141" s="177"/>
      <c r="P141" s="177"/>
      <c r="Q141" s="177"/>
      <c r="R141" s="177"/>
      <c r="S141" s="177"/>
      <c r="T141" s="177"/>
      <c r="U141" s="177">
        <f>SUM(I141:T141)</f>
        <v>0</v>
      </c>
      <c r="V141" s="166"/>
    </row>
    <row r="142" spans="1:22" outlineLevel="2">
      <c r="A142" s="175" t="s">
        <v>232</v>
      </c>
      <c r="B142" s="175" t="s">
        <v>201</v>
      </c>
      <c r="C142" s="175" t="s">
        <v>38</v>
      </c>
      <c r="D142" s="176" t="s">
        <v>351</v>
      </c>
      <c r="E142" s="178">
        <v>7131</v>
      </c>
      <c r="F142" s="175" t="s">
        <v>141</v>
      </c>
      <c r="G142" s="175" t="s">
        <v>352</v>
      </c>
      <c r="H142" s="175" t="s">
        <v>313</v>
      </c>
      <c r="I142" s="177"/>
      <c r="J142" s="177"/>
      <c r="K142" s="177"/>
      <c r="L142" s="177"/>
      <c r="M142" s="177"/>
      <c r="N142" s="177"/>
      <c r="O142" s="177"/>
      <c r="P142" s="177"/>
      <c r="Q142" s="177"/>
      <c r="R142" s="177"/>
      <c r="S142" s="177"/>
      <c r="T142" s="177"/>
      <c r="U142" s="177">
        <f>SUM(I142:T142)</f>
        <v>0</v>
      </c>
      <c r="V142" s="166"/>
    </row>
    <row r="143" spans="1:22" outlineLevel="2">
      <c r="A143" s="175" t="s">
        <v>232</v>
      </c>
      <c r="B143" s="175" t="s">
        <v>201</v>
      </c>
      <c r="C143" s="175" t="s">
        <v>38</v>
      </c>
      <c r="D143" s="176" t="s">
        <v>392</v>
      </c>
      <c r="E143" s="178">
        <v>7132</v>
      </c>
      <c r="F143" s="175" t="s">
        <v>141</v>
      </c>
      <c r="G143" s="175" t="s">
        <v>392</v>
      </c>
      <c r="H143" s="175" t="s">
        <v>313</v>
      </c>
      <c r="I143" s="177"/>
      <c r="J143" s="177"/>
      <c r="K143" s="177"/>
      <c r="L143" s="177"/>
      <c r="M143" s="177"/>
      <c r="N143" s="177"/>
      <c r="O143" s="177"/>
      <c r="P143" s="177"/>
      <c r="Q143" s="177"/>
      <c r="R143" s="177"/>
      <c r="S143" s="177"/>
      <c r="T143" s="177"/>
      <c r="U143" s="177">
        <f>SUM(I143:T143)</f>
        <v>0</v>
      </c>
      <c r="V143" s="166"/>
    </row>
    <row r="144" spans="1:22" outlineLevel="2">
      <c r="A144" s="175" t="s">
        <v>232</v>
      </c>
      <c r="B144" s="175" t="s">
        <v>201</v>
      </c>
      <c r="C144" s="175" t="s">
        <v>38</v>
      </c>
      <c r="D144" s="176" t="s">
        <v>393</v>
      </c>
      <c r="E144" s="178">
        <v>7133</v>
      </c>
      <c r="F144" s="175" t="s">
        <v>141</v>
      </c>
      <c r="G144" s="175" t="s">
        <v>393</v>
      </c>
      <c r="H144" s="175" t="s">
        <v>313</v>
      </c>
      <c r="I144" s="177"/>
      <c r="J144" s="177"/>
      <c r="K144" s="177"/>
      <c r="L144" s="177"/>
      <c r="M144" s="177"/>
      <c r="N144" s="177"/>
      <c r="O144" s="177"/>
      <c r="P144" s="177"/>
      <c r="Q144" s="177"/>
      <c r="R144" s="177"/>
      <c r="S144" s="177"/>
      <c r="T144" s="177"/>
      <c r="U144" s="177">
        <f>SUM(I144:T144)</f>
        <v>0</v>
      </c>
      <c r="V144" s="166"/>
    </row>
    <row r="145" spans="1:40" s="173" customFormat="1" ht="15.75" outlineLevel="1">
      <c r="A145" s="152"/>
      <c r="B145" s="152"/>
      <c r="C145" s="152" t="s">
        <v>333</v>
      </c>
      <c r="D145" s="200"/>
      <c r="E145" s="199"/>
      <c r="F145" s="152"/>
      <c r="G145" s="152"/>
      <c r="H145" s="152"/>
      <c r="I145" s="186">
        <f t="shared" ref="I145:U145" si="26">SUBTOTAL(9,I141:I144)</f>
        <v>0</v>
      </c>
      <c r="J145" s="186">
        <f t="shared" si="26"/>
        <v>0</v>
      </c>
      <c r="K145" s="186">
        <f t="shared" si="26"/>
        <v>0</v>
      </c>
      <c r="L145" s="186">
        <f t="shared" si="26"/>
        <v>0</v>
      </c>
      <c r="M145" s="186">
        <f t="shared" si="26"/>
        <v>0</v>
      </c>
      <c r="N145" s="186">
        <f t="shared" si="26"/>
        <v>0</v>
      </c>
      <c r="O145" s="186">
        <f t="shared" si="26"/>
        <v>0</v>
      </c>
      <c r="P145" s="186">
        <f t="shared" si="26"/>
        <v>0</v>
      </c>
      <c r="Q145" s="186">
        <f t="shared" si="26"/>
        <v>0</v>
      </c>
      <c r="R145" s="186">
        <f t="shared" si="26"/>
        <v>0</v>
      </c>
      <c r="S145" s="186">
        <f t="shared" si="26"/>
        <v>0</v>
      </c>
      <c r="T145" s="186">
        <f t="shared" si="26"/>
        <v>0</v>
      </c>
      <c r="U145" s="186">
        <f t="shared" si="26"/>
        <v>0</v>
      </c>
    </row>
    <row r="146" spans="1:40" outlineLevel="2">
      <c r="A146" s="175" t="s">
        <v>232</v>
      </c>
      <c r="B146" s="175" t="s">
        <v>199</v>
      </c>
      <c r="C146" s="175" t="s">
        <v>39</v>
      </c>
      <c r="D146" s="176" t="s">
        <v>284</v>
      </c>
      <c r="E146" s="178">
        <v>6002</v>
      </c>
      <c r="F146" s="175" t="s">
        <v>133</v>
      </c>
      <c r="G146" s="175" t="s">
        <v>374</v>
      </c>
      <c r="H146" s="175" t="s">
        <v>312</v>
      </c>
      <c r="I146" s="177"/>
      <c r="J146" s="177"/>
      <c r="K146" s="177"/>
      <c r="L146" s="177"/>
      <c r="M146" s="177"/>
      <c r="N146" s="177"/>
      <c r="O146" s="177"/>
      <c r="P146" s="177"/>
      <c r="Q146" s="177"/>
      <c r="R146" s="177"/>
      <c r="S146" s="177"/>
      <c r="T146" s="177"/>
      <c r="U146" s="177">
        <f>SUM(I146:T146)</f>
        <v>0</v>
      </c>
      <c r="V146" s="166"/>
    </row>
    <row r="147" spans="1:40" outlineLevel="2">
      <c r="A147" s="175" t="s">
        <v>232</v>
      </c>
      <c r="B147" s="175" t="s">
        <v>199</v>
      </c>
      <c r="C147" s="175" t="s">
        <v>39</v>
      </c>
      <c r="D147" s="176" t="s">
        <v>304</v>
      </c>
      <c r="E147" s="178">
        <v>5142</v>
      </c>
      <c r="F147" s="175" t="s">
        <v>139</v>
      </c>
      <c r="G147" s="175" t="s">
        <v>211</v>
      </c>
      <c r="H147" s="175" t="s">
        <v>313</v>
      </c>
      <c r="I147" s="177"/>
      <c r="J147" s="177"/>
      <c r="K147" s="177"/>
      <c r="L147" s="177"/>
      <c r="M147" s="177"/>
      <c r="N147" s="177"/>
      <c r="O147" s="177"/>
      <c r="P147" s="177"/>
      <c r="Q147" s="177"/>
      <c r="R147" s="177"/>
      <c r="S147" s="177"/>
      <c r="T147" s="177"/>
      <c r="U147" s="177">
        <f>SUM(I147:T147)</f>
        <v>0</v>
      </c>
      <c r="V147" s="166"/>
    </row>
    <row r="148" spans="1:40" s="173" customFormat="1" ht="15.75" outlineLevel="1">
      <c r="A148" s="152"/>
      <c r="B148" s="152"/>
      <c r="C148" s="152" t="s">
        <v>331</v>
      </c>
      <c r="D148" s="200"/>
      <c r="E148" s="199"/>
      <c r="F148" s="152"/>
      <c r="G148" s="152"/>
      <c r="H148" s="152"/>
      <c r="I148" s="186">
        <f t="shared" ref="I148:U148" si="27">SUBTOTAL(9,I146:I147)</f>
        <v>0</v>
      </c>
      <c r="J148" s="186">
        <f t="shared" si="27"/>
        <v>0</v>
      </c>
      <c r="K148" s="186">
        <f t="shared" si="27"/>
        <v>0</v>
      </c>
      <c r="L148" s="186">
        <f t="shared" si="27"/>
        <v>0</v>
      </c>
      <c r="M148" s="186">
        <f t="shared" si="27"/>
        <v>0</v>
      </c>
      <c r="N148" s="186">
        <f t="shared" si="27"/>
        <v>0</v>
      </c>
      <c r="O148" s="186">
        <f t="shared" si="27"/>
        <v>0</v>
      </c>
      <c r="P148" s="186">
        <f t="shared" si="27"/>
        <v>0</v>
      </c>
      <c r="Q148" s="186">
        <f t="shared" si="27"/>
        <v>0</v>
      </c>
      <c r="R148" s="186">
        <f t="shared" si="27"/>
        <v>0</v>
      </c>
      <c r="S148" s="186">
        <f t="shared" si="27"/>
        <v>0</v>
      </c>
      <c r="T148" s="186">
        <f t="shared" si="27"/>
        <v>0</v>
      </c>
      <c r="U148" s="186">
        <f t="shared" si="27"/>
        <v>0</v>
      </c>
    </row>
    <row r="149" spans="1:40" s="173" customFormat="1" ht="15.75">
      <c r="A149" s="152"/>
      <c r="B149" s="152"/>
      <c r="C149" s="152" t="s">
        <v>124</v>
      </c>
      <c r="D149" s="200"/>
      <c r="E149" s="199"/>
      <c r="F149" s="152"/>
      <c r="G149" s="152"/>
      <c r="H149" s="152"/>
      <c r="I149" s="186">
        <f t="shared" ref="I149:U149" si="28">SUBTOTAL(9,I130:I147)</f>
        <v>0</v>
      </c>
      <c r="J149" s="186">
        <f t="shared" si="28"/>
        <v>0</v>
      </c>
      <c r="K149" s="186">
        <f t="shared" si="28"/>
        <v>0</v>
      </c>
      <c r="L149" s="186">
        <f t="shared" si="28"/>
        <v>0</v>
      </c>
      <c r="M149" s="186">
        <f t="shared" si="28"/>
        <v>0</v>
      </c>
      <c r="N149" s="186">
        <f t="shared" si="28"/>
        <v>0</v>
      </c>
      <c r="O149" s="186">
        <f t="shared" si="28"/>
        <v>0</v>
      </c>
      <c r="P149" s="186">
        <f t="shared" si="28"/>
        <v>0</v>
      </c>
      <c r="Q149" s="186">
        <f t="shared" si="28"/>
        <v>0</v>
      </c>
      <c r="R149" s="186">
        <f t="shared" si="28"/>
        <v>0</v>
      </c>
      <c r="S149" s="186">
        <f t="shared" si="28"/>
        <v>0</v>
      </c>
      <c r="T149" s="186">
        <f t="shared" si="28"/>
        <v>0</v>
      </c>
      <c r="U149" s="186">
        <f t="shared" si="28"/>
        <v>0</v>
      </c>
    </row>
    <row r="150" spans="1:40" outlineLevel="1">
      <c r="A150" s="175"/>
      <c r="B150" s="175"/>
      <c r="C150" s="175"/>
      <c r="D150" s="176"/>
      <c r="E150" s="178"/>
      <c r="F150" s="175"/>
      <c r="G150" s="175"/>
      <c r="H150" s="175"/>
      <c r="I150" s="177"/>
      <c r="J150" s="177"/>
      <c r="K150" s="177"/>
      <c r="L150" s="177"/>
      <c r="M150" s="177"/>
      <c r="N150" s="177"/>
      <c r="O150" s="177"/>
      <c r="P150" s="177"/>
      <c r="Q150" s="177"/>
      <c r="R150" s="177"/>
      <c r="S150" s="177"/>
      <c r="T150" s="177"/>
      <c r="U150" s="177"/>
      <c r="V150" s="166"/>
    </row>
    <row r="151" spans="1:40" outlineLevel="2">
      <c r="A151" s="175" t="s">
        <v>225</v>
      </c>
      <c r="B151" s="175" t="s">
        <v>199</v>
      </c>
      <c r="C151" s="175" t="s">
        <v>39</v>
      </c>
      <c r="D151" s="176" t="s">
        <v>224</v>
      </c>
      <c r="E151" s="178">
        <v>6001</v>
      </c>
      <c r="F151" s="175" t="s">
        <v>133</v>
      </c>
      <c r="G151" s="175" t="s">
        <v>134</v>
      </c>
      <c r="H151" s="175" t="s">
        <v>312</v>
      </c>
      <c r="I151" s="177"/>
      <c r="J151" s="177"/>
      <c r="K151" s="177"/>
      <c r="L151" s="177"/>
      <c r="M151" s="177"/>
      <c r="N151" s="177"/>
      <c r="O151" s="177"/>
      <c r="P151" s="177"/>
      <c r="Q151" s="177"/>
      <c r="R151" s="177"/>
      <c r="S151" s="177"/>
      <c r="T151" s="177"/>
      <c r="U151" s="177">
        <f t="shared" ref="U151:U163" si="29">SUM(I151:T151)</f>
        <v>0</v>
      </c>
      <c r="V151" s="166"/>
    </row>
    <row r="152" spans="1:40" outlineLevel="2">
      <c r="A152" s="175" t="s">
        <v>225</v>
      </c>
      <c r="B152" s="175" t="s">
        <v>199</v>
      </c>
      <c r="C152" s="175" t="s">
        <v>39</v>
      </c>
      <c r="D152" s="176" t="s">
        <v>273</v>
      </c>
      <c r="E152" s="178">
        <v>6100</v>
      </c>
      <c r="F152" s="175" t="s">
        <v>133</v>
      </c>
      <c r="G152" s="175" t="s">
        <v>63</v>
      </c>
      <c r="H152" s="175" t="s">
        <v>312</v>
      </c>
      <c r="I152" s="177"/>
      <c r="J152" s="177"/>
      <c r="K152" s="177"/>
      <c r="L152" s="177"/>
      <c r="M152" s="177"/>
      <c r="N152" s="177"/>
      <c r="O152" s="177"/>
      <c r="P152" s="177"/>
      <c r="Q152" s="177"/>
      <c r="R152" s="177"/>
      <c r="S152" s="177"/>
      <c r="T152" s="177"/>
      <c r="U152" s="177">
        <f t="shared" si="29"/>
        <v>0</v>
      </c>
      <c r="V152" s="166"/>
    </row>
    <row r="153" spans="1:40" outlineLevel="2">
      <c r="A153" s="175" t="s">
        <v>225</v>
      </c>
      <c r="B153" s="175" t="s">
        <v>199</v>
      </c>
      <c r="C153" s="175" t="s">
        <v>39</v>
      </c>
      <c r="D153" s="176" t="s">
        <v>273</v>
      </c>
      <c r="E153" s="178">
        <v>6103</v>
      </c>
      <c r="F153" s="175" t="s">
        <v>133</v>
      </c>
      <c r="G153" s="175" t="s">
        <v>65</v>
      </c>
      <c r="H153" s="175" t="s">
        <v>312</v>
      </c>
      <c r="I153" s="177"/>
      <c r="J153" s="177"/>
      <c r="K153" s="177"/>
      <c r="L153" s="177"/>
      <c r="M153" s="177"/>
      <c r="N153" s="177"/>
      <c r="O153" s="177"/>
      <c r="P153" s="177"/>
      <c r="Q153" s="177"/>
      <c r="R153" s="177"/>
      <c r="S153" s="177"/>
      <c r="T153" s="177"/>
      <c r="U153" s="177">
        <f t="shared" si="29"/>
        <v>0</v>
      </c>
      <c r="V153" s="166"/>
    </row>
    <row r="154" spans="1:40" outlineLevel="2">
      <c r="A154" s="175" t="s">
        <v>225</v>
      </c>
      <c r="B154" s="175" t="s">
        <v>199</v>
      </c>
      <c r="C154" s="175" t="s">
        <v>39</v>
      </c>
      <c r="D154" s="176" t="s">
        <v>137</v>
      </c>
      <c r="E154" s="178">
        <v>6107</v>
      </c>
      <c r="F154" s="175" t="s">
        <v>133</v>
      </c>
      <c r="G154" s="175" t="s">
        <v>66</v>
      </c>
      <c r="H154" s="175" t="s">
        <v>312</v>
      </c>
      <c r="I154" s="177"/>
      <c r="J154" s="177"/>
      <c r="K154" s="177"/>
      <c r="L154" s="177"/>
      <c r="M154" s="177"/>
      <c r="N154" s="177"/>
      <c r="O154" s="177"/>
      <c r="P154" s="177"/>
      <c r="Q154" s="177"/>
      <c r="R154" s="177"/>
      <c r="S154" s="177"/>
      <c r="T154" s="177"/>
      <c r="U154" s="177">
        <f t="shared" si="29"/>
        <v>0</v>
      </c>
      <c r="V154" s="166"/>
    </row>
    <row r="155" spans="1:40" outlineLevel="2">
      <c r="A155" s="175" t="s">
        <v>225</v>
      </c>
      <c r="B155" s="175" t="s">
        <v>199</v>
      </c>
      <c r="C155" s="175" t="s">
        <v>39</v>
      </c>
      <c r="D155" s="176" t="s">
        <v>269</v>
      </c>
      <c r="E155" s="178">
        <v>4108</v>
      </c>
      <c r="F155" s="175" t="s">
        <v>136</v>
      </c>
      <c r="G155" s="175" t="s">
        <v>59</v>
      </c>
      <c r="H155" s="175" t="s">
        <v>311</v>
      </c>
      <c r="I155" s="177"/>
      <c r="J155" s="177"/>
      <c r="K155" s="177"/>
      <c r="L155" s="177"/>
      <c r="M155" s="177"/>
      <c r="N155" s="177"/>
      <c r="O155" s="177"/>
      <c r="P155" s="177"/>
      <c r="Q155" s="177"/>
      <c r="R155" s="177"/>
      <c r="S155" s="177"/>
      <c r="T155" s="177"/>
      <c r="U155" s="177">
        <f t="shared" si="29"/>
        <v>0</v>
      </c>
      <c r="V155" s="166"/>
    </row>
    <row r="156" spans="1:40" outlineLevel="2">
      <c r="A156" s="175" t="s">
        <v>225</v>
      </c>
      <c r="B156" s="175" t="s">
        <v>199</v>
      </c>
      <c r="C156" s="175" t="s">
        <v>39</v>
      </c>
      <c r="D156" s="176" t="s">
        <v>270</v>
      </c>
      <c r="E156" s="178">
        <v>4140</v>
      </c>
      <c r="F156" s="175" t="s">
        <v>136</v>
      </c>
      <c r="G156" s="175" t="s">
        <v>61</v>
      </c>
      <c r="H156" s="175" t="s">
        <v>313</v>
      </c>
      <c r="I156" s="177"/>
      <c r="J156" s="177"/>
      <c r="K156" s="177"/>
      <c r="L156" s="177"/>
      <c r="M156" s="177"/>
      <c r="N156" s="177"/>
      <c r="O156" s="177"/>
      <c r="P156" s="177"/>
      <c r="Q156" s="177"/>
      <c r="R156" s="177"/>
      <c r="S156" s="177"/>
      <c r="T156" s="177"/>
      <c r="U156" s="177">
        <f t="shared" si="29"/>
        <v>0</v>
      </c>
      <c r="V156" s="166"/>
    </row>
    <row r="157" spans="1:40" outlineLevel="2">
      <c r="A157" s="175" t="s">
        <v>225</v>
      </c>
      <c r="B157" s="175" t="s">
        <v>199</v>
      </c>
      <c r="C157" s="175" t="s">
        <v>39</v>
      </c>
      <c r="D157" s="176" t="s">
        <v>271</v>
      </c>
      <c r="E157" s="178">
        <v>4147</v>
      </c>
      <c r="F157" s="175" t="s">
        <v>136</v>
      </c>
      <c r="G157" s="175" t="s">
        <v>204</v>
      </c>
      <c r="H157" s="175" t="s">
        <v>311</v>
      </c>
      <c r="I157" s="177"/>
      <c r="J157" s="177"/>
      <c r="K157" s="177"/>
      <c r="L157" s="177"/>
      <c r="M157" s="177"/>
      <c r="N157" s="177"/>
      <c r="O157" s="177"/>
      <c r="P157" s="177"/>
      <c r="Q157" s="177"/>
      <c r="R157" s="177"/>
      <c r="S157" s="177"/>
      <c r="T157" s="177"/>
      <c r="U157" s="177">
        <f t="shared" si="29"/>
        <v>0</v>
      </c>
      <c r="V157" s="170"/>
      <c r="W157" s="170"/>
      <c r="X157" s="170"/>
      <c r="Y157" s="170"/>
      <c r="Z157" s="170"/>
      <c r="AA157" s="170"/>
      <c r="AB157" s="170"/>
      <c r="AC157" s="170"/>
      <c r="AD157" s="170"/>
      <c r="AE157" s="170"/>
      <c r="AF157" s="170"/>
      <c r="AG157" s="170"/>
      <c r="AH157" s="170"/>
      <c r="AI157" s="170"/>
      <c r="AJ157" s="170"/>
      <c r="AK157" s="170"/>
      <c r="AL157" s="170"/>
      <c r="AM157" s="170"/>
      <c r="AN157" s="170"/>
    </row>
    <row r="158" spans="1:40" outlineLevel="2">
      <c r="A158" s="175" t="s">
        <v>225</v>
      </c>
      <c r="B158" s="175" t="s">
        <v>199</v>
      </c>
      <c r="C158" s="175" t="s">
        <v>39</v>
      </c>
      <c r="D158" s="176" t="s">
        <v>205</v>
      </c>
      <c r="E158" s="178">
        <v>4148</v>
      </c>
      <c r="F158" s="175" t="s">
        <v>136</v>
      </c>
      <c r="G158" s="175" t="s">
        <v>205</v>
      </c>
      <c r="H158" s="175" t="s">
        <v>311</v>
      </c>
      <c r="I158" s="177"/>
      <c r="J158" s="177"/>
      <c r="K158" s="177"/>
      <c r="L158" s="177"/>
      <c r="M158" s="177"/>
      <c r="N158" s="177"/>
      <c r="O158" s="177"/>
      <c r="P158" s="177"/>
      <c r="Q158" s="177"/>
      <c r="R158" s="177"/>
      <c r="S158" s="177"/>
      <c r="T158" s="177"/>
      <c r="U158" s="177">
        <f t="shared" si="29"/>
        <v>0</v>
      </c>
      <c r="V158" s="166"/>
    </row>
    <row r="159" spans="1:40" outlineLevel="2">
      <c r="A159" s="175" t="s">
        <v>225</v>
      </c>
      <c r="B159" s="175" t="s">
        <v>199</v>
      </c>
      <c r="C159" s="175" t="s">
        <v>39</v>
      </c>
      <c r="D159" s="176" t="s">
        <v>272</v>
      </c>
      <c r="E159" s="178">
        <v>4152</v>
      </c>
      <c r="F159" s="175" t="s">
        <v>136</v>
      </c>
      <c r="G159" s="175" t="s">
        <v>208</v>
      </c>
      <c r="H159" s="175" t="s">
        <v>313</v>
      </c>
      <c r="I159" s="177"/>
      <c r="J159" s="177"/>
      <c r="K159" s="177"/>
      <c r="L159" s="177"/>
      <c r="M159" s="177"/>
      <c r="N159" s="177"/>
      <c r="O159" s="177"/>
      <c r="P159" s="177"/>
      <c r="Q159" s="177"/>
      <c r="R159" s="177"/>
      <c r="S159" s="177"/>
      <c r="T159" s="177"/>
      <c r="U159" s="177">
        <f t="shared" si="29"/>
        <v>0</v>
      </c>
      <c r="V159" s="166"/>
    </row>
    <row r="160" spans="1:40" outlineLevel="2">
      <c r="A160" s="175" t="s">
        <v>225</v>
      </c>
      <c r="B160" s="175" t="s">
        <v>199</v>
      </c>
      <c r="C160" s="175" t="s">
        <v>39</v>
      </c>
      <c r="D160" s="176" t="s">
        <v>441</v>
      </c>
      <c r="E160" s="178">
        <v>4163</v>
      </c>
      <c r="F160" s="175" t="s">
        <v>136</v>
      </c>
      <c r="G160" s="175" t="s">
        <v>383</v>
      </c>
      <c r="H160" s="175" t="s">
        <v>313</v>
      </c>
      <c r="I160" s="177"/>
      <c r="J160" s="177"/>
      <c r="K160" s="177"/>
      <c r="L160" s="177"/>
      <c r="M160" s="177"/>
      <c r="N160" s="177"/>
      <c r="O160" s="177"/>
      <c r="P160" s="177"/>
      <c r="Q160" s="177"/>
      <c r="R160" s="177"/>
      <c r="S160" s="177"/>
      <c r="T160" s="177"/>
      <c r="U160" s="177">
        <f t="shared" si="29"/>
        <v>0</v>
      </c>
      <c r="V160" s="166"/>
    </row>
    <row r="161" spans="1:40" outlineLevel="2">
      <c r="A161" s="175" t="s">
        <v>225</v>
      </c>
      <c r="B161" s="175" t="s">
        <v>199</v>
      </c>
      <c r="C161" s="175" t="s">
        <v>39</v>
      </c>
      <c r="D161" s="176" t="s">
        <v>384</v>
      </c>
      <c r="E161" s="178">
        <v>4164</v>
      </c>
      <c r="F161" s="175" t="s">
        <v>136</v>
      </c>
      <c r="G161" s="175" t="s">
        <v>384</v>
      </c>
      <c r="H161" s="175" t="s">
        <v>313</v>
      </c>
      <c r="I161" s="177"/>
      <c r="J161" s="177"/>
      <c r="K161" s="177"/>
      <c r="L161" s="177"/>
      <c r="M161" s="177"/>
      <c r="N161" s="177"/>
      <c r="O161" s="177"/>
      <c r="P161" s="177"/>
      <c r="Q161" s="177"/>
      <c r="R161" s="177"/>
      <c r="S161" s="177"/>
      <c r="T161" s="177"/>
      <c r="U161" s="177">
        <f t="shared" si="29"/>
        <v>0</v>
      </c>
      <c r="V161" s="166"/>
    </row>
    <row r="162" spans="1:40" outlineLevel="2">
      <c r="A162" s="175" t="s">
        <v>225</v>
      </c>
      <c r="B162" s="175" t="s">
        <v>199</v>
      </c>
      <c r="C162" s="175" t="s">
        <v>39</v>
      </c>
      <c r="D162" s="176" t="s">
        <v>322</v>
      </c>
      <c r="E162" s="178">
        <v>4169</v>
      </c>
      <c r="F162" s="175" t="s">
        <v>136</v>
      </c>
      <c r="G162" s="175" t="s">
        <v>321</v>
      </c>
      <c r="H162" s="175" t="s">
        <v>313</v>
      </c>
      <c r="I162" s="177"/>
      <c r="J162" s="177"/>
      <c r="K162" s="177"/>
      <c r="L162" s="177"/>
      <c r="M162" s="177"/>
      <c r="N162" s="177"/>
      <c r="O162" s="177"/>
      <c r="P162" s="177"/>
      <c r="Q162" s="177"/>
      <c r="R162" s="177"/>
      <c r="S162" s="177"/>
      <c r="T162" s="177"/>
      <c r="U162" s="177">
        <f t="shared" si="29"/>
        <v>0</v>
      </c>
      <c r="V162" s="170"/>
      <c r="W162" s="170"/>
      <c r="X162" s="170"/>
      <c r="Y162" s="170"/>
      <c r="Z162" s="170"/>
      <c r="AA162" s="170"/>
      <c r="AB162" s="170"/>
      <c r="AC162" s="170"/>
      <c r="AD162" s="170"/>
      <c r="AE162" s="170"/>
      <c r="AF162" s="170"/>
      <c r="AG162" s="170"/>
      <c r="AH162" s="170"/>
      <c r="AI162" s="170"/>
      <c r="AJ162" s="170"/>
      <c r="AK162" s="170"/>
      <c r="AL162" s="170"/>
      <c r="AM162" s="170"/>
      <c r="AN162" s="170"/>
    </row>
    <row r="163" spans="1:40" outlineLevel="2">
      <c r="A163" s="175" t="s">
        <v>225</v>
      </c>
      <c r="B163" s="175" t="s">
        <v>199</v>
      </c>
      <c r="C163" s="175" t="s">
        <v>39</v>
      </c>
      <c r="D163" s="176" t="s">
        <v>386</v>
      </c>
      <c r="E163" s="178">
        <v>4171</v>
      </c>
      <c r="F163" s="175" t="s">
        <v>136</v>
      </c>
      <c r="G163" s="175" t="s">
        <v>386</v>
      </c>
      <c r="H163" s="175" t="s">
        <v>313</v>
      </c>
      <c r="I163" s="177"/>
      <c r="J163" s="177"/>
      <c r="K163" s="177"/>
      <c r="L163" s="177"/>
      <c r="M163" s="177"/>
      <c r="N163" s="177"/>
      <c r="O163" s="177"/>
      <c r="P163" s="177"/>
      <c r="Q163" s="177"/>
      <c r="R163" s="177"/>
      <c r="S163" s="177"/>
      <c r="T163" s="177"/>
      <c r="U163" s="177">
        <f t="shared" si="29"/>
        <v>0</v>
      </c>
      <c r="V163" s="166"/>
    </row>
    <row r="164" spans="1:40" s="173" customFormat="1" ht="15.75" outlineLevel="1">
      <c r="A164" s="152" t="s">
        <v>327</v>
      </c>
      <c r="B164" s="152"/>
      <c r="C164" s="152"/>
      <c r="D164" s="200"/>
      <c r="E164" s="199"/>
      <c r="F164" s="152"/>
      <c r="G164" s="152"/>
      <c r="H164" s="152"/>
      <c r="I164" s="186">
        <f t="shared" ref="I164:U164" si="30">SUBTOTAL(9,I151:I163)</f>
        <v>0</v>
      </c>
      <c r="J164" s="186">
        <f t="shared" si="30"/>
        <v>0</v>
      </c>
      <c r="K164" s="186">
        <f t="shared" si="30"/>
        <v>0</v>
      </c>
      <c r="L164" s="186">
        <f t="shared" si="30"/>
        <v>0</v>
      </c>
      <c r="M164" s="186">
        <f t="shared" si="30"/>
        <v>0</v>
      </c>
      <c r="N164" s="186">
        <f t="shared" si="30"/>
        <v>0</v>
      </c>
      <c r="O164" s="186">
        <f t="shared" si="30"/>
        <v>0</v>
      </c>
      <c r="P164" s="186">
        <f t="shared" si="30"/>
        <v>0</v>
      </c>
      <c r="Q164" s="186">
        <f t="shared" si="30"/>
        <v>0</v>
      </c>
      <c r="R164" s="186">
        <f t="shared" si="30"/>
        <v>0</v>
      </c>
      <c r="S164" s="186">
        <f t="shared" si="30"/>
        <v>0</v>
      </c>
      <c r="T164" s="186">
        <f t="shared" si="30"/>
        <v>0</v>
      </c>
      <c r="U164" s="186">
        <f t="shared" si="30"/>
        <v>0</v>
      </c>
    </row>
    <row r="165" spans="1:40" outlineLevel="1">
      <c r="A165" s="175"/>
      <c r="B165" s="175"/>
      <c r="C165" s="175"/>
      <c r="D165" s="176"/>
      <c r="E165" s="178"/>
      <c r="F165" s="175"/>
      <c r="G165" s="175"/>
      <c r="H165" s="175"/>
      <c r="I165" s="177"/>
      <c r="J165" s="177"/>
      <c r="K165" s="177"/>
      <c r="L165" s="177"/>
      <c r="M165" s="177"/>
      <c r="N165" s="177"/>
      <c r="O165" s="177"/>
      <c r="P165" s="177"/>
      <c r="Q165" s="177"/>
      <c r="R165" s="177"/>
      <c r="S165" s="177"/>
      <c r="T165" s="177"/>
      <c r="U165" s="177"/>
      <c r="V165" s="166"/>
    </row>
    <row r="166" spans="1:40" outlineLevel="2">
      <c r="A166" s="175" t="s">
        <v>228</v>
      </c>
      <c r="B166" s="175" t="s">
        <v>199</v>
      </c>
      <c r="C166" s="175" t="s">
        <v>39</v>
      </c>
      <c r="D166" s="176" t="s">
        <v>443</v>
      </c>
      <c r="E166" s="178">
        <v>4142</v>
      </c>
      <c r="F166" s="175" t="s">
        <v>136</v>
      </c>
      <c r="G166" s="175" t="s">
        <v>381</v>
      </c>
      <c r="H166" s="175" t="s">
        <v>311</v>
      </c>
      <c r="I166" s="177"/>
      <c r="J166" s="177"/>
      <c r="K166" s="177"/>
      <c r="L166" s="177"/>
      <c r="M166" s="177"/>
      <c r="N166" s="177"/>
      <c r="O166" s="177"/>
      <c r="P166" s="177"/>
      <c r="Q166" s="177"/>
      <c r="R166" s="177"/>
      <c r="S166" s="177"/>
      <c r="T166" s="177"/>
      <c r="U166" s="177">
        <f>SUM(I166:T166)</f>
        <v>0</v>
      </c>
      <c r="V166" s="166"/>
    </row>
    <row r="167" spans="1:40" outlineLevel="2">
      <c r="A167" s="175" t="s">
        <v>228</v>
      </c>
      <c r="B167" s="175" t="s">
        <v>199</v>
      </c>
      <c r="C167" s="175" t="s">
        <v>39</v>
      </c>
      <c r="D167" s="176" t="s">
        <v>443</v>
      </c>
      <c r="E167" s="178">
        <v>4143</v>
      </c>
      <c r="F167" s="175" t="s">
        <v>136</v>
      </c>
      <c r="G167" s="175" t="s">
        <v>382</v>
      </c>
      <c r="H167" s="175" t="s">
        <v>311</v>
      </c>
      <c r="I167" s="177"/>
      <c r="J167" s="177"/>
      <c r="K167" s="177"/>
      <c r="L167" s="177"/>
      <c r="M167" s="177"/>
      <c r="N167" s="177"/>
      <c r="O167" s="177"/>
      <c r="P167" s="177"/>
      <c r="Q167" s="177"/>
      <c r="R167" s="177"/>
      <c r="S167" s="177"/>
      <c r="T167" s="177"/>
      <c r="U167" s="177">
        <f>SUM(I167:T167)</f>
        <v>0</v>
      </c>
      <c r="V167" s="166"/>
    </row>
    <row r="168" spans="1:40" outlineLevel="2">
      <c r="A168" s="175" t="s">
        <v>228</v>
      </c>
      <c r="B168" s="175" t="s">
        <v>199</v>
      </c>
      <c r="C168" s="175" t="s">
        <v>39</v>
      </c>
      <c r="D168" s="176" t="s">
        <v>267</v>
      </c>
      <c r="E168" s="178">
        <v>4149</v>
      </c>
      <c r="F168" s="175" t="s">
        <v>136</v>
      </c>
      <c r="G168" s="175" t="s">
        <v>206</v>
      </c>
      <c r="H168" s="175" t="s">
        <v>311</v>
      </c>
      <c r="I168" s="177"/>
      <c r="J168" s="177"/>
      <c r="K168" s="177"/>
      <c r="L168" s="177"/>
      <c r="M168" s="177"/>
      <c r="N168" s="177"/>
      <c r="O168" s="177"/>
      <c r="P168" s="177"/>
      <c r="Q168" s="177"/>
      <c r="R168" s="177"/>
      <c r="S168" s="177"/>
      <c r="T168" s="177"/>
      <c r="U168" s="177">
        <f>SUM(I168:T168)</f>
        <v>0</v>
      </c>
      <c r="V168" s="166"/>
    </row>
    <row r="169" spans="1:40" outlineLevel="2">
      <c r="A169" s="175" t="s">
        <v>228</v>
      </c>
      <c r="B169" s="175" t="s">
        <v>199</v>
      </c>
      <c r="C169" s="175" t="s">
        <v>39</v>
      </c>
      <c r="D169" s="176" t="s">
        <v>207</v>
      </c>
      <c r="E169" s="178">
        <v>4150</v>
      </c>
      <c r="F169" s="175" t="s">
        <v>136</v>
      </c>
      <c r="G169" s="175" t="s">
        <v>207</v>
      </c>
      <c r="H169" s="175" t="s">
        <v>311</v>
      </c>
      <c r="I169" s="177"/>
      <c r="J169" s="177"/>
      <c r="K169" s="177"/>
      <c r="L169" s="177"/>
      <c r="M169" s="177"/>
      <c r="N169" s="177"/>
      <c r="O169" s="177"/>
      <c r="P169" s="177"/>
      <c r="Q169" s="177"/>
      <c r="R169" s="177"/>
      <c r="S169" s="177"/>
      <c r="T169" s="177"/>
      <c r="U169" s="177">
        <f>SUM(I169:T169)</f>
        <v>0</v>
      </c>
      <c r="V169" s="166"/>
    </row>
    <row r="170" spans="1:40" s="173" customFormat="1" ht="15.75" outlineLevel="1">
      <c r="A170" s="152" t="s">
        <v>328</v>
      </c>
      <c r="B170" s="152"/>
      <c r="C170" s="152"/>
      <c r="D170" s="200"/>
      <c r="E170" s="199"/>
      <c r="F170" s="152"/>
      <c r="G170" s="152"/>
      <c r="H170" s="152"/>
      <c r="I170" s="186">
        <f t="shared" ref="I170:U170" si="31">SUBTOTAL(9,I166:I169)</f>
        <v>0</v>
      </c>
      <c r="J170" s="186">
        <f t="shared" si="31"/>
        <v>0</v>
      </c>
      <c r="K170" s="186">
        <f t="shared" si="31"/>
        <v>0</v>
      </c>
      <c r="L170" s="186">
        <f t="shared" si="31"/>
        <v>0</v>
      </c>
      <c r="M170" s="186">
        <f t="shared" si="31"/>
        <v>0</v>
      </c>
      <c r="N170" s="186">
        <f t="shared" si="31"/>
        <v>0</v>
      </c>
      <c r="O170" s="186">
        <f t="shared" si="31"/>
        <v>0</v>
      </c>
      <c r="P170" s="186">
        <f t="shared" si="31"/>
        <v>0</v>
      </c>
      <c r="Q170" s="186">
        <f t="shared" si="31"/>
        <v>0</v>
      </c>
      <c r="R170" s="186">
        <f t="shared" si="31"/>
        <v>0</v>
      </c>
      <c r="S170" s="186">
        <f t="shared" si="31"/>
        <v>0</v>
      </c>
      <c r="T170" s="186">
        <f t="shared" si="31"/>
        <v>0</v>
      </c>
      <c r="U170" s="186">
        <f t="shared" si="31"/>
        <v>0</v>
      </c>
    </row>
    <row r="171" spans="1:40" outlineLevel="1">
      <c r="A171" s="175"/>
      <c r="B171" s="175"/>
      <c r="C171" s="175"/>
      <c r="D171" s="176"/>
      <c r="E171" s="178"/>
      <c r="F171" s="175"/>
      <c r="G171" s="175"/>
      <c r="H171" s="175"/>
      <c r="I171" s="177"/>
      <c r="J171" s="177"/>
      <c r="K171" s="177"/>
      <c r="L171" s="177"/>
      <c r="M171" s="177"/>
      <c r="N171" s="177"/>
      <c r="O171" s="177"/>
      <c r="P171" s="177"/>
      <c r="Q171" s="177"/>
      <c r="R171" s="177"/>
      <c r="S171" s="177"/>
      <c r="T171" s="177"/>
      <c r="U171" s="177"/>
      <c r="V171" s="166"/>
    </row>
    <row r="172" spans="1:40">
      <c r="A172" s="175" t="s">
        <v>230</v>
      </c>
      <c r="B172" s="175" t="s">
        <v>201</v>
      </c>
      <c r="C172" s="175" t="s">
        <v>40</v>
      </c>
      <c r="D172" s="176" t="s">
        <v>298</v>
      </c>
      <c r="E172" s="178">
        <v>5005</v>
      </c>
      <c r="F172" s="175" t="s">
        <v>139</v>
      </c>
      <c r="G172" s="175" t="s">
        <v>209</v>
      </c>
      <c r="H172" s="175" t="s">
        <v>312</v>
      </c>
      <c r="I172" s="177"/>
      <c r="J172" s="177"/>
      <c r="K172" s="177"/>
      <c r="L172" s="177"/>
      <c r="M172" s="177"/>
      <c r="N172" s="177"/>
      <c r="O172" s="177"/>
      <c r="P172" s="177"/>
      <c r="Q172" s="177"/>
      <c r="R172" s="177"/>
      <c r="S172" s="177"/>
      <c r="T172" s="177"/>
      <c r="U172" s="177">
        <f t="shared" ref="U172:U179" si="32">SUM(I172:T172)</f>
        <v>0</v>
      </c>
      <c r="V172" s="166"/>
    </row>
    <row r="173" spans="1:40" outlineLevel="2">
      <c r="A173" s="175" t="s">
        <v>230</v>
      </c>
      <c r="B173" s="175" t="s">
        <v>201</v>
      </c>
      <c r="C173" s="175" t="s">
        <v>40</v>
      </c>
      <c r="D173" s="176" t="s">
        <v>299</v>
      </c>
      <c r="E173" s="178">
        <v>5006</v>
      </c>
      <c r="F173" s="175" t="s">
        <v>139</v>
      </c>
      <c r="G173" s="175" t="s">
        <v>210</v>
      </c>
      <c r="H173" s="175" t="s">
        <v>311</v>
      </c>
      <c r="I173" s="177"/>
      <c r="J173" s="177"/>
      <c r="K173" s="177"/>
      <c r="L173" s="177"/>
      <c r="M173" s="177"/>
      <c r="N173" s="177"/>
      <c r="O173" s="177"/>
      <c r="P173" s="177"/>
      <c r="Q173" s="177"/>
      <c r="R173" s="177"/>
      <c r="S173" s="177"/>
      <c r="T173" s="177"/>
      <c r="U173" s="177">
        <f t="shared" si="32"/>
        <v>0</v>
      </c>
      <c r="V173" s="169"/>
      <c r="W173" s="169"/>
      <c r="X173" s="169"/>
      <c r="Y173" s="169"/>
      <c r="Z173" s="169"/>
      <c r="AA173" s="169"/>
      <c r="AB173" s="169"/>
      <c r="AC173" s="169"/>
      <c r="AD173" s="169"/>
      <c r="AE173" s="169"/>
      <c r="AF173" s="169"/>
      <c r="AG173" s="169"/>
      <c r="AH173" s="169"/>
      <c r="AI173" s="169"/>
      <c r="AJ173" s="169"/>
      <c r="AK173" s="169"/>
      <c r="AL173" s="169"/>
      <c r="AM173" s="169"/>
      <c r="AN173" s="169"/>
    </row>
    <row r="174" spans="1:40" ht="15.75" outlineLevel="2">
      <c r="A174" s="175" t="s">
        <v>230</v>
      </c>
      <c r="B174" s="175" t="s">
        <v>201</v>
      </c>
      <c r="C174" s="175" t="s">
        <v>40</v>
      </c>
      <c r="D174" s="176" t="s">
        <v>300</v>
      </c>
      <c r="E174" s="178">
        <v>5010</v>
      </c>
      <c r="F174" s="175" t="s">
        <v>139</v>
      </c>
      <c r="G174" s="175" t="s">
        <v>4</v>
      </c>
      <c r="H174" s="175" t="s">
        <v>311</v>
      </c>
      <c r="I174" s="177"/>
      <c r="J174" s="177"/>
      <c r="K174" s="177"/>
      <c r="L174" s="177"/>
      <c r="M174" s="177"/>
      <c r="N174" s="177"/>
      <c r="O174" s="177"/>
      <c r="P174" s="177"/>
      <c r="Q174" s="177"/>
      <c r="R174" s="177"/>
      <c r="S174" s="177"/>
      <c r="T174" s="177"/>
      <c r="U174" s="177">
        <f t="shared" si="32"/>
        <v>0</v>
      </c>
      <c r="V174" s="173"/>
      <c r="W174" s="173"/>
      <c r="X174" s="173"/>
      <c r="Y174" s="173"/>
      <c r="Z174" s="173"/>
      <c r="AA174" s="173"/>
      <c r="AB174" s="173"/>
      <c r="AC174" s="173"/>
      <c r="AD174" s="173"/>
      <c r="AE174" s="173"/>
      <c r="AF174" s="173"/>
      <c r="AG174" s="173"/>
      <c r="AH174" s="173"/>
      <c r="AI174" s="173"/>
      <c r="AJ174" s="173"/>
      <c r="AK174" s="173"/>
      <c r="AL174" s="173"/>
      <c r="AM174" s="173"/>
      <c r="AN174" s="173"/>
    </row>
    <row r="175" spans="1:40" outlineLevel="2">
      <c r="A175" s="175" t="s">
        <v>230</v>
      </c>
      <c r="B175" s="175" t="s">
        <v>201</v>
      </c>
      <c r="C175" s="175" t="s">
        <v>40</v>
      </c>
      <c r="D175" s="176" t="s">
        <v>444</v>
      </c>
      <c r="E175" s="178">
        <v>5138</v>
      </c>
      <c r="F175" s="175" t="s">
        <v>139</v>
      </c>
      <c r="G175" s="175" t="s">
        <v>388</v>
      </c>
      <c r="H175" s="175" t="s">
        <v>313</v>
      </c>
      <c r="I175" s="177"/>
      <c r="J175" s="177"/>
      <c r="K175" s="177"/>
      <c r="L175" s="177"/>
      <c r="M175" s="177"/>
      <c r="N175" s="177"/>
      <c r="O175" s="177"/>
      <c r="P175" s="177"/>
      <c r="Q175" s="177"/>
      <c r="R175" s="177"/>
      <c r="S175" s="177"/>
      <c r="T175" s="177"/>
      <c r="U175" s="177">
        <f t="shared" si="32"/>
        <v>0</v>
      </c>
      <c r="V175" s="166"/>
    </row>
    <row r="176" spans="1:40" outlineLevel="2">
      <c r="A176" s="175" t="s">
        <v>230</v>
      </c>
      <c r="B176" s="175" t="s">
        <v>201</v>
      </c>
      <c r="C176" s="175" t="s">
        <v>40</v>
      </c>
      <c r="D176" s="176" t="s">
        <v>445</v>
      </c>
      <c r="E176" s="178">
        <v>5143</v>
      </c>
      <c r="F176" s="175" t="s">
        <v>139</v>
      </c>
      <c r="G176" s="175" t="s">
        <v>233</v>
      </c>
      <c r="H176" s="175" t="s">
        <v>313</v>
      </c>
      <c r="I176" s="177"/>
      <c r="J176" s="177"/>
      <c r="K176" s="177"/>
      <c r="L176" s="177"/>
      <c r="M176" s="177"/>
      <c r="N176" s="177"/>
      <c r="O176" s="177"/>
      <c r="P176" s="177"/>
      <c r="Q176" s="177"/>
      <c r="R176" s="177"/>
      <c r="S176" s="177"/>
      <c r="T176" s="177"/>
      <c r="U176" s="177">
        <f t="shared" si="32"/>
        <v>0</v>
      </c>
      <c r="V176" s="166"/>
    </row>
    <row r="177" spans="1:22" outlineLevel="2">
      <c r="A177" s="175" t="s">
        <v>230</v>
      </c>
      <c r="B177" s="175" t="s">
        <v>201</v>
      </c>
      <c r="C177" s="175" t="s">
        <v>40</v>
      </c>
      <c r="D177" s="176" t="s">
        <v>221</v>
      </c>
      <c r="E177" s="178">
        <v>5144</v>
      </c>
      <c r="F177" s="175" t="s">
        <v>139</v>
      </c>
      <c r="G177" s="175" t="s">
        <v>221</v>
      </c>
      <c r="H177" s="175" t="s">
        <v>313</v>
      </c>
      <c r="I177" s="177"/>
      <c r="J177" s="177"/>
      <c r="K177" s="177"/>
      <c r="L177" s="177"/>
      <c r="M177" s="177"/>
      <c r="N177" s="177"/>
      <c r="O177" s="177"/>
      <c r="P177" s="177"/>
      <c r="Q177" s="177"/>
      <c r="R177" s="177"/>
      <c r="S177" s="177"/>
      <c r="T177" s="177"/>
      <c r="U177" s="177">
        <f t="shared" si="32"/>
        <v>0</v>
      </c>
      <c r="V177" s="166"/>
    </row>
    <row r="178" spans="1:22" outlineLevel="2">
      <c r="A178" s="175" t="s">
        <v>230</v>
      </c>
      <c r="B178" s="175" t="s">
        <v>201</v>
      </c>
      <c r="C178" s="175" t="s">
        <v>40</v>
      </c>
      <c r="D178" s="176" t="s">
        <v>353</v>
      </c>
      <c r="E178" s="178">
        <v>5147</v>
      </c>
      <c r="F178" s="175" t="s">
        <v>139</v>
      </c>
      <c r="G178" s="175" t="s">
        <v>353</v>
      </c>
      <c r="H178" s="175" t="s">
        <v>313</v>
      </c>
      <c r="I178" s="177"/>
      <c r="J178" s="177"/>
      <c r="K178" s="177"/>
      <c r="L178" s="177"/>
      <c r="M178" s="177"/>
      <c r="N178" s="177"/>
      <c r="O178" s="177"/>
      <c r="P178" s="177"/>
      <c r="Q178" s="177"/>
      <c r="R178" s="177"/>
      <c r="S178" s="177"/>
      <c r="T178" s="177"/>
      <c r="U178" s="177">
        <f t="shared" si="32"/>
        <v>0</v>
      </c>
      <c r="V178" s="166"/>
    </row>
    <row r="179" spans="1:22" outlineLevel="2">
      <c r="A179" s="175" t="s">
        <v>230</v>
      </c>
      <c r="B179" s="175" t="s">
        <v>201</v>
      </c>
      <c r="C179" s="175" t="s">
        <v>40</v>
      </c>
      <c r="D179" s="176" t="s">
        <v>303</v>
      </c>
      <c r="E179" s="178">
        <v>7200</v>
      </c>
      <c r="F179" s="175" t="s">
        <v>141</v>
      </c>
      <c r="G179" s="175" t="s">
        <v>73</v>
      </c>
      <c r="H179" s="175" t="s">
        <v>311</v>
      </c>
      <c r="I179" s="177"/>
      <c r="J179" s="177"/>
      <c r="K179" s="177"/>
      <c r="L179" s="177"/>
      <c r="M179" s="177"/>
      <c r="N179" s="177"/>
      <c r="O179" s="177"/>
      <c r="P179" s="177"/>
      <c r="Q179" s="177"/>
      <c r="R179" s="177"/>
      <c r="S179" s="177"/>
      <c r="T179" s="177"/>
      <c r="U179" s="177">
        <f t="shared" si="32"/>
        <v>0</v>
      </c>
      <c r="V179" s="166"/>
    </row>
    <row r="180" spans="1:22" s="173" customFormat="1" ht="15.75" outlineLevel="1">
      <c r="A180" s="152"/>
      <c r="B180" s="152"/>
      <c r="C180" s="199" t="s">
        <v>334</v>
      </c>
      <c r="D180" s="200"/>
      <c r="E180" s="199"/>
      <c r="F180" s="152"/>
      <c r="G180" s="152"/>
      <c r="H180" s="152"/>
      <c r="I180" s="186">
        <f t="shared" ref="I180:T180" si="33">SUBTOTAL(9,I172:I179)</f>
        <v>0</v>
      </c>
      <c r="J180" s="186">
        <f t="shared" si="33"/>
        <v>0</v>
      </c>
      <c r="K180" s="186">
        <f t="shared" si="33"/>
        <v>0</v>
      </c>
      <c r="L180" s="186">
        <f t="shared" si="33"/>
        <v>0</v>
      </c>
      <c r="M180" s="186">
        <f t="shared" si="33"/>
        <v>0</v>
      </c>
      <c r="N180" s="186">
        <f t="shared" si="33"/>
        <v>0</v>
      </c>
      <c r="O180" s="186">
        <f t="shared" si="33"/>
        <v>0</v>
      </c>
      <c r="P180" s="186">
        <f t="shared" si="33"/>
        <v>0</v>
      </c>
      <c r="Q180" s="186">
        <f t="shared" si="33"/>
        <v>0</v>
      </c>
      <c r="R180" s="186">
        <f t="shared" si="33"/>
        <v>0</v>
      </c>
      <c r="S180" s="186">
        <f t="shared" si="33"/>
        <v>0</v>
      </c>
      <c r="T180" s="186">
        <f t="shared" si="33"/>
        <v>0</v>
      </c>
      <c r="U180" s="186">
        <f>SUBTOTAL(9,U172:U179)</f>
        <v>0</v>
      </c>
    </row>
    <row r="181" spans="1:22" outlineLevel="2">
      <c r="A181" s="175" t="s">
        <v>230</v>
      </c>
      <c r="B181" s="175" t="s">
        <v>201</v>
      </c>
      <c r="C181" s="175" t="s">
        <v>45</v>
      </c>
      <c r="D181" s="176" t="s">
        <v>389</v>
      </c>
      <c r="E181" s="178">
        <v>5150</v>
      </c>
      <c r="F181" s="175" t="s">
        <v>139</v>
      </c>
      <c r="G181" s="175" t="s">
        <v>389</v>
      </c>
      <c r="H181" s="175" t="s">
        <v>313</v>
      </c>
      <c r="I181" s="177">
        <v>0</v>
      </c>
      <c r="J181" s="177">
        <v>0</v>
      </c>
      <c r="K181" s="177">
        <v>0</v>
      </c>
      <c r="L181" s="177">
        <v>0</v>
      </c>
      <c r="M181" s="177">
        <v>0</v>
      </c>
      <c r="N181" s="177">
        <v>0</v>
      </c>
      <c r="O181" s="177">
        <v>0</v>
      </c>
      <c r="P181" s="177">
        <v>0</v>
      </c>
      <c r="Q181" s="177">
        <v>0</v>
      </c>
      <c r="R181" s="177">
        <v>0</v>
      </c>
      <c r="S181" s="177">
        <v>0</v>
      </c>
      <c r="T181" s="177">
        <v>0</v>
      </c>
      <c r="U181" s="177">
        <f>SUM(I181:T181)</f>
        <v>0</v>
      </c>
      <c r="V181" s="166"/>
    </row>
    <row r="182" spans="1:22" s="173" customFormat="1" ht="15.75" outlineLevel="1">
      <c r="A182" s="152"/>
      <c r="B182" s="152"/>
      <c r="C182" s="152" t="s">
        <v>332</v>
      </c>
      <c r="D182" s="200"/>
      <c r="E182" s="199"/>
      <c r="F182" s="152"/>
      <c r="G182" s="152"/>
      <c r="H182" s="152"/>
      <c r="I182" s="186">
        <f t="shared" ref="I182:U182" si="34">SUBTOTAL(9,I181:I181)</f>
        <v>0</v>
      </c>
      <c r="J182" s="186">
        <f t="shared" si="34"/>
        <v>0</v>
      </c>
      <c r="K182" s="186">
        <f t="shared" si="34"/>
        <v>0</v>
      </c>
      <c r="L182" s="186">
        <f t="shared" si="34"/>
        <v>0</v>
      </c>
      <c r="M182" s="186">
        <f t="shared" si="34"/>
        <v>0</v>
      </c>
      <c r="N182" s="186">
        <f t="shared" si="34"/>
        <v>0</v>
      </c>
      <c r="O182" s="186">
        <f t="shared" si="34"/>
        <v>0</v>
      </c>
      <c r="P182" s="186">
        <f t="shared" si="34"/>
        <v>0</v>
      </c>
      <c r="Q182" s="186">
        <f t="shared" si="34"/>
        <v>0</v>
      </c>
      <c r="R182" s="186">
        <f t="shared" si="34"/>
        <v>0</v>
      </c>
      <c r="S182" s="186">
        <f t="shared" si="34"/>
        <v>0</v>
      </c>
      <c r="T182" s="186">
        <f t="shared" si="34"/>
        <v>0</v>
      </c>
      <c r="U182" s="186">
        <f t="shared" si="34"/>
        <v>0</v>
      </c>
    </row>
    <row r="183" spans="1:22" s="173" customFormat="1" ht="15.75">
      <c r="A183" s="152"/>
      <c r="B183" s="152"/>
      <c r="C183" s="152" t="s">
        <v>124</v>
      </c>
      <c r="D183" s="200"/>
      <c r="E183" s="199"/>
      <c r="F183" s="152"/>
      <c r="G183" s="152"/>
      <c r="H183" s="152"/>
      <c r="I183" s="186">
        <f t="shared" ref="I183:U183" si="35">SUBTOTAL(9,I173:I181)</f>
        <v>0</v>
      </c>
      <c r="J183" s="186">
        <f t="shared" si="35"/>
        <v>0</v>
      </c>
      <c r="K183" s="186">
        <f t="shared" si="35"/>
        <v>0</v>
      </c>
      <c r="L183" s="186">
        <f t="shared" si="35"/>
        <v>0</v>
      </c>
      <c r="M183" s="186">
        <f t="shared" si="35"/>
        <v>0</v>
      </c>
      <c r="N183" s="186">
        <f t="shared" si="35"/>
        <v>0</v>
      </c>
      <c r="O183" s="186">
        <f t="shared" si="35"/>
        <v>0</v>
      </c>
      <c r="P183" s="186">
        <f t="shared" si="35"/>
        <v>0</v>
      </c>
      <c r="Q183" s="186">
        <f t="shared" si="35"/>
        <v>0</v>
      </c>
      <c r="R183" s="186">
        <f t="shared" si="35"/>
        <v>0</v>
      </c>
      <c r="S183" s="186">
        <f t="shared" si="35"/>
        <v>0</v>
      </c>
      <c r="T183" s="186">
        <f t="shared" si="35"/>
        <v>0</v>
      </c>
      <c r="U183" s="186">
        <f t="shared" si="35"/>
        <v>0</v>
      </c>
    </row>
    <row r="184" spans="1:22" outlineLevel="1">
      <c r="A184" s="175"/>
      <c r="B184" s="175"/>
      <c r="C184" s="175"/>
      <c r="D184" s="176"/>
      <c r="E184" s="178"/>
      <c r="F184" s="175"/>
      <c r="G184" s="175"/>
      <c r="H184" s="175"/>
      <c r="I184" s="177"/>
      <c r="J184" s="177"/>
      <c r="K184" s="177"/>
      <c r="L184" s="177"/>
      <c r="M184" s="177"/>
      <c r="N184" s="177"/>
      <c r="O184" s="177"/>
      <c r="P184" s="177"/>
      <c r="Q184" s="177"/>
      <c r="R184" s="177"/>
      <c r="S184" s="177"/>
      <c r="T184" s="177"/>
      <c r="U184" s="177"/>
      <c r="V184" s="166"/>
    </row>
    <row r="185" spans="1:22" outlineLevel="2">
      <c r="A185" s="175" t="s">
        <v>229</v>
      </c>
      <c r="B185" s="175" t="s">
        <v>199</v>
      </c>
      <c r="C185" s="175" t="s">
        <v>39</v>
      </c>
      <c r="D185" s="176" t="s">
        <v>268</v>
      </c>
      <c r="E185" s="178">
        <v>4116</v>
      </c>
      <c r="F185" s="175" t="s">
        <v>136</v>
      </c>
      <c r="G185" s="175" t="s">
        <v>60</v>
      </c>
      <c r="H185" s="175" t="s">
        <v>311</v>
      </c>
      <c r="I185" s="177"/>
      <c r="J185" s="177"/>
      <c r="K185" s="177"/>
      <c r="L185" s="177"/>
      <c r="M185" s="177"/>
      <c r="N185" s="177"/>
      <c r="O185" s="177"/>
      <c r="P185" s="177"/>
      <c r="Q185" s="177"/>
      <c r="R185" s="177"/>
      <c r="S185" s="177"/>
      <c r="T185" s="177"/>
      <c r="U185" s="177">
        <f>SUM(I185:T185)</f>
        <v>0</v>
      </c>
      <c r="V185" s="166"/>
    </row>
    <row r="186" spans="1:22" outlineLevel="2">
      <c r="A186" s="175" t="s">
        <v>229</v>
      </c>
      <c r="B186" s="175" t="s">
        <v>199</v>
      </c>
      <c r="C186" s="175" t="s">
        <v>39</v>
      </c>
      <c r="D186" s="176" t="s">
        <v>385</v>
      </c>
      <c r="E186" s="178">
        <v>4170</v>
      </c>
      <c r="F186" s="175" t="s">
        <v>136</v>
      </c>
      <c r="G186" s="175" t="s">
        <v>385</v>
      </c>
      <c r="H186" s="175" t="s">
        <v>313</v>
      </c>
      <c r="I186" s="177"/>
      <c r="J186" s="177"/>
      <c r="K186" s="177"/>
      <c r="L186" s="177"/>
      <c r="M186" s="177"/>
      <c r="N186" s="177"/>
      <c r="O186" s="177"/>
      <c r="P186" s="177"/>
      <c r="Q186" s="177"/>
      <c r="R186" s="177"/>
      <c r="S186" s="177"/>
      <c r="T186" s="177"/>
      <c r="U186" s="177">
        <f>SUM(I186:T186)</f>
        <v>0</v>
      </c>
      <c r="V186" s="166"/>
    </row>
    <row r="187" spans="1:22" outlineLevel="2">
      <c r="A187" s="175" t="s">
        <v>229</v>
      </c>
      <c r="B187" s="175" t="s">
        <v>199</v>
      </c>
      <c r="C187" s="175" t="s">
        <v>39</v>
      </c>
      <c r="D187" s="176" t="s">
        <v>387</v>
      </c>
      <c r="E187" s="178">
        <v>4172</v>
      </c>
      <c r="F187" s="175" t="s">
        <v>136</v>
      </c>
      <c r="G187" s="175" t="s">
        <v>387</v>
      </c>
      <c r="H187" s="175" t="s">
        <v>313</v>
      </c>
      <c r="I187" s="177"/>
      <c r="J187" s="177"/>
      <c r="K187" s="177"/>
      <c r="L187" s="177"/>
      <c r="M187" s="177"/>
      <c r="N187" s="177"/>
      <c r="O187" s="177"/>
      <c r="P187" s="177"/>
      <c r="Q187" s="177"/>
      <c r="R187" s="177"/>
      <c r="S187" s="177"/>
      <c r="T187" s="177"/>
      <c r="U187" s="177">
        <f>SUM(I187:T187)</f>
        <v>0</v>
      </c>
      <c r="V187" s="166"/>
    </row>
    <row r="188" spans="1:22" s="173" customFormat="1" ht="15.75" outlineLevel="1">
      <c r="A188" s="152" t="s">
        <v>329</v>
      </c>
      <c r="B188" s="152"/>
      <c r="C188" s="152"/>
      <c r="D188" s="200"/>
      <c r="E188" s="199"/>
      <c r="F188" s="152"/>
      <c r="G188" s="152"/>
      <c r="H188" s="152"/>
      <c r="I188" s="186">
        <f t="shared" ref="I188:U188" si="36">SUBTOTAL(9,I185:I187)</f>
        <v>0</v>
      </c>
      <c r="J188" s="186">
        <f t="shared" si="36"/>
        <v>0</v>
      </c>
      <c r="K188" s="186">
        <f t="shared" si="36"/>
        <v>0</v>
      </c>
      <c r="L188" s="186">
        <f t="shared" si="36"/>
        <v>0</v>
      </c>
      <c r="M188" s="186">
        <f t="shared" si="36"/>
        <v>0</v>
      </c>
      <c r="N188" s="186">
        <f t="shared" si="36"/>
        <v>0</v>
      </c>
      <c r="O188" s="186">
        <f t="shared" si="36"/>
        <v>0</v>
      </c>
      <c r="P188" s="186">
        <f t="shared" si="36"/>
        <v>0</v>
      </c>
      <c r="Q188" s="186">
        <f t="shared" si="36"/>
        <v>0</v>
      </c>
      <c r="R188" s="186">
        <f t="shared" si="36"/>
        <v>0</v>
      </c>
      <c r="S188" s="186">
        <f t="shared" si="36"/>
        <v>0</v>
      </c>
      <c r="T188" s="186">
        <f t="shared" si="36"/>
        <v>0</v>
      </c>
      <c r="U188" s="186">
        <f t="shared" si="36"/>
        <v>0</v>
      </c>
    </row>
    <row r="189" spans="1:22" outlineLevel="1">
      <c r="A189" s="175"/>
      <c r="B189" s="175"/>
      <c r="C189" s="175"/>
      <c r="D189" s="176"/>
      <c r="E189" s="178"/>
      <c r="F189" s="175"/>
      <c r="G189" s="175"/>
      <c r="H189" s="175"/>
      <c r="I189" s="177"/>
      <c r="J189" s="177"/>
      <c r="K189" s="177"/>
      <c r="L189" s="177"/>
      <c r="M189" s="177"/>
      <c r="N189" s="177"/>
      <c r="O189" s="177"/>
      <c r="P189" s="177"/>
      <c r="Q189" s="177"/>
      <c r="R189" s="177"/>
      <c r="S189" s="177"/>
      <c r="T189" s="177"/>
      <c r="U189" s="177"/>
      <c r="V189" s="166"/>
    </row>
    <row r="190" spans="1:22" outlineLevel="2">
      <c r="A190" s="175" t="s">
        <v>234</v>
      </c>
      <c r="B190" s="175" t="s">
        <v>201</v>
      </c>
      <c r="C190" s="175" t="s">
        <v>40</v>
      </c>
      <c r="D190" s="176" t="s">
        <v>297</v>
      </c>
      <c r="E190" s="178">
        <v>7000</v>
      </c>
      <c r="F190" s="175" t="s">
        <v>141</v>
      </c>
      <c r="G190" s="175" t="s">
        <v>67</v>
      </c>
      <c r="H190" s="175" t="s">
        <v>311</v>
      </c>
      <c r="I190" s="177"/>
      <c r="J190" s="177"/>
      <c r="K190" s="177"/>
      <c r="L190" s="177"/>
      <c r="M190" s="177"/>
      <c r="N190" s="177"/>
      <c r="O190" s="177"/>
      <c r="P190" s="177"/>
      <c r="Q190" s="177"/>
      <c r="R190" s="177"/>
      <c r="S190" s="177"/>
      <c r="T190" s="177"/>
      <c r="U190" s="177">
        <f>SUM(I190:T190)</f>
        <v>0</v>
      </c>
      <c r="V190" s="166"/>
    </row>
    <row r="191" spans="1:22" outlineLevel="2">
      <c r="A191" s="175" t="s">
        <v>234</v>
      </c>
      <c r="B191" s="175" t="s">
        <v>201</v>
      </c>
      <c r="C191" s="175" t="s">
        <v>40</v>
      </c>
      <c r="D191" s="176" t="s">
        <v>222</v>
      </c>
      <c r="E191" s="178">
        <v>7127</v>
      </c>
      <c r="F191" s="175" t="s">
        <v>141</v>
      </c>
      <c r="G191" s="175" t="s">
        <v>222</v>
      </c>
      <c r="H191" s="175" t="s">
        <v>313</v>
      </c>
      <c r="I191" s="177"/>
      <c r="J191" s="177"/>
      <c r="K191" s="177"/>
      <c r="L191" s="177"/>
      <c r="M191" s="177"/>
      <c r="N191" s="177"/>
      <c r="O191" s="177"/>
      <c r="P191" s="177"/>
      <c r="Q191" s="177"/>
      <c r="R191" s="177"/>
      <c r="S191" s="177"/>
      <c r="T191" s="177"/>
      <c r="U191" s="177">
        <f>SUM(I191:T191)</f>
        <v>0</v>
      </c>
      <c r="V191" s="166"/>
    </row>
    <row r="192" spans="1:22" ht="15.75" outlineLevel="1">
      <c r="A192" s="152" t="s">
        <v>330</v>
      </c>
      <c r="B192" s="175"/>
      <c r="C192" s="175"/>
      <c r="D192" s="176"/>
      <c r="E192" s="178"/>
      <c r="F192" s="175"/>
      <c r="G192" s="175"/>
      <c r="H192" s="175"/>
      <c r="I192" s="177">
        <f t="shared" ref="I192:U192" si="37">SUBTOTAL(9,I190:I191)</f>
        <v>0</v>
      </c>
      <c r="J192" s="177">
        <f t="shared" si="37"/>
        <v>0</v>
      </c>
      <c r="K192" s="177">
        <f t="shared" si="37"/>
        <v>0</v>
      </c>
      <c r="L192" s="177">
        <f t="shared" si="37"/>
        <v>0</v>
      </c>
      <c r="M192" s="177">
        <f t="shared" si="37"/>
        <v>0</v>
      </c>
      <c r="N192" s="177">
        <f t="shared" si="37"/>
        <v>0</v>
      </c>
      <c r="O192" s="177">
        <f t="shared" si="37"/>
        <v>0</v>
      </c>
      <c r="P192" s="177">
        <f t="shared" si="37"/>
        <v>0</v>
      </c>
      <c r="Q192" s="177">
        <f t="shared" si="37"/>
        <v>0</v>
      </c>
      <c r="R192" s="177">
        <f t="shared" si="37"/>
        <v>0</v>
      </c>
      <c r="S192" s="177">
        <f t="shared" si="37"/>
        <v>0</v>
      </c>
      <c r="T192" s="177">
        <f t="shared" si="37"/>
        <v>0</v>
      </c>
      <c r="U192" s="177">
        <f t="shared" si="37"/>
        <v>0</v>
      </c>
      <c r="V192" s="166"/>
    </row>
    <row r="193" spans="1:40" s="173" customFormat="1" ht="15.75">
      <c r="A193" s="152" t="s">
        <v>124</v>
      </c>
      <c r="B193" s="152"/>
      <c r="C193" s="152"/>
      <c r="D193" s="200"/>
      <c r="E193" s="199"/>
      <c r="F193" s="152"/>
      <c r="G193" s="152"/>
      <c r="H193" s="152"/>
      <c r="I193" s="186">
        <f t="shared" ref="I193:U193" si="38">SUBTOTAL(9,I11:I191)</f>
        <v>0</v>
      </c>
      <c r="J193" s="186">
        <f t="shared" si="38"/>
        <v>0</v>
      </c>
      <c r="K193" s="186">
        <f t="shared" si="38"/>
        <v>0</v>
      </c>
      <c r="L193" s="186">
        <f t="shared" si="38"/>
        <v>0</v>
      </c>
      <c r="M193" s="186">
        <f t="shared" si="38"/>
        <v>0</v>
      </c>
      <c r="N193" s="186">
        <f t="shared" si="38"/>
        <v>0</v>
      </c>
      <c r="O193" s="186">
        <f t="shared" si="38"/>
        <v>0</v>
      </c>
      <c r="P193" s="186">
        <f t="shared" si="38"/>
        <v>0</v>
      </c>
      <c r="Q193" s="186">
        <f t="shared" si="38"/>
        <v>0</v>
      </c>
      <c r="R193" s="186">
        <f t="shared" si="38"/>
        <v>0</v>
      </c>
      <c r="S193" s="186">
        <f t="shared" si="38"/>
        <v>0</v>
      </c>
      <c r="T193" s="186">
        <f t="shared" si="38"/>
        <v>0</v>
      </c>
      <c r="U193" s="186">
        <f t="shared" si="38"/>
        <v>0</v>
      </c>
    </row>
    <row r="194" spans="1:40">
      <c r="A194" s="179"/>
      <c r="B194" s="179"/>
      <c r="C194" s="179"/>
      <c r="D194" s="179"/>
      <c r="E194" s="179"/>
      <c r="F194" s="179"/>
      <c r="G194" s="179"/>
      <c r="H194" s="179"/>
      <c r="I194" s="179"/>
      <c r="J194" s="179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63" t="s">
        <v>371</v>
      </c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</row>
    <row r="195" spans="1:40">
      <c r="A195" s="179"/>
      <c r="B195" s="179"/>
      <c r="C195" s="179"/>
      <c r="D195" s="179"/>
      <c r="E195" s="179"/>
      <c r="F195" s="179"/>
      <c r="G195" s="179"/>
      <c r="H195" s="179"/>
      <c r="I195" s="179"/>
      <c r="J195" s="179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80"/>
      <c r="W195" s="180"/>
      <c r="X195" s="180"/>
      <c r="Y195" s="180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</row>
    <row r="198" spans="1:40" ht="15.75" thickBot="1">
      <c r="A198" s="181"/>
      <c r="B198" s="181"/>
      <c r="C198" s="181"/>
      <c r="D198" s="181"/>
      <c r="E198" s="181"/>
      <c r="F198" s="181"/>
      <c r="G198" s="182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  <c r="R198" s="181"/>
      <c r="S198" s="181"/>
      <c r="T198" s="181"/>
      <c r="U198" s="181"/>
    </row>
    <row r="199" spans="1:40" ht="15.75">
      <c r="A199" s="183" t="s">
        <v>416</v>
      </c>
      <c r="I199" s="191">
        <f t="shared" ref="I199:T199" si="39">I193</f>
        <v>0</v>
      </c>
      <c r="J199" s="191">
        <f t="shared" si="39"/>
        <v>0</v>
      </c>
      <c r="K199" s="191">
        <f t="shared" si="39"/>
        <v>0</v>
      </c>
      <c r="L199" s="191">
        <f t="shared" si="39"/>
        <v>0</v>
      </c>
      <c r="M199" s="191">
        <f t="shared" si="39"/>
        <v>0</v>
      </c>
      <c r="N199" s="191">
        <f t="shared" si="39"/>
        <v>0</v>
      </c>
      <c r="O199" s="191">
        <f t="shared" si="39"/>
        <v>0</v>
      </c>
      <c r="P199" s="191">
        <f t="shared" si="39"/>
        <v>0</v>
      </c>
      <c r="Q199" s="191">
        <f t="shared" si="39"/>
        <v>0</v>
      </c>
      <c r="R199" s="191">
        <f t="shared" si="39"/>
        <v>0</v>
      </c>
      <c r="S199" s="191">
        <f t="shared" si="39"/>
        <v>0</v>
      </c>
      <c r="T199" s="191">
        <f t="shared" si="39"/>
        <v>0</v>
      </c>
      <c r="U199" s="191">
        <f>U193</f>
        <v>0</v>
      </c>
    </row>
    <row r="200" spans="1:40">
      <c r="A200" s="184"/>
    </row>
    <row r="201" spans="1:40" ht="30.75">
      <c r="A201" s="152" t="s">
        <v>417</v>
      </c>
      <c r="V201" s="193" t="s">
        <v>421</v>
      </c>
    </row>
    <row r="202" spans="1:40">
      <c r="A202" s="175" t="s">
        <v>223</v>
      </c>
      <c r="B202" s="175" t="s">
        <v>199</v>
      </c>
      <c r="C202" s="175" t="s">
        <v>39</v>
      </c>
      <c r="D202" s="176" t="s">
        <v>285</v>
      </c>
      <c r="E202" s="178">
        <v>1002</v>
      </c>
      <c r="F202" s="175" t="s">
        <v>138</v>
      </c>
      <c r="G202" s="175" t="s">
        <v>41</v>
      </c>
      <c r="H202" s="175" t="s">
        <v>312</v>
      </c>
      <c r="I202" s="177">
        <f>$V$202*I219</f>
        <v>36070.571000000004</v>
      </c>
      <c r="J202" s="177">
        <f t="shared" ref="J202:T202" si="40">$V$202*J219</f>
        <v>36070.571000000004</v>
      </c>
      <c r="K202" s="177">
        <f t="shared" si="40"/>
        <v>36071.358</v>
      </c>
      <c r="L202" s="177">
        <f t="shared" si="40"/>
        <v>36070.571000000004</v>
      </c>
      <c r="M202" s="177">
        <f t="shared" si="40"/>
        <v>36070.571000000004</v>
      </c>
      <c r="N202" s="177">
        <f t="shared" si="40"/>
        <v>36071.358</v>
      </c>
      <c r="O202" s="177">
        <f t="shared" si="40"/>
        <v>36070.571000000004</v>
      </c>
      <c r="P202" s="177">
        <f t="shared" si="40"/>
        <v>36070.571000000004</v>
      </c>
      <c r="Q202" s="177">
        <f t="shared" si="40"/>
        <v>36071.358</v>
      </c>
      <c r="R202" s="177">
        <f t="shared" si="40"/>
        <v>36070.571000000004</v>
      </c>
      <c r="S202" s="177">
        <f t="shared" si="40"/>
        <v>36070.571000000004</v>
      </c>
      <c r="T202" s="177">
        <f t="shared" si="40"/>
        <v>36071.358</v>
      </c>
      <c r="U202" s="177">
        <f>SUM(I202:T202)</f>
        <v>432850</v>
      </c>
      <c r="V202" s="194">
        <v>0.78700000000000003</v>
      </c>
    </row>
    <row r="203" spans="1:40">
      <c r="A203" s="175" t="s">
        <v>223</v>
      </c>
      <c r="B203" s="175" t="s">
        <v>199</v>
      </c>
      <c r="C203" s="175" t="s">
        <v>39</v>
      </c>
      <c r="D203" s="176" t="s">
        <v>285</v>
      </c>
      <c r="E203" s="178">
        <v>1003</v>
      </c>
      <c r="F203" s="175" t="s">
        <v>138</v>
      </c>
      <c r="G203" s="175" t="s">
        <v>25</v>
      </c>
      <c r="H203" s="175" t="s">
        <v>312</v>
      </c>
      <c r="I203" s="177">
        <f>$V$203*I220</f>
        <v>92630.358000000007</v>
      </c>
      <c r="J203" s="177">
        <f t="shared" ref="J203:T203" si="41">$V$203*J220</f>
        <v>92630.358000000007</v>
      </c>
      <c r="K203" s="177">
        <f t="shared" si="41"/>
        <v>92631.384000000005</v>
      </c>
      <c r="L203" s="177">
        <f t="shared" si="41"/>
        <v>92630.358000000007</v>
      </c>
      <c r="M203" s="177">
        <f t="shared" si="41"/>
        <v>92630.358000000007</v>
      </c>
      <c r="N203" s="177">
        <f t="shared" si="41"/>
        <v>92631.384000000005</v>
      </c>
      <c r="O203" s="177">
        <f t="shared" si="41"/>
        <v>92630.358000000007</v>
      </c>
      <c r="P203" s="177">
        <f t="shared" si="41"/>
        <v>92630.358000000007</v>
      </c>
      <c r="Q203" s="177">
        <f t="shared" si="41"/>
        <v>92631.384000000005</v>
      </c>
      <c r="R203" s="177">
        <f t="shared" si="41"/>
        <v>92630.358000000007</v>
      </c>
      <c r="S203" s="177">
        <f t="shared" si="41"/>
        <v>92630.358000000007</v>
      </c>
      <c r="T203" s="177">
        <f t="shared" si="41"/>
        <v>92631.384000000005</v>
      </c>
      <c r="U203" s="177">
        <f t="shared" ref="U203:U206" si="42">SUM(I203:T203)</f>
        <v>1111568.4000000001</v>
      </c>
      <c r="V203" s="194">
        <v>0.17100000000000001</v>
      </c>
    </row>
    <row r="204" spans="1:40">
      <c r="A204" s="175" t="s">
        <v>227</v>
      </c>
      <c r="B204" s="175" t="s">
        <v>200</v>
      </c>
      <c r="C204" s="175" t="s">
        <v>40</v>
      </c>
      <c r="D204" s="176" t="s">
        <v>285</v>
      </c>
      <c r="E204" s="178">
        <v>1050</v>
      </c>
      <c r="F204" s="175" t="s">
        <v>138</v>
      </c>
      <c r="G204" s="175" t="s">
        <v>28</v>
      </c>
      <c r="H204" s="175" t="s">
        <v>312</v>
      </c>
      <c r="I204" s="177">
        <f>I221*$V$204</f>
        <v>122954.912</v>
      </c>
      <c r="J204" s="177">
        <f t="shared" ref="J204:T204" si="43">J221*$V$204</f>
        <v>41577.440000000002</v>
      </c>
      <c r="K204" s="177">
        <f t="shared" si="43"/>
        <v>41577.864000000001</v>
      </c>
      <c r="L204" s="177">
        <f t="shared" si="43"/>
        <v>122954.912</v>
      </c>
      <c r="M204" s="177">
        <f t="shared" si="43"/>
        <v>41577.440000000002</v>
      </c>
      <c r="N204" s="177">
        <f t="shared" si="43"/>
        <v>41577.864000000001</v>
      </c>
      <c r="O204" s="177">
        <f t="shared" si="43"/>
        <v>122954.912</v>
      </c>
      <c r="P204" s="177">
        <f t="shared" si="43"/>
        <v>41577.440000000002</v>
      </c>
      <c r="Q204" s="177">
        <f t="shared" si="43"/>
        <v>41577.864000000001</v>
      </c>
      <c r="R204" s="177">
        <f t="shared" si="43"/>
        <v>122954.912</v>
      </c>
      <c r="S204" s="177">
        <f t="shared" si="43"/>
        <v>41577.440000000002</v>
      </c>
      <c r="T204" s="177">
        <f t="shared" si="43"/>
        <v>41576.167999999998</v>
      </c>
      <c r="U204" s="177">
        <f t="shared" si="42"/>
        <v>824439.16799999995</v>
      </c>
      <c r="V204" s="194">
        <v>0.42399999999999999</v>
      </c>
    </row>
    <row r="205" spans="1:40">
      <c r="A205" s="175" t="s">
        <v>227</v>
      </c>
      <c r="B205" s="175" t="s">
        <v>200</v>
      </c>
      <c r="C205" s="175" t="s">
        <v>40</v>
      </c>
      <c r="D205" s="176" t="s">
        <v>285</v>
      </c>
      <c r="E205" s="178">
        <v>1051</v>
      </c>
      <c r="F205" s="175" t="s">
        <v>138</v>
      </c>
      <c r="G205" s="175" t="s">
        <v>29</v>
      </c>
      <c r="H205" s="175" t="s">
        <v>312</v>
      </c>
      <c r="I205" s="177">
        <f>$V$205*I222</f>
        <v>12049.232</v>
      </c>
      <c r="J205" s="177">
        <f t="shared" ref="J205:T205" si="44">$V$205*J222</f>
        <v>12049.232</v>
      </c>
      <c r="K205" s="177">
        <f t="shared" si="44"/>
        <v>12049.232</v>
      </c>
      <c r="L205" s="177">
        <f t="shared" si="44"/>
        <v>12049.232</v>
      </c>
      <c r="M205" s="177">
        <f t="shared" si="44"/>
        <v>12049.232</v>
      </c>
      <c r="N205" s="177">
        <f t="shared" si="44"/>
        <v>12049.232</v>
      </c>
      <c r="O205" s="177">
        <f t="shared" si="44"/>
        <v>12049.232</v>
      </c>
      <c r="P205" s="177">
        <f t="shared" si="44"/>
        <v>12049.232</v>
      </c>
      <c r="Q205" s="177">
        <f t="shared" si="44"/>
        <v>12049.232</v>
      </c>
      <c r="R205" s="177">
        <f t="shared" si="44"/>
        <v>12049.232</v>
      </c>
      <c r="S205" s="177">
        <f t="shared" si="44"/>
        <v>12049.232</v>
      </c>
      <c r="T205" s="177">
        <f t="shared" si="44"/>
        <v>12049.655999999999</v>
      </c>
      <c r="U205" s="177">
        <f t="shared" si="42"/>
        <v>144591.20800000001</v>
      </c>
      <c r="V205" s="194">
        <v>0.42399999999999999</v>
      </c>
    </row>
    <row r="206" spans="1:40">
      <c r="A206" s="175" t="s">
        <v>227</v>
      </c>
      <c r="B206" s="175" t="s">
        <v>200</v>
      </c>
      <c r="C206" s="175" t="s">
        <v>40</v>
      </c>
      <c r="D206" s="176" t="s">
        <v>285</v>
      </c>
      <c r="E206" s="178">
        <v>1053</v>
      </c>
      <c r="F206" s="175" t="s">
        <v>138</v>
      </c>
      <c r="G206" s="175" t="s">
        <v>30</v>
      </c>
      <c r="H206" s="175" t="s">
        <v>312</v>
      </c>
      <c r="I206" s="177">
        <f>$V$206*I223</f>
        <v>78414.983999999997</v>
      </c>
      <c r="J206" s="177">
        <f t="shared" ref="J206:T206" si="45">$V$206*J223</f>
        <v>78414.983999999997</v>
      </c>
      <c r="K206" s="177">
        <f t="shared" si="45"/>
        <v>78415.831999999995</v>
      </c>
      <c r="L206" s="177">
        <f t="shared" si="45"/>
        <v>78414.983999999997</v>
      </c>
      <c r="M206" s="177">
        <f t="shared" si="45"/>
        <v>78414.983999999997</v>
      </c>
      <c r="N206" s="177">
        <f t="shared" si="45"/>
        <v>78415.831999999995</v>
      </c>
      <c r="O206" s="177">
        <f t="shared" si="45"/>
        <v>78414.983999999997</v>
      </c>
      <c r="P206" s="177">
        <f t="shared" si="45"/>
        <v>78414.983999999997</v>
      </c>
      <c r="Q206" s="177">
        <f t="shared" si="45"/>
        <v>78415.831999999995</v>
      </c>
      <c r="R206" s="177">
        <f t="shared" si="45"/>
        <v>78414.983999999997</v>
      </c>
      <c r="S206" s="177">
        <f t="shared" si="45"/>
        <v>78414.983999999997</v>
      </c>
      <c r="T206" s="177">
        <f t="shared" si="45"/>
        <v>78414.135999999999</v>
      </c>
      <c r="U206" s="177">
        <f t="shared" si="42"/>
        <v>940981.50399999972</v>
      </c>
      <c r="V206" s="194">
        <v>0.42399999999999999</v>
      </c>
    </row>
    <row r="207" spans="1:40" ht="15.75">
      <c r="A207" s="175"/>
      <c r="B207" s="175"/>
      <c r="C207" s="175"/>
      <c r="D207" s="176"/>
      <c r="E207" s="178"/>
      <c r="F207" s="175"/>
      <c r="G207" s="175"/>
      <c r="H207" s="175"/>
      <c r="I207" s="190">
        <f>SUM(I202:I206)</f>
        <v>342120.05700000003</v>
      </c>
      <c r="J207" s="190">
        <f t="shared" ref="J207:U207" si="46">SUM(J202:J206)</f>
        <v>260742.58499999999</v>
      </c>
      <c r="K207" s="190">
        <f t="shared" si="46"/>
        <v>260745.66999999998</v>
      </c>
      <c r="L207" s="190">
        <f t="shared" si="46"/>
        <v>342120.05700000003</v>
      </c>
      <c r="M207" s="190">
        <f t="shared" si="46"/>
        <v>260742.58499999999</v>
      </c>
      <c r="N207" s="190">
        <f t="shared" si="46"/>
        <v>260745.66999999998</v>
      </c>
      <c r="O207" s="190">
        <f t="shared" si="46"/>
        <v>342120.05700000003</v>
      </c>
      <c r="P207" s="190">
        <f t="shared" si="46"/>
        <v>260742.58499999999</v>
      </c>
      <c r="Q207" s="190">
        <f t="shared" si="46"/>
        <v>260745.66999999998</v>
      </c>
      <c r="R207" s="190">
        <f t="shared" si="46"/>
        <v>342120.05700000003</v>
      </c>
      <c r="S207" s="190">
        <f t="shared" si="46"/>
        <v>260742.58499999999</v>
      </c>
      <c r="T207" s="190">
        <f t="shared" si="46"/>
        <v>260742.70199999999</v>
      </c>
      <c r="U207" s="190">
        <f t="shared" si="46"/>
        <v>3454430.28</v>
      </c>
    </row>
    <row r="208" spans="1:40" ht="15.75">
      <c r="A208" s="152" t="s">
        <v>418</v>
      </c>
    </row>
    <row r="209" spans="1:22">
      <c r="A209" s="175" t="s">
        <v>223</v>
      </c>
      <c r="B209" s="175" t="s">
        <v>199</v>
      </c>
      <c r="C209" s="175" t="s">
        <v>39</v>
      </c>
      <c r="D209" s="176" t="s">
        <v>285</v>
      </c>
      <c r="E209" s="178">
        <v>1000</v>
      </c>
      <c r="F209" s="175" t="s">
        <v>138</v>
      </c>
      <c r="G209" s="175" t="s">
        <v>23</v>
      </c>
      <c r="H209" s="175" t="s">
        <v>312</v>
      </c>
      <c r="I209" s="177">
        <v>1102899</v>
      </c>
      <c r="J209" s="177">
        <v>874360</v>
      </c>
      <c r="K209" s="177">
        <v>955050</v>
      </c>
      <c r="L209" s="177">
        <v>1039932</v>
      </c>
      <c r="M209" s="177">
        <v>1120982</v>
      </c>
      <c r="N209" s="177">
        <v>1308974</v>
      </c>
      <c r="O209" s="177">
        <v>1573492</v>
      </c>
      <c r="P209" s="177">
        <v>1225811</v>
      </c>
      <c r="Q209" s="177">
        <v>1242128</v>
      </c>
      <c r="R209" s="177">
        <v>1171813</v>
      </c>
      <c r="S209" s="177">
        <v>1120750</v>
      </c>
      <c r="T209" s="177">
        <v>1051709</v>
      </c>
      <c r="U209" s="177">
        <v>13787900</v>
      </c>
      <c r="V209" s="166"/>
    </row>
    <row r="210" spans="1:22">
      <c r="A210" s="175" t="s">
        <v>227</v>
      </c>
      <c r="B210" s="175" t="s">
        <v>200</v>
      </c>
      <c r="C210" s="175" t="s">
        <v>40</v>
      </c>
      <c r="D210" s="176" t="s">
        <v>285</v>
      </c>
      <c r="E210" s="178">
        <v>1001</v>
      </c>
      <c r="F210" s="175" t="s">
        <v>138</v>
      </c>
      <c r="G210" s="175" t="s">
        <v>24</v>
      </c>
      <c r="H210" s="175" t="s">
        <v>312</v>
      </c>
      <c r="I210" s="177">
        <v>789910</v>
      </c>
      <c r="J210" s="177">
        <v>709299</v>
      </c>
      <c r="K210" s="177">
        <v>874527</v>
      </c>
      <c r="L210" s="177">
        <v>993740</v>
      </c>
      <c r="M210" s="177">
        <v>1154400</v>
      </c>
      <c r="N210" s="177">
        <v>1407689</v>
      </c>
      <c r="O210" s="177">
        <v>1458204</v>
      </c>
      <c r="P210" s="177">
        <v>1374394</v>
      </c>
      <c r="Q210" s="177">
        <v>1380150</v>
      </c>
      <c r="R210" s="177">
        <v>1261859</v>
      </c>
      <c r="S210" s="177">
        <v>1068754</v>
      </c>
      <c r="T210" s="177">
        <v>1343892</v>
      </c>
      <c r="U210" s="177">
        <v>13816818</v>
      </c>
      <c r="V210" s="166"/>
    </row>
    <row r="211" spans="1:22">
      <c r="A211" s="175" t="s">
        <v>223</v>
      </c>
      <c r="B211" s="175" t="s">
        <v>199</v>
      </c>
      <c r="C211" s="175" t="s">
        <v>39</v>
      </c>
      <c r="D211" s="176" t="s">
        <v>285</v>
      </c>
      <c r="E211" s="178">
        <v>1004</v>
      </c>
      <c r="F211" s="175" t="s">
        <v>138</v>
      </c>
      <c r="G211" s="175" t="s">
        <v>42</v>
      </c>
      <c r="H211" s="175" t="s">
        <v>312</v>
      </c>
      <c r="I211" s="177">
        <v>60464</v>
      </c>
      <c r="J211" s="177">
        <v>48129</v>
      </c>
      <c r="K211" s="177">
        <v>48895</v>
      </c>
      <c r="L211" s="177">
        <v>53036</v>
      </c>
      <c r="M211" s="177">
        <v>59675</v>
      </c>
      <c r="N211" s="177">
        <v>57232</v>
      </c>
      <c r="O211" s="177">
        <v>68802</v>
      </c>
      <c r="P211" s="177">
        <v>58595</v>
      </c>
      <c r="Q211" s="177">
        <v>59477</v>
      </c>
      <c r="R211" s="177">
        <v>61974</v>
      </c>
      <c r="S211" s="177">
        <v>54250</v>
      </c>
      <c r="T211" s="177">
        <v>69471</v>
      </c>
      <c r="U211" s="177">
        <v>700000</v>
      </c>
      <c r="V211" s="166"/>
    </row>
    <row r="212" spans="1:22">
      <c r="A212" s="175" t="s">
        <v>223</v>
      </c>
      <c r="B212" s="175" t="s">
        <v>199</v>
      </c>
      <c r="C212" s="175" t="s">
        <v>39</v>
      </c>
      <c r="D212" s="176" t="s">
        <v>285</v>
      </c>
      <c r="E212" s="178">
        <v>1005</v>
      </c>
      <c r="F212" s="175" t="s">
        <v>138</v>
      </c>
      <c r="G212" s="175" t="s">
        <v>26</v>
      </c>
      <c r="H212" s="175" t="s">
        <v>312</v>
      </c>
      <c r="I212" s="177">
        <v>52798</v>
      </c>
      <c r="J212" s="177">
        <v>41322</v>
      </c>
      <c r="K212" s="177">
        <v>43917</v>
      </c>
      <c r="L212" s="177">
        <v>47505</v>
      </c>
      <c r="M212" s="177">
        <v>51013</v>
      </c>
      <c r="N212" s="177">
        <v>57314</v>
      </c>
      <c r="O212" s="177">
        <v>70481</v>
      </c>
      <c r="P212" s="177">
        <v>54032</v>
      </c>
      <c r="Q212" s="177">
        <v>54850</v>
      </c>
      <c r="R212" s="177">
        <v>52892</v>
      </c>
      <c r="S212" s="177">
        <v>50776</v>
      </c>
      <c r="T212" s="177">
        <v>48101</v>
      </c>
      <c r="U212" s="177">
        <v>625001</v>
      </c>
      <c r="V212" s="166"/>
    </row>
    <row r="213" spans="1:22">
      <c r="A213" s="175" t="s">
        <v>223</v>
      </c>
      <c r="B213" s="175" t="s">
        <v>199</v>
      </c>
      <c r="C213" s="175" t="s">
        <v>38</v>
      </c>
      <c r="D213" s="176" t="s">
        <v>285</v>
      </c>
      <c r="E213" s="178">
        <v>1009</v>
      </c>
      <c r="F213" s="175" t="s">
        <v>138</v>
      </c>
      <c r="G213" s="175" t="s">
        <v>3</v>
      </c>
      <c r="H213" s="175" t="s">
        <v>312</v>
      </c>
      <c r="I213" s="177">
        <v>47500</v>
      </c>
      <c r="J213" s="177">
        <v>47500</v>
      </c>
      <c r="K213" s="177">
        <v>59375</v>
      </c>
      <c r="L213" s="177">
        <v>59375</v>
      </c>
      <c r="M213" s="177">
        <v>59375</v>
      </c>
      <c r="N213" s="177">
        <v>59375</v>
      </c>
      <c r="O213" s="177">
        <v>118750</v>
      </c>
      <c r="P213" s="177">
        <v>118750</v>
      </c>
      <c r="Q213" s="177">
        <v>118750</v>
      </c>
      <c r="R213" s="177">
        <v>118750</v>
      </c>
      <c r="S213" s="177">
        <v>71250</v>
      </c>
      <c r="T213" s="177">
        <v>71250</v>
      </c>
      <c r="U213" s="177">
        <v>950000</v>
      </c>
      <c r="V213" s="166"/>
    </row>
    <row r="214" spans="1:22" ht="15.75">
      <c r="I214" s="189">
        <f>SUM(I209:I213)</f>
        <v>2053571</v>
      </c>
      <c r="J214" s="189">
        <f t="shared" ref="J214:U214" si="47">SUM(J209:J213)</f>
        <v>1720610</v>
      </c>
      <c r="K214" s="189">
        <f t="shared" si="47"/>
        <v>1981764</v>
      </c>
      <c r="L214" s="189">
        <f t="shared" si="47"/>
        <v>2193588</v>
      </c>
      <c r="M214" s="189">
        <f t="shared" si="47"/>
        <v>2445445</v>
      </c>
      <c r="N214" s="189">
        <f t="shared" si="47"/>
        <v>2890584</v>
      </c>
      <c r="O214" s="189">
        <f t="shared" si="47"/>
        <v>3289729</v>
      </c>
      <c r="P214" s="189">
        <f t="shared" si="47"/>
        <v>2831582</v>
      </c>
      <c r="Q214" s="189">
        <f t="shared" si="47"/>
        <v>2855355</v>
      </c>
      <c r="R214" s="189">
        <f t="shared" si="47"/>
        <v>2667288</v>
      </c>
      <c r="S214" s="189">
        <f t="shared" si="47"/>
        <v>2365780</v>
      </c>
      <c r="T214" s="189">
        <f t="shared" si="47"/>
        <v>2584423</v>
      </c>
      <c r="U214" s="189">
        <f t="shared" si="47"/>
        <v>29879719</v>
      </c>
    </row>
    <row r="215" spans="1:22" ht="15.75">
      <c r="I215" s="192"/>
      <c r="J215" s="192"/>
      <c r="K215" s="192"/>
      <c r="L215" s="192"/>
      <c r="M215" s="192"/>
      <c r="N215" s="192"/>
      <c r="O215" s="192"/>
      <c r="P215" s="192"/>
      <c r="Q215" s="192"/>
      <c r="R215" s="192"/>
      <c r="S215" s="192"/>
      <c r="T215" s="192"/>
      <c r="U215" s="192"/>
    </row>
    <row r="216" spans="1:22" ht="16.5" thickBot="1">
      <c r="A216" s="183" t="s">
        <v>419</v>
      </c>
      <c r="I216" s="188">
        <f>I214+I207+I199</f>
        <v>2395691.057</v>
      </c>
      <c r="J216" s="188">
        <f t="shared" ref="J216:T216" si="48">J214+J207+J199</f>
        <v>1981352.585</v>
      </c>
      <c r="K216" s="188">
        <f t="shared" si="48"/>
        <v>2242509.67</v>
      </c>
      <c r="L216" s="188">
        <f t="shared" si="48"/>
        <v>2535708.057</v>
      </c>
      <c r="M216" s="188">
        <f t="shared" si="48"/>
        <v>2706187.585</v>
      </c>
      <c r="N216" s="188">
        <f t="shared" si="48"/>
        <v>3151329.67</v>
      </c>
      <c r="O216" s="188">
        <f t="shared" si="48"/>
        <v>3631849.057</v>
      </c>
      <c r="P216" s="188">
        <f t="shared" si="48"/>
        <v>3092324.585</v>
      </c>
      <c r="Q216" s="188">
        <f t="shared" si="48"/>
        <v>3116100.67</v>
      </c>
      <c r="R216" s="188">
        <f t="shared" si="48"/>
        <v>3009408.057</v>
      </c>
      <c r="S216" s="188">
        <f t="shared" si="48"/>
        <v>2626522.585</v>
      </c>
      <c r="T216" s="188">
        <f t="shared" si="48"/>
        <v>2845165.702</v>
      </c>
      <c r="U216" s="188">
        <f>U214+U207+U199</f>
        <v>33334149.280000001</v>
      </c>
    </row>
    <row r="217" spans="1:22">
      <c r="U217" s="187">
        <f>U216-U6</f>
        <v>-323366906.72000003</v>
      </c>
    </row>
    <row r="218" spans="1:22" ht="15.75">
      <c r="A218" s="185" t="s">
        <v>420</v>
      </c>
    </row>
    <row r="219" spans="1:22">
      <c r="A219" s="175" t="s">
        <v>223</v>
      </c>
      <c r="B219" s="175" t="s">
        <v>199</v>
      </c>
      <c r="C219" s="175" t="s">
        <v>39</v>
      </c>
      <c r="D219" s="176" t="s">
        <v>285</v>
      </c>
      <c r="E219" s="178">
        <v>1002</v>
      </c>
      <c r="F219" s="175" t="s">
        <v>138</v>
      </c>
      <c r="G219" s="175" t="s">
        <v>41</v>
      </c>
      <c r="H219" s="175" t="s">
        <v>312</v>
      </c>
      <c r="I219" s="177">
        <v>45833</v>
      </c>
      <c r="J219" s="177">
        <v>45833</v>
      </c>
      <c r="K219" s="177">
        <v>45834</v>
      </c>
      <c r="L219" s="177">
        <v>45833</v>
      </c>
      <c r="M219" s="177">
        <v>45833</v>
      </c>
      <c r="N219" s="177">
        <v>45834</v>
      </c>
      <c r="O219" s="177">
        <v>45833</v>
      </c>
      <c r="P219" s="177">
        <v>45833</v>
      </c>
      <c r="Q219" s="177">
        <v>45834</v>
      </c>
      <c r="R219" s="177">
        <v>45833</v>
      </c>
      <c r="S219" s="177">
        <v>45833</v>
      </c>
      <c r="T219" s="177">
        <v>45834</v>
      </c>
      <c r="U219" s="177">
        <v>550000</v>
      </c>
      <c r="V219" s="194">
        <v>0.21299999999999999</v>
      </c>
    </row>
    <row r="220" spans="1:22">
      <c r="A220" s="175" t="s">
        <v>223</v>
      </c>
      <c r="B220" s="175" t="s">
        <v>199</v>
      </c>
      <c r="C220" s="175" t="s">
        <v>39</v>
      </c>
      <c r="D220" s="176" t="s">
        <v>285</v>
      </c>
      <c r="E220" s="178">
        <v>1003</v>
      </c>
      <c r="F220" s="175" t="s">
        <v>138</v>
      </c>
      <c r="G220" s="175" t="s">
        <v>25</v>
      </c>
      <c r="H220" s="175" t="s">
        <v>312</v>
      </c>
      <c r="I220" s="177">
        <v>541698</v>
      </c>
      <c r="J220" s="177">
        <v>541698</v>
      </c>
      <c r="K220" s="177">
        <v>541704</v>
      </c>
      <c r="L220" s="177">
        <v>541698</v>
      </c>
      <c r="M220" s="177">
        <v>541698</v>
      </c>
      <c r="N220" s="177">
        <v>541704</v>
      </c>
      <c r="O220" s="177">
        <v>541698</v>
      </c>
      <c r="P220" s="177">
        <v>541698</v>
      </c>
      <c r="Q220" s="177">
        <v>541704</v>
      </c>
      <c r="R220" s="177">
        <v>541698</v>
      </c>
      <c r="S220" s="177">
        <v>541698</v>
      </c>
      <c r="T220" s="177">
        <v>541704</v>
      </c>
      <c r="U220" s="177">
        <v>6500400</v>
      </c>
      <c r="V220" s="194">
        <v>0.82899999999999996</v>
      </c>
    </row>
    <row r="221" spans="1:22">
      <c r="A221" s="175" t="s">
        <v>227</v>
      </c>
      <c r="B221" s="175" t="s">
        <v>200</v>
      </c>
      <c r="C221" s="175" t="s">
        <v>40</v>
      </c>
      <c r="D221" s="176" t="s">
        <v>285</v>
      </c>
      <c r="E221" s="178">
        <v>1050</v>
      </c>
      <c r="F221" s="175" t="s">
        <v>138</v>
      </c>
      <c r="G221" s="175" t="s">
        <v>28</v>
      </c>
      <c r="H221" s="175" t="s">
        <v>312</v>
      </c>
      <c r="I221" s="177">
        <v>289988</v>
      </c>
      <c r="J221" s="177">
        <v>98060</v>
      </c>
      <c r="K221" s="177">
        <v>98061</v>
      </c>
      <c r="L221" s="177">
        <v>289988</v>
      </c>
      <c r="M221" s="177">
        <v>98060</v>
      </c>
      <c r="N221" s="177">
        <v>98061</v>
      </c>
      <c r="O221" s="177">
        <v>289988</v>
      </c>
      <c r="P221" s="177">
        <v>98060</v>
      </c>
      <c r="Q221" s="177">
        <v>98061</v>
      </c>
      <c r="R221" s="177">
        <v>289988</v>
      </c>
      <c r="S221" s="177">
        <v>98060</v>
      </c>
      <c r="T221" s="177">
        <v>98057</v>
      </c>
      <c r="U221" s="177">
        <v>1944432</v>
      </c>
      <c r="V221" s="194">
        <v>0.57599999999999996</v>
      </c>
    </row>
    <row r="222" spans="1:22">
      <c r="A222" s="175" t="s">
        <v>227</v>
      </c>
      <c r="B222" s="175" t="s">
        <v>200</v>
      </c>
      <c r="C222" s="175" t="s">
        <v>40</v>
      </c>
      <c r="D222" s="176" t="s">
        <v>285</v>
      </c>
      <c r="E222" s="178">
        <v>1051</v>
      </c>
      <c r="F222" s="175" t="s">
        <v>138</v>
      </c>
      <c r="G222" s="175" t="s">
        <v>29</v>
      </c>
      <c r="H222" s="175" t="s">
        <v>312</v>
      </c>
      <c r="I222" s="177">
        <v>28418</v>
      </c>
      <c r="J222" s="177">
        <v>28418</v>
      </c>
      <c r="K222" s="177">
        <v>28418</v>
      </c>
      <c r="L222" s="177">
        <v>28418</v>
      </c>
      <c r="M222" s="177">
        <v>28418</v>
      </c>
      <c r="N222" s="177">
        <v>28418</v>
      </c>
      <c r="O222" s="177">
        <v>28418</v>
      </c>
      <c r="P222" s="177">
        <v>28418</v>
      </c>
      <c r="Q222" s="177">
        <v>28418</v>
      </c>
      <c r="R222" s="177">
        <v>28418</v>
      </c>
      <c r="S222" s="177">
        <v>28418</v>
      </c>
      <c r="T222" s="177">
        <v>28419</v>
      </c>
      <c r="U222" s="177">
        <v>341017</v>
      </c>
      <c r="V222" s="194">
        <v>0.57599999999999996</v>
      </c>
    </row>
    <row r="223" spans="1:22">
      <c r="A223" s="175" t="s">
        <v>227</v>
      </c>
      <c r="B223" s="175" t="s">
        <v>200</v>
      </c>
      <c r="C223" s="175" t="s">
        <v>40</v>
      </c>
      <c r="D223" s="176" t="s">
        <v>285</v>
      </c>
      <c r="E223" s="178">
        <v>1053</v>
      </c>
      <c r="F223" s="175" t="s">
        <v>138</v>
      </c>
      <c r="G223" s="175" t="s">
        <v>30</v>
      </c>
      <c r="H223" s="175" t="s">
        <v>312</v>
      </c>
      <c r="I223" s="177">
        <v>184941</v>
      </c>
      <c r="J223" s="177">
        <v>184941</v>
      </c>
      <c r="K223" s="177">
        <v>184943</v>
      </c>
      <c r="L223" s="177">
        <v>184941</v>
      </c>
      <c r="M223" s="177">
        <v>184941</v>
      </c>
      <c r="N223" s="177">
        <v>184943</v>
      </c>
      <c r="O223" s="177">
        <v>184941</v>
      </c>
      <c r="P223" s="177">
        <v>184941</v>
      </c>
      <c r="Q223" s="177">
        <v>184943</v>
      </c>
      <c r="R223" s="177">
        <v>184941</v>
      </c>
      <c r="S223" s="177">
        <v>184941</v>
      </c>
      <c r="T223" s="177">
        <v>184939</v>
      </c>
      <c r="U223" s="177">
        <v>2219296</v>
      </c>
      <c r="V223" s="194">
        <v>0.57599999999999996</v>
      </c>
    </row>
  </sheetData>
  <sortState ref="A7:AN150">
    <sortCondition ref="A7:A150"/>
    <sortCondition ref="B7:B150"/>
    <sortCondition ref="C7:C150"/>
  </sortState>
  <printOptions horizontalCentered="1"/>
  <pageMargins left="0" right="0" top="0.5" bottom="0.5" header="0.3" footer="0.3"/>
  <pageSetup scale="41" fitToHeight="0" orientation="landscape" r:id="rId1"/>
  <headerFooter>
    <oddFooter>&amp;Cpage &amp;P of &amp;N&amp;R&amp;F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Date1 xmlns="dc463f71-b30c-4ab2-9473-d307f9d35888">2015-10-20T22:48:35+00:00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7068C7E-0666-4087-9B44-FA9CD8EB10A2}"/>
</file>

<file path=customXml/itemProps2.xml><?xml version="1.0" encoding="utf-8"?>
<ds:datastoreItem xmlns:ds="http://schemas.openxmlformats.org/officeDocument/2006/customXml" ds:itemID="{DC5D8544-3351-4715-948F-FE94355760DC}"/>
</file>

<file path=customXml/itemProps3.xml><?xml version="1.0" encoding="utf-8"?>
<ds:datastoreItem xmlns:ds="http://schemas.openxmlformats.org/officeDocument/2006/customXml" ds:itemID="{4311260B-29F0-4533-8E53-D2B9EE33CEDB}"/>
</file>

<file path=customXml/itemProps4.xml><?xml version="1.0" encoding="utf-8"?>
<ds:datastoreItem xmlns:ds="http://schemas.openxmlformats.org/officeDocument/2006/customXml" ds:itemID="{4A5540F3-ADB4-4C0F-A350-1A6232C8AA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CAP16</vt:lpstr>
      <vt:lpstr>CAP16 AMI</vt:lpstr>
      <vt:lpstr>CAP16.1- Allocations</vt:lpstr>
      <vt:lpstr>CAP16.2-AMA </vt:lpstr>
      <vt:lpstr>CAP16.3 Adds</vt:lpstr>
      <vt:lpstr>'CAP16'!Print_Area</vt:lpstr>
      <vt:lpstr>'CAP16 AMI'!Print_Area</vt:lpstr>
      <vt:lpstr>'CAP16.1- Allocations'!Print_Area</vt:lpstr>
      <vt:lpstr>'CAP16.2-AMA '!Print_Area</vt:lpstr>
      <vt:lpstr>'CAP16.3 Adds'!Print_Area</vt:lpstr>
      <vt:lpstr>'CAP16.1- Allocations'!Print_Titles</vt:lpstr>
      <vt:lpstr>'CAP16.2-AMA '!Print_Titles</vt:lpstr>
      <vt:lpstr>'CAP16.3 Adds'!Print_Titles</vt:lpstr>
    </vt:vector>
  </TitlesOfParts>
  <Company>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czvp1w</dc:creator>
  <cp:lastModifiedBy>Hancock, Christopher (UTC)</cp:lastModifiedBy>
  <cp:lastPrinted>2015-01-15T14:52:45Z</cp:lastPrinted>
  <dcterms:created xsi:type="dcterms:W3CDTF">2008-01-14T17:48:33Z</dcterms:created>
  <dcterms:modified xsi:type="dcterms:W3CDTF">2015-07-15T23:31:55Z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</Properties>
</file>