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ket notes\UE-150204 UG-150205 Avista GRC\Workpaper drafts\"/>
    </mc:Choice>
  </mc:AlternateContent>
  <bookViews>
    <workbookView xWindow="0" yWindow="0" windowWidth="19200" windowHeight="12180" activeTab="1"/>
  </bookViews>
  <sheets>
    <sheet name="2014 - 2016 Offsets - Summary" sheetId="8" r:id="rId1"/>
    <sheet name="2014-2016 Savings" sheetId="11" r:id="rId2"/>
  </sheets>
  <definedNames>
    <definedName name="_xlnm._FilterDatabase" localSheetId="0" hidden="1">'2014 - 2016 Offsets - Summary'!$C$12:$J$33</definedName>
    <definedName name="_xlnm.Print_Area" localSheetId="0">'2014 - 2016 Offsets - Summary'!$C$1:$N$41</definedName>
    <definedName name="_xlnm.Print_Titles" localSheetId="0">'2014 - 2016 Offsets - Summary'!$8:$12</definedName>
  </definedNames>
  <calcPr calcId="152511"/>
</workbook>
</file>

<file path=xl/calcChain.xml><?xml version="1.0" encoding="utf-8"?>
<calcChain xmlns="http://schemas.openxmlformats.org/spreadsheetml/2006/main">
  <c r="G23" i="11" l="1"/>
  <c r="D15" i="11" l="1"/>
  <c r="H22" i="8" l="1"/>
  <c r="H22" i="11" l="1"/>
  <c r="K22" i="11" s="1"/>
  <c r="M22" i="11" s="1"/>
  <c r="J23" i="8" s="1"/>
  <c r="N23" i="8" s="1"/>
  <c r="H21" i="11"/>
  <c r="K21" i="11" s="1"/>
  <c r="M21" i="11" s="1"/>
  <c r="J22" i="8" s="1"/>
  <c r="D14" i="11"/>
  <c r="J17" i="11" l="1"/>
  <c r="N15" i="8"/>
  <c r="H15" i="8"/>
  <c r="G15" i="8"/>
  <c r="G23" i="8" s="1"/>
  <c r="E14" i="11"/>
  <c r="H14" i="11" s="1"/>
  <c r="K14" i="11" s="1"/>
  <c r="G16" i="11"/>
  <c r="G17" i="11" s="1"/>
  <c r="D16" i="11"/>
  <c r="E16" i="11" s="1"/>
  <c r="N22" i="8"/>
  <c r="E30" i="11"/>
  <c r="H30" i="11" s="1"/>
  <c r="K30" i="11" s="1"/>
  <c r="M30" i="11" s="1"/>
  <c r="J31" i="8" s="1"/>
  <c r="E31" i="11"/>
  <c r="H31" i="11" s="1"/>
  <c r="K31" i="11" s="1"/>
  <c r="E28" i="11"/>
  <c r="H28" i="11" s="1"/>
  <c r="K28" i="11" s="1"/>
  <c r="E29" i="11"/>
  <c r="H29" i="11" s="1"/>
  <c r="K29" i="11" s="1"/>
  <c r="M29" i="11" s="1"/>
  <c r="J30" i="8" s="1"/>
  <c r="H23" i="11"/>
  <c r="K23" i="11" s="1"/>
  <c r="M23" i="11" s="1"/>
  <c r="J24" i="8" s="1"/>
  <c r="H24" i="11"/>
  <c r="K24" i="11" s="1"/>
  <c r="H20" i="11"/>
  <c r="K20" i="11" s="1"/>
  <c r="M20" i="11" s="1"/>
  <c r="J21" i="8" s="1"/>
  <c r="E15" i="11"/>
  <c r="H15" i="11" s="1"/>
  <c r="K15" i="11" s="1"/>
  <c r="G25" i="11"/>
  <c r="L23" i="8" l="1"/>
  <c r="G22" i="8"/>
  <c r="M28" i="11"/>
  <c r="J29" i="8" s="1"/>
  <c r="M14" i="11"/>
  <c r="J15" i="8" s="1"/>
  <c r="L15" i="8" s="1"/>
  <c r="M24" i="11"/>
  <c r="M31" i="11"/>
  <c r="J32" i="8" s="1"/>
  <c r="M15" i="11"/>
  <c r="J16" i="8" s="1"/>
  <c r="D17" i="11"/>
  <c r="H16" i="11"/>
  <c r="H17" i="11" s="1"/>
  <c r="E17" i="11"/>
  <c r="H29" i="8"/>
  <c r="H30" i="8" s="1"/>
  <c r="H31" i="8" s="1"/>
  <c r="H32" i="8" s="1"/>
  <c r="G29" i="8"/>
  <c r="G32" i="8" s="1"/>
  <c r="K25" i="11"/>
  <c r="H25" i="11"/>
  <c r="E25" i="11"/>
  <c r="D24" i="11"/>
  <c r="D25" i="11" s="1"/>
  <c r="N25" i="8"/>
  <c r="N24" i="8"/>
  <c r="N17" i="8"/>
  <c r="N16" i="8"/>
  <c r="G25" i="8"/>
  <c r="G24" i="8"/>
  <c r="G17" i="8"/>
  <c r="M25" i="11" l="1"/>
  <c r="J25" i="8"/>
  <c r="N18" i="8"/>
  <c r="M32" i="11"/>
  <c r="G31" i="8"/>
  <c r="K16" i="11"/>
  <c r="M16" i="11" s="1"/>
  <c r="G30" i="8"/>
  <c r="L24" i="8"/>
  <c r="N21" i="8"/>
  <c r="N26" i="8" s="1"/>
  <c r="J25" i="11"/>
  <c r="M17" i="11" l="1"/>
  <c r="M35" i="11" s="1"/>
  <c r="J17" i="8"/>
  <c r="L22" i="8"/>
  <c r="K17" i="11"/>
  <c r="L21" i="8"/>
  <c r="J26" i="8"/>
  <c r="N30" i="8"/>
  <c r="L25" i="8" l="1"/>
  <c r="L26" i="8" s="1"/>
  <c r="L30" i="8"/>
  <c r="E32" i="11" l="1"/>
  <c r="E35" i="11" s="1"/>
  <c r="D32" i="11"/>
  <c r="D35" i="11" s="1"/>
  <c r="L32" i="8" l="1"/>
  <c r="N32" i="8"/>
  <c r="N31" i="8"/>
  <c r="L31" i="8"/>
  <c r="G32" i="11"/>
  <c r="G35" i="11" s="1"/>
  <c r="H32" i="11" l="1"/>
  <c r="H35" i="11" s="1"/>
  <c r="K32" i="11"/>
  <c r="K35" i="11" s="1"/>
  <c r="J32" i="11"/>
  <c r="J35" i="11" s="1"/>
  <c r="J33" i="8" l="1"/>
  <c r="L29" i="8"/>
  <c r="N29" i="8" l="1"/>
  <c r="N33" i="8" s="1"/>
  <c r="N35" i="8" s="1"/>
  <c r="L33" i="8"/>
  <c r="L17" i="8" l="1"/>
  <c r="J18" i="8"/>
  <c r="J35" i="8" s="1"/>
  <c r="L16" i="8" l="1"/>
  <c r="L18" i="8" s="1"/>
  <c r="L35" i="8" s="1"/>
</calcChain>
</file>

<file path=xl/sharedStrings.xml><?xml version="1.0" encoding="utf-8"?>
<sst xmlns="http://schemas.openxmlformats.org/spreadsheetml/2006/main" count="127" uniqueCount="58">
  <si>
    <t>AN</t>
  </si>
  <si>
    <t>WA</t>
  </si>
  <si>
    <t>2060</t>
  </si>
  <si>
    <t>Avista Utilities</t>
  </si>
  <si>
    <t>Pro Forma Rate Base Adjustment</t>
  </si>
  <si>
    <t xml:space="preserve">  Excludes Plant Additions for Customer Growth (Budget Category 1,000's)</t>
  </si>
  <si>
    <t>Plant Additions by Month</t>
  </si>
  <si>
    <t>in (000's)</t>
  </si>
  <si>
    <t>Functional Plant Categories</t>
  </si>
  <si>
    <t>ER</t>
  </si>
  <si>
    <t>Electric Transmission Subtotal</t>
  </si>
  <si>
    <t>Electric Distribution</t>
  </si>
  <si>
    <t>Wood Pole Mgmt</t>
  </si>
  <si>
    <t>General Plant Subtotal</t>
  </si>
  <si>
    <t>Total</t>
  </si>
  <si>
    <t>Electric</t>
  </si>
  <si>
    <t>Gas</t>
  </si>
  <si>
    <t>System</t>
  </si>
  <si>
    <t>Share</t>
  </si>
  <si>
    <t>Subtotal Offsets</t>
  </si>
  <si>
    <t>ED</t>
  </si>
  <si>
    <t>COF Long Term Restructuring Plan Phase 2</t>
  </si>
  <si>
    <t>CD</t>
  </si>
  <si>
    <t>COF Long-Term Restructuring Plan</t>
  </si>
  <si>
    <t>Deer Park Service Center</t>
  </si>
  <si>
    <t>Street Light Conversion to LED Fixtures</t>
  </si>
  <si>
    <t>Benton-Othello 115 Recond</t>
  </si>
  <si>
    <t>Total Offsets</t>
  </si>
  <si>
    <t>Electric Transmission:</t>
  </si>
  <si>
    <t>General:</t>
  </si>
  <si>
    <t>Service</t>
  </si>
  <si>
    <t>State</t>
  </si>
  <si>
    <t>NOTE:</t>
  </si>
  <si>
    <t>Burke-Pine Creek</t>
  </si>
  <si>
    <t>COF HVAC</t>
  </si>
  <si>
    <t>for 2015 Rate Case - Test Year Sept 30, 2014</t>
  </si>
  <si>
    <t>O&amp;M</t>
  </si>
  <si>
    <t>Incremental</t>
  </si>
  <si>
    <t>Cummulative</t>
  </si>
  <si>
    <t>2014 System</t>
  </si>
  <si>
    <t>2015 System</t>
  </si>
  <si>
    <t>2016 System</t>
  </si>
  <si>
    <t>O&amp;M Offsets</t>
  </si>
  <si>
    <t>Electric Distribution Subtotal</t>
  </si>
  <si>
    <t>Washington AMI</t>
  </si>
  <si>
    <t>Moscow 230/115 Rebuild</t>
  </si>
  <si>
    <t>COF Long Term Restructuring Plan Phase 2 - (Incremental O&amp;M Costs)</t>
  </si>
  <si>
    <t>Underground Inspection Asset Management - (Incremental O&amp;M Costs)</t>
  </si>
  <si>
    <t>Substation Autotransformer Management Program</t>
  </si>
  <si>
    <t>Substation Autotransformer Management Program (Incremental O&amp;M Costs)</t>
  </si>
  <si>
    <t>Underground Inspection Asset Management</t>
  </si>
  <si>
    <t xml:space="preserve">Savings / (Costs) </t>
  </si>
  <si>
    <t>(2) 2015 O&amp;M Offsets include annual savings that are included in 2016.</t>
  </si>
  <si>
    <t>(1) 2014 O&amp;M Offsets included represent savings in third quarter 2014 that are incuded in 2016.</t>
  </si>
  <si>
    <t>1 - Updated per Staff DR 182</t>
  </si>
  <si>
    <t>3 - KSS-5, Attachment G-10</t>
  </si>
  <si>
    <t>2 - KSS-5, Attachment G-9</t>
  </si>
  <si>
    <t>4 - KSS-5, Attachment 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</si>
</sst>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;\(#,###,\)"/>
    <numFmt numFmtId="16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i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/>
    <xf numFmtId="0" fontId="3" fillId="0" borderId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1">
    <xf numFmtId="0" fontId="0" fillId="0" borderId="0" xfId="0"/>
    <xf numFmtId="0" fontId="3" fillId="0" borderId="0" xfId="2"/>
    <xf numFmtId="0" fontId="3" fillId="0" borderId="0" xfId="2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3" applyFont="1" applyFill="1" applyBorder="1" applyAlignment="1">
      <alignment horizontal="center" wrapText="1"/>
    </xf>
    <xf numFmtId="0" fontId="9" fillId="0" borderId="0" xfId="3" applyFont="1" applyFill="1" applyBorder="1" applyAlignment="1">
      <alignment wrapText="1"/>
    </xf>
    <xf numFmtId="0" fontId="3" fillId="0" borderId="0" xfId="2" applyBorder="1"/>
    <xf numFmtId="0" fontId="4" fillId="0" borderId="0" xfId="2" applyFont="1" applyBorder="1"/>
    <xf numFmtId="0" fontId="3" fillId="0" borderId="0" xfId="2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0" fontId="0" fillId="0" borderId="0" xfId="1" applyNumberFormat="1" applyFont="1" applyBorder="1"/>
    <xf numFmtId="9" fontId="0" fillId="0" borderId="0" xfId="1" applyFont="1" applyBorder="1"/>
    <xf numFmtId="10" fontId="3" fillId="0" borderId="0" xfId="2" applyNumberFormat="1" applyBorder="1"/>
    <xf numFmtId="0" fontId="4" fillId="0" borderId="0" xfId="2" applyFont="1" applyBorder="1" applyAlignment="1">
      <alignment horizontal="center"/>
    </xf>
    <xf numFmtId="0" fontId="3" fillId="0" borderId="0" xfId="2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2" fillId="0" borderId="0" xfId="0" applyFont="1"/>
    <xf numFmtId="0" fontId="8" fillId="0" borderId="0" xfId="0" applyFont="1" applyBorder="1"/>
    <xf numFmtId="0" fontId="12" fillId="0" borderId="0" xfId="0" applyFont="1" applyFill="1" applyBorder="1"/>
    <xf numFmtId="0" fontId="15" fillId="0" borderId="0" xfId="3" applyFont="1" applyFill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15" fillId="0" borderId="0" xfId="3" applyFont="1" applyFill="1" applyBorder="1" applyAlignment="1">
      <alignment horizontal="right"/>
    </xf>
    <xf numFmtId="0" fontId="11" fillId="0" borderId="0" xfId="0" applyFont="1" applyFill="1"/>
    <xf numFmtId="0" fontId="3" fillId="0" borderId="0" xfId="2" applyFill="1" applyBorder="1"/>
    <xf numFmtId="0" fontId="0" fillId="0" borderId="0" xfId="0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3" fillId="0" borderId="0" xfId="17" applyNumberFormat="1" applyFont="1" applyFill="1" applyBorder="1" applyAlignment="1">
      <alignment horizontal="center"/>
    </xf>
    <xf numFmtId="0" fontId="3" fillId="0" borderId="0" xfId="17" applyFont="1" applyFill="1" applyBorder="1" applyAlignment="1">
      <alignment horizontal="left"/>
    </xf>
    <xf numFmtId="10" fontId="19" fillId="0" borderId="0" xfId="1" applyNumberFormat="1" applyFont="1" applyBorder="1"/>
    <xf numFmtId="9" fontId="19" fillId="0" borderId="0" xfId="1" applyFont="1" applyBorder="1"/>
    <xf numFmtId="0" fontId="19" fillId="0" borderId="0" xfId="0" applyFont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/>
    <xf numFmtId="0" fontId="9" fillId="0" borderId="0" xfId="3" applyFont="1" applyFill="1" applyBorder="1" applyAlignment="1">
      <alignment horizontal="center" wrapText="1"/>
    </xf>
    <xf numFmtId="0" fontId="15" fillId="0" borderId="0" xfId="3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center"/>
    </xf>
    <xf numFmtId="0" fontId="8" fillId="0" borderId="0" xfId="0" applyFont="1"/>
    <xf numFmtId="0" fontId="0" fillId="0" borderId="0" xfId="0" applyFill="1" applyBorder="1"/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5" fillId="0" borderId="0" xfId="3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" fillId="0" borderId="0" xfId="4" applyFont="1" applyFill="1" applyBorder="1" applyAlignment="1">
      <alignment horizontal="center" wrapText="1"/>
    </xf>
    <xf numFmtId="0" fontId="13" fillId="0" borderId="0" xfId="4" applyFont="1" applyFill="1" applyBorder="1" applyAlignment="1">
      <alignment horizontal="center" wrapText="1"/>
    </xf>
    <xf numFmtId="0" fontId="9" fillId="0" borderId="0" xfId="4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165" fontId="19" fillId="0" borderId="0" xfId="31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165" fontId="19" fillId="0" borderId="1" xfId="31" applyNumberFormat="1" applyFont="1" applyBorder="1" applyAlignment="1">
      <alignment horizontal="right"/>
    </xf>
    <xf numFmtId="165" fontId="2" fillId="0" borderId="0" xfId="31" applyNumberFormat="1" applyFont="1" applyAlignment="1">
      <alignment horizontal="right"/>
    </xf>
    <xf numFmtId="164" fontId="19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43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165" fontId="2" fillId="0" borderId="6" xfId="0" applyNumberFormat="1" applyFont="1" applyFill="1" applyBorder="1" applyAlignment="1">
      <alignment horizontal="right"/>
    </xf>
    <xf numFmtId="165" fontId="19" fillId="0" borderId="0" xfId="31" applyNumberFormat="1" applyFont="1" applyBorder="1" applyAlignment="1">
      <alignment horizontal="right"/>
    </xf>
    <xf numFmtId="165" fontId="19" fillId="0" borderId="0" xfId="31" applyNumberFormat="1" applyFont="1" applyFill="1" applyAlignment="1">
      <alignment horizontal="right"/>
    </xf>
    <xf numFmtId="165" fontId="19" fillId="0" borderId="0" xfId="31" applyNumberFormat="1" applyFont="1" applyFill="1" applyBorder="1" applyAlignment="1">
      <alignment horizontal="right"/>
    </xf>
    <xf numFmtId="165" fontId="0" fillId="0" borderId="0" xfId="31" applyNumberFormat="1" applyFont="1" applyAlignment="1">
      <alignment horizontal="right"/>
    </xf>
    <xf numFmtId="165" fontId="0" fillId="0" borderId="0" xfId="31" applyNumberFormat="1" applyFont="1" applyFill="1" applyAlignment="1">
      <alignment horizontal="right"/>
    </xf>
    <xf numFmtId="0" fontId="3" fillId="0" borderId="0" xfId="2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0" fillId="0" borderId="0" xfId="0" applyNumberFormat="1" applyFont="1" applyFill="1" applyAlignment="1">
      <alignment horizontal="center"/>
    </xf>
    <xf numFmtId="0" fontId="4" fillId="0" borderId="0" xfId="2" applyFont="1" applyFill="1" applyBorder="1"/>
    <xf numFmtId="165" fontId="2" fillId="0" borderId="0" xfId="31" applyNumberFormat="1" applyFont="1" applyFill="1" applyBorder="1" applyAlignment="1">
      <alignment horizontal="right"/>
    </xf>
    <xf numFmtId="164" fontId="19" fillId="0" borderId="0" xfId="0" applyNumberFormat="1" applyFont="1" applyFill="1" applyAlignment="1">
      <alignment horizontal="center"/>
    </xf>
    <xf numFmtId="165" fontId="2" fillId="0" borderId="5" xfId="31" applyNumberFormat="1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26" fillId="0" borderId="0" xfId="0" applyFont="1" applyFill="1"/>
    <xf numFmtId="0" fontId="12" fillId="0" borderId="0" xfId="0" applyFont="1" applyFill="1"/>
    <xf numFmtId="0" fontId="12" fillId="0" borderId="0" xfId="0" applyFont="1"/>
    <xf numFmtId="165" fontId="0" fillId="0" borderId="0" xfId="3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9" fillId="0" borderId="0" xfId="2" applyFont="1" applyBorder="1" applyAlignment="1">
      <alignment horizontal="center"/>
    </xf>
    <xf numFmtId="0" fontId="20" fillId="0" borderId="0" xfId="2" applyFont="1" applyBorder="1" applyAlignment="1">
      <alignment horizontal="center"/>
    </xf>
    <xf numFmtId="0" fontId="20" fillId="0" borderId="0" xfId="0" applyFont="1" applyAlignment="1">
      <alignment wrapText="1"/>
    </xf>
    <xf numFmtId="0" fontId="19" fillId="0" borderId="0" xfId="2" applyFont="1" applyBorder="1" applyAlignment="1">
      <alignment horizontal="center" wrapText="1"/>
    </xf>
    <xf numFmtId="0" fontId="19" fillId="0" borderId="0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19" fillId="0" borderId="0" xfId="17" applyFont="1" applyFill="1" applyBorder="1" applyAlignment="1">
      <alignment horizontal="left"/>
    </xf>
    <xf numFmtId="0" fontId="29" fillId="0" borderId="0" xfId="3" applyFont="1" applyFill="1" applyBorder="1" applyAlignment="1">
      <alignment horizontal="right" wrapText="1"/>
    </xf>
    <xf numFmtId="0" fontId="20" fillId="0" borderId="0" xfId="2" applyFont="1" applyFill="1" applyBorder="1" applyAlignment="1">
      <alignment horizontal="center"/>
    </xf>
    <xf numFmtId="0" fontId="30" fillId="0" borderId="0" xfId="3" applyFont="1" applyFill="1" applyBorder="1" applyAlignment="1">
      <alignment wrapText="1"/>
    </xf>
    <xf numFmtId="0" fontId="28" fillId="0" borderId="0" xfId="0" applyFont="1" applyBorder="1"/>
    <xf numFmtId="10" fontId="19" fillId="0" borderId="0" xfId="2" applyNumberFormat="1" applyFont="1" applyBorder="1"/>
    <xf numFmtId="0" fontId="19" fillId="0" borderId="0" xfId="3" applyFont="1" applyFill="1" applyBorder="1" applyAlignment="1">
      <alignment horizontal="center" wrapText="1"/>
    </xf>
    <xf numFmtId="0" fontId="19" fillId="0" borderId="0" xfId="3" applyFont="1" applyFill="1" applyBorder="1" applyAlignment="1">
      <alignment wrapText="1"/>
    </xf>
    <xf numFmtId="0" fontId="24" fillId="0" borderId="0" xfId="2" applyFont="1" applyFill="1" applyBorder="1" applyAlignment="1">
      <alignment horizontal="center"/>
    </xf>
    <xf numFmtId="0" fontId="29" fillId="0" borderId="0" xfId="3" applyFont="1" applyFill="1" applyBorder="1" applyAlignment="1">
      <alignment horizontal="right"/>
    </xf>
    <xf numFmtId="0" fontId="31" fillId="0" borderId="0" xfId="3" applyFont="1" applyFill="1" applyBorder="1" applyAlignment="1">
      <alignment horizontal="center" wrapText="1"/>
    </xf>
    <xf numFmtId="0" fontId="30" fillId="0" borderId="0" xfId="3" applyFont="1" applyFill="1" applyBorder="1" applyAlignment="1">
      <alignment horizontal="center" wrapText="1"/>
    </xf>
    <xf numFmtId="0" fontId="29" fillId="0" borderId="0" xfId="3" applyFont="1" applyFill="1" applyBorder="1" applyAlignment="1">
      <alignment wrapText="1"/>
    </xf>
    <xf numFmtId="0" fontId="19" fillId="0" borderId="0" xfId="0" applyFont="1" applyBorder="1" applyAlignment="1">
      <alignment horizontal="left"/>
    </xf>
    <xf numFmtId="0" fontId="0" fillId="0" borderId="7" xfId="0" applyFont="1" applyBorder="1"/>
    <xf numFmtId="0" fontId="19" fillId="0" borderId="0" xfId="0" applyFont="1" applyBorder="1"/>
    <xf numFmtId="165" fontId="2" fillId="0" borderId="0" xfId="31" applyNumberFormat="1" applyFont="1" applyBorder="1" applyAlignment="1">
      <alignment horizontal="right"/>
    </xf>
    <xf numFmtId="165" fontId="0" fillId="0" borderId="0" xfId="31" applyNumberFormat="1" applyFont="1" applyBorder="1" applyAlignment="1">
      <alignment horizontal="right"/>
    </xf>
    <xf numFmtId="165" fontId="0" fillId="0" borderId="0" xfId="31" applyNumberFormat="1" applyFont="1" applyFill="1"/>
    <xf numFmtId="165" fontId="0" fillId="0" borderId="0" xfId="0" applyNumberFormat="1" applyFill="1"/>
    <xf numFmtId="0" fontId="3" fillId="0" borderId="0" xfId="17" applyNumberFormat="1" applyFont="1" applyFill="1" applyBorder="1" applyAlignment="1">
      <alignment horizontal="center"/>
    </xf>
    <xf numFmtId="0" fontId="3" fillId="0" borderId="0" xfId="17" applyFont="1" applyFill="1" applyBorder="1" applyAlignment="1">
      <alignment horizontal="left"/>
    </xf>
    <xf numFmtId="165" fontId="2" fillId="0" borderId="0" xfId="31" applyNumberFormat="1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/>
    <xf numFmtId="0" fontId="3" fillId="0" borderId="0" xfId="2"/>
    <xf numFmtId="0" fontId="3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/>
    <xf numFmtId="0" fontId="6" fillId="0" borderId="0" xfId="0" applyFont="1"/>
    <xf numFmtId="0" fontId="19" fillId="0" borderId="0" xfId="0" applyFont="1" applyAlignment="1">
      <alignment horizontal="center"/>
    </xf>
    <xf numFmtId="165" fontId="0" fillId="0" borderId="0" xfId="0" applyNumberFormat="1" applyFill="1" applyAlignment="1">
      <alignment horizontal="right"/>
    </xf>
    <xf numFmtId="165" fontId="19" fillId="0" borderId="0" xfId="31" applyNumberFormat="1" applyFont="1" applyAlignment="1">
      <alignment horizontal="right"/>
    </xf>
    <xf numFmtId="165" fontId="19" fillId="0" borderId="1" xfId="31" applyNumberFormat="1" applyFont="1" applyBorder="1" applyAlignment="1">
      <alignment horizontal="right"/>
    </xf>
    <xf numFmtId="0" fontId="2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5" fontId="19" fillId="0" borderId="1" xfId="31" applyNumberFormat="1" applyFont="1" applyFill="1" applyBorder="1" applyAlignment="1">
      <alignment horizontal="right"/>
    </xf>
    <xf numFmtId="165" fontId="19" fillId="0" borderId="0" xfId="31" applyNumberFormat="1" applyFont="1" applyBorder="1" applyAlignment="1">
      <alignment horizontal="right"/>
    </xf>
    <xf numFmtId="165" fontId="19" fillId="0" borderId="0" xfId="31" applyNumberFormat="1" applyFont="1" applyFill="1" applyAlignment="1">
      <alignment horizontal="right"/>
    </xf>
    <xf numFmtId="165" fontId="19" fillId="0" borderId="0" xfId="31" applyNumberFormat="1" applyFont="1" applyFill="1" applyBorder="1" applyAlignment="1">
      <alignment horizontal="right"/>
    </xf>
    <xf numFmtId="165" fontId="2" fillId="0" borderId="0" xfId="31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0" fontId="19" fillId="0" borderId="0" xfId="2" applyFont="1" applyFill="1" applyBorder="1" applyAlignment="1">
      <alignment horizontal="center"/>
    </xf>
    <xf numFmtId="165" fontId="2" fillId="0" borderId="5" xfId="31" applyNumberFormat="1" applyFont="1" applyFill="1" applyBorder="1" applyAlignment="1">
      <alignment horizontal="right"/>
    </xf>
    <xf numFmtId="165" fontId="0" fillId="0" borderId="0" xfId="31" applyNumberFormat="1" applyFont="1"/>
    <xf numFmtId="0" fontId="32" fillId="0" borderId="0" xfId="0" applyFont="1"/>
    <xf numFmtId="0" fontId="3" fillId="0" borderId="0" xfId="0" applyFont="1"/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165" fontId="2" fillId="2" borderId="0" xfId="31" applyNumberFormat="1" applyFont="1" applyFill="1" applyAlignment="1">
      <alignment horizontal="right"/>
    </xf>
    <xf numFmtId="165" fontId="19" fillId="2" borderId="0" xfId="31" applyNumberFormat="1" applyFont="1" applyFill="1" applyAlignment="1">
      <alignment horizontal="right"/>
    </xf>
    <xf numFmtId="165" fontId="19" fillId="2" borderId="0" xfId="31" applyNumberFormat="1" applyFont="1" applyFill="1" applyBorder="1" applyAlignment="1">
      <alignment horizontal="right"/>
    </xf>
    <xf numFmtId="165" fontId="19" fillId="2" borderId="1" xfId="31" applyNumberFormat="1" applyFont="1" applyFill="1" applyBorder="1" applyAlignment="1">
      <alignment horizontal="right"/>
    </xf>
    <xf numFmtId="165" fontId="2" fillId="2" borderId="5" xfId="31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19" fillId="3" borderId="0" xfId="31" applyNumberFormat="1" applyFont="1" applyFill="1" applyAlignment="1">
      <alignment horizontal="right"/>
    </xf>
    <xf numFmtId="165" fontId="19" fillId="3" borderId="1" xfId="31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Font="1" applyAlignment="1"/>
    <xf numFmtId="20" fontId="0" fillId="3" borderId="0" xfId="0" applyNumberFormat="1" applyFont="1" applyFill="1" applyAlignment="1">
      <alignment horizontal="left"/>
    </xf>
    <xf numFmtId="1" fontId="33" fillId="0" borderId="0" xfId="0" applyNumberFormat="1" applyFont="1" applyAlignment="1">
      <alignment horizontal="left"/>
    </xf>
  </cellXfs>
  <cellStyles count="36">
    <cellStyle name="Comma" xfId="31" builtinId="3"/>
    <cellStyle name="Comma 2" xfId="11"/>
    <cellStyle name="Comma 2 2" xfId="19"/>
    <cellStyle name="Comma 2 3" xfId="20"/>
    <cellStyle name="Comma 3" xfId="21"/>
    <cellStyle name="Comma 4" xfId="18"/>
    <cellStyle name="Comma 4 2" xfId="32"/>
    <cellStyle name="Currency 2" xfId="23"/>
    <cellStyle name="Currency 3" xfId="22"/>
    <cellStyle name="Currency 3 2" xfId="34"/>
    <cellStyle name="Normal" xfId="0" builtinId="0"/>
    <cellStyle name="Normal 10" xfId="5"/>
    <cellStyle name="Normal 12" xfId="8"/>
    <cellStyle name="Normal 13" xfId="9"/>
    <cellStyle name="Normal 2" xfId="2"/>
    <cellStyle name="Normal 2 2" xfId="24"/>
    <cellStyle name="Normal 3" xfId="7"/>
    <cellStyle name="Normal 3 2" xfId="25"/>
    <cellStyle name="Normal 4" xfId="17"/>
    <cellStyle name="Normal 4 2" xfId="33"/>
    <cellStyle name="Normal 5" xfId="12"/>
    <cellStyle name="Normal 6" xfId="10"/>
    <cellStyle name="Normal 7" xfId="13"/>
    <cellStyle name="Normal 8" xfId="14"/>
    <cellStyle name="Normal 9" xfId="6"/>
    <cellStyle name="Normal_1.08.08" xfId="4"/>
    <cellStyle name="Normal_Pro forma Rates" xfId="3"/>
    <cellStyle name="Percent" xfId="1" builtinId="5"/>
    <cellStyle name="Percent 2" xfId="15"/>
    <cellStyle name="Percent 2 2" xfId="27"/>
    <cellStyle name="Percent 2 2 2" xfId="28"/>
    <cellStyle name="Percent 2 3" xfId="29"/>
    <cellStyle name="Percent 2 4" xfId="26"/>
    <cellStyle name="Percent 2 4 2" xfId="35"/>
    <cellStyle name="Percent 3" xfId="16"/>
    <cellStyle name="Percent 3 2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opLeftCell="C7" zoomScaleNormal="100" zoomScaleSheetLayoutView="100" zoomScalePageLayoutView="85" workbookViewId="0">
      <selection activeCell="L24" sqref="L24"/>
    </sheetView>
  </sheetViews>
  <sheetFormatPr defaultRowHeight="15" x14ac:dyDescent="0.25"/>
  <cols>
    <col min="1" max="1" width="0" hidden="1" customWidth="1"/>
    <col min="2" max="2" width="4.85546875" style="11" customWidth="1"/>
    <col min="3" max="3" width="48.7109375" customWidth="1"/>
    <col min="4" max="4" width="9.5703125" customWidth="1"/>
    <col min="5" max="5" width="8.28515625" customWidth="1"/>
    <col min="6" max="6" width="8.28515625" style="41" customWidth="1"/>
    <col min="7" max="7" width="11.28515625" style="1" customWidth="1"/>
    <col min="8" max="8" width="11" style="1" customWidth="1"/>
    <col min="9" max="9" width="3.7109375" style="8" customWidth="1"/>
    <col min="10" max="10" width="11" style="11" customWidth="1"/>
    <col min="11" max="11" width="1.5703125" style="11" customWidth="1"/>
    <col min="12" max="12" width="9.140625" style="13"/>
    <col min="13" max="13" width="1.5703125" style="13" customWidth="1"/>
    <col min="14" max="18" width="9.140625" style="13"/>
    <col min="19" max="19" width="21.7109375" style="13" bestFit="1" customWidth="1"/>
    <col min="20" max="20" width="10.5703125" style="13" bestFit="1" customWidth="1"/>
    <col min="21" max="16384" width="9.140625" style="13"/>
  </cols>
  <sheetData>
    <row r="1" spans="1:20" x14ac:dyDescent="0.25">
      <c r="C1" t="s">
        <v>3</v>
      </c>
    </row>
    <row r="2" spans="1:20" x14ac:dyDescent="0.25">
      <c r="C2" t="s">
        <v>4</v>
      </c>
    </row>
    <row r="3" spans="1:20" x14ac:dyDescent="0.25">
      <c r="C3" s="47" t="s">
        <v>35</v>
      </c>
    </row>
    <row r="4" spans="1:20" ht="12" customHeight="1" x14ac:dyDescent="0.25"/>
    <row r="7" spans="1:20" ht="15.75" thickBot="1" x14ac:dyDescent="0.3">
      <c r="C7" t="s">
        <v>5</v>
      </c>
    </row>
    <row r="8" spans="1:20" ht="15.75" customHeight="1" thickBot="1" x14ac:dyDescent="0.3">
      <c r="I8" s="22"/>
      <c r="J8" s="185" t="s">
        <v>27</v>
      </c>
      <c r="K8" s="186"/>
      <c r="L8" s="186"/>
      <c r="M8" s="186"/>
      <c r="N8" s="187"/>
    </row>
    <row r="9" spans="1:20" x14ac:dyDescent="0.25">
      <c r="G9" s="2" t="s">
        <v>15</v>
      </c>
      <c r="H9" s="2" t="s">
        <v>16</v>
      </c>
      <c r="I9" s="25"/>
      <c r="J9" s="88" t="s">
        <v>17</v>
      </c>
      <c r="K9" s="88"/>
      <c r="L9" s="57" t="s">
        <v>15</v>
      </c>
      <c r="M9" s="59"/>
      <c r="N9" s="57" t="s">
        <v>16</v>
      </c>
    </row>
    <row r="10" spans="1:20" x14ac:dyDescent="0.25">
      <c r="C10" s="14" t="s">
        <v>6</v>
      </c>
      <c r="D10" s="11" t="s">
        <v>7</v>
      </c>
      <c r="E10" s="11"/>
      <c r="G10" s="2" t="s">
        <v>1</v>
      </c>
      <c r="H10" s="2" t="s">
        <v>1</v>
      </c>
      <c r="I10" s="25"/>
      <c r="J10" s="88" t="s">
        <v>14</v>
      </c>
      <c r="K10" s="88"/>
      <c r="L10" s="57" t="s">
        <v>1</v>
      </c>
      <c r="M10" s="59"/>
      <c r="N10" s="57" t="s">
        <v>1</v>
      </c>
    </row>
    <row r="11" spans="1:20" x14ac:dyDescent="0.25">
      <c r="D11" s="12"/>
      <c r="E11" s="12"/>
      <c r="F11" s="52"/>
      <c r="G11" s="3" t="s">
        <v>18</v>
      </c>
      <c r="H11" s="3" t="s">
        <v>18</v>
      </c>
      <c r="I11" s="9"/>
      <c r="J11" s="88"/>
      <c r="K11" s="88"/>
      <c r="L11" s="57" t="s">
        <v>18</v>
      </c>
      <c r="M11" s="58"/>
      <c r="N11" s="57" t="s">
        <v>18</v>
      </c>
    </row>
    <row r="12" spans="1:20" x14ac:dyDescent="0.25">
      <c r="C12" s="15" t="s">
        <v>8</v>
      </c>
      <c r="D12" s="12" t="s">
        <v>9</v>
      </c>
      <c r="E12" s="50" t="s">
        <v>31</v>
      </c>
      <c r="F12" s="80" t="s">
        <v>30</v>
      </c>
      <c r="J12" s="96"/>
      <c r="K12" s="96"/>
    </row>
    <row r="13" spans="1:20" s="151" customFormat="1" x14ac:dyDescent="0.25">
      <c r="A13" s="146"/>
      <c r="B13" s="149"/>
      <c r="C13" s="152"/>
      <c r="D13" s="150"/>
      <c r="E13" s="150"/>
      <c r="F13" s="157"/>
      <c r="G13" s="147"/>
      <c r="H13" s="147"/>
      <c r="I13" s="148"/>
      <c r="J13" s="164"/>
      <c r="K13" s="164"/>
    </row>
    <row r="14" spans="1:20" x14ac:dyDescent="0.25">
      <c r="A14">
        <v>69</v>
      </c>
      <c r="B14" s="83"/>
      <c r="C14" s="53" t="s">
        <v>28</v>
      </c>
      <c r="D14" s="17"/>
      <c r="E14" s="62"/>
      <c r="G14" s="19"/>
      <c r="H14" s="20"/>
      <c r="I14" s="23"/>
      <c r="J14" s="93"/>
      <c r="K14" s="93"/>
      <c r="L14" s="69"/>
      <c r="M14" s="67"/>
      <c r="N14" s="69"/>
      <c r="S14" s="140"/>
      <c r="T14" s="140"/>
    </row>
    <row r="15" spans="1:20" s="151" customFormat="1" x14ac:dyDescent="0.25">
      <c r="A15" s="146"/>
      <c r="B15" s="83"/>
      <c r="C15" s="169" t="s">
        <v>45</v>
      </c>
      <c r="D15" s="170">
        <v>2484</v>
      </c>
      <c r="E15" s="43" t="s">
        <v>0</v>
      </c>
      <c r="F15" s="153" t="s">
        <v>20</v>
      </c>
      <c r="G15" s="19">
        <f>G16</f>
        <v>0.65190000000000003</v>
      </c>
      <c r="H15" s="20">
        <f>H16</f>
        <v>0</v>
      </c>
      <c r="I15" s="23"/>
      <c r="J15" s="162">
        <f>'2014-2016 Savings'!M14</f>
        <v>8</v>
      </c>
      <c r="K15" s="162"/>
      <c r="L15" s="154">
        <f>G15*J15</f>
        <v>5.2152000000000003</v>
      </c>
      <c r="M15" s="67"/>
      <c r="N15" s="154">
        <f>I15*M15</f>
        <v>0</v>
      </c>
      <c r="S15" s="140"/>
      <c r="T15" s="140"/>
    </row>
    <row r="16" spans="1:20" x14ac:dyDescent="0.25">
      <c r="A16">
        <v>70</v>
      </c>
      <c r="B16" s="83"/>
      <c r="C16" s="143" t="s">
        <v>33</v>
      </c>
      <c r="D16" s="142">
        <v>2550</v>
      </c>
      <c r="E16" s="43" t="s">
        <v>0</v>
      </c>
      <c r="F16" s="74" t="s">
        <v>20</v>
      </c>
      <c r="G16" s="39">
        <v>0.65190000000000003</v>
      </c>
      <c r="H16" s="40">
        <v>0</v>
      </c>
      <c r="I16" s="42"/>
      <c r="J16" s="162">
        <f>'2014-2016 Savings'!M15</f>
        <v>2.7720000000000002</v>
      </c>
      <c r="K16" s="92"/>
      <c r="L16" s="69">
        <f>G16*J16</f>
        <v>1.8070668000000003</v>
      </c>
      <c r="M16" s="67"/>
      <c r="N16" s="69">
        <f>I16*M16</f>
        <v>0</v>
      </c>
      <c r="S16" s="140"/>
      <c r="T16" s="140"/>
    </row>
    <row r="17" spans="1:20" s="51" customFormat="1" x14ac:dyDescent="0.25">
      <c r="A17" s="47"/>
      <c r="B17" s="83"/>
      <c r="C17" s="38" t="s">
        <v>26</v>
      </c>
      <c r="D17" s="37">
        <v>2457</v>
      </c>
      <c r="E17" s="43" t="s">
        <v>0</v>
      </c>
      <c r="F17" s="74" t="s">
        <v>20</v>
      </c>
      <c r="G17" s="39">
        <f>G16</f>
        <v>0.65190000000000003</v>
      </c>
      <c r="H17" s="40">
        <v>0</v>
      </c>
      <c r="I17" s="55"/>
      <c r="J17" s="159">
        <f>'2014-2016 Savings'!M16</f>
        <v>17</v>
      </c>
      <c r="K17" s="92"/>
      <c r="L17" s="68">
        <f>G17*J17</f>
        <v>11.0823</v>
      </c>
      <c r="M17" s="67"/>
      <c r="N17" s="68">
        <f>I17*M17</f>
        <v>0</v>
      </c>
      <c r="S17" s="141"/>
      <c r="T17" s="141"/>
    </row>
    <row r="18" spans="1:20" s="31" customFormat="1" x14ac:dyDescent="0.25">
      <c r="A18" s="26">
        <v>125</v>
      </c>
      <c r="B18" s="84"/>
      <c r="C18" s="29" t="s">
        <v>10</v>
      </c>
      <c r="D18" s="30"/>
      <c r="E18" s="63"/>
      <c r="F18" s="75"/>
      <c r="G18" s="7"/>
      <c r="H18" s="7"/>
      <c r="I18" s="24"/>
      <c r="J18" s="144">
        <f>SUM(J15:J17)</f>
        <v>27.771999999999998</v>
      </c>
      <c r="K18" s="138"/>
      <c r="L18" s="181">
        <f>SUM(L15:L17)</f>
        <v>18.104566800000001</v>
      </c>
      <c r="M18" s="61"/>
      <c r="N18" s="181">
        <f>SUM(N15:N17)</f>
        <v>0</v>
      </c>
    </row>
    <row r="19" spans="1:20" x14ac:dyDescent="0.25">
      <c r="A19">
        <v>126</v>
      </c>
      <c r="B19" s="83"/>
      <c r="C19" s="5"/>
      <c r="D19" s="18"/>
      <c r="E19" s="62"/>
      <c r="F19" s="76"/>
      <c r="G19" s="6"/>
      <c r="H19" s="6"/>
      <c r="I19" s="23"/>
      <c r="J19" s="93"/>
      <c r="K19" s="139"/>
      <c r="L19" s="69"/>
      <c r="M19" s="67"/>
      <c r="N19" s="69"/>
    </row>
    <row r="20" spans="1:20" x14ac:dyDescent="0.25">
      <c r="A20">
        <v>130</v>
      </c>
      <c r="B20" s="83"/>
      <c r="C20" s="27" t="s">
        <v>11</v>
      </c>
      <c r="D20" s="18"/>
      <c r="E20" s="62"/>
      <c r="F20" s="46"/>
      <c r="G20" s="6"/>
      <c r="H20" s="6"/>
      <c r="I20" s="21"/>
      <c r="J20" s="93"/>
      <c r="K20" s="139"/>
      <c r="L20" s="69"/>
      <c r="M20" s="67"/>
      <c r="N20" s="69"/>
    </row>
    <row r="21" spans="1:20" s="51" customFormat="1" x14ac:dyDescent="0.25">
      <c r="A21" s="47"/>
      <c r="B21" s="83"/>
      <c r="C21" s="137" t="s">
        <v>44</v>
      </c>
      <c r="D21" s="43">
        <v>2586</v>
      </c>
      <c r="E21" s="64" t="s">
        <v>1</v>
      </c>
      <c r="F21" s="77" t="s">
        <v>22</v>
      </c>
      <c r="G21" s="39">
        <v>0.78641000000000005</v>
      </c>
      <c r="H21" s="39">
        <v>0.21359</v>
      </c>
      <c r="I21" s="21"/>
      <c r="J21" s="162">
        <f>'2014-2016 Savings'!M20</f>
        <v>0</v>
      </c>
      <c r="K21" s="139"/>
      <c r="L21" s="69">
        <f>G21*J21</f>
        <v>0</v>
      </c>
      <c r="M21" s="67"/>
      <c r="N21" s="69">
        <f>H21*J21</f>
        <v>0</v>
      </c>
    </row>
    <row r="22" spans="1:20" s="151" customFormat="1" x14ac:dyDescent="0.25">
      <c r="A22" s="146"/>
      <c r="B22" s="83"/>
      <c r="C22" s="137" t="s">
        <v>50</v>
      </c>
      <c r="D22" s="43">
        <v>2054</v>
      </c>
      <c r="E22" s="64" t="s">
        <v>0</v>
      </c>
      <c r="F22" s="77" t="s">
        <v>20</v>
      </c>
      <c r="G22" s="39">
        <f>G23</f>
        <v>0.65190000000000003</v>
      </c>
      <c r="H22" s="40">
        <f>H23</f>
        <v>0</v>
      </c>
      <c r="I22" s="21"/>
      <c r="J22" s="162">
        <f>'2014-2016 Savings'!M21</f>
        <v>0</v>
      </c>
      <c r="K22" s="139"/>
      <c r="L22" s="154">
        <f t="shared" ref="L22:L23" si="0">G22*J22</f>
        <v>0</v>
      </c>
      <c r="M22" s="67"/>
      <c r="N22" s="154">
        <f t="shared" ref="N22:N23" si="1">H22*J22</f>
        <v>0</v>
      </c>
    </row>
    <row r="23" spans="1:20" s="151" customFormat="1" x14ac:dyDescent="0.25">
      <c r="A23" s="146"/>
      <c r="B23" s="83"/>
      <c r="C23" s="137" t="s">
        <v>48</v>
      </c>
      <c r="D23" s="43">
        <v>2492</v>
      </c>
      <c r="E23" s="64" t="s">
        <v>0</v>
      </c>
      <c r="F23" s="77" t="s">
        <v>20</v>
      </c>
      <c r="G23" s="39">
        <f>G15</f>
        <v>0.65190000000000003</v>
      </c>
      <c r="H23" s="40">
        <v>0</v>
      </c>
      <c r="I23" s="21"/>
      <c r="J23" s="162">
        <f>'2014-2016 Savings'!M22</f>
        <v>0</v>
      </c>
      <c r="K23" s="139"/>
      <c r="L23" s="154">
        <f t="shared" si="0"/>
        <v>0</v>
      </c>
      <c r="M23" s="67"/>
      <c r="N23" s="154">
        <f t="shared" si="1"/>
        <v>0</v>
      </c>
    </row>
    <row r="24" spans="1:20" s="33" customFormat="1" x14ac:dyDescent="0.25">
      <c r="A24">
        <v>137</v>
      </c>
      <c r="B24" s="83"/>
      <c r="C24" s="44" t="s">
        <v>12</v>
      </c>
      <c r="D24" s="43" t="s">
        <v>2</v>
      </c>
      <c r="E24" s="64" t="s">
        <v>0</v>
      </c>
      <c r="F24" s="77" t="s">
        <v>20</v>
      </c>
      <c r="G24" s="39">
        <f>G16</f>
        <v>0.65190000000000003</v>
      </c>
      <c r="H24" s="40">
        <v>0</v>
      </c>
      <c r="I24" s="42"/>
      <c r="J24" s="162">
        <f>'2014-2016 Savings'!M23</f>
        <v>73.8</v>
      </c>
      <c r="K24" s="90"/>
      <c r="L24" s="69">
        <f>G24*J24</f>
        <v>48.110219999999998</v>
      </c>
      <c r="M24" s="71"/>
      <c r="N24" s="69">
        <f>I24*M24</f>
        <v>0</v>
      </c>
    </row>
    <row r="25" spans="1:20" s="33" customFormat="1" x14ac:dyDescent="0.25">
      <c r="A25">
        <v>151</v>
      </c>
      <c r="B25" s="83"/>
      <c r="C25" s="38" t="s">
        <v>25</v>
      </c>
      <c r="D25" s="43">
        <v>2584</v>
      </c>
      <c r="E25" s="64" t="s">
        <v>0</v>
      </c>
      <c r="F25" s="77" t="s">
        <v>20</v>
      </c>
      <c r="G25" s="39">
        <f>G16</f>
        <v>0.65190000000000003</v>
      </c>
      <c r="H25" s="40">
        <v>0</v>
      </c>
      <c r="I25" s="36"/>
      <c r="J25" s="159">
        <f>'2014-2016 Savings'!M24</f>
        <v>468</v>
      </c>
      <c r="K25" s="90"/>
      <c r="L25" s="68">
        <f>G25*J25</f>
        <v>305.08920000000001</v>
      </c>
      <c r="M25" s="71"/>
      <c r="N25" s="68">
        <f>I25*M25</f>
        <v>0</v>
      </c>
    </row>
    <row r="26" spans="1:20" s="31" customFormat="1" x14ac:dyDescent="0.25">
      <c r="A26" s="26">
        <v>157</v>
      </c>
      <c r="B26" s="84"/>
      <c r="C26" s="32" t="s">
        <v>43</v>
      </c>
      <c r="D26" s="10"/>
      <c r="E26" s="65"/>
      <c r="F26" s="78"/>
      <c r="G26" s="7"/>
      <c r="H26" s="7"/>
      <c r="I26" s="24"/>
      <c r="J26" s="144">
        <f>SUM(J21:J25)</f>
        <v>541.79999999999995</v>
      </c>
      <c r="K26" s="138"/>
      <c r="L26" s="181">
        <f>SUM(L21:L25)</f>
        <v>353.19942000000003</v>
      </c>
      <c r="M26" s="182"/>
      <c r="N26" s="181">
        <f t="shared" ref="N26" si="2">SUM(N21:N25)</f>
        <v>0</v>
      </c>
    </row>
    <row r="27" spans="1:20" x14ac:dyDescent="0.25">
      <c r="A27">
        <v>158</v>
      </c>
      <c r="B27" s="83"/>
      <c r="C27" s="5"/>
      <c r="D27" s="4"/>
      <c r="E27" s="66"/>
      <c r="F27" s="76"/>
      <c r="G27" s="6"/>
      <c r="H27" s="6"/>
      <c r="I27" s="23"/>
      <c r="J27" s="93"/>
      <c r="K27" s="139"/>
      <c r="L27" s="69"/>
      <c r="M27" s="67"/>
      <c r="N27" s="69"/>
    </row>
    <row r="28" spans="1:20" x14ac:dyDescent="0.25">
      <c r="A28">
        <v>218</v>
      </c>
      <c r="B28" s="83"/>
      <c r="C28" s="49" t="s">
        <v>29</v>
      </c>
      <c r="D28" s="18"/>
      <c r="E28" s="62"/>
      <c r="G28" s="6"/>
      <c r="H28" s="6"/>
      <c r="I28" s="23"/>
      <c r="J28" s="93"/>
      <c r="K28" s="139"/>
      <c r="L28" s="69"/>
      <c r="M28" s="67"/>
      <c r="N28" s="69"/>
    </row>
    <row r="29" spans="1:20" x14ac:dyDescent="0.25">
      <c r="A29" s="13"/>
      <c r="B29" s="85"/>
      <c r="C29" s="38" t="s">
        <v>24</v>
      </c>
      <c r="D29" s="43">
        <v>7135</v>
      </c>
      <c r="E29" s="43" t="s">
        <v>1</v>
      </c>
      <c r="F29" s="79" t="s">
        <v>22</v>
      </c>
      <c r="G29" s="39">
        <f>$G$21</f>
        <v>0.78641000000000005</v>
      </c>
      <c r="H29" s="39">
        <f>H21</f>
        <v>0.21359</v>
      </c>
      <c r="I29" s="42"/>
      <c r="J29" s="162">
        <f>'2014-2016 Savings'!M28</f>
        <v>15.271000000000001</v>
      </c>
      <c r="K29" s="92"/>
      <c r="L29" s="69">
        <f t="shared" ref="L29:L32" si="3">G29*J29</f>
        <v>12.009267110000001</v>
      </c>
      <c r="M29" s="67"/>
      <c r="N29" s="69">
        <f>H29*L29</f>
        <v>2.5650593620249005</v>
      </c>
    </row>
    <row r="30" spans="1:20" x14ac:dyDescent="0.25">
      <c r="A30" s="13"/>
      <c r="B30" s="85"/>
      <c r="C30" s="82" t="s">
        <v>23</v>
      </c>
      <c r="D30" s="43">
        <v>7126</v>
      </c>
      <c r="E30" s="43" t="s">
        <v>1</v>
      </c>
      <c r="F30" s="79" t="s">
        <v>22</v>
      </c>
      <c r="G30" s="39">
        <f>G29</f>
        <v>0.78641000000000005</v>
      </c>
      <c r="H30" s="39">
        <f>H29</f>
        <v>0.21359</v>
      </c>
      <c r="I30" s="42"/>
      <c r="J30" s="162">
        <f>'2014-2016 Savings'!M29</f>
        <v>83</v>
      </c>
      <c r="K30" s="92"/>
      <c r="L30" s="69">
        <f t="shared" si="3"/>
        <v>65.272030000000001</v>
      </c>
      <c r="M30" s="67"/>
      <c r="N30" s="69">
        <f>H30*J30</f>
        <v>17.727969999999999</v>
      </c>
    </row>
    <row r="31" spans="1:20" x14ac:dyDescent="0.25">
      <c r="B31" s="86"/>
      <c r="C31" s="38" t="s">
        <v>21</v>
      </c>
      <c r="D31" s="43">
        <v>7131</v>
      </c>
      <c r="E31" s="48" t="s">
        <v>1</v>
      </c>
      <c r="F31" s="76" t="s">
        <v>22</v>
      </c>
      <c r="G31" s="39">
        <f>G29</f>
        <v>0.78641000000000005</v>
      </c>
      <c r="H31" s="39">
        <f t="shared" ref="H31:H32" si="4">H30</f>
        <v>0.21359</v>
      </c>
      <c r="I31" s="23"/>
      <c r="J31" s="162">
        <f>'2014-2016 Savings'!M30</f>
        <v>-6.85</v>
      </c>
      <c r="K31" s="107"/>
      <c r="L31" s="69">
        <f t="shared" si="3"/>
        <v>-5.3869084999999997</v>
      </c>
      <c r="M31" s="87"/>
      <c r="N31" s="69">
        <f t="shared" ref="N31:N32" si="5">H31*J31</f>
        <v>-1.4630915</v>
      </c>
    </row>
    <row r="32" spans="1:20" s="51" customFormat="1" x14ac:dyDescent="0.25">
      <c r="A32" s="47"/>
      <c r="B32" s="86"/>
      <c r="C32" s="38" t="s">
        <v>34</v>
      </c>
      <c r="D32" s="43">
        <v>7101</v>
      </c>
      <c r="E32" s="48" t="s">
        <v>1</v>
      </c>
      <c r="F32" s="76" t="s">
        <v>22</v>
      </c>
      <c r="G32" s="39">
        <f>G29</f>
        <v>0.78641000000000005</v>
      </c>
      <c r="H32" s="39">
        <f t="shared" si="4"/>
        <v>0.21359</v>
      </c>
      <c r="I32" s="23"/>
      <c r="J32" s="159">
        <f>'2014-2016 Savings'!M31</f>
        <v>41.5</v>
      </c>
      <c r="K32" s="107"/>
      <c r="L32" s="68">
        <f t="shared" si="3"/>
        <v>32.636015</v>
      </c>
      <c r="M32" s="87"/>
      <c r="N32" s="68">
        <f t="shared" si="5"/>
        <v>8.8639849999999996</v>
      </c>
    </row>
    <row r="33" spans="1:14" s="31" customFormat="1" x14ac:dyDescent="0.25">
      <c r="A33" s="26">
        <v>239</v>
      </c>
      <c r="B33" s="84"/>
      <c r="C33" s="29" t="s">
        <v>13</v>
      </c>
      <c r="D33" s="10"/>
      <c r="E33" s="63"/>
      <c r="F33" s="75"/>
      <c r="G33" s="7"/>
      <c r="H33" s="7"/>
      <c r="I33" s="24"/>
      <c r="J33" s="73">
        <f>SUM(J29:J32)</f>
        <v>132.92099999999999</v>
      </c>
      <c r="K33" s="138"/>
      <c r="L33" s="73">
        <f>SUM(L29:L32)</f>
        <v>104.53040360999999</v>
      </c>
      <c r="M33" s="61"/>
      <c r="N33" s="73">
        <f>SUM(N29:N32)</f>
        <v>27.693922862024898</v>
      </c>
    </row>
    <row r="34" spans="1:14" s="51" customFormat="1" ht="15.75" thickBot="1" x14ac:dyDescent="0.3">
      <c r="A34" s="47"/>
      <c r="B34" s="83"/>
      <c r="C34" s="5"/>
      <c r="D34" s="48"/>
      <c r="E34" s="48"/>
      <c r="F34" s="101"/>
      <c r="G34" s="34"/>
      <c r="H34" s="34"/>
      <c r="I34" s="23"/>
      <c r="J34" s="94"/>
      <c r="K34" s="107"/>
      <c r="L34" s="69"/>
      <c r="M34" s="67"/>
      <c r="N34" s="67"/>
    </row>
    <row r="35" spans="1:14" s="31" customFormat="1" ht="15.75" thickBot="1" x14ac:dyDescent="0.3">
      <c r="A35" s="26">
        <v>239</v>
      </c>
      <c r="B35" s="57"/>
      <c r="C35" s="60" t="s">
        <v>19</v>
      </c>
      <c r="D35" s="10"/>
      <c r="E35" s="97"/>
      <c r="F35" s="98"/>
      <c r="G35" s="99"/>
      <c r="H35" s="99"/>
      <c r="I35" s="56"/>
      <c r="J35" s="102">
        <f>+J18+J26+J33</f>
        <v>702.49299999999994</v>
      </c>
      <c r="K35" s="100"/>
      <c r="L35" s="89">
        <f>L33+L26+L18</f>
        <v>475.83439041000003</v>
      </c>
      <c r="M35" s="81"/>
      <c r="N35" s="89">
        <f>N33+N26+N18</f>
        <v>27.693922862024898</v>
      </c>
    </row>
    <row r="36" spans="1:14" x14ac:dyDescent="0.25">
      <c r="C36" s="51"/>
      <c r="D36" s="51"/>
      <c r="E36" s="51"/>
      <c r="F36" s="103"/>
      <c r="G36" s="34"/>
      <c r="H36" s="34"/>
      <c r="I36" s="23"/>
      <c r="J36" s="35"/>
      <c r="K36" s="35"/>
      <c r="L36" s="54"/>
      <c r="M36" s="54"/>
      <c r="N36" s="54"/>
    </row>
    <row r="37" spans="1:14" s="16" customFormat="1" x14ac:dyDescent="0.25">
      <c r="B37" s="35"/>
      <c r="C37" s="28"/>
      <c r="D37" s="54"/>
      <c r="E37" s="54"/>
      <c r="F37" s="45"/>
      <c r="G37" s="34"/>
      <c r="H37" s="34"/>
      <c r="I37" s="23"/>
      <c r="J37" s="35"/>
      <c r="K37" s="35"/>
      <c r="L37" s="54"/>
      <c r="M37" s="54"/>
      <c r="N37" s="54"/>
    </row>
    <row r="38" spans="1:14" x14ac:dyDescent="0.25">
      <c r="C38" s="104" t="s">
        <v>32</v>
      </c>
      <c r="D38" s="51"/>
      <c r="E38" s="51"/>
      <c r="F38" s="103"/>
      <c r="G38" s="95"/>
      <c r="H38" s="95"/>
      <c r="I38" s="23"/>
      <c r="J38" s="96"/>
      <c r="K38" s="96"/>
      <c r="L38" s="51"/>
      <c r="M38" s="51"/>
      <c r="N38" s="51"/>
    </row>
    <row r="39" spans="1:14" x14ac:dyDescent="0.25">
      <c r="C39" s="105" t="s">
        <v>53</v>
      </c>
      <c r="D39" s="51"/>
      <c r="E39" s="51"/>
      <c r="F39" s="103"/>
      <c r="G39" s="95"/>
      <c r="H39" s="95"/>
      <c r="I39" s="23"/>
      <c r="J39" s="96"/>
      <c r="K39" s="96"/>
      <c r="L39" s="51"/>
      <c r="M39" s="51"/>
      <c r="N39" s="51"/>
    </row>
    <row r="40" spans="1:14" x14ac:dyDescent="0.25">
      <c r="C40" s="146" t="s">
        <v>52</v>
      </c>
      <c r="D40" s="51"/>
      <c r="E40" s="51"/>
      <c r="F40" s="103"/>
      <c r="G40" s="95"/>
      <c r="H40" s="95"/>
      <c r="I40" s="23"/>
      <c r="J40" s="96"/>
      <c r="K40" s="96"/>
      <c r="L40" s="51"/>
      <c r="M40" s="51"/>
      <c r="N40" s="51"/>
    </row>
    <row r="41" spans="1:14" x14ac:dyDescent="0.25">
      <c r="C41" s="105"/>
    </row>
    <row r="42" spans="1:14" x14ac:dyDescent="0.25">
      <c r="C42" s="106"/>
    </row>
  </sheetData>
  <mergeCells count="1">
    <mergeCell ref="J8:N8"/>
  </mergeCells>
  <pageMargins left="0.25" right="0.25" top="0.75" bottom="0.75" header="0.5" footer="0.5"/>
  <pageSetup scale="66" orientation="landscape" r:id="rId1"/>
  <headerFooter alignWithMargins="0">
    <oddHeader>&amp;RAdjustment No. _____
Workpaper Ref. &amp;A</oddHeader>
    <oddFooter>&amp;L&amp;F
&amp;A&amp;RPrep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topLeftCell="A10" zoomScaleNormal="100" workbookViewId="0">
      <selection activeCell="G38" sqref="G38:H38"/>
    </sheetView>
  </sheetViews>
  <sheetFormatPr defaultRowHeight="15" x14ac:dyDescent="0.25"/>
  <cols>
    <col min="1" max="1" width="70.42578125" style="109" bestFit="1" customWidth="1"/>
    <col min="2" max="2" width="8.85546875" style="109" bestFit="1" customWidth="1"/>
    <col min="3" max="3" width="3.7109375" style="109" customWidth="1"/>
    <col min="4" max="5" width="16" style="109" bestFit="1" customWidth="1"/>
    <col min="6" max="6" width="3.7109375" customWidth="1"/>
    <col min="7" max="8" width="16" style="109" bestFit="1" customWidth="1"/>
    <col min="9" max="9" width="3.7109375" customWidth="1"/>
    <col min="10" max="11" width="16" style="109" bestFit="1" customWidth="1"/>
    <col min="12" max="12" width="3.7109375" style="109" customWidth="1"/>
    <col min="13" max="13" width="14.5703125" style="109" customWidth="1"/>
    <col min="14" max="14" width="3.7109375" style="109" customWidth="1"/>
    <col min="15" max="16384" width="9.140625" style="109"/>
  </cols>
  <sheetData>
    <row r="1" spans="1:13" x14ac:dyDescent="0.25">
      <c r="A1" s="146" t="s">
        <v>3</v>
      </c>
    </row>
    <row r="2" spans="1:13" x14ac:dyDescent="0.25">
      <c r="A2" s="146" t="s">
        <v>4</v>
      </c>
    </row>
    <row r="3" spans="1:13" x14ac:dyDescent="0.25">
      <c r="A3" s="146" t="s">
        <v>35</v>
      </c>
    </row>
    <row r="6" spans="1:13" ht="15.75" customHeight="1" thickBot="1" x14ac:dyDescent="0.3">
      <c r="A6" s="109" t="s">
        <v>5</v>
      </c>
      <c r="C6" s="115"/>
      <c r="M6" s="136"/>
    </row>
    <row r="7" spans="1:13" ht="15.75" customHeight="1" thickBot="1" x14ac:dyDescent="0.3">
      <c r="C7" s="116"/>
      <c r="D7" s="186" t="s">
        <v>39</v>
      </c>
      <c r="E7" s="186"/>
      <c r="G7" s="186" t="s">
        <v>40</v>
      </c>
      <c r="H7" s="186"/>
      <c r="J7" s="186" t="s">
        <v>41</v>
      </c>
      <c r="K7" s="186"/>
      <c r="L7" s="171"/>
      <c r="M7" s="172">
        <v>2016</v>
      </c>
    </row>
    <row r="8" spans="1:13" x14ac:dyDescent="0.25">
      <c r="C8" s="115"/>
      <c r="D8" s="88" t="s">
        <v>36</v>
      </c>
      <c r="E8" s="88" t="s">
        <v>36</v>
      </c>
      <c r="G8" s="88" t="s">
        <v>36</v>
      </c>
      <c r="H8" s="88" t="s">
        <v>36</v>
      </c>
      <c r="J8" s="88" t="s">
        <v>36</v>
      </c>
      <c r="K8" s="88" t="s">
        <v>36</v>
      </c>
      <c r="L8" s="158"/>
      <c r="M8" s="173" t="s">
        <v>14</v>
      </c>
    </row>
    <row r="9" spans="1:13" s="111" customFormat="1" ht="15" customHeight="1" x14ac:dyDescent="0.25">
      <c r="A9" s="117" t="s">
        <v>6</v>
      </c>
      <c r="B9" s="110" t="s">
        <v>7</v>
      </c>
      <c r="C9" s="118"/>
      <c r="D9" s="108" t="s">
        <v>37</v>
      </c>
      <c r="E9" s="108" t="s">
        <v>38</v>
      </c>
      <c r="G9" s="108" t="s">
        <v>37</v>
      </c>
      <c r="H9" s="108" t="s">
        <v>38</v>
      </c>
      <c r="J9" s="108" t="s">
        <v>37</v>
      </c>
      <c r="K9" s="108" t="s">
        <v>38</v>
      </c>
      <c r="L9" s="108"/>
      <c r="M9" s="174" t="s">
        <v>42</v>
      </c>
    </row>
    <row r="10" spans="1:13" x14ac:dyDescent="0.25">
      <c r="B10" s="80"/>
      <c r="C10" s="119"/>
      <c r="D10" s="57" t="s">
        <v>51</v>
      </c>
      <c r="E10" s="57" t="s">
        <v>51</v>
      </c>
      <c r="G10" s="57" t="s">
        <v>51</v>
      </c>
      <c r="H10" s="57" t="s">
        <v>51</v>
      </c>
      <c r="J10" s="57" t="s">
        <v>51</v>
      </c>
      <c r="K10" s="57" t="s">
        <v>51</v>
      </c>
      <c r="L10" s="158"/>
      <c r="M10" s="175"/>
    </row>
    <row r="11" spans="1:13" x14ac:dyDescent="0.25">
      <c r="A11" s="120" t="s">
        <v>8</v>
      </c>
      <c r="B11" s="80" t="s">
        <v>9</v>
      </c>
      <c r="C11" s="115"/>
      <c r="D11" s="112"/>
      <c r="E11" s="112"/>
      <c r="F11" s="109"/>
      <c r="G11" s="112"/>
      <c r="H11" s="112"/>
      <c r="I11" s="109"/>
      <c r="J11" s="112"/>
      <c r="K11" s="112"/>
      <c r="L11" s="112"/>
      <c r="M11" s="175"/>
    </row>
    <row r="12" spans="1:13" x14ac:dyDescent="0.25">
      <c r="A12" s="120"/>
      <c r="B12" s="145"/>
      <c r="C12" s="115"/>
      <c r="D12" s="112"/>
      <c r="E12" s="112"/>
      <c r="F12" s="109"/>
      <c r="G12" s="112"/>
      <c r="H12" s="112"/>
      <c r="I12" s="109"/>
      <c r="J12" s="112"/>
      <c r="K12" s="112"/>
      <c r="L12" s="112"/>
      <c r="M12" s="175"/>
    </row>
    <row r="13" spans="1:13" x14ac:dyDescent="0.25">
      <c r="A13" s="121" t="s">
        <v>28</v>
      </c>
      <c r="B13" s="113"/>
      <c r="C13" s="119"/>
      <c r="D13" s="91"/>
      <c r="E13" s="91"/>
      <c r="F13" s="109"/>
      <c r="G13" s="91"/>
      <c r="H13" s="91"/>
      <c r="I13" s="109"/>
      <c r="J13" s="91"/>
      <c r="K13" s="91"/>
      <c r="L13" s="161"/>
      <c r="M13" s="177"/>
    </row>
    <row r="14" spans="1:13" x14ac:dyDescent="0.25">
      <c r="A14" s="168" t="s">
        <v>45</v>
      </c>
      <c r="B14" s="114">
        <v>2484</v>
      </c>
      <c r="C14" s="165"/>
      <c r="D14" s="160">
        <f>32*0.25</f>
        <v>8</v>
      </c>
      <c r="E14" s="160">
        <f>D14</f>
        <v>8</v>
      </c>
      <c r="F14" s="109"/>
      <c r="G14" s="160">
        <v>0</v>
      </c>
      <c r="H14" s="160">
        <f>G14+E14</f>
        <v>8</v>
      </c>
      <c r="I14" s="109"/>
      <c r="J14" s="160">
        <v>0</v>
      </c>
      <c r="K14" s="160">
        <f>J14+H14</f>
        <v>8</v>
      </c>
      <c r="L14" s="160"/>
      <c r="M14" s="178">
        <f>K14</f>
        <v>8</v>
      </c>
    </row>
    <row r="15" spans="1:13" x14ac:dyDescent="0.25">
      <c r="A15" s="122" t="s">
        <v>33</v>
      </c>
      <c r="B15" s="114">
        <v>2550</v>
      </c>
      <c r="C15" s="119"/>
      <c r="D15" s="90">
        <f>11088*0.00025</f>
        <v>2.7720000000000002</v>
      </c>
      <c r="E15" s="90">
        <f>D15</f>
        <v>2.7720000000000002</v>
      </c>
      <c r="F15" s="109"/>
      <c r="G15" s="90">
        <v>0</v>
      </c>
      <c r="H15" s="90">
        <f>G15+E15</f>
        <v>2.7720000000000002</v>
      </c>
      <c r="I15" s="109"/>
      <c r="J15" s="90">
        <v>0</v>
      </c>
      <c r="K15" s="90">
        <f>J15+H15</f>
        <v>2.7720000000000002</v>
      </c>
      <c r="L15" s="160"/>
      <c r="M15" s="178">
        <f>K15</f>
        <v>2.7720000000000002</v>
      </c>
    </row>
    <row r="16" spans="1:13" x14ac:dyDescent="0.25">
      <c r="A16" s="122" t="s">
        <v>26</v>
      </c>
      <c r="B16" s="114">
        <v>2457</v>
      </c>
      <c r="C16" s="119"/>
      <c r="D16" s="156">
        <f>ROUND((962*44)*0.0001667,0)</f>
        <v>7</v>
      </c>
      <c r="E16" s="72">
        <f>D16</f>
        <v>7</v>
      </c>
      <c r="F16" s="109"/>
      <c r="G16" s="156">
        <f>ROUND((1388*44)*0.0001667,0)</f>
        <v>10</v>
      </c>
      <c r="H16" s="72">
        <f>G16+E16</f>
        <v>17</v>
      </c>
      <c r="I16" s="109"/>
      <c r="J16" s="72">
        <v>0</v>
      </c>
      <c r="K16" s="156">
        <f t="shared" ref="K16" si="0">J16+H16</f>
        <v>17</v>
      </c>
      <c r="L16" s="160"/>
      <c r="M16" s="179">
        <f>K16</f>
        <v>17</v>
      </c>
    </row>
    <row r="17" spans="1:14" x14ac:dyDescent="0.25">
      <c r="A17" s="123" t="s">
        <v>10</v>
      </c>
      <c r="B17" s="30"/>
      <c r="C17" s="124"/>
      <c r="D17" s="163">
        <f>SUM(D14:D16)</f>
        <v>17.771999999999998</v>
      </c>
      <c r="E17" s="163">
        <f>SUM(E14:E16)</f>
        <v>17.771999999999998</v>
      </c>
      <c r="F17" s="109"/>
      <c r="G17" s="163">
        <f>SUM(G14:G16)</f>
        <v>10</v>
      </c>
      <c r="H17" s="163">
        <f>SUM(H14:H16)</f>
        <v>27.771999999999998</v>
      </c>
      <c r="I17" s="109"/>
      <c r="J17" s="163">
        <f>SUM(J14:J16)</f>
        <v>0</v>
      </c>
      <c r="K17" s="163">
        <f>SUM(K14:K16)</f>
        <v>27.771999999999998</v>
      </c>
      <c r="L17" s="163"/>
      <c r="M17" s="176">
        <f>SUM(M14:M16)</f>
        <v>27.771999999999998</v>
      </c>
    </row>
    <row r="18" spans="1:14" x14ac:dyDescent="0.25">
      <c r="A18" s="125"/>
      <c r="B18" s="114"/>
      <c r="C18" s="119"/>
      <c r="D18" s="91"/>
      <c r="E18" s="91"/>
      <c r="F18" s="109"/>
      <c r="G18" s="91"/>
      <c r="H18" s="91"/>
      <c r="I18" s="109"/>
      <c r="J18" s="91"/>
      <c r="K18" s="91"/>
      <c r="L18" s="161"/>
      <c r="M18" s="177"/>
    </row>
    <row r="19" spans="1:14" x14ac:dyDescent="0.25">
      <c r="A19" s="126" t="s">
        <v>11</v>
      </c>
      <c r="B19" s="114"/>
      <c r="C19" s="127"/>
      <c r="D19" s="91"/>
      <c r="E19" s="91"/>
      <c r="F19" s="109"/>
      <c r="G19" s="91"/>
      <c r="H19" s="91"/>
      <c r="I19" s="109"/>
      <c r="J19" s="91"/>
      <c r="K19" s="91"/>
      <c r="L19" s="161"/>
      <c r="M19" s="177"/>
    </row>
    <row r="20" spans="1:14" x14ac:dyDescent="0.25">
      <c r="A20" s="137" t="s">
        <v>44</v>
      </c>
      <c r="B20" s="43">
        <v>2586</v>
      </c>
      <c r="C20" s="127"/>
      <c r="D20" s="70">
        <v>0</v>
      </c>
      <c r="E20" s="70">
        <v>0</v>
      </c>
      <c r="F20" s="109"/>
      <c r="G20" s="70">
        <v>0</v>
      </c>
      <c r="H20" s="70">
        <f>G20+E20</f>
        <v>0</v>
      </c>
      <c r="I20" s="109"/>
      <c r="J20" s="183"/>
      <c r="K20" s="70">
        <f>J20+H20</f>
        <v>0</v>
      </c>
      <c r="L20" s="155"/>
      <c r="M20" s="177">
        <f t="shared" ref="M20:M24" si="1">K20</f>
        <v>0</v>
      </c>
    </row>
    <row r="21" spans="1:14" x14ac:dyDescent="0.25">
      <c r="A21" s="137" t="s">
        <v>47</v>
      </c>
      <c r="B21" s="43">
        <v>2054</v>
      </c>
      <c r="C21" s="127"/>
      <c r="D21" s="155">
        <v>0</v>
      </c>
      <c r="E21" s="155">
        <v>0</v>
      </c>
      <c r="F21" s="109"/>
      <c r="G21" s="155">
        <v>0</v>
      </c>
      <c r="H21" s="155">
        <f>G21+E21</f>
        <v>0</v>
      </c>
      <c r="I21" s="109"/>
      <c r="J21" s="183"/>
      <c r="K21" s="155">
        <f>J21+H21</f>
        <v>0</v>
      </c>
      <c r="L21" s="155"/>
      <c r="M21" s="177">
        <f t="shared" si="1"/>
        <v>0</v>
      </c>
    </row>
    <row r="22" spans="1:14" x14ac:dyDescent="0.25">
      <c r="A22" s="137" t="s">
        <v>49</v>
      </c>
      <c r="B22" s="43">
        <v>2492</v>
      </c>
      <c r="C22" s="127"/>
      <c r="D22" s="155">
        <v>0</v>
      </c>
      <c r="E22" s="155">
        <v>0</v>
      </c>
      <c r="F22" s="109"/>
      <c r="G22" s="155">
        <v>0</v>
      </c>
      <c r="H22" s="155">
        <f>G22+E22</f>
        <v>0</v>
      </c>
      <c r="I22" s="109"/>
      <c r="J22" s="183"/>
      <c r="K22" s="155">
        <f>J22+H22</f>
        <v>0</v>
      </c>
      <c r="L22" s="155"/>
      <c r="M22" s="177">
        <f t="shared" si="1"/>
        <v>0</v>
      </c>
    </row>
    <row r="23" spans="1:14" ht="17.25" x14ac:dyDescent="0.25">
      <c r="A23" s="129" t="s">
        <v>12</v>
      </c>
      <c r="B23" s="43" t="s">
        <v>2</v>
      </c>
      <c r="C23" s="119"/>
      <c r="D23" s="70">
        <v>0</v>
      </c>
      <c r="E23" s="70">
        <v>0</v>
      </c>
      <c r="F23" s="109"/>
      <c r="G23" s="183">
        <f>(123*600)/1000</f>
        <v>73.8</v>
      </c>
      <c r="H23" s="155">
        <f t="shared" ref="H23:H24" si="2">G23+E23</f>
        <v>73.8</v>
      </c>
      <c r="I23" s="190">
        <v>1</v>
      </c>
      <c r="J23" s="183">
        <v>0</v>
      </c>
      <c r="K23" s="155">
        <f t="shared" ref="K23:K24" si="3">J23+H23</f>
        <v>73.8</v>
      </c>
      <c r="L23" s="155"/>
      <c r="M23" s="177">
        <f t="shared" si="1"/>
        <v>73.8</v>
      </c>
    </row>
    <row r="24" spans="1:14" x14ac:dyDescent="0.25">
      <c r="A24" s="122" t="s">
        <v>25</v>
      </c>
      <c r="B24" s="43">
        <v>2584</v>
      </c>
      <c r="C24" s="130"/>
      <c r="D24" s="72">
        <f>E24</f>
        <v>0</v>
      </c>
      <c r="E24" s="72">
        <v>0</v>
      </c>
      <c r="F24" s="109"/>
      <c r="G24" s="72">
        <v>468</v>
      </c>
      <c r="H24" s="156">
        <f t="shared" si="2"/>
        <v>468</v>
      </c>
      <c r="I24" s="109"/>
      <c r="J24" s="159"/>
      <c r="K24" s="156">
        <f t="shared" si="3"/>
        <v>468</v>
      </c>
      <c r="L24" s="160"/>
      <c r="M24" s="179">
        <f t="shared" si="1"/>
        <v>468</v>
      </c>
    </row>
    <row r="25" spans="1:14" x14ac:dyDescent="0.25">
      <c r="A25" s="131" t="s">
        <v>43</v>
      </c>
      <c r="B25" s="132"/>
      <c r="C25" s="124"/>
      <c r="D25" s="73">
        <f>SUM(D20:D24)</f>
        <v>0</v>
      </c>
      <c r="E25" s="73">
        <f>SUM(E20:E24)</f>
        <v>0</v>
      </c>
      <c r="F25" s="109"/>
      <c r="G25" s="73">
        <f>SUM(G20:G24)</f>
        <v>541.79999999999995</v>
      </c>
      <c r="H25" s="73">
        <f>SUM(H20:H24)</f>
        <v>541.79999999999995</v>
      </c>
      <c r="I25" s="109"/>
      <c r="J25" s="73">
        <f>SUM(J20:J24)</f>
        <v>0</v>
      </c>
      <c r="K25" s="73">
        <f>SUM(K20:K24)</f>
        <v>541.79999999999995</v>
      </c>
      <c r="L25" s="144"/>
      <c r="M25" s="176">
        <f>SUM(M20:M24)</f>
        <v>541.79999999999995</v>
      </c>
    </row>
    <row r="26" spans="1:14" x14ac:dyDescent="0.25">
      <c r="A26" s="125"/>
      <c r="B26" s="133"/>
      <c r="C26" s="119"/>
      <c r="D26" s="91"/>
      <c r="E26" s="91"/>
      <c r="F26" s="109"/>
      <c r="G26" s="91"/>
      <c r="H26" s="91"/>
      <c r="I26" s="109"/>
      <c r="J26" s="91"/>
      <c r="K26" s="91"/>
      <c r="L26" s="161"/>
      <c r="M26" s="177"/>
    </row>
    <row r="27" spans="1:14" x14ac:dyDescent="0.25">
      <c r="A27" s="134" t="s">
        <v>29</v>
      </c>
      <c r="B27" s="114"/>
      <c r="C27" s="119"/>
      <c r="D27" s="91"/>
      <c r="E27" s="91"/>
      <c r="F27" s="109"/>
      <c r="G27" s="91"/>
      <c r="H27" s="91"/>
      <c r="I27" s="109"/>
      <c r="J27" s="91"/>
      <c r="K27" s="91"/>
      <c r="L27" s="161"/>
      <c r="M27" s="177"/>
    </row>
    <row r="28" spans="1:14" ht="17.25" x14ac:dyDescent="0.25">
      <c r="A28" s="122" t="s">
        <v>24</v>
      </c>
      <c r="B28" s="128">
        <v>7135</v>
      </c>
      <c r="C28" s="119"/>
      <c r="D28" s="91">
        <v>0</v>
      </c>
      <c r="E28" s="161">
        <f>D28</f>
        <v>0</v>
      </c>
      <c r="F28" s="109"/>
      <c r="G28" s="183">
        <v>15.271000000000001</v>
      </c>
      <c r="H28" s="91">
        <f>G28+E28</f>
        <v>15.271000000000001</v>
      </c>
      <c r="I28" s="190">
        <v>2</v>
      </c>
      <c r="J28" s="91">
        <v>0</v>
      </c>
      <c r="K28" s="91">
        <f>J28+H28</f>
        <v>15.271000000000001</v>
      </c>
      <c r="L28" s="161"/>
      <c r="M28" s="177">
        <f>K28</f>
        <v>15.271000000000001</v>
      </c>
    </row>
    <row r="29" spans="1:14" x14ac:dyDescent="0.25">
      <c r="A29" s="135" t="s">
        <v>23</v>
      </c>
      <c r="B29" s="128">
        <v>7126</v>
      </c>
      <c r="C29" s="119"/>
      <c r="D29" s="91">
        <v>6</v>
      </c>
      <c r="E29" s="91">
        <f>D29</f>
        <v>6</v>
      </c>
      <c r="F29" s="109"/>
      <c r="G29" s="91">
        <v>77</v>
      </c>
      <c r="H29" s="161">
        <f t="shared" ref="H29:H31" si="4">G29+E29</f>
        <v>83</v>
      </c>
      <c r="I29" s="109"/>
      <c r="J29" s="183">
        <v>0</v>
      </c>
      <c r="K29" s="161">
        <f t="shared" ref="K29:K31" si="5">J29+H29</f>
        <v>83</v>
      </c>
      <c r="L29" s="161"/>
      <c r="M29" s="177">
        <f>K29</f>
        <v>83</v>
      </c>
    </row>
    <row r="30" spans="1:14" ht="17.25" x14ac:dyDescent="0.25">
      <c r="A30" s="122" t="s">
        <v>46</v>
      </c>
      <c r="B30" s="128">
        <v>7131</v>
      </c>
      <c r="C30" s="119"/>
      <c r="D30" s="91">
        <v>0</v>
      </c>
      <c r="E30" s="161">
        <f t="shared" ref="E30:E31" si="6">D30</f>
        <v>0</v>
      </c>
      <c r="F30" s="109"/>
      <c r="G30" s="183">
        <v>-6.85</v>
      </c>
      <c r="H30" s="161">
        <f t="shared" si="4"/>
        <v>-6.85</v>
      </c>
      <c r="I30" s="190">
        <v>3</v>
      </c>
      <c r="J30" s="183">
        <v>0</v>
      </c>
      <c r="K30" s="161">
        <f t="shared" si="5"/>
        <v>-6.85</v>
      </c>
      <c r="L30" s="161"/>
      <c r="M30" s="177">
        <f>K30</f>
        <v>-6.85</v>
      </c>
    </row>
    <row r="31" spans="1:14" ht="17.25" x14ac:dyDescent="0.25">
      <c r="A31" s="122" t="s">
        <v>34</v>
      </c>
      <c r="B31" s="128">
        <v>7101</v>
      </c>
      <c r="C31" s="119"/>
      <c r="D31" s="159">
        <v>0</v>
      </c>
      <c r="E31" s="159">
        <f t="shared" si="6"/>
        <v>0</v>
      </c>
      <c r="F31" s="109"/>
      <c r="G31" s="184">
        <v>41.5</v>
      </c>
      <c r="H31" s="159">
        <f t="shared" si="4"/>
        <v>41.5</v>
      </c>
      <c r="I31" s="190">
        <v>4</v>
      </c>
      <c r="J31" s="184">
        <v>0</v>
      </c>
      <c r="K31" s="159">
        <f t="shared" si="5"/>
        <v>41.5</v>
      </c>
      <c r="L31" s="161"/>
      <c r="M31" s="179">
        <f>K31</f>
        <v>41.5</v>
      </c>
      <c r="N31" s="113"/>
    </row>
    <row r="32" spans="1:14" x14ac:dyDescent="0.25">
      <c r="A32" s="123" t="s">
        <v>13</v>
      </c>
      <c r="B32" s="132"/>
      <c r="C32" s="124"/>
      <c r="D32" s="73">
        <f>SUM(D28:D31)</f>
        <v>6</v>
      </c>
      <c r="E32" s="73">
        <f>SUM(E28:E31)</f>
        <v>6</v>
      </c>
      <c r="F32" s="109"/>
      <c r="G32" s="73">
        <f>SUM(G28:G31)</f>
        <v>126.92100000000001</v>
      </c>
      <c r="H32" s="73">
        <f>SUM(H28:H31)</f>
        <v>132.92099999999999</v>
      </c>
      <c r="I32" s="109"/>
      <c r="J32" s="73">
        <f>SUM(J28:J31)</f>
        <v>0</v>
      </c>
      <c r="K32" s="73">
        <f>SUM(K28:K31)</f>
        <v>132.92099999999999</v>
      </c>
      <c r="L32" s="144"/>
      <c r="M32" s="176">
        <f>SUM(M28:M31)</f>
        <v>132.92099999999999</v>
      </c>
    </row>
    <row r="33" spans="1:13" x14ac:dyDescent="0.25">
      <c r="A33" s="123"/>
      <c r="B33" s="132"/>
      <c r="C33" s="124"/>
      <c r="D33" s="73"/>
      <c r="E33" s="73"/>
      <c r="F33" s="109"/>
      <c r="G33" s="73"/>
      <c r="H33" s="73"/>
      <c r="I33" s="109"/>
      <c r="J33" s="73"/>
      <c r="K33" s="73"/>
      <c r="L33" s="144"/>
      <c r="M33" s="176"/>
    </row>
    <row r="34" spans="1:13" x14ac:dyDescent="0.25">
      <c r="A34" s="125"/>
      <c r="B34" s="133"/>
      <c r="C34" s="119"/>
      <c r="D34" s="91"/>
      <c r="E34" s="91"/>
      <c r="F34" s="109"/>
      <c r="G34" s="91"/>
      <c r="H34" s="91"/>
      <c r="I34" s="109"/>
      <c r="J34" s="91"/>
      <c r="K34" s="91"/>
      <c r="L34" s="161"/>
      <c r="M34" s="177"/>
    </row>
    <row r="35" spans="1:13" ht="15.75" thickBot="1" x14ac:dyDescent="0.3">
      <c r="A35" s="123" t="s">
        <v>19</v>
      </c>
      <c r="B35" s="132"/>
      <c r="C35" s="124"/>
      <c r="D35" s="102">
        <f>D32+D25+D17</f>
        <v>23.771999999999998</v>
      </c>
      <c r="E35" s="166">
        <f>E32+E25+E17</f>
        <v>23.771999999999998</v>
      </c>
      <c r="F35" s="109"/>
      <c r="G35" s="102">
        <f>G32+G25+G17</f>
        <v>678.721</v>
      </c>
      <c r="H35" s="166">
        <f>H32+H25+H17</f>
        <v>702.49300000000005</v>
      </c>
      <c r="I35" s="109"/>
      <c r="J35" s="102">
        <f>J32+J25+J17</f>
        <v>0</v>
      </c>
      <c r="K35" s="166">
        <f>K32+K25+K17</f>
        <v>702.49300000000005</v>
      </c>
      <c r="L35" s="100"/>
      <c r="M35" s="180">
        <f>M32+M25+M17</f>
        <v>702.49300000000005</v>
      </c>
    </row>
    <row r="36" spans="1:13" x14ac:dyDescent="0.25">
      <c r="M36" s="167"/>
    </row>
    <row r="37" spans="1:13" x14ac:dyDescent="0.25">
      <c r="F37" s="188"/>
      <c r="G37" s="189" t="s">
        <v>54</v>
      </c>
      <c r="H37" s="189"/>
      <c r="I37" s="188"/>
      <c r="J37" s="188"/>
      <c r="K37" s="188"/>
      <c r="M37" s="167"/>
    </row>
    <row r="38" spans="1:13" x14ac:dyDescent="0.25">
      <c r="F38" s="188"/>
      <c r="G38" s="189" t="s">
        <v>56</v>
      </c>
      <c r="H38" s="189"/>
      <c r="I38" s="188"/>
      <c r="J38" s="188"/>
      <c r="K38" s="188"/>
    </row>
    <row r="39" spans="1:13" x14ac:dyDescent="0.25">
      <c r="F39" s="188"/>
      <c r="G39" s="189" t="s">
        <v>55</v>
      </c>
      <c r="H39" s="189"/>
      <c r="I39" s="188"/>
      <c r="J39" s="188"/>
      <c r="K39" s="188"/>
    </row>
    <row r="40" spans="1:13" x14ac:dyDescent="0.25">
      <c r="G40" s="189" t="s">
        <v>57</v>
      </c>
      <c r="H40" s="189"/>
    </row>
  </sheetData>
  <mergeCells count="7">
    <mergeCell ref="G40:H40"/>
    <mergeCell ref="D7:E7"/>
    <mergeCell ref="G7:H7"/>
    <mergeCell ref="J7:K7"/>
    <mergeCell ref="G37:H37"/>
    <mergeCell ref="G38:H38"/>
    <mergeCell ref="G39:H39"/>
  </mergeCells>
  <pageMargins left="0.7" right="0.7" top="0.75" bottom="0.75" header="0.3" footer="0.3"/>
  <pageSetup scale="60" orientation="landscape" r:id="rId1"/>
  <headerFooter>
    <oddHeader>&amp;RAdjustment No. __4.04_
Workpaper Ref. &amp;A</oddHeader>
    <oddFooter>&amp;L&amp;F
&amp;A&amp;RPrep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2015-10-20T22:48:35+00:00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1970A2-9980-4D26-818C-B9DBE72B69A7}"/>
</file>

<file path=customXml/itemProps2.xml><?xml version="1.0" encoding="utf-8"?>
<ds:datastoreItem xmlns:ds="http://schemas.openxmlformats.org/officeDocument/2006/customXml" ds:itemID="{BFCE31BA-C0BF-4935-BD7D-F2A8BF3628F0}"/>
</file>

<file path=customXml/itemProps3.xml><?xml version="1.0" encoding="utf-8"?>
<ds:datastoreItem xmlns:ds="http://schemas.openxmlformats.org/officeDocument/2006/customXml" ds:itemID="{87BE410A-9E6E-4DD1-8AB6-5BA69DAC119F}"/>
</file>

<file path=customXml/itemProps4.xml><?xml version="1.0" encoding="utf-8"?>
<ds:datastoreItem xmlns:ds="http://schemas.openxmlformats.org/officeDocument/2006/customXml" ds:itemID="{6F27D35A-96A3-4E98-B76B-5512CFE07A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2014 - 2016 Offsets - Summary</vt:lpstr>
      <vt:lpstr>2014-2016 Savings</vt:lpstr>
      <vt:lpstr>'2014 - 2016 Offsets - Summary'!Print_Area</vt:lpstr>
      <vt:lpstr>'2014 - 2016 Offsets - Summary'!Print_Titles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skinney</dc:creator>
  <cp:lastModifiedBy>Hancock, Christopher (UTC)</cp:lastModifiedBy>
  <cp:lastPrinted>2015-01-06T18:25:11Z</cp:lastPrinted>
  <dcterms:created xsi:type="dcterms:W3CDTF">2011-06-10T17:48:34Z</dcterms:created>
  <dcterms:modified xsi:type="dcterms:W3CDTF">2015-07-07T16:20:43Z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