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RM-1" sheetId="1" r:id="rId1"/>
    <sheet name="ERM-2" sheetId="2" r:id="rId2"/>
    <sheet name="REC-1" sheetId="3" r:id="rId3"/>
    <sheet name="REC-2" sheetId="4" r:id="rId4"/>
    <sheet name="RCF-2" sheetId="5" r:id="rId5"/>
  </sheets>
  <externalReferences>
    <externalReference r:id="rId8"/>
  </externalReferences>
  <definedNames>
    <definedName name="_xlnm.Print_Area" localSheetId="0">'ERM-1'!$A$1:$H$78</definedName>
    <definedName name="_xlnm.Print_Area" localSheetId="2">'REC-1'!$A$1:$I$50</definedName>
  </definedNames>
  <calcPr calcMode="manual" fullCalcOnLoad="1" fullPrecision="0" calcCompleted="0" calcOnSave="0"/>
</workbook>
</file>

<file path=xl/comments3.xml><?xml version="1.0" encoding="utf-8"?>
<comments xmlns="http://schemas.openxmlformats.org/spreadsheetml/2006/main">
  <authors>
    <author>annette brandon</author>
  </authors>
  <commentList>
    <comment ref="B8" authorId="0">
      <text>
        <r>
          <rPr>
            <b/>
            <sz val="9"/>
            <rFont val="Tahoma"/>
            <family val="2"/>
          </rPr>
          <t>annette brandon:</t>
        </r>
        <r>
          <rPr>
            <sz val="9"/>
            <rFont val="Tahoma"/>
            <family val="2"/>
          </rPr>
          <t xml:space="preserve">
UE-170485</t>
        </r>
      </text>
    </comment>
  </commentList>
</comments>
</file>

<file path=xl/sharedStrings.xml><?xml version="1.0" encoding="utf-8"?>
<sst xmlns="http://schemas.openxmlformats.org/spreadsheetml/2006/main" count="495" uniqueCount="142">
  <si>
    <t>Avista Corporation</t>
  </si>
  <si>
    <t>Account 557</t>
  </si>
  <si>
    <t>Deferrals</t>
  </si>
  <si>
    <t>Amortizations</t>
  </si>
  <si>
    <t xml:space="preserve">   Net</t>
  </si>
  <si>
    <t>Credit</t>
  </si>
  <si>
    <t>Debit</t>
  </si>
  <si>
    <t>Revenue</t>
  </si>
  <si>
    <t>Amortization</t>
  </si>
  <si>
    <t>Uncollectibles</t>
  </si>
  <si>
    <t>Total</t>
  </si>
  <si>
    <t>FIT</t>
  </si>
  <si>
    <t>Account 557 as Recorded</t>
  </si>
  <si>
    <t>Adjustment ($000)</t>
  </si>
  <si>
    <t>Net income before income taxes</t>
  </si>
  <si>
    <t>Net income</t>
  </si>
  <si>
    <t>Remove</t>
  </si>
  <si>
    <t>Deferral &amp;</t>
  </si>
  <si>
    <t>Amort.</t>
  </si>
  <si>
    <t>Uncollect.</t>
  </si>
  <si>
    <t>Account 410.10</t>
  </si>
  <si>
    <t>Excise tax</t>
  </si>
  <si>
    <t>Commission Fee</t>
  </si>
  <si>
    <t>Excise Tax</t>
  </si>
  <si>
    <t>Other (commission fees)</t>
  </si>
  <si>
    <t xml:space="preserve">   Total expenses</t>
  </si>
  <si>
    <t>Adjustment</t>
  </si>
  <si>
    <t>Rebate</t>
  </si>
  <si>
    <t>Add Back</t>
  </si>
  <si>
    <t>ERM</t>
  </si>
  <si>
    <t>Eliminate Washington ERM/REC</t>
  </si>
  <si>
    <t>Deferral</t>
  </si>
  <si>
    <t>DFIT</t>
  </si>
  <si>
    <t>Interest</t>
  </si>
  <si>
    <t>ERM - Colstrip</t>
  </si>
  <si>
    <t>(DFIT included with ERM)</t>
  </si>
  <si>
    <t>Crebit</t>
  </si>
  <si>
    <t>REC</t>
  </si>
  <si>
    <t>Eliminate Washington REC</t>
  </si>
  <si>
    <t>Adjust</t>
  </si>
  <si>
    <t>ERM Adjustment</t>
  </si>
  <si>
    <t>REC Adjustment</t>
  </si>
  <si>
    <t>NET ERM/REC Adjustment</t>
  </si>
  <si>
    <t>check</t>
  </si>
  <si>
    <t>TOTAL</t>
  </si>
  <si>
    <t>Accounting Period</t>
  </si>
  <si>
    <t>Journal Name</t>
  </si>
  <si>
    <t>Transfer</t>
  </si>
  <si>
    <t>182350</t>
  </si>
  <si>
    <t>186280</t>
  </si>
  <si>
    <t>186290</t>
  </si>
  <si>
    <t>283280</t>
  </si>
  <si>
    <t>557280</t>
  </si>
  <si>
    <t>REC-1</t>
  </si>
  <si>
    <t>REVENUE CONVERSION FACTOR</t>
  </si>
  <si>
    <t>Expense:</t>
  </si>
  <si>
    <t xml:space="preserve">    Total Expense</t>
  </si>
  <si>
    <t>Net Operating Income Before FIT</t>
  </si>
  <si>
    <t>Revenue Related Expenses - from GRC</t>
  </si>
  <si>
    <t>Conv Factor in Effect</t>
  </si>
  <si>
    <t>Jurisdiction</t>
  </si>
  <si>
    <t>Service</t>
  </si>
  <si>
    <t>FERC Account</t>
  </si>
  <si>
    <t>Transaction Description</t>
  </si>
  <si>
    <t>Transaction Amount</t>
  </si>
  <si>
    <t>WA</t>
  </si>
  <si>
    <t>ED</t>
  </si>
  <si>
    <t xml:space="preserve">REGULATORY ASSET ERM APPROVED </t>
  </si>
  <si>
    <t>Interest Accrual for Amortization Balance</t>
  </si>
  <si>
    <t>REGULATORY ASSET ERM  DEFERRED</t>
  </si>
  <si>
    <t>DEFERRED POWER SUPPLY EXPENSE</t>
  </si>
  <si>
    <t xml:space="preserve">REGULATORY ASSET ERM DEFERRED </t>
  </si>
  <si>
    <t>Balance Transfer from 186280 to 186290</t>
  </si>
  <si>
    <t>ADFIT ERM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</si>
  <si>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</si>
  <si>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</si>
  <si>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</si>
  <si>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</si>
  <si>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</si>
  <si>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</si>
  <si>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Sum of Transaction Amount</t>
  </si>
  <si>
    <t>Column Labels</t>
  </si>
  <si>
    <t>Row Labels</t>
  </si>
  <si>
    <t>186322</t>
  </si>
  <si>
    <t>186323</t>
  </si>
  <si>
    <t>557322</t>
  </si>
  <si>
    <t>557324</t>
  </si>
  <si>
    <t>Grand Total</t>
  </si>
  <si>
    <t>REC-2</t>
  </si>
  <si>
    <t>RCF-1</t>
  </si>
  <si>
    <t>ERM-2</t>
  </si>
  <si>
    <t>Revenue Related Expenses - from Annual REC Filing</t>
  </si>
  <si>
    <t>TWELVE MONTHS ENDED DECEMBER 31, 2016</t>
  </si>
  <si>
    <t>REC Data Download</t>
  </si>
  <si>
    <t>Svc</t>
  </si>
  <si>
    <t>Juris</t>
  </si>
  <si>
    <t>201901</t>
  </si>
  <si>
    <t>481-WA ERM 201901 DJ USD</t>
  </si>
  <si>
    <t>201902</t>
  </si>
  <si>
    <t>481-WA ERM 201902 DJ USD</t>
  </si>
  <si>
    <t>201903</t>
  </si>
  <si>
    <t>481-WA ERM 201903 DJ USD</t>
  </si>
  <si>
    <t>201904</t>
  </si>
  <si>
    <t>481-WA ERM 201904 DJ USD</t>
  </si>
  <si>
    <t>201905</t>
  </si>
  <si>
    <t>481-WA ERM 201905 DJ USD</t>
  </si>
  <si>
    <t>201906</t>
  </si>
  <si>
    <t>481-WA ERM 201906 DJ USD</t>
  </si>
  <si>
    <t>201907</t>
  </si>
  <si>
    <t>481-WA ERM 201907 DJ USD</t>
  </si>
  <si>
    <t>201908</t>
  </si>
  <si>
    <t>481-WA ERM 201908 DJ USD</t>
  </si>
  <si>
    <t>201909</t>
  </si>
  <si>
    <t>481-WA ERM 201909 DJ USD</t>
  </si>
  <si>
    <t>201910</t>
  </si>
  <si>
    <t>481-WA ERM 201910 DJ USD</t>
  </si>
  <si>
    <t>201911</t>
  </si>
  <si>
    <t>481-WA ERM 201911 DJ USD</t>
  </si>
  <si>
    <t>201912</t>
  </si>
  <si>
    <t>481-WA ERM 201912 DJ USD</t>
  </si>
  <si>
    <t>Current Year ERM (2019)</t>
  </si>
  <si>
    <t>Current Year ERM Interest Accrual (2019)</t>
  </si>
  <si>
    <t>Interest Expense on 2018 Pending Balance</t>
  </si>
  <si>
    <t>997043 - WA ERM - ED WA</t>
  </si>
  <si>
    <t>114-DFIT MISC 201901 DJ USD</t>
  </si>
  <si>
    <t>WA ERM Interest - ED WA</t>
  </si>
  <si>
    <t>114-DFIT MISC 201902 DJ USD</t>
  </si>
  <si>
    <t>114-DFIT MISC 201903 DJ USD</t>
  </si>
  <si>
    <t>114-DFIT MISC 201904 DJ USD</t>
  </si>
  <si>
    <t>114-DFIT MISC 201905 DJ USD</t>
  </si>
  <si>
    <t>114-DFIT MISC 201906 DJ USD</t>
  </si>
  <si>
    <t>114-DFIT MISC 201907 DJ USD</t>
  </si>
  <si>
    <t>114-DFIT MISC 201908 DJ USD</t>
  </si>
  <si>
    <t>114-DFIT MISC 201909 DJ USD</t>
  </si>
  <si>
    <t>114-DFIT MISC 201910 DJ USD</t>
  </si>
  <si>
    <t>114-DFIT MISC 201911 DJ USD</t>
  </si>
  <si>
    <t>114-DFIT MISC 201912 DJ USD</t>
  </si>
  <si>
    <t>Current Year ERM Deferral Expense (2019)</t>
  </si>
  <si>
    <t>12 Months Ended December 31, 2019</t>
  </si>
  <si>
    <t>Year End 12.31.2019</t>
  </si>
  <si>
    <t>Approved in UE-170485</t>
  </si>
  <si>
    <t>ERM-1/REC-1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</si>
</sst>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"/>
    <numFmt numFmtId="166" formatCode="&quot;$&quot;#,##0.000000"/>
    <numFmt numFmtId="167" formatCode="&quot;$&quot;#,##0.00"/>
    <numFmt numFmtId="168" formatCode="&quot;$&quot;#,##0.0"/>
    <numFmt numFmtId="169" formatCode="_(* #,##0.0_);_(* \(#,##0.0\);_(* &quot;-&quot;??_);_(@_)"/>
    <numFmt numFmtId="170" formatCode="_(* #,##0_);_(* \(#,##0\);_(* &quot;-&quot;??_);_(@_)"/>
    <numFmt numFmtId="171" formatCode="&quot;$&quot;#,##0.000"/>
    <numFmt numFmtId="172" formatCode="#,##0.000"/>
    <numFmt numFmtId="173" formatCode="_(* #,##0.000000_);_(* \(#,##0.000000\);_(* &quot;-&quot;??????_);_(@_)"/>
    <numFmt numFmtId="174" formatCode="_(&quot;$&quot;* #,##0_);_(&quot;$&quot;* \(#,##0\);_(&quot;$&quot;* &quot;-&quot;??_);_(@_)"/>
    <numFmt numFmtId="175" formatCode="_(&quot;$&quot;* #,##0.0_);_(&quot;$&quot;* \(#,##0.0\);_(&quot;$&quot;* &quot;-&quot;??_);_(@_)"/>
    <numFmt numFmtId="176" formatCode="0.00000"/>
    <numFmt numFmtId="177" formatCode="&quot;$&quot;#,##0.0000"/>
    <numFmt numFmtId="178" formatCode="&quot;$&quot;#,##0.00000"/>
    <numFmt numFmtId="179" formatCode="###,###,###,##0.00"/>
    <numFmt numFmtId="180" formatCode="#,##0.##"/>
    <numFmt numFmtId="181" formatCode="_(&quot;$&quot;* #,##0.000_);_(&quot;$&quot;* \(#,##0.000\);_(&quot;$&quot;* &quot;-&quot;??_);_(@_)"/>
    <numFmt numFmtId="182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72" fontId="22" fillId="0" borderId="0" xfId="0" applyNumberFormat="1" applyFont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7" fontId="22" fillId="0" borderId="0" xfId="0" applyNumberFormat="1" applyFont="1" applyAlignment="1">
      <alignment/>
    </xf>
    <xf numFmtId="170" fontId="22" fillId="0" borderId="0" xfId="42" applyNumberFormat="1" applyFont="1" applyFill="1" applyAlignment="1">
      <alignment/>
    </xf>
    <xf numFmtId="170" fontId="22" fillId="0" borderId="0" xfId="42" applyNumberFormat="1" applyFont="1" applyAlignment="1">
      <alignment/>
    </xf>
    <xf numFmtId="0" fontId="48" fillId="0" borderId="0" xfId="0" applyFont="1" applyAlignment="1">
      <alignment/>
    </xf>
    <xf numFmtId="170" fontId="22" fillId="0" borderId="10" xfId="42" applyNumberFormat="1" applyFont="1" applyBorder="1" applyAlignment="1">
      <alignment/>
    </xf>
    <xf numFmtId="17" fontId="22" fillId="0" borderId="0" xfId="0" applyNumberFormat="1" applyFont="1" applyAlignment="1">
      <alignment horizontal="right"/>
    </xf>
    <xf numFmtId="170" fontId="22" fillId="0" borderId="0" xfId="42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5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70" fontId="22" fillId="0" borderId="11" xfId="42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16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 horizontal="center"/>
    </xf>
    <xf numFmtId="164" fontId="22" fillId="0" borderId="16" xfId="0" applyNumberFormat="1" applyFont="1" applyBorder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170" fontId="22" fillId="0" borderId="13" xfId="42" applyNumberFormat="1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8" xfId="0" applyFont="1" applyBorder="1" applyAlignment="1">
      <alignment/>
    </xf>
    <xf numFmtId="0" fontId="25" fillId="0" borderId="0" xfId="0" applyFont="1" applyAlignment="1">
      <alignment/>
    </xf>
    <xf numFmtId="170" fontId="22" fillId="0" borderId="19" xfId="42" applyNumberFormat="1" applyFont="1" applyBorder="1" applyAlignment="1">
      <alignment/>
    </xf>
    <xf numFmtId="164" fontId="22" fillId="0" borderId="20" xfId="0" applyNumberFormat="1" applyFont="1" applyBorder="1" applyAlignment="1">
      <alignment horizontal="center"/>
    </xf>
    <xf numFmtId="170" fontId="22" fillId="0" borderId="16" xfId="0" applyNumberFormat="1" applyFont="1" applyBorder="1" applyAlignment="1">
      <alignment/>
    </xf>
    <xf numFmtId="170" fontId="22" fillId="0" borderId="18" xfId="0" applyNumberFormat="1" applyFont="1" applyBorder="1" applyAlignment="1">
      <alignment/>
    </xf>
    <xf numFmtId="164" fontId="48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0" xfId="0" applyFont="1" applyBorder="1" applyAlignment="1">
      <alignment horizontal="center"/>
    </xf>
    <xf numFmtId="164" fontId="22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65" fontId="25" fillId="0" borderId="0" xfId="0" applyNumberFormat="1" applyFont="1" applyAlignment="1">
      <alignment/>
    </xf>
    <xf numFmtId="165" fontId="26" fillId="0" borderId="21" xfId="0" applyNumberFormat="1" applyFont="1" applyBorder="1" applyAlignment="1">
      <alignment/>
    </xf>
    <xf numFmtId="0" fontId="49" fillId="0" borderId="0" xfId="0" applyFont="1" applyAlignment="1">
      <alignment horizontal="center"/>
    </xf>
    <xf numFmtId="170" fontId="22" fillId="0" borderId="22" xfId="42" applyNumberFormat="1" applyFont="1" applyBorder="1" applyAlignment="1">
      <alignment/>
    </xf>
    <xf numFmtId="170" fontId="22" fillId="0" borderId="23" xfId="42" applyNumberFormat="1" applyFont="1" applyBorder="1" applyAlignment="1">
      <alignment/>
    </xf>
    <xf numFmtId="170" fontId="22" fillId="0" borderId="24" xfId="42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170" fontId="22" fillId="0" borderId="0" xfId="42" applyNumberFormat="1" applyFont="1" applyFill="1" applyBorder="1" applyAlignment="1">
      <alignment/>
    </xf>
    <xf numFmtId="0" fontId="22" fillId="0" borderId="0" xfId="0" applyFont="1" applyAlignment="1">
      <alignment horizontal="center" wrapText="1"/>
    </xf>
    <xf numFmtId="165" fontId="25" fillId="0" borderId="0" xfId="57" applyNumberFormat="1" applyFont="1">
      <alignment/>
      <protection/>
    </xf>
    <xf numFmtId="14" fontId="25" fillId="0" borderId="0" xfId="57" applyNumberFormat="1" applyFont="1">
      <alignment/>
      <protection/>
    </xf>
    <xf numFmtId="165" fontId="25" fillId="0" borderId="0" xfId="57" applyNumberFormat="1" applyFont="1" applyAlignment="1">
      <alignment horizontal="right"/>
      <protection/>
    </xf>
    <xf numFmtId="165" fontId="22" fillId="0" borderId="0" xfId="57" applyNumberFormat="1" applyFont="1">
      <alignment/>
      <protection/>
    </xf>
    <xf numFmtId="0" fontId="22" fillId="0" borderId="0" xfId="57" applyFont="1">
      <alignment/>
      <protection/>
    </xf>
    <xf numFmtId="165" fontId="22" fillId="0" borderId="13" xfId="57" applyNumberFormat="1" applyFont="1" applyBorder="1">
      <alignment/>
      <protection/>
    </xf>
    <xf numFmtId="4" fontId="50" fillId="0" borderId="0" xfId="57" applyNumberFormat="1" applyFont="1" applyAlignment="1">
      <alignment horizontal="left"/>
      <protection/>
    </xf>
    <xf numFmtId="165" fontId="23" fillId="0" borderId="0" xfId="0" applyNumberFormat="1" applyFont="1" applyAlignment="1">
      <alignment/>
    </xf>
    <xf numFmtId="0" fontId="25" fillId="0" borderId="19" xfId="0" applyFont="1" applyBorder="1" applyAlignment="1">
      <alignment/>
    </xf>
    <xf numFmtId="164" fontId="48" fillId="0" borderId="25" xfId="0" applyNumberFormat="1" applyFont="1" applyBorder="1" applyAlignment="1">
      <alignment horizontal="center"/>
    </xf>
    <xf numFmtId="165" fontId="48" fillId="0" borderId="25" xfId="57" applyNumberFormat="1" applyFont="1" applyBorder="1" applyAlignment="1">
      <alignment horizontal="center"/>
      <protection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174" fontId="51" fillId="33" borderId="28" xfId="44" applyNumberFormat="1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174" fontId="22" fillId="0" borderId="0" xfId="44" applyNumberFormat="1" applyFont="1" applyAlignment="1">
      <alignment/>
    </xf>
    <xf numFmtId="1" fontId="2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2" fillId="8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81" fontId="2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174" fontId="52" fillId="0" borderId="0" xfId="44" applyNumberFormat="1" applyFont="1" applyAlignment="1">
      <alignment/>
    </xf>
    <xf numFmtId="44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174" fontId="52" fillId="33" borderId="0" xfId="44" applyNumberFormat="1" applyFont="1" applyFill="1" applyAlignment="1">
      <alignment/>
    </xf>
    <xf numFmtId="44" fontId="52" fillId="33" borderId="0" xfId="0" applyNumberFormat="1" applyFont="1" applyFill="1" applyAlignment="1">
      <alignment/>
    </xf>
    <xf numFmtId="174" fontId="52" fillId="33" borderId="0" xfId="0" applyNumberFormat="1" applyFont="1" applyFill="1" applyAlignment="1">
      <alignment/>
    </xf>
    <xf numFmtId="174" fontId="52" fillId="0" borderId="0" xfId="0" applyNumberFormat="1" applyFont="1" applyAlignment="1">
      <alignment/>
    </xf>
    <xf numFmtId="180" fontId="52" fillId="0" borderId="0" xfId="0" applyNumberFormat="1" applyFont="1" applyAlignment="1">
      <alignment/>
    </xf>
    <xf numFmtId="44" fontId="52" fillId="0" borderId="0" xfId="44" applyFont="1" applyAlignment="1">
      <alignment/>
    </xf>
    <xf numFmtId="174" fontId="22" fillId="8" borderId="0" xfId="0" applyNumberFormat="1" applyFont="1" applyFill="1" applyAlignment="1">
      <alignment/>
    </xf>
    <xf numFmtId="165" fontId="25" fillId="0" borderId="0" xfId="57" applyNumberFormat="1" applyFont="1" applyFill="1">
      <alignment/>
      <protection/>
    </xf>
    <xf numFmtId="165" fontId="50" fillId="0" borderId="29" xfId="57" applyNumberFormat="1" applyFont="1" applyFill="1" applyBorder="1">
      <alignment/>
      <protection/>
    </xf>
    <xf numFmtId="10" fontId="22" fillId="0" borderId="0" xfId="57" applyNumberFormat="1" applyFont="1" applyFill="1">
      <alignment/>
      <protection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WP%20CBR\WWP%202016-12%20CBR\ConvFactor-12.3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52">
      <selection activeCell="D65" sqref="D65"/>
    </sheetView>
  </sheetViews>
  <sheetFormatPr defaultColWidth="9.140625" defaultRowHeight="12.75"/>
  <cols>
    <col min="1" max="1" width="21.00390625" style="1" customWidth="1"/>
    <col min="2" max="2" width="13.00390625" style="1" customWidth="1"/>
    <col min="3" max="4" width="11.7109375" style="1" customWidth="1"/>
    <col min="5" max="5" width="13.7109375" style="1" customWidth="1"/>
    <col min="6" max="6" width="11.7109375" style="1" customWidth="1"/>
    <col min="7" max="7" width="2.00390625" style="1" customWidth="1"/>
    <col min="8" max="8" width="13.7109375" style="1" customWidth="1"/>
    <col min="9" max="9" width="9.140625" style="1" customWidth="1"/>
    <col min="10" max="10" width="10.28125" style="1" bestFit="1" customWidth="1"/>
    <col min="11" max="16384" width="9.140625" style="1" customWidth="1"/>
  </cols>
  <sheetData>
    <row r="1" ht="14.25">
      <c r="A1" s="37" t="s">
        <v>0</v>
      </c>
    </row>
    <row r="2" ht="14.25">
      <c r="A2" s="37" t="s">
        <v>30</v>
      </c>
    </row>
    <row r="3" ht="14.25">
      <c r="A3" s="37" t="s">
        <v>138</v>
      </c>
    </row>
    <row r="4" ht="14.25" thickBot="1"/>
    <row r="5" spans="3:8" ht="14.25" thickBot="1">
      <c r="C5" s="101" t="s">
        <v>29</v>
      </c>
      <c r="D5" s="102"/>
      <c r="E5" s="102"/>
      <c r="F5" s="103"/>
      <c r="H5" s="2"/>
    </row>
    <row r="6" spans="3:8" ht="14.25">
      <c r="C6" s="3" t="s">
        <v>27</v>
      </c>
      <c r="D6" s="4">
        <v>557.29</v>
      </c>
      <c r="E6" s="4">
        <v>557.28</v>
      </c>
      <c r="F6" s="3">
        <v>410.1</v>
      </c>
      <c r="H6" s="5"/>
    </row>
    <row r="7" spans="2:8" ht="28.5">
      <c r="B7" s="60" t="s">
        <v>59</v>
      </c>
      <c r="C7" s="6" t="s">
        <v>7</v>
      </c>
      <c r="D7" s="6" t="s">
        <v>8</v>
      </c>
      <c r="E7" s="6" t="s">
        <v>2</v>
      </c>
      <c r="F7" s="6" t="s">
        <v>32</v>
      </c>
      <c r="H7" s="5"/>
    </row>
    <row r="8" spans="1:8" ht="14.25">
      <c r="A8" s="8">
        <v>43466</v>
      </c>
      <c r="B8" s="1">
        <f>'RCF-2'!E19</f>
        <v>0.953323</v>
      </c>
      <c r="C8" s="9">
        <f aca="true" t="shared" si="0" ref="C8:C13">D8/(B8)</f>
        <v>0</v>
      </c>
      <c r="D8" s="10">
        <v>0</v>
      </c>
      <c r="E8" s="10">
        <v>0</v>
      </c>
      <c r="F8" s="10">
        <f aca="true" t="shared" si="1" ref="F8:F19">-0.21*(D8+E8)</f>
        <v>0</v>
      </c>
      <c r="G8" s="10"/>
      <c r="H8" s="5"/>
    </row>
    <row r="9" spans="1:11" ht="14.25">
      <c r="A9" s="8">
        <v>43497</v>
      </c>
      <c r="B9" s="1">
        <f>B8</f>
        <v>0.953323</v>
      </c>
      <c r="C9" s="9">
        <f t="shared" si="0"/>
        <v>0</v>
      </c>
      <c r="D9" s="10">
        <v>0</v>
      </c>
      <c r="E9" s="10">
        <v>0</v>
      </c>
      <c r="F9" s="10">
        <f t="shared" si="1"/>
        <v>0</v>
      </c>
      <c r="G9" s="10"/>
      <c r="H9" s="5"/>
      <c r="K9" s="79"/>
    </row>
    <row r="10" spans="1:11" ht="14.25">
      <c r="A10" s="8">
        <v>43525</v>
      </c>
      <c r="B10" s="1">
        <f aca="true" t="shared" si="2" ref="B10:B19">B9</f>
        <v>0.953323</v>
      </c>
      <c r="C10" s="59">
        <f t="shared" si="0"/>
        <v>0</v>
      </c>
      <c r="D10" s="10">
        <v>0</v>
      </c>
      <c r="E10" s="10">
        <v>0</v>
      </c>
      <c r="F10" s="14">
        <f t="shared" si="1"/>
        <v>0</v>
      </c>
      <c r="G10" s="10"/>
      <c r="H10" s="5"/>
      <c r="K10" s="79"/>
    </row>
    <row r="11" spans="1:11" ht="14.25">
      <c r="A11" s="8">
        <v>43556</v>
      </c>
      <c r="B11" s="1">
        <f t="shared" si="2"/>
        <v>0.953323</v>
      </c>
      <c r="C11" s="59">
        <f t="shared" si="0"/>
        <v>0</v>
      </c>
      <c r="D11" s="10">
        <v>0</v>
      </c>
      <c r="E11" s="10">
        <v>0</v>
      </c>
      <c r="F11" s="10">
        <f t="shared" si="1"/>
        <v>0</v>
      </c>
      <c r="G11" s="10"/>
      <c r="H11" s="5"/>
      <c r="K11" s="79"/>
    </row>
    <row r="12" spans="1:11" ht="14.25">
      <c r="A12" s="8">
        <v>43586</v>
      </c>
      <c r="B12" s="1">
        <f t="shared" si="2"/>
        <v>0.953323</v>
      </c>
      <c r="C12" s="59">
        <f t="shared" si="0"/>
        <v>0</v>
      </c>
      <c r="D12" s="10">
        <v>0</v>
      </c>
      <c r="E12" s="10">
        <v>0</v>
      </c>
      <c r="F12" s="10">
        <f t="shared" si="1"/>
        <v>0</v>
      </c>
      <c r="G12" s="10"/>
      <c r="H12" s="5"/>
      <c r="K12" s="79"/>
    </row>
    <row r="13" spans="1:11" ht="14.25">
      <c r="A13" s="8">
        <v>43617</v>
      </c>
      <c r="B13" s="1">
        <f t="shared" si="2"/>
        <v>0.953323</v>
      </c>
      <c r="C13" s="59">
        <f t="shared" si="0"/>
        <v>0</v>
      </c>
      <c r="D13" s="14">
        <v>0</v>
      </c>
      <c r="E13" s="10">
        <v>0</v>
      </c>
      <c r="F13" s="14">
        <f t="shared" si="1"/>
        <v>0</v>
      </c>
      <c r="G13" s="14"/>
      <c r="H13" s="5"/>
      <c r="K13" s="79"/>
    </row>
    <row r="14" spans="1:11" ht="14.25">
      <c r="A14" s="8">
        <v>43647</v>
      </c>
      <c r="B14" s="1">
        <f t="shared" si="2"/>
        <v>0.953323</v>
      </c>
      <c r="C14" s="59">
        <f aca="true" t="shared" si="3" ref="C14:C19">D14/(B14)</f>
        <v>0</v>
      </c>
      <c r="D14" s="14">
        <v>0</v>
      </c>
      <c r="E14" s="10">
        <v>0</v>
      </c>
      <c r="F14" s="14">
        <f t="shared" si="1"/>
        <v>0</v>
      </c>
      <c r="G14" s="14"/>
      <c r="H14" s="5"/>
      <c r="K14" s="79"/>
    </row>
    <row r="15" spans="1:11" ht="14.25">
      <c r="A15" s="8">
        <v>43678</v>
      </c>
      <c r="B15" s="1">
        <f t="shared" si="2"/>
        <v>0.953323</v>
      </c>
      <c r="C15" s="59">
        <f t="shared" si="3"/>
        <v>0</v>
      </c>
      <c r="D15" s="14">
        <v>0</v>
      </c>
      <c r="E15" s="10">
        <v>0</v>
      </c>
      <c r="F15" s="10">
        <f t="shared" si="1"/>
        <v>0</v>
      </c>
      <c r="G15" s="14"/>
      <c r="H15" s="5"/>
      <c r="K15" s="79"/>
    </row>
    <row r="16" spans="1:12" ht="14.25">
      <c r="A16" s="8">
        <v>43709</v>
      </c>
      <c r="B16" s="1">
        <f t="shared" si="2"/>
        <v>0.953323</v>
      </c>
      <c r="C16" s="59">
        <f t="shared" si="3"/>
        <v>0</v>
      </c>
      <c r="D16" s="14">
        <v>0</v>
      </c>
      <c r="E16" s="10">
        <v>0</v>
      </c>
      <c r="F16" s="14">
        <f t="shared" si="1"/>
        <v>0</v>
      </c>
      <c r="G16" s="14"/>
      <c r="H16" s="5"/>
      <c r="K16" s="79"/>
      <c r="L16" s="80"/>
    </row>
    <row r="17" spans="1:12" ht="14.25">
      <c r="A17" s="8">
        <v>43739</v>
      </c>
      <c r="B17" s="1">
        <f t="shared" si="2"/>
        <v>0.953323</v>
      </c>
      <c r="C17" s="59">
        <f t="shared" si="3"/>
        <v>0</v>
      </c>
      <c r="D17" s="14">
        <v>0</v>
      </c>
      <c r="E17" s="10">
        <v>0</v>
      </c>
      <c r="F17" s="14">
        <f t="shared" si="1"/>
        <v>0</v>
      </c>
      <c r="G17" s="14"/>
      <c r="H17" s="5"/>
      <c r="K17" s="79"/>
      <c r="L17" s="80"/>
    </row>
    <row r="18" spans="1:12" ht="14.25">
      <c r="A18" s="8">
        <v>43770</v>
      </c>
      <c r="B18" s="1">
        <f t="shared" si="2"/>
        <v>0.953323</v>
      </c>
      <c r="C18" s="59">
        <f t="shared" si="3"/>
        <v>0</v>
      </c>
      <c r="D18" s="14">
        <v>0</v>
      </c>
      <c r="E18" s="10">
        <v>0</v>
      </c>
      <c r="F18" s="14">
        <f t="shared" si="1"/>
        <v>0</v>
      </c>
      <c r="G18" s="14"/>
      <c r="H18" s="5"/>
      <c r="K18" s="79"/>
      <c r="L18" s="80"/>
    </row>
    <row r="19" spans="1:12" ht="14.25">
      <c r="A19" s="8">
        <v>43800</v>
      </c>
      <c r="B19" s="1">
        <f t="shared" si="2"/>
        <v>0.953323</v>
      </c>
      <c r="C19" s="59">
        <f t="shared" si="3"/>
        <v>0</v>
      </c>
      <c r="D19" s="14">
        <v>0</v>
      </c>
      <c r="E19" s="14">
        <f>'ERM-2'!J53</f>
        <v>1096569</v>
      </c>
      <c r="F19" s="14">
        <f t="shared" si="1"/>
        <v>-230279</v>
      </c>
      <c r="G19" s="14"/>
      <c r="H19" s="5"/>
      <c r="K19" s="79"/>
      <c r="L19" s="80"/>
    </row>
    <row r="20" spans="1:8" ht="14.25">
      <c r="A20" s="13" t="s">
        <v>10</v>
      </c>
      <c r="B20" s="42"/>
      <c r="C20" s="20">
        <f>SUM(C8:C19)</f>
        <v>0</v>
      </c>
      <c r="D20" s="20">
        <f>SUM(D8:D19)</f>
        <v>0</v>
      </c>
      <c r="E20" s="20">
        <f>SUM(E8:E19)</f>
        <v>1096569</v>
      </c>
      <c r="F20" s="20">
        <f>SUM(F8:F19)</f>
        <v>-230279</v>
      </c>
      <c r="G20" s="20"/>
      <c r="H20" s="5"/>
    </row>
    <row r="21" spans="1:8" ht="14.25">
      <c r="A21" s="8"/>
      <c r="C21" s="15"/>
      <c r="D21" s="42"/>
      <c r="E21" s="42" t="s">
        <v>90</v>
      </c>
      <c r="F21" s="15"/>
      <c r="G21" s="15"/>
      <c r="H21" s="5"/>
    </row>
    <row r="22" spans="1:8" ht="14.25">
      <c r="A22" s="8"/>
      <c r="B22" s="11"/>
      <c r="C22" s="15"/>
      <c r="D22" s="15"/>
      <c r="E22" s="15"/>
      <c r="F22" s="15"/>
      <c r="G22" s="15"/>
      <c r="H22" s="16"/>
    </row>
    <row r="23" spans="1:8" ht="14.25">
      <c r="A23" s="8" t="s">
        <v>58</v>
      </c>
      <c r="C23" s="15"/>
      <c r="D23" s="15"/>
      <c r="E23" s="15"/>
      <c r="H23" s="15"/>
    </row>
    <row r="24" spans="1:8" ht="14.25">
      <c r="A24" s="1" t="s">
        <v>23</v>
      </c>
      <c r="B24" s="17">
        <f>'REC-1'!B24</f>
        <v>0.038495</v>
      </c>
      <c r="C24" s="10">
        <f>C$20*B24</f>
        <v>0</v>
      </c>
      <c r="E24" s="15"/>
      <c r="H24" s="15"/>
    </row>
    <row r="25" spans="1:5" ht="14.25">
      <c r="A25" s="1" t="s">
        <v>19</v>
      </c>
      <c r="B25" s="17">
        <f>'REC-1'!B25</f>
        <v>0.006183</v>
      </c>
      <c r="C25" s="10">
        <f>C$20*B25</f>
        <v>0</v>
      </c>
      <c r="E25" s="18"/>
    </row>
    <row r="26" spans="1:8" ht="14.25">
      <c r="A26" s="1" t="s">
        <v>22</v>
      </c>
      <c r="B26" s="17">
        <f>'REC-1'!B26</f>
        <v>0.002</v>
      </c>
      <c r="C26" s="10">
        <f>C$20*B26</f>
        <v>0</v>
      </c>
      <c r="E26" s="19"/>
      <c r="G26" s="15"/>
      <c r="H26" s="15"/>
    </row>
    <row r="27" spans="1:5" ht="14.25">
      <c r="A27" s="1" t="s">
        <v>10</v>
      </c>
      <c r="B27" s="17">
        <f>SUM(B24:B26)</f>
        <v>0.046678</v>
      </c>
      <c r="C27" s="20">
        <f>SUM(C24:C26)</f>
        <v>0</v>
      </c>
      <c r="D27" s="15"/>
      <c r="E27" s="15"/>
    </row>
    <row r="28" ht="14.25">
      <c r="B28" s="42" t="s">
        <v>89</v>
      </c>
    </row>
    <row r="29" spans="1:6" ht="14.25">
      <c r="A29" s="21" t="s">
        <v>12</v>
      </c>
      <c r="D29" s="6" t="s">
        <v>29</v>
      </c>
      <c r="E29" s="6" t="s">
        <v>39</v>
      </c>
      <c r="F29" s="6" t="s">
        <v>10</v>
      </c>
    </row>
    <row r="30" spans="1:8" ht="14.25">
      <c r="A30" s="1" t="s">
        <v>2</v>
      </c>
      <c r="D30" s="10">
        <f>E20</f>
        <v>1096569</v>
      </c>
      <c r="E30" s="10">
        <f>H20</f>
        <v>0</v>
      </c>
      <c r="F30" s="10">
        <f>SUM(D30:E30)</f>
        <v>1096569</v>
      </c>
      <c r="H30" s="1" t="s">
        <v>6</v>
      </c>
    </row>
    <row r="31" spans="1:8" ht="14.25">
      <c r="A31" s="1" t="s">
        <v>3</v>
      </c>
      <c r="D31" s="12">
        <f>D20</f>
        <v>0</v>
      </c>
      <c r="E31" s="10">
        <v>0</v>
      </c>
      <c r="F31" s="10">
        <f>SUM(D31:E31)</f>
        <v>0</v>
      </c>
      <c r="H31" s="1" t="s">
        <v>5</v>
      </c>
    </row>
    <row r="32" spans="1:8" ht="14.25">
      <c r="A32" s="1" t="s">
        <v>4</v>
      </c>
      <c r="D32" s="10">
        <f>SUM(D30:D31)</f>
        <v>1096569</v>
      </c>
      <c r="E32" s="20">
        <f>SUM(E30:E31)</f>
        <v>0</v>
      </c>
      <c r="F32" s="20">
        <f>SUM(F30:F31)</f>
        <v>1096569</v>
      </c>
      <c r="H32" s="1" t="s">
        <v>36</v>
      </c>
    </row>
    <row r="33" spans="4:6" ht="14.25">
      <c r="D33" s="10"/>
      <c r="E33" s="10"/>
      <c r="F33" s="10"/>
    </row>
    <row r="34" spans="1:8" ht="14.25">
      <c r="A34" s="1" t="s">
        <v>20</v>
      </c>
      <c r="D34" s="10">
        <f>F20</f>
        <v>-230279</v>
      </c>
      <c r="E34" s="10">
        <v>0</v>
      </c>
      <c r="F34" s="10">
        <f>SUM(D34:E34)</f>
        <v>-230279</v>
      </c>
      <c r="G34" s="15"/>
      <c r="H34" s="1" t="s">
        <v>6</v>
      </c>
    </row>
    <row r="35" spans="1:8" ht="14.25">
      <c r="A35" s="22"/>
      <c r="B35" s="23"/>
      <c r="C35" s="23"/>
      <c r="D35" s="23"/>
      <c r="E35" s="23"/>
      <c r="F35" s="24"/>
      <c r="G35" s="16"/>
      <c r="H35" s="16"/>
    </row>
    <row r="36" spans="1:6" ht="14.25">
      <c r="A36" s="25" t="s">
        <v>40</v>
      </c>
      <c r="B36" s="16"/>
      <c r="C36" s="16"/>
      <c r="D36" s="16"/>
      <c r="E36" s="16"/>
      <c r="F36" s="26"/>
    </row>
    <row r="37" spans="1:6" ht="14.25">
      <c r="A37" s="25"/>
      <c r="B37" s="16"/>
      <c r="C37" s="27"/>
      <c r="D37" s="27" t="s">
        <v>16</v>
      </c>
      <c r="E37" s="27"/>
      <c r="F37" s="26"/>
    </row>
    <row r="38" spans="1:6" ht="14.25">
      <c r="A38" s="25"/>
      <c r="B38" s="16"/>
      <c r="C38" s="27" t="s">
        <v>28</v>
      </c>
      <c r="D38" s="27" t="s">
        <v>17</v>
      </c>
      <c r="E38" s="27" t="s">
        <v>10</v>
      </c>
      <c r="F38" s="26"/>
    </row>
    <row r="39" spans="1:6" ht="14.25">
      <c r="A39" s="28" t="s">
        <v>13</v>
      </c>
      <c r="B39" s="16"/>
      <c r="C39" s="7" t="s">
        <v>7</v>
      </c>
      <c r="D39" s="7" t="s">
        <v>18</v>
      </c>
      <c r="E39" s="7" t="s">
        <v>26</v>
      </c>
      <c r="F39" s="29"/>
    </row>
    <row r="40" spans="1:6" ht="14.25">
      <c r="A40" s="25" t="s">
        <v>7</v>
      </c>
      <c r="B40" s="16"/>
      <c r="C40" s="14">
        <f>-C20/1000</f>
        <v>0</v>
      </c>
      <c r="D40" s="14"/>
      <c r="E40" s="14">
        <f>C40+D40</f>
        <v>0</v>
      </c>
      <c r="F40" s="30"/>
    </row>
    <row r="41" spans="1:6" ht="14.25">
      <c r="A41" s="25"/>
      <c r="B41" s="16"/>
      <c r="C41" s="14"/>
      <c r="D41" s="14"/>
      <c r="E41" s="14"/>
      <c r="F41" s="31"/>
    </row>
    <row r="42" spans="1:6" ht="14.25">
      <c r="A42" s="25" t="s">
        <v>1</v>
      </c>
      <c r="B42" s="16"/>
      <c r="C42" s="14"/>
      <c r="D42" s="14">
        <f>-F32/1000</f>
        <v>-1097</v>
      </c>
      <c r="E42" s="14">
        <f>C42+D42</f>
        <v>-1097</v>
      </c>
      <c r="F42" s="32"/>
    </row>
    <row r="43" spans="1:6" ht="14.25">
      <c r="A43" s="25" t="s">
        <v>21</v>
      </c>
      <c r="B43" s="16"/>
      <c r="C43" s="14">
        <f>-C24/1000</f>
        <v>0</v>
      </c>
      <c r="D43" s="14"/>
      <c r="E43" s="14">
        <f>C43+D43</f>
        <v>0</v>
      </c>
      <c r="F43" s="32"/>
    </row>
    <row r="44" spans="1:6" ht="14.25">
      <c r="A44" s="25" t="s">
        <v>9</v>
      </c>
      <c r="B44" s="16"/>
      <c r="C44" s="14">
        <f>-C25/1000</f>
        <v>0</v>
      </c>
      <c r="D44" s="14"/>
      <c r="E44" s="14">
        <f>C44+D44</f>
        <v>0</v>
      </c>
      <c r="F44" s="32"/>
    </row>
    <row r="45" spans="1:6" ht="14.25">
      <c r="A45" s="25" t="s">
        <v>24</v>
      </c>
      <c r="B45" s="16"/>
      <c r="C45" s="12">
        <f>-C26/1000</f>
        <v>0</v>
      </c>
      <c r="D45" s="12"/>
      <c r="E45" s="12">
        <f>C45+D45</f>
        <v>0</v>
      </c>
      <c r="F45" s="32"/>
    </row>
    <row r="46" spans="1:6" ht="14.25">
      <c r="A46" s="25" t="s">
        <v>25</v>
      </c>
      <c r="B46" s="16"/>
      <c r="C46" s="33">
        <f>SUM(C42:C45)</f>
        <v>0</v>
      </c>
      <c r="D46" s="33">
        <f>SUM(D42:D45)</f>
        <v>-1097</v>
      </c>
      <c r="E46" s="33">
        <f>SUM(E42:E45)</f>
        <v>-1097</v>
      </c>
      <c r="F46" s="32"/>
    </row>
    <row r="47" spans="1:6" ht="14.25">
      <c r="A47" s="25" t="s">
        <v>14</v>
      </c>
      <c r="B47" s="16"/>
      <c r="C47" s="14">
        <f>C40-C46</f>
        <v>0</v>
      </c>
      <c r="D47" s="14">
        <f>D40-D46</f>
        <v>1097</v>
      </c>
      <c r="E47" s="14">
        <f>E40-E46</f>
        <v>1097</v>
      </c>
      <c r="F47" s="32"/>
    </row>
    <row r="48" spans="1:6" ht="14.25" thickBot="1">
      <c r="A48" s="25" t="s">
        <v>11</v>
      </c>
      <c r="B48" s="16">
        <v>0.21</v>
      </c>
      <c r="C48" s="12">
        <f>ROUND(C47*B48,0)</f>
        <v>0</v>
      </c>
      <c r="D48" s="12">
        <f>ROUND(D47*B48,0)</f>
        <v>230</v>
      </c>
      <c r="E48" s="12">
        <f>C48+D48</f>
        <v>230</v>
      </c>
      <c r="F48" s="32"/>
    </row>
    <row r="49" spans="1:6" ht="14.25" thickBot="1">
      <c r="A49" s="25" t="s">
        <v>15</v>
      </c>
      <c r="B49" s="16"/>
      <c r="C49" s="54">
        <f>C47-C48</f>
        <v>0</v>
      </c>
      <c r="D49" s="55">
        <f>D47-D48</f>
        <v>867</v>
      </c>
      <c r="E49" s="56">
        <f>E47-E48</f>
        <v>867</v>
      </c>
      <c r="F49" s="30"/>
    </row>
    <row r="50" spans="1:6" ht="14.25">
      <c r="A50" s="34"/>
      <c r="B50" s="35"/>
      <c r="C50" s="35"/>
      <c r="D50" s="35"/>
      <c r="E50" s="35"/>
      <c r="F50" s="36"/>
    </row>
    <row r="51" spans="1:6" ht="14.25">
      <c r="A51" s="16"/>
      <c r="B51" s="16"/>
      <c r="C51" s="16"/>
      <c r="D51" s="16"/>
      <c r="E51" s="16"/>
      <c r="F51" s="16"/>
    </row>
    <row r="52" spans="1:6" ht="14.25">
      <c r="A52" s="16"/>
      <c r="B52" s="16"/>
      <c r="C52" s="16"/>
      <c r="D52" s="16"/>
      <c r="E52" s="16"/>
      <c r="F52" s="16"/>
    </row>
    <row r="53" spans="1:6" ht="14.25">
      <c r="A53" s="16"/>
      <c r="B53" s="16"/>
      <c r="C53" s="16"/>
      <c r="D53" s="16"/>
      <c r="E53" s="16"/>
      <c r="F53" s="16"/>
    </row>
    <row r="54" ht="14.25">
      <c r="A54" s="37" t="s">
        <v>0</v>
      </c>
    </row>
    <row r="55" ht="14.25">
      <c r="A55" s="37" t="s">
        <v>30</v>
      </c>
    </row>
    <row r="56" ht="14.25">
      <c r="A56" s="37" t="s">
        <v>138</v>
      </c>
    </row>
    <row r="58" spans="1:6" ht="14.25">
      <c r="A58" s="104" t="s">
        <v>42</v>
      </c>
      <c r="B58" s="105"/>
      <c r="C58" s="105"/>
      <c r="D58" s="105"/>
      <c r="E58" s="105"/>
      <c r="F58" s="106"/>
    </row>
    <row r="59" spans="1:6" ht="14.25">
      <c r="A59" s="57"/>
      <c r="B59" s="50"/>
      <c r="C59" s="50"/>
      <c r="D59" s="50"/>
      <c r="E59" s="50"/>
      <c r="F59" s="58"/>
    </row>
    <row r="60" spans="1:6" ht="14.25">
      <c r="A60" s="25"/>
      <c r="B60" s="16"/>
      <c r="C60" s="27"/>
      <c r="D60" s="27" t="s">
        <v>16</v>
      </c>
      <c r="E60" s="27"/>
      <c r="F60" s="26"/>
    </row>
    <row r="61" spans="1:6" ht="14.25">
      <c r="A61" s="25"/>
      <c r="B61" s="16"/>
      <c r="C61" s="27" t="s">
        <v>28</v>
      </c>
      <c r="D61" s="27" t="s">
        <v>17</v>
      </c>
      <c r="E61" s="27" t="s">
        <v>10</v>
      </c>
      <c r="F61" s="26"/>
    </row>
    <row r="62" spans="1:6" ht="14.25">
      <c r="A62" s="28" t="s">
        <v>13</v>
      </c>
      <c r="B62" s="16"/>
      <c r="C62" s="7" t="s">
        <v>7</v>
      </c>
      <c r="D62" s="7" t="s">
        <v>18</v>
      </c>
      <c r="E62" s="7" t="s">
        <v>26</v>
      </c>
      <c r="F62" s="29"/>
    </row>
    <row r="63" spans="1:6" ht="14.25">
      <c r="A63" s="25" t="s">
        <v>7</v>
      </c>
      <c r="B63" s="16"/>
      <c r="C63" s="14">
        <f>C40+'REC-1'!C40</f>
        <v>1740</v>
      </c>
      <c r="D63" s="14">
        <f>D40+'REC-1'!D40</f>
        <v>0</v>
      </c>
      <c r="E63" s="14">
        <f>E40+'REC-1'!E40</f>
        <v>1740</v>
      </c>
      <c r="F63" s="30"/>
    </row>
    <row r="64" spans="1:6" ht="14.25">
      <c r="A64" s="25"/>
      <c r="B64" s="16"/>
      <c r="C64" s="14">
        <f>C41+'REC-1'!C41</f>
        <v>0</v>
      </c>
      <c r="D64" s="14">
        <f>D41+'REC-1'!D41</f>
        <v>0</v>
      </c>
      <c r="E64" s="14">
        <f>E41+'REC-1'!E41</f>
        <v>0</v>
      </c>
      <c r="F64" s="31"/>
    </row>
    <row r="65" spans="1:6" ht="14.25">
      <c r="A65" s="25" t="s">
        <v>1</v>
      </c>
      <c r="B65" s="16"/>
      <c r="C65" s="14">
        <f>C42+'REC-1'!C42</f>
        <v>0</v>
      </c>
      <c r="D65" s="14">
        <f>D42+'REC-1'!D42</f>
        <v>300</v>
      </c>
      <c r="E65" s="14">
        <f>E42+'REC-1'!E42</f>
        <v>300</v>
      </c>
      <c r="F65" s="32"/>
    </row>
    <row r="66" spans="1:6" ht="14.25">
      <c r="A66" s="25" t="s">
        <v>21</v>
      </c>
      <c r="B66" s="16"/>
      <c r="C66" s="14">
        <f>C43+'REC-1'!C43</f>
        <v>67</v>
      </c>
      <c r="D66" s="14">
        <f>D43+'REC-1'!D43</f>
        <v>0</v>
      </c>
      <c r="E66" s="14">
        <f>E43+'REC-1'!E43</f>
        <v>67</v>
      </c>
      <c r="F66" s="32"/>
    </row>
    <row r="67" spans="1:6" ht="14.25">
      <c r="A67" s="25" t="s">
        <v>9</v>
      </c>
      <c r="B67" s="16"/>
      <c r="C67" s="14">
        <f>C44+'REC-1'!C44</f>
        <v>11</v>
      </c>
      <c r="D67" s="14">
        <f>D44+'REC-1'!D44</f>
        <v>0</v>
      </c>
      <c r="E67" s="14">
        <f>E44+'REC-1'!E44</f>
        <v>11</v>
      </c>
      <c r="F67" s="32"/>
    </row>
    <row r="68" spans="1:6" ht="14.25">
      <c r="A68" s="25" t="s">
        <v>24</v>
      </c>
      <c r="B68" s="16"/>
      <c r="C68" s="12">
        <f>C45+'REC-1'!C45</f>
        <v>3</v>
      </c>
      <c r="D68" s="12">
        <f>D45+'REC-1'!D45</f>
        <v>0</v>
      </c>
      <c r="E68" s="12">
        <f>E45+'REC-1'!E45</f>
        <v>3</v>
      </c>
      <c r="F68" s="32"/>
    </row>
    <row r="69" spans="1:6" ht="14.25">
      <c r="A69" s="25" t="s">
        <v>25</v>
      </c>
      <c r="B69" s="16"/>
      <c r="C69" s="33">
        <f>SUM(C65:C68)</f>
        <v>81</v>
      </c>
      <c r="D69" s="33">
        <f>SUM(D65:D68)</f>
        <v>300</v>
      </c>
      <c r="E69" s="33">
        <f>SUM(E65:E68)</f>
        <v>381</v>
      </c>
      <c r="F69" s="32"/>
    </row>
    <row r="70" spans="1:6" ht="14.25">
      <c r="A70" s="25" t="s">
        <v>14</v>
      </c>
      <c r="B70" s="16"/>
      <c r="C70" s="14">
        <f>C63-C69</f>
        <v>1659</v>
      </c>
      <c r="D70" s="14">
        <f>D63-D69</f>
        <v>-300</v>
      </c>
      <c r="E70" s="14">
        <f>E63-E69</f>
        <v>1359</v>
      </c>
      <c r="F70" s="32"/>
    </row>
    <row r="71" spans="1:6" ht="14.25" thickBot="1">
      <c r="A71" s="25" t="s">
        <v>11</v>
      </c>
      <c r="B71" s="16">
        <v>0.21</v>
      </c>
      <c r="C71" s="12">
        <f>ROUND(C70*B71,0)</f>
        <v>348</v>
      </c>
      <c r="D71" s="12">
        <f>ROUND(D70*B71,0)</f>
        <v>-63</v>
      </c>
      <c r="E71" s="12">
        <f>C71+D71</f>
        <v>285</v>
      </c>
      <c r="F71" s="32"/>
    </row>
    <row r="72" spans="1:6" ht="14.25" thickBot="1">
      <c r="A72" s="25" t="s">
        <v>15</v>
      </c>
      <c r="B72" s="16"/>
      <c r="C72" s="54">
        <f>C70-C71</f>
        <v>1311</v>
      </c>
      <c r="D72" s="55">
        <f>D70-D71</f>
        <v>-237</v>
      </c>
      <c r="E72" s="56">
        <f>E70-E71</f>
        <v>1074</v>
      </c>
      <c r="F72" s="30"/>
    </row>
    <row r="73" spans="1:6" ht="14.25">
      <c r="A73" s="25"/>
      <c r="B73" s="16"/>
      <c r="C73" s="14"/>
      <c r="D73" s="14"/>
      <c r="E73" s="38"/>
      <c r="F73" s="39" t="s">
        <v>43</v>
      </c>
    </row>
    <row r="74" spans="1:6" ht="14.25">
      <c r="A74" s="25"/>
      <c r="B74" s="16"/>
      <c r="C74" s="16"/>
      <c r="D74" s="16"/>
      <c r="E74" s="25" t="s">
        <v>29</v>
      </c>
      <c r="F74" s="40">
        <f>E49</f>
        <v>867</v>
      </c>
    </row>
    <row r="75" spans="1:6" ht="14.25">
      <c r="A75" s="25"/>
      <c r="B75" s="16"/>
      <c r="C75" s="16"/>
      <c r="D75" s="16"/>
      <c r="E75" s="25" t="s">
        <v>37</v>
      </c>
      <c r="F75" s="40">
        <f>'REC-1'!E49</f>
        <v>207</v>
      </c>
    </row>
    <row r="76" spans="1:6" ht="14.25">
      <c r="A76" s="34"/>
      <c r="B76" s="35"/>
      <c r="C76" s="35"/>
      <c r="D76" s="35"/>
      <c r="E76" s="34" t="s">
        <v>44</v>
      </c>
      <c r="F76" s="41">
        <f>F74+F75</f>
        <v>1074</v>
      </c>
    </row>
  </sheetData>
  <sheetProtection/>
  <mergeCells count="2">
    <mergeCell ref="C5:F5"/>
    <mergeCell ref="A58:F58"/>
  </mergeCells>
  <printOptions/>
  <pageMargins left="1.01" right="0.21" top="1" bottom="1" header="0.5" footer="0.5"/>
  <pageSetup horizontalDpi="600" verticalDpi="600" orientation="portrait" scale="75" r:id="rId1"/>
  <headerFooter alignWithMargins="0">
    <oddHeader>&amp;RA&amp;"-,Regular"&amp;9djustment No: 2.13 E-EWPC
Workpaper Ref: &amp;A</oddHeader>
    <oddFooter>&amp;R&amp;"-,Regular"&amp;9Prep By:  AB
Date:  &amp;D
Mgr. Review:______________
</oddFooter>
  </headerFooter>
  <rowBreaks count="1" manualBreakCount="1">
    <brk id="52" max="8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4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2" width="11.140625" style="87" customWidth="1"/>
    <col min="3" max="3" width="31.57421875" style="87" hidden="1" customWidth="1"/>
    <col min="4" max="4" width="4.8515625" style="87" customWidth="1"/>
    <col min="5" max="5" width="6.57421875" style="87" customWidth="1"/>
    <col min="6" max="6" width="35.00390625" style="87" bestFit="1" customWidth="1"/>
    <col min="7" max="7" width="24.28125" style="87" hidden="1" customWidth="1"/>
    <col min="8" max="8" width="16.140625" style="96" customWidth="1"/>
    <col min="9" max="9" width="2.421875" style="87" customWidth="1"/>
    <col min="10" max="10" width="13.28125" style="87" customWidth="1"/>
    <col min="11" max="12" width="13.140625" style="87" bestFit="1" customWidth="1"/>
    <col min="13" max="13" width="12.7109375" style="87" customWidth="1"/>
    <col min="14" max="14" width="14.00390625" style="87" bestFit="1" customWidth="1"/>
    <col min="15" max="16384" width="9.00390625" style="87" customWidth="1"/>
  </cols>
  <sheetData>
    <row r="1" spans="1:14" s="86" customFormat="1" ht="28.5" thickBot="1">
      <c r="A1" s="72" t="s">
        <v>62</v>
      </c>
      <c r="B1" s="73" t="s">
        <v>45</v>
      </c>
      <c r="C1" s="73" t="s">
        <v>60</v>
      </c>
      <c r="D1" s="73" t="s">
        <v>94</v>
      </c>
      <c r="E1" s="73" t="s">
        <v>95</v>
      </c>
      <c r="F1" s="76" t="s">
        <v>63</v>
      </c>
      <c r="G1" s="73" t="s">
        <v>46</v>
      </c>
      <c r="H1" s="74" t="s">
        <v>64</v>
      </c>
      <c r="J1" s="75" t="s">
        <v>31</v>
      </c>
      <c r="K1" s="76" t="s">
        <v>33</v>
      </c>
      <c r="L1" s="76" t="s">
        <v>47</v>
      </c>
      <c r="M1" s="76" t="s">
        <v>32</v>
      </c>
      <c r="N1" s="77" t="s">
        <v>10</v>
      </c>
    </row>
    <row r="2" spans="1:14" ht="12.75">
      <c r="A2" s="87" t="s">
        <v>96</v>
      </c>
      <c r="B2" s="87" t="s">
        <v>48</v>
      </c>
      <c r="C2" s="87" t="s">
        <v>67</v>
      </c>
      <c r="D2" s="87" t="s">
        <v>65</v>
      </c>
      <c r="E2" s="87" t="s">
        <v>66</v>
      </c>
      <c r="F2" s="87" t="s">
        <v>68</v>
      </c>
      <c r="G2" s="87" t="s">
        <v>97</v>
      </c>
      <c r="H2" s="88">
        <v>-87018</v>
      </c>
      <c r="K2" s="89">
        <f>H2</f>
        <v>-87018</v>
      </c>
      <c r="N2" s="88">
        <f>SUM(J2:M2)</f>
        <v>-87018</v>
      </c>
    </row>
    <row r="3" spans="1:14" ht="12.75">
      <c r="A3" s="87" t="s">
        <v>98</v>
      </c>
      <c r="B3" s="87" t="s">
        <v>48</v>
      </c>
      <c r="C3" s="87" t="s">
        <v>67</v>
      </c>
      <c r="D3" s="87" t="s">
        <v>65</v>
      </c>
      <c r="E3" s="87" t="s">
        <v>66</v>
      </c>
      <c r="F3" s="87" t="s">
        <v>68</v>
      </c>
      <c r="G3" s="87" t="s">
        <v>99</v>
      </c>
      <c r="H3" s="88">
        <v>-87018</v>
      </c>
      <c r="K3" s="89">
        <f aca="true" t="shared" si="0" ref="K3:K13">H3</f>
        <v>-87018</v>
      </c>
      <c r="N3" s="88">
        <f aca="true" t="shared" si="1" ref="N3:N13">SUM(J3:M3)</f>
        <v>-87018</v>
      </c>
    </row>
    <row r="4" spans="1:14" ht="12.75">
      <c r="A4" s="87" t="s">
        <v>100</v>
      </c>
      <c r="B4" s="87" t="s">
        <v>48</v>
      </c>
      <c r="C4" s="87" t="s">
        <v>67</v>
      </c>
      <c r="D4" s="87" t="s">
        <v>65</v>
      </c>
      <c r="E4" s="87" t="s">
        <v>66</v>
      </c>
      <c r="F4" s="87" t="s">
        <v>68</v>
      </c>
      <c r="G4" s="87" t="s">
        <v>101</v>
      </c>
      <c r="H4" s="88">
        <v>-87018</v>
      </c>
      <c r="K4" s="89">
        <f t="shared" si="0"/>
        <v>-87018</v>
      </c>
      <c r="N4" s="88">
        <f t="shared" si="1"/>
        <v>-87018</v>
      </c>
    </row>
    <row r="5" spans="1:14" ht="12.75">
      <c r="A5" s="87" t="s">
        <v>102</v>
      </c>
      <c r="B5" s="87" t="s">
        <v>48</v>
      </c>
      <c r="C5" s="87" t="s">
        <v>67</v>
      </c>
      <c r="D5" s="87" t="s">
        <v>65</v>
      </c>
      <c r="E5" s="87" t="s">
        <v>66</v>
      </c>
      <c r="F5" s="87" t="s">
        <v>68</v>
      </c>
      <c r="G5" s="87" t="s">
        <v>103</v>
      </c>
      <c r="H5" s="88">
        <v>-87018</v>
      </c>
      <c r="K5" s="89">
        <f t="shared" si="0"/>
        <v>-87018</v>
      </c>
      <c r="N5" s="88">
        <f t="shared" si="1"/>
        <v>-87018</v>
      </c>
    </row>
    <row r="6" spans="1:14" ht="12.75">
      <c r="A6" s="87" t="s">
        <v>104</v>
      </c>
      <c r="B6" s="87" t="s">
        <v>48</v>
      </c>
      <c r="C6" s="87" t="s">
        <v>67</v>
      </c>
      <c r="D6" s="87" t="s">
        <v>65</v>
      </c>
      <c r="E6" s="87" t="s">
        <v>66</v>
      </c>
      <c r="F6" s="87" t="s">
        <v>68</v>
      </c>
      <c r="G6" s="87" t="s">
        <v>105</v>
      </c>
      <c r="H6" s="88">
        <v>-87018</v>
      </c>
      <c r="K6" s="89">
        <f t="shared" si="0"/>
        <v>-87018</v>
      </c>
      <c r="N6" s="88">
        <f t="shared" si="1"/>
        <v>-87018</v>
      </c>
    </row>
    <row r="7" spans="1:14" ht="12.75">
      <c r="A7" s="87" t="s">
        <v>106</v>
      </c>
      <c r="B7" s="87" t="s">
        <v>48</v>
      </c>
      <c r="C7" s="87" t="s">
        <v>67</v>
      </c>
      <c r="D7" s="87" t="s">
        <v>65</v>
      </c>
      <c r="E7" s="87" t="s">
        <v>66</v>
      </c>
      <c r="F7" s="87" t="s">
        <v>68</v>
      </c>
      <c r="G7" s="87" t="s">
        <v>107</v>
      </c>
      <c r="H7" s="88">
        <v>-87018</v>
      </c>
      <c r="K7" s="89">
        <f t="shared" si="0"/>
        <v>-87018</v>
      </c>
      <c r="N7" s="88">
        <f t="shared" si="1"/>
        <v>-87018</v>
      </c>
    </row>
    <row r="8" spans="1:14" ht="12.75">
      <c r="A8" s="87" t="s">
        <v>108</v>
      </c>
      <c r="B8" s="87" t="s">
        <v>48</v>
      </c>
      <c r="C8" s="87" t="s">
        <v>67</v>
      </c>
      <c r="D8" s="87" t="s">
        <v>65</v>
      </c>
      <c r="E8" s="87" t="s">
        <v>66</v>
      </c>
      <c r="F8" s="87" t="s">
        <v>68</v>
      </c>
      <c r="G8" s="87" t="s">
        <v>109</v>
      </c>
      <c r="H8" s="88">
        <v>-88722</v>
      </c>
      <c r="K8" s="89">
        <f t="shared" si="0"/>
        <v>-88722</v>
      </c>
      <c r="N8" s="88">
        <f t="shared" si="1"/>
        <v>-88722</v>
      </c>
    </row>
    <row r="9" spans="1:14" ht="12.75">
      <c r="A9" s="87" t="s">
        <v>110</v>
      </c>
      <c r="B9" s="87" t="s">
        <v>48</v>
      </c>
      <c r="C9" s="87" t="s">
        <v>67</v>
      </c>
      <c r="D9" s="87" t="s">
        <v>65</v>
      </c>
      <c r="E9" s="87" t="s">
        <v>66</v>
      </c>
      <c r="F9" s="87" t="s">
        <v>68</v>
      </c>
      <c r="G9" s="87" t="s">
        <v>111</v>
      </c>
      <c r="H9" s="88">
        <v>-88722</v>
      </c>
      <c r="K9" s="89">
        <f t="shared" si="0"/>
        <v>-88722</v>
      </c>
      <c r="N9" s="88">
        <f t="shared" si="1"/>
        <v>-88722</v>
      </c>
    </row>
    <row r="10" spans="1:14" ht="12.75">
      <c r="A10" s="87" t="s">
        <v>112</v>
      </c>
      <c r="B10" s="87" t="s">
        <v>48</v>
      </c>
      <c r="C10" s="87" t="s">
        <v>67</v>
      </c>
      <c r="D10" s="87" t="s">
        <v>65</v>
      </c>
      <c r="E10" s="87" t="s">
        <v>66</v>
      </c>
      <c r="F10" s="87" t="s">
        <v>68</v>
      </c>
      <c r="G10" s="87" t="s">
        <v>113</v>
      </c>
      <c r="H10" s="88">
        <v>-88722</v>
      </c>
      <c r="K10" s="89">
        <f t="shared" si="0"/>
        <v>-88722</v>
      </c>
      <c r="N10" s="88">
        <f t="shared" si="1"/>
        <v>-88722</v>
      </c>
    </row>
    <row r="11" spans="1:14" ht="12.75">
      <c r="A11" s="87" t="s">
        <v>114</v>
      </c>
      <c r="B11" s="87" t="s">
        <v>48</v>
      </c>
      <c r="C11" s="87" t="s">
        <v>67</v>
      </c>
      <c r="D11" s="87" t="s">
        <v>65</v>
      </c>
      <c r="E11" s="87" t="s">
        <v>66</v>
      </c>
      <c r="F11" s="87" t="s">
        <v>68</v>
      </c>
      <c r="G11" s="87" t="s">
        <v>115</v>
      </c>
      <c r="H11" s="88">
        <v>-88722</v>
      </c>
      <c r="K11" s="89">
        <f t="shared" si="0"/>
        <v>-88722</v>
      </c>
      <c r="N11" s="88">
        <f t="shared" si="1"/>
        <v>-88722</v>
      </c>
    </row>
    <row r="12" spans="1:14" ht="12.75">
      <c r="A12" s="87" t="s">
        <v>116</v>
      </c>
      <c r="B12" s="87" t="s">
        <v>48</v>
      </c>
      <c r="C12" s="87" t="s">
        <v>67</v>
      </c>
      <c r="D12" s="87" t="s">
        <v>65</v>
      </c>
      <c r="E12" s="87" t="s">
        <v>66</v>
      </c>
      <c r="F12" s="87" t="s">
        <v>68</v>
      </c>
      <c r="G12" s="87" t="s">
        <v>117</v>
      </c>
      <c r="H12" s="88">
        <v>-88722</v>
      </c>
      <c r="K12" s="89">
        <f t="shared" si="0"/>
        <v>-88722</v>
      </c>
      <c r="N12" s="88">
        <f t="shared" si="1"/>
        <v>-88722</v>
      </c>
    </row>
    <row r="13" spans="1:14" ht="12.75">
      <c r="A13" s="87" t="s">
        <v>118</v>
      </c>
      <c r="B13" s="87" t="s">
        <v>48</v>
      </c>
      <c r="C13" s="87" t="s">
        <v>67</v>
      </c>
      <c r="D13" s="87" t="s">
        <v>65</v>
      </c>
      <c r="E13" s="87" t="s">
        <v>66</v>
      </c>
      <c r="F13" s="87" t="s">
        <v>68</v>
      </c>
      <c r="G13" s="87" t="s">
        <v>119</v>
      </c>
      <c r="H13" s="88">
        <v>-88722</v>
      </c>
      <c r="K13" s="89">
        <f t="shared" si="0"/>
        <v>-88722</v>
      </c>
      <c r="N13" s="88">
        <f t="shared" si="1"/>
        <v>-88722</v>
      </c>
    </row>
    <row r="14" spans="1:14" ht="12.75">
      <c r="A14" s="90"/>
      <c r="B14" s="90"/>
      <c r="C14" s="90"/>
      <c r="D14" s="90"/>
      <c r="E14" s="90"/>
      <c r="F14" s="90"/>
      <c r="G14" s="90"/>
      <c r="H14" s="91">
        <f>SUM(H2:H13)</f>
        <v>-1054440</v>
      </c>
      <c r="J14" s="90"/>
      <c r="K14" s="92">
        <f>SUM(K2:K13)</f>
        <v>-1054440</v>
      </c>
      <c r="L14" s="90"/>
      <c r="M14" s="90"/>
      <c r="N14" s="93">
        <f>SUM(N2:N13)</f>
        <v>-1054440</v>
      </c>
    </row>
    <row r="15" ht="12.75">
      <c r="H15" s="88"/>
    </row>
    <row r="16" spans="1:14" ht="12.75">
      <c r="A16" s="87" t="s">
        <v>96</v>
      </c>
      <c r="B16" s="87" t="s">
        <v>49</v>
      </c>
      <c r="C16" s="87" t="s">
        <v>69</v>
      </c>
      <c r="D16" s="87" t="s">
        <v>65</v>
      </c>
      <c r="E16" s="87" t="s">
        <v>66</v>
      </c>
      <c r="F16" s="87" t="s">
        <v>72</v>
      </c>
      <c r="G16" s="87" t="s">
        <v>97</v>
      </c>
      <c r="H16" s="88">
        <v>9696264</v>
      </c>
      <c r="L16" s="94">
        <f>H16</f>
        <v>9696264</v>
      </c>
      <c r="N16" s="88">
        <f>SUM(J16:M16)</f>
        <v>9696264</v>
      </c>
    </row>
    <row r="17" spans="1:14" ht="12.75">
      <c r="A17" s="87" t="s">
        <v>118</v>
      </c>
      <c r="B17" s="87" t="s">
        <v>49</v>
      </c>
      <c r="C17" s="87" t="s">
        <v>69</v>
      </c>
      <c r="D17" s="87" t="s">
        <v>65</v>
      </c>
      <c r="E17" s="87" t="s">
        <v>66</v>
      </c>
      <c r="F17" s="87" t="s">
        <v>120</v>
      </c>
      <c r="G17" s="87" t="s">
        <v>119</v>
      </c>
      <c r="H17" s="88">
        <v>-1096569</v>
      </c>
      <c r="J17" s="94">
        <f>H17</f>
        <v>-1096569</v>
      </c>
      <c r="L17" s="89"/>
      <c r="N17" s="88">
        <f>SUM(J17:M17)</f>
        <v>-1096569</v>
      </c>
    </row>
    <row r="18" spans="1:14" ht="12.75">
      <c r="A18" s="87" t="s">
        <v>118</v>
      </c>
      <c r="B18" s="87" t="s">
        <v>49</v>
      </c>
      <c r="C18" s="87" t="s">
        <v>69</v>
      </c>
      <c r="D18" s="87" t="s">
        <v>65</v>
      </c>
      <c r="E18" s="87" t="s">
        <v>66</v>
      </c>
      <c r="F18" s="87" t="s">
        <v>121</v>
      </c>
      <c r="G18" s="87" t="s">
        <v>119</v>
      </c>
      <c r="H18" s="88">
        <v>-1925</v>
      </c>
      <c r="K18" s="89">
        <f>H18</f>
        <v>-1925</v>
      </c>
      <c r="N18" s="88">
        <f>SUM(J18:M18)</f>
        <v>-1925</v>
      </c>
    </row>
    <row r="19" spans="4:14" ht="12.75">
      <c r="D19" s="90"/>
      <c r="E19" s="90"/>
      <c r="F19" s="90"/>
      <c r="G19" s="90"/>
      <c r="H19" s="91">
        <f>SUM(H16:H18)</f>
        <v>8597770</v>
      </c>
      <c r="J19" s="93">
        <f>SUM(J17:J18)</f>
        <v>-1096569</v>
      </c>
      <c r="K19" s="93">
        <f>SUM(K17:K18)</f>
        <v>-1925</v>
      </c>
      <c r="L19" s="93">
        <f>SUM(L16:L18)</f>
        <v>9696264</v>
      </c>
      <c r="M19" s="93">
        <f>SUM(M17:M18)</f>
        <v>0</v>
      </c>
      <c r="N19" s="93">
        <f>SUM(N16:N18)</f>
        <v>8597770</v>
      </c>
    </row>
    <row r="20" ht="12.75">
      <c r="H20" s="88"/>
    </row>
    <row r="21" spans="1:14" ht="12.75">
      <c r="A21" s="87" t="s">
        <v>96</v>
      </c>
      <c r="B21" s="87" t="s">
        <v>50</v>
      </c>
      <c r="C21" s="87" t="s">
        <v>71</v>
      </c>
      <c r="D21" s="87" t="s">
        <v>65</v>
      </c>
      <c r="E21" s="87" t="s">
        <v>66</v>
      </c>
      <c r="F21" s="87" t="s">
        <v>72</v>
      </c>
      <c r="G21" s="87" t="s">
        <v>97</v>
      </c>
      <c r="H21" s="88">
        <v>-9696264</v>
      </c>
      <c r="L21" s="94">
        <f>H21</f>
        <v>-9696264</v>
      </c>
      <c r="N21" s="88">
        <f>SUM(J21:M21)</f>
        <v>-9696264</v>
      </c>
    </row>
    <row r="22" spans="1:14" ht="12.75">
      <c r="A22" s="87" t="s">
        <v>96</v>
      </c>
      <c r="B22" s="87" t="s">
        <v>50</v>
      </c>
      <c r="C22" s="87" t="s">
        <v>71</v>
      </c>
      <c r="D22" s="87" t="s">
        <v>65</v>
      </c>
      <c r="E22" s="87" t="s">
        <v>66</v>
      </c>
      <c r="F22" s="87" t="s">
        <v>122</v>
      </c>
      <c r="G22" s="87" t="s">
        <v>97</v>
      </c>
      <c r="H22" s="88">
        <v>-34093</v>
      </c>
      <c r="K22" s="94">
        <f>H22</f>
        <v>-34093</v>
      </c>
      <c r="N22" s="88">
        <f aca="true" t="shared" si="2" ref="N22:N33">SUM(J22:M22)</f>
        <v>-34093</v>
      </c>
    </row>
    <row r="23" spans="1:14" ht="12.75">
      <c r="A23" s="87" t="s">
        <v>98</v>
      </c>
      <c r="B23" s="87" t="s">
        <v>50</v>
      </c>
      <c r="C23" s="87" t="s">
        <v>71</v>
      </c>
      <c r="D23" s="87" t="s">
        <v>65</v>
      </c>
      <c r="E23" s="87" t="s">
        <v>66</v>
      </c>
      <c r="F23" s="87" t="s">
        <v>122</v>
      </c>
      <c r="G23" s="87" t="s">
        <v>99</v>
      </c>
      <c r="H23" s="88">
        <v>-34093</v>
      </c>
      <c r="K23" s="94">
        <f aca="true" t="shared" si="3" ref="K23:K33">H23</f>
        <v>-34093</v>
      </c>
      <c r="N23" s="88">
        <f t="shared" si="2"/>
        <v>-34093</v>
      </c>
    </row>
    <row r="24" spans="1:14" ht="12.75">
      <c r="A24" s="87" t="s">
        <v>100</v>
      </c>
      <c r="B24" s="87" t="s">
        <v>50</v>
      </c>
      <c r="C24" s="87" t="s">
        <v>71</v>
      </c>
      <c r="D24" s="87" t="s">
        <v>65</v>
      </c>
      <c r="E24" s="87" t="s">
        <v>66</v>
      </c>
      <c r="F24" s="87" t="s">
        <v>122</v>
      </c>
      <c r="G24" s="87" t="s">
        <v>101</v>
      </c>
      <c r="H24" s="88">
        <v>-34093</v>
      </c>
      <c r="K24" s="94">
        <f t="shared" si="3"/>
        <v>-34093</v>
      </c>
      <c r="N24" s="88">
        <f t="shared" si="2"/>
        <v>-34093</v>
      </c>
    </row>
    <row r="25" spans="1:14" ht="12.75">
      <c r="A25" s="87" t="s">
        <v>102</v>
      </c>
      <c r="B25" s="87" t="s">
        <v>50</v>
      </c>
      <c r="C25" s="87" t="s">
        <v>71</v>
      </c>
      <c r="D25" s="87" t="s">
        <v>65</v>
      </c>
      <c r="E25" s="87" t="s">
        <v>66</v>
      </c>
      <c r="F25" s="87" t="s">
        <v>122</v>
      </c>
      <c r="G25" s="87" t="s">
        <v>103</v>
      </c>
      <c r="H25" s="88">
        <v>-34093</v>
      </c>
      <c r="K25" s="94">
        <f t="shared" si="3"/>
        <v>-34093</v>
      </c>
      <c r="N25" s="88">
        <f t="shared" si="2"/>
        <v>-34093</v>
      </c>
    </row>
    <row r="26" spans="1:14" ht="12.75">
      <c r="A26" s="87" t="s">
        <v>104</v>
      </c>
      <c r="B26" s="87" t="s">
        <v>50</v>
      </c>
      <c r="C26" s="87" t="s">
        <v>71</v>
      </c>
      <c r="D26" s="87" t="s">
        <v>65</v>
      </c>
      <c r="E26" s="87" t="s">
        <v>66</v>
      </c>
      <c r="F26" s="87" t="s">
        <v>122</v>
      </c>
      <c r="G26" s="87" t="s">
        <v>105</v>
      </c>
      <c r="H26" s="88">
        <v>-34093</v>
      </c>
      <c r="K26" s="94">
        <f t="shared" si="3"/>
        <v>-34093</v>
      </c>
      <c r="N26" s="88">
        <f t="shared" si="2"/>
        <v>-34093</v>
      </c>
    </row>
    <row r="27" spans="1:14" ht="12.75">
      <c r="A27" s="87" t="s">
        <v>106</v>
      </c>
      <c r="B27" s="87" t="s">
        <v>50</v>
      </c>
      <c r="C27" s="87" t="s">
        <v>71</v>
      </c>
      <c r="D27" s="87" t="s">
        <v>65</v>
      </c>
      <c r="E27" s="87" t="s">
        <v>66</v>
      </c>
      <c r="F27" s="87" t="s">
        <v>122</v>
      </c>
      <c r="G27" s="87" t="s">
        <v>107</v>
      </c>
      <c r="H27" s="88">
        <v>-34093</v>
      </c>
      <c r="K27" s="94">
        <f t="shared" si="3"/>
        <v>-34093</v>
      </c>
      <c r="N27" s="88">
        <f t="shared" si="2"/>
        <v>-34093</v>
      </c>
    </row>
    <row r="28" spans="1:14" ht="12.75">
      <c r="A28" s="87" t="s">
        <v>108</v>
      </c>
      <c r="B28" s="87" t="s">
        <v>50</v>
      </c>
      <c r="C28" s="87" t="s">
        <v>71</v>
      </c>
      <c r="D28" s="87" t="s">
        <v>65</v>
      </c>
      <c r="E28" s="87" t="s">
        <v>66</v>
      </c>
      <c r="F28" s="87" t="s">
        <v>122</v>
      </c>
      <c r="G28" s="87" t="s">
        <v>109</v>
      </c>
      <c r="H28" s="88">
        <v>-34761</v>
      </c>
      <c r="K28" s="94">
        <f t="shared" si="3"/>
        <v>-34761</v>
      </c>
      <c r="N28" s="88">
        <f t="shared" si="2"/>
        <v>-34761</v>
      </c>
    </row>
    <row r="29" spans="1:14" ht="12.75">
      <c r="A29" s="87" t="s">
        <v>110</v>
      </c>
      <c r="B29" s="87" t="s">
        <v>50</v>
      </c>
      <c r="C29" s="87" t="s">
        <v>71</v>
      </c>
      <c r="D29" s="87" t="s">
        <v>65</v>
      </c>
      <c r="E29" s="87" t="s">
        <v>66</v>
      </c>
      <c r="F29" s="87" t="s">
        <v>122</v>
      </c>
      <c r="G29" s="87" t="s">
        <v>111</v>
      </c>
      <c r="H29" s="88">
        <v>-34761</v>
      </c>
      <c r="K29" s="94">
        <f t="shared" si="3"/>
        <v>-34761</v>
      </c>
      <c r="N29" s="88">
        <f t="shared" si="2"/>
        <v>-34761</v>
      </c>
    </row>
    <row r="30" spans="1:14" ht="12.75">
      <c r="A30" s="87" t="s">
        <v>112</v>
      </c>
      <c r="B30" s="87" t="s">
        <v>50</v>
      </c>
      <c r="C30" s="87" t="s">
        <v>71</v>
      </c>
      <c r="D30" s="87" t="s">
        <v>65</v>
      </c>
      <c r="E30" s="87" t="s">
        <v>66</v>
      </c>
      <c r="F30" s="87" t="s">
        <v>122</v>
      </c>
      <c r="G30" s="87" t="s">
        <v>113</v>
      </c>
      <c r="H30" s="88">
        <v>-34761</v>
      </c>
      <c r="K30" s="94">
        <f t="shared" si="3"/>
        <v>-34761</v>
      </c>
      <c r="N30" s="88">
        <f t="shared" si="2"/>
        <v>-34761</v>
      </c>
    </row>
    <row r="31" spans="1:14" ht="12.75">
      <c r="A31" s="87" t="s">
        <v>114</v>
      </c>
      <c r="B31" s="87" t="s">
        <v>50</v>
      </c>
      <c r="C31" s="87" t="s">
        <v>71</v>
      </c>
      <c r="D31" s="87" t="s">
        <v>65</v>
      </c>
      <c r="E31" s="87" t="s">
        <v>66</v>
      </c>
      <c r="F31" s="87" t="s">
        <v>122</v>
      </c>
      <c r="G31" s="87" t="s">
        <v>115</v>
      </c>
      <c r="H31" s="88">
        <v>-34761</v>
      </c>
      <c r="K31" s="94">
        <f t="shared" si="3"/>
        <v>-34761</v>
      </c>
      <c r="N31" s="88">
        <f t="shared" si="2"/>
        <v>-34761</v>
      </c>
    </row>
    <row r="32" spans="1:14" ht="12.75">
      <c r="A32" s="87" t="s">
        <v>116</v>
      </c>
      <c r="B32" s="87" t="s">
        <v>50</v>
      </c>
      <c r="C32" s="87" t="s">
        <v>71</v>
      </c>
      <c r="D32" s="87" t="s">
        <v>65</v>
      </c>
      <c r="E32" s="87" t="s">
        <v>66</v>
      </c>
      <c r="F32" s="87" t="s">
        <v>122</v>
      </c>
      <c r="G32" s="87" t="s">
        <v>117</v>
      </c>
      <c r="H32" s="88">
        <v>-34761</v>
      </c>
      <c r="K32" s="94">
        <f t="shared" si="3"/>
        <v>-34761</v>
      </c>
      <c r="N32" s="88">
        <f t="shared" si="2"/>
        <v>-34761</v>
      </c>
    </row>
    <row r="33" spans="1:14" ht="12.75">
      <c r="A33" s="87" t="s">
        <v>118</v>
      </c>
      <c r="B33" s="87" t="s">
        <v>50</v>
      </c>
      <c r="C33" s="87" t="s">
        <v>71</v>
      </c>
      <c r="D33" s="87" t="s">
        <v>65</v>
      </c>
      <c r="E33" s="87" t="s">
        <v>66</v>
      </c>
      <c r="F33" s="87" t="s">
        <v>122</v>
      </c>
      <c r="G33" s="87" t="s">
        <v>119</v>
      </c>
      <c r="H33" s="88">
        <v>-34761</v>
      </c>
      <c r="K33" s="94">
        <f t="shared" si="3"/>
        <v>-34761</v>
      </c>
      <c r="N33" s="88">
        <f t="shared" si="2"/>
        <v>-34761</v>
      </c>
    </row>
    <row r="34" spans="1:14" ht="12.75">
      <c r="A34" s="90"/>
      <c r="B34" s="90"/>
      <c r="C34" s="90"/>
      <c r="D34" s="90"/>
      <c r="E34" s="90"/>
      <c r="F34" s="90"/>
      <c r="G34" s="90"/>
      <c r="H34" s="91">
        <f>SUM(H21:H33)</f>
        <v>-10109388</v>
      </c>
      <c r="J34" s="91">
        <f>SUM(J21:J33)</f>
        <v>0</v>
      </c>
      <c r="K34" s="91">
        <f>SUM(K21:K33)</f>
        <v>-413124</v>
      </c>
      <c r="L34" s="91">
        <f>SUM(L21:L33)</f>
        <v>-9696264</v>
      </c>
      <c r="M34" s="91">
        <f>SUM(M21:M33)</f>
        <v>0</v>
      </c>
      <c r="N34" s="91">
        <f>SUM(N21:N33)</f>
        <v>-10109388</v>
      </c>
    </row>
    <row r="35" spans="8:13" ht="12.75">
      <c r="H35" s="88"/>
      <c r="M35" s="94"/>
    </row>
    <row r="36" spans="1:14" ht="12.75">
      <c r="A36" s="87" t="s">
        <v>96</v>
      </c>
      <c r="B36" s="87" t="s">
        <v>51</v>
      </c>
      <c r="C36" s="87" t="s">
        <v>73</v>
      </c>
      <c r="D36" s="87" t="s">
        <v>65</v>
      </c>
      <c r="E36" s="87" t="s">
        <v>66</v>
      </c>
      <c r="F36" s="87" t="s">
        <v>123</v>
      </c>
      <c r="G36" s="87" t="s">
        <v>124</v>
      </c>
      <c r="H36" s="88">
        <v>14725.8</v>
      </c>
      <c r="M36" s="94">
        <f>H36</f>
        <v>14726</v>
      </c>
      <c r="N36" s="88">
        <f>SUM(J36:M36)</f>
        <v>14726</v>
      </c>
    </row>
    <row r="37" spans="1:14" ht="12.75">
      <c r="A37" s="87" t="s">
        <v>96</v>
      </c>
      <c r="B37" s="87" t="s">
        <v>51</v>
      </c>
      <c r="C37" s="87" t="s">
        <v>73</v>
      </c>
      <c r="D37" s="87" t="s">
        <v>65</v>
      </c>
      <c r="E37" s="87" t="s">
        <v>66</v>
      </c>
      <c r="F37" s="87" t="s">
        <v>125</v>
      </c>
      <c r="G37" s="87" t="s">
        <v>124</v>
      </c>
      <c r="H37" s="88">
        <v>10707.51</v>
      </c>
      <c r="M37" s="94">
        <f aca="true" t="shared" si="4" ref="M37:M51">H37</f>
        <v>10708</v>
      </c>
      <c r="N37" s="88">
        <f aca="true" t="shared" si="5" ref="N37:N53">SUM(J37:M37)</f>
        <v>10708</v>
      </c>
    </row>
    <row r="38" spans="1:14" ht="12.75">
      <c r="A38" s="87" t="s">
        <v>98</v>
      </c>
      <c r="B38" s="87" t="s">
        <v>51</v>
      </c>
      <c r="C38" s="87" t="s">
        <v>73</v>
      </c>
      <c r="D38" s="87" t="s">
        <v>65</v>
      </c>
      <c r="E38" s="87" t="s">
        <v>66</v>
      </c>
      <c r="F38" s="87" t="s">
        <v>123</v>
      </c>
      <c r="G38" s="87" t="s">
        <v>126</v>
      </c>
      <c r="H38" s="88">
        <v>-13474.35</v>
      </c>
      <c r="M38" s="94">
        <f t="shared" si="4"/>
        <v>-13474</v>
      </c>
      <c r="N38" s="88">
        <f t="shared" si="5"/>
        <v>-13474</v>
      </c>
    </row>
    <row r="39" spans="1:14" ht="12.75">
      <c r="A39" s="87" t="s">
        <v>98</v>
      </c>
      <c r="B39" s="87" t="s">
        <v>51</v>
      </c>
      <c r="C39" s="87" t="s">
        <v>73</v>
      </c>
      <c r="D39" s="87" t="s">
        <v>65</v>
      </c>
      <c r="E39" s="87" t="s">
        <v>66</v>
      </c>
      <c r="F39" s="87" t="s">
        <v>125</v>
      </c>
      <c r="G39" s="87" t="s">
        <v>126</v>
      </c>
      <c r="H39" s="88">
        <v>38908</v>
      </c>
      <c r="M39" s="94">
        <f t="shared" si="4"/>
        <v>38908</v>
      </c>
      <c r="N39" s="88">
        <f t="shared" si="5"/>
        <v>38908</v>
      </c>
    </row>
    <row r="40" spans="1:14" ht="12.75">
      <c r="A40" s="87" t="s">
        <v>100</v>
      </c>
      <c r="B40" s="87" t="s">
        <v>51</v>
      </c>
      <c r="C40" s="87" t="s">
        <v>73</v>
      </c>
      <c r="D40" s="87" t="s">
        <v>65</v>
      </c>
      <c r="E40" s="87" t="s">
        <v>66</v>
      </c>
      <c r="F40" s="87" t="s">
        <v>125</v>
      </c>
      <c r="G40" s="87" t="s">
        <v>127</v>
      </c>
      <c r="H40" s="88">
        <v>25433.31</v>
      </c>
      <c r="M40" s="94">
        <f t="shared" si="4"/>
        <v>25433</v>
      </c>
      <c r="N40" s="88">
        <f t="shared" si="5"/>
        <v>25433</v>
      </c>
    </row>
    <row r="41" spans="1:14" ht="12.75">
      <c r="A41" s="87" t="s">
        <v>102</v>
      </c>
      <c r="B41" s="87" t="s">
        <v>51</v>
      </c>
      <c r="C41" s="87" t="s">
        <v>73</v>
      </c>
      <c r="D41" s="87" t="s">
        <v>65</v>
      </c>
      <c r="E41" s="87" t="s">
        <v>66</v>
      </c>
      <c r="F41" s="87" t="s">
        <v>123</v>
      </c>
      <c r="G41" s="87" t="s">
        <v>128</v>
      </c>
      <c r="H41" s="88">
        <v>-1251.46</v>
      </c>
      <c r="M41" s="94">
        <f t="shared" si="4"/>
        <v>-1251</v>
      </c>
      <c r="N41" s="88">
        <f t="shared" si="5"/>
        <v>-1251</v>
      </c>
    </row>
    <row r="42" spans="1:14" ht="12.75">
      <c r="A42" s="87" t="s">
        <v>102</v>
      </c>
      <c r="B42" s="87" t="s">
        <v>51</v>
      </c>
      <c r="C42" s="87" t="s">
        <v>73</v>
      </c>
      <c r="D42" s="87" t="s">
        <v>65</v>
      </c>
      <c r="E42" s="87" t="s">
        <v>66</v>
      </c>
      <c r="F42" s="87" t="s">
        <v>125</v>
      </c>
      <c r="G42" s="87" t="s">
        <v>128</v>
      </c>
      <c r="H42" s="88">
        <v>26684.77</v>
      </c>
      <c r="M42" s="94">
        <f t="shared" si="4"/>
        <v>26685</v>
      </c>
      <c r="N42" s="88">
        <f t="shared" si="5"/>
        <v>26685</v>
      </c>
    </row>
    <row r="43" spans="1:14" ht="12.75">
      <c r="A43" s="87" t="s">
        <v>104</v>
      </c>
      <c r="B43" s="87" t="s">
        <v>51</v>
      </c>
      <c r="C43" s="87" t="s">
        <v>73</v>
      </c>
      <c r="D43" s="87" t="s">
        <v>65</v>
      </c>
      <c r="E43" s="87" t="s">
        <v>66</v>
      </c>
      <c r="F43" s="87" t="s">
        <v>125</v>
      </c>
      <c r="G43" s="87" t="s">
        <v>129</v>
      </c>
      <c r="H43" s="88">
        <v>25433.31</v>
      </c>
      <c r="M43" s="94">
        <f t="shared" si="4"/>
        <v>25433</v>
      </c>
      <c r="N43" s="88">
        <f t="shared" si="5"/>
        <v>25433</v>
      </c>
    </row>
    <row r="44" spans="1:14" ht="12.75">
      <c r="A44" s="87" t="s">
        <v>106</v>
      </c>
      <c r="B44" s="87" t="s">
        <v>51</v>
      </c>
      <c r="C44" s="87" t="s">
        <v>73</v>
      </c>
      <c r="D44" s="87" t="s">
        <v>65</v>
      </c>
      <c r="E44" s="87" t="s">
        <v>66</v>
      </c>
      <c r="F44" s="87" t="s">
        <v>125</v>
      </c>
      <c r="G44" s="87" t="s">
        <v>130</v>
      </c>
      <c r="H44" s="88">
        <v>25433.31</v>
      </c>
      <c r="M44" s="94">
        <f t="shared" si="4"/>
        <v>25433</v>
      </c>
      <c r="N44" s="88">
        <f t="shared" si="5"/>
        <v>25433</v>
      </c>
    </row>
    <row r="45" spans="1:14" ht="12.75">
      <c r="A45" s="87" t="s">
        <v>108</v>
      </c>
      <c r="B45" s="87" t="s">
        <v>51</v>
      </c>
      <c r="C45" s="87" t="s">
        <v>73</v>
      </c>
      <c r="D45" s="87" t="s">
        <v>65</v>
      </c>
      <c r="E45" s="87" t="s">
        <v>66</v>
      </c>
      <c r="F45" s="87" t="s">
        <v>125</v>
      </c>
      <c r="G45" s="87" t="s">
        <v>131</v>
      </c>
      <c r="H45" s="88">
        <v>25931.43</v>
      </c>
      <c r="M45" s="94">
        <f t="shared" si="4"/>
        <v>25931</v>
      </c>
      <c r="N45" s="88">
        <f t="shared" si="5"/>
        <v>25931</v>
      </c>
    </row>
    <row r="46" spans="1:14" ht="12.75">
      <c r="A46" s="87" t="s">
        <v>110</v>
      </c>
      <c r="B46" s="87" t="s">
        <v>51</v>
      </c>
      <c r="C46" s="87" t="s">
        <v>73</v>
      </c>
      <c r="D46" s="87" t="s">
        <v>65</v>
      </c>
      <c r="E46" s="87" t="s">
        <v>66</v>
      </c>
      <c r="F46" s="87" t="s">
        <v>125</v>
      </c>
      <c r="G46" s="87" t="s">
        <v>132</v>
      </c>
      <c r="H46" s="88">
        <v>25931.43</v>
      </c>
      <c r="M46" s="94">
        <f t="shared" si="4"/>
        <v>25931</v>
      </c>
      <c r="N46" s="88">
        <f t="shared" si="5"/>
        <v>25931</v>
      </c>
    </row>
    <row r="47" spans="1:14" ht="12.75">
      <c r="A47" s="87" t="s">
        <v>112</v>
      </c>
      <c r="B47" s="87" t="s">
        <v>51</v>
      </c>
      <c r="C47" s="87" t="s">
        <v>73</v>
      </c>
      <c r="D47" s="87" t="s">
        <v>65</v>
      </c>
      <c r="E47" s="87" t="s">
        <v>66</v>
      </c>
      <c r="F47" s="87" t="s">
        <v>125</v>
      </c>
      <c r="G47" s="87" t="s">
        <v>133</v>
      </c>
      <c r="H47" s="88">
        <v>25931.43</v>
      </c>
      <c r="M47" s="94">
        <f t="shared" si="4"/>
        <v>25931</v>
      </c>
      <c r="N47" s="88">
        <f t="shared" si="5"/>
        <v>25931</v>
      </c>
    </row>
    <row r="48" spans="1:14" ht="12.75">
      <c r="A48" s="87" t="s">
        <v>114</v>
      </c>
      <c r="B48" s="87" t="s">
        <v>51</v>
      </c>
      <c r="C48" s="87" t="s">
        <v>73</v>
      </c>
      <c r="D48" s="87" t="s">
        <v>65</v>
      </c>
      <c r="E48" s="87" t="s">
        <v>66</v>
      </c>
      <c r="F48" s="87" t="s">
        <v>125</v>
      </c>
      <c r="G48" s="87" t="s">
        <v>134</v>
      </c>
      <c r="H48" s="88">
        <v>25931.43</v>
      </c>
      <c r="M48" s="94">
        <f t="shared" si="4"/>
        <v>25931</v>
      </c>
      <c r="N48" s="88">
        <f t="shared" si="5"/>
        <v>25931</v>
      </c>
    </row>
    <row r="49" spans="1:14" ht="12.75">
      <c r="A49" s="87" t="s">
        <v>116</v>
      </c>
      <c r="B49" s="87" t="s">
        <v>51</v>
      </c>
      <c r="C49" s="87" t="s">
        <v>73</v>
      </c>
      <c r="D49" s="87" t="s">
        <v>65</v>
      </c>
      <c r="E49" s="87" t="s">
        <v>66</v>
      </c>
      <c r="F49" s="87" t="s">
        <v>125</v>
      </c>
      <c r="G49" s="87" t="s">
        <v>135</v>
      </c>
      <c r="H49" s="88">
        <v>25931.43</v>
      </c>
      <c r="M49" s="94">
        <f t="shared" si="4"/>
        <v>25931</v>
      </c>
      <c r="N49" s="88">
        <f t="shared" si="5"/>
        <v>25931</v>
      </c>
    </row>
    <row r="50" spans="1:14" ht="12.75">
      <c r="A50" s="87" t="s">
        <v>118</v>
      </c>
      <c r="B50" s="87" t="s">
        <v>51</v>
      </c>
      <c r="C50" s="87" t="s">
        <v>73</v>
      </c>
      <c r="D50" s="87" t="s">
        <v>65</v>
      </c>
      <c r="E50" s="87" t="s">
        <v>66</v>
      </c>
      <c r="F50" s="87" t="s">
        <v>123</v>
      </c>
      <c r="G50" s="87" t="s">
        <v>136</v>
      </c>
      <c r="H50" s="88">
        <v>230279.49</v>
      </c>
      <c r="M50" s="94">
        <f t="shared" si="4"/>
        <v>230279</v>
      </c>
      <c r="N50" s="88">
        <f t="shared" si="5"/>
        <v>230279</v>
      </c>
    </row>
    <row r="51" spans="1:14" ht="12.75">
      <c r="A51" s="87" t="s">
        <v>118</v>
      </c>
      <c r="B51" s="87" t="s">
        <v>51</v>
      </c>
      <c r="C51" s="87" t="s">
        <v>73</v>
      </c>
      <c r="D51" s="87" t="s">
        <v>65</v>
      </c>
      <c r="E51" s="87" t="s">
        <v>66</v>
      </c>
      <c r="F51" s="87" t="s">
        <v>125</v>
      </c>
      <c r="G51" s="87" t="s">
        <v>136</v>
      </c>
      <c r="H51" s="88">
        <v>26335.68</v>
      </c>
      <c r="J51" s="94"/>
      <c r="M51" s="94">
        <f t="shared" si="4"/>
        <v>26336</v>
      </c>
      <c r="N51" s="88">
        <f t="shared" si="5"/>
        <v>26336</v>
      </c>
    </row>
    <row r="52" spans="1:14" ht="12.75">
      <c r="A52" s="90"/>
      <c r="B52" s="90"/>
      <c r="C52" s="90"/>
      <c r="D52" s="90"/>
      <c r="E52" s="90"/>
      <c r="F52" s="90"/>
      <c r="G52" s="90"/>
      <c r="H52" s="91">
        <f>SUM(H36:H51)</f>
        <v>538873</v>
      </c>
      <c r="J52" s="91">
        <f>SUM(J36:J51)</f>
        <v>0</v>
      </c>
      <c r="K52" s="91">
        <f>SUM(K36:K51)</f>
        <v>0</v>
      </c>
      <c r="L52" s="91">
        <f>SUM(L36:L51)</f>
        <v>0</v>
      </c>
      <c r="M52" s="91">
        <f>SUM(M36:M51)</f>
        <v>538871</v>
      </c>
      <c r="N52" s="91">
        <f>SUM(N36:N51)</f>
        <v>538871</v>
      </c>
    </row>
    <row r="53" spans="1:14" ht="12.75">
      <c r="A53" s="87" t="s">
        <v>118</v>
      </c>
      <c r="B53" s="87" t="s">
        <v>52</v>
      </c>
      <c r="C53" s="87" t="s">
        <v>70</v>
      </c>
      <c r="D53" s="87" t="s">
        <v>65</v>
      </c>
      <c r="E53" s="87" t="s">
        <v>66</v>
      </c>
      <c r="F53" s="87" t="s">
        <v>137</v>
      </c>
      <c r="G53" s="87" t="s">
        <v>119</v>
      </c>
      <c r="H53" s="88">
        <v>1096569</v>
      </c>
      <c r="I53" s="95"/>
      <c r="J53" s="94">
        <f>H53</f>
        <v>1096569</v>
      </c>
      <c r="N53" s="88">
        <f t="shared" si="5"/>
        <v>1096569</v>
      </c>
    </row>
    <row r="54" spans="1:14" ht="12.75">
      <c r="A54" s="90"/>
      <c r="B54" s="90"/>
      <c r="C54" s="90"/>
      <c r="D54" s="90"/>
      <c r="E54" s="90"/>
      <c r="F54" s="90"/>
      <c r="G54" s="90"/>
      <c r="H54" s="91">
        <f>H53</f>
        <v>1096569</v>
      </c>
      <c r="J54" s="91">
        <f>SUM(J36:J53)</f>
        <v>1096569</v>
      </c>
      <c r="K54" s="91">
        <f>SUM(K36:K53)</f>
        <v>0</v>
      </c>
      <c r="L54" s="91">
        <f>SUM(L36:L53)</f>
        <v>0</v>
      </c>
      <c r="M54" s="91">
        <f>M53</f>
        <v>0</v>
      </c>
      <c r="N54" s="91">
        <f>N53</f>
        <v>1096569</v>
      </c>
    </row>
  </sheetData>
  <sheetProtection/>
  <printOptions/>
  <pageMargins left="0.7" right="0.7" top="0.75" bottom="0.75" header="0.3" footer="0.3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9">
      <selection activeCell="D65" sqref="D65"/>
    </sheetView>
  </sheetViews>
  <sheetFormatPr defaultColWidth="9.140625" defaultRowHeight="12.75"/>
  <cols>
    <col min="1" max="1" width="19.7109375" style="1" customWidth="1"/>
    <col min="2" max="2" width="13.8515625" style="1" customWidth="1"/>
    <col min="3" max="4" width="11.7109375" style="1" customWidth="1"/>
    <col min="5" max="5" width="13.8515625" style="1" bestFit="1" customWidth="1"/>
    <col min="6" max="6" width="13.8515625" style="1" hidden="1" customWidth="1"/>
    <col min="7" max="7" width="11.7109375" style="1" customWidth="1"/>
    <col min="8" max="8" width="2.00390625" style="1" customWidth="1"/>
    <col min="9" max="9" width="13.710937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ht="15">
      <c r="A1" s="37" t="s">
        <v>0</v>
      </c>
    </row>
    <row r="2" ht="15">
      <c r="A2" s="37" t="s">
        <v>38</v>
      </c>
    </row>
    <row r="3" ht="15">
      <c r="A3" s="37" t="s">
        <v>138</v>
      </c>
    </row>
    <row r="4" ht="15.75" thickBot="1">
      <c r="A4" s="37"/>
    </row>
    <row r="5" spans="3:7" ht="15.75" thickBot="1">
      <c r="C5" s="101" t="s">
        <v>37</v>
      </c>
      <c r="D5" s="102"/>
      <c r="E5" s="102"/>
      <c r="F5" s="102"/>
      <c r="G5" s="103"/>
    </row>
    <row r="6" spans="3:7" ht="15">
      <c r="C6" s="3" t="s">
        <v>27</v>
      </c>
      <c r="D6" s="4">
        <v>557.324</v>
      </c>
      <c r="E6" s="4">
        <v>557.322</v>
      </c>
      <c r="F6" s="4">
        <v>407.32</v>
      </c>
      <c r="G6" s="3">
        <v>410.1</v>
      </c>
    </row>
    <row r="7" spans="2:7" ht="30">
      <c r="B7" s="60" t="s">
        <v>59</v>
      </c>
      <c r="C7" s="6" t="s">
        <v>7</v>
      </c>
      <c r="D7" s="6" t="s">
        <v>8</v>
      </c>
      <c r="E7" s="6" t="s">
        <v>2</v>
      </c>
      <c r="F7" s="6" t="s">
        <v>31</v>
      </c>
      <c r="G7" s="6" t="s">
        <v>32</v>
      </c>
    </row>
    <row r="8" spans="1:11" ht="15">
      <c r="A8" s="8">
        <v>43466</v>
      </c>
      <c r="B8" s="16">
        <f>'RCF-2'!E19</f>
        <v>0.953323</v>
      </c>
      <c r="C8" s="9">
        <f aca="true" t="shared" si="0" ref="C8:C19">D8/(B8)</f>
        <v>-190920</v>
      </c>
      <c r="D8" s="9">
        <f>'REC-2'!E10</f>
        <v>-182008</v>
      </c>
      <c r="E8" s="9">
        <f>'REC-2'!D10</f>
        <v>93629</v>
      </c>
      <c r="F8" s="10"/>
      <c r="G8" s="10">
        <f>-0.21*(D8+E8+F8)</f>
        <v>18560</v>
      </c>
      <c r="I8" s="78"/>
      <c r="J8" s="80"/>
      <c r="K8" s="81"/>
    </row>
    <row r="9" spans="1:11" ht="15">
      <c r="A9" s="8">
        <v>43497</v>
      </c>
      <c r="B9" s="1">
        <f>B8</f>
        <v>0.953323</v>
      </c>
      <c r="C9" s="9">
        <f t="shared" si="0"/>
        <v>-180282</v>
      </c>
      <c r="D9" s="9">
        <f>'REC-2'!E11</f>
        <v>-171867</v>
      </c>
      <c r="E9" s="9">
        <f>'REC-2'!D11</f>
        <v>68407</v>
      </c>
      <c r="F9" s="10"/>
      <c r="G9" s="10">
        <f aca="true" t="shared" si="1" ref="G9:G19">-0.21*(D9+E9+F9)</f>
        <v>21727</v>
      </c>
      <c r="I9" s="78"/>
      <c r="J9" s="80"/>
      <c r="K9" s="81"/>
    </row>
    <row r="10" spans="1:11" ht="15">
      <c r="A10" s="8">
        <v>43525</v>
      </c>
      <c r="B10" s="1">
        <f>B9</f>
        <v>0.953323</v>
      </c>
      <c r="C10" s="9">
        <f t="shared" si="0"/>
        <v>-189987</v>
      </c>
      <c r="D10" s="9">
        <f>'REC-2'!E12</f>
        <v>-181119</v>
      </c>
      <c r="E10" s="9">
        <f>'REC-2'!D12</f>
        <v>74968</v>
      </c>
      <c r="F10" s="10"/>
      <c r="G10" s="10">
        <f t="shared" si="1"/>
        <v>22292</v>
      </c>
      <c r="I10" s="78"/>
      <c r="J10" s="80"/>
      <c r="K10" s="81"/>
    </row>
    <row r="11" spans="1:11" ht="15">
      <c r="A11" s="8">
        <v>43556</v>
      </c>
      <c r="B11" s="1">
        <f>B10</f>
        <v>0.953323</v>
      </c>
      <c r="C11" s="9">
        <f t="shared" si="0"/>
        <v>-155395</v>
      </c>
      <c r="D11" s="9">
        <f>'REC-2'!E13</f>
        <v>-148142</v>
      </c>
      <c r="E11" s="9">
        <f>'REC-2'!D13</f>
        <v>117361</v>
      </c>
      <c r="F11" s="10"/>
      <c r="G11" s="10">
        <f t="shared" si="1"/>
        <v>6464</v>
      </c>
      <c r="I11" s="78"/>
      <c r="J11" s="80"/>
      <c r="K11" s="81"/>
    </row>
    <row r="12" spans="1:11" ht="14.25">
      <c r="A12" s="8">
        <v>43586</v>
      </c>
      <c r="B12" s="1">
        <f>B11</f>
        <v>0.953323</v>
      </c>
      <c r="C12" s="9">
        <f t="shared" si="0"/>
        <v>-142853</v>
      </c>
      <c r="D12" s="9">
        <f>'REC-2'!E14</f>
        <v>-136185</v>
      </c>
      <c r="E12" s="9">
        <f>'REC-2'!D14</f>
        <v>90922</v>
      </c>
      <c r="F12" s="10"/>
      <c r="G12" s="10">
        <f t="shared" si="1"/>
        <v>9505</v>
      </c>
      <c r="I12" s="78"/>
      <c r="J12" s="80"/>
      <c r="K12" s="81"/>
    </row>
    <row r="13" spans="1:11" ht="14.25">
      <c r="A13" s="8">
        <v>43617</v>
      </c>
      <c r="B13" s="1">
        <f>B12</f>
        <v>0.953323</v>
      </c>
      <c r="C13" s="59">
        <f t="shared" si="0"/>
        <v>-147146</v>
      </c>
      <c r="D13" s="9">
        <f>'REC-2'!E15</f>
        <v>-140278</v>
      </c>
      <c r="E13" s="9">
        <f>'REC-2'!D15</f>
        <v>84902</v>
      </c>
      <c r="F13" s="14"/>
      <c r="G13" s="10">
        <f t="shared" si="1"/>
        <v>11629</v>
      </c>
      <c r="I13" s="78"/>
      <c r="J13" s="80"/>
      <c r="K13" s="81"/>
    </row>
    <row r="14" spans="1:11" ht="14.25">
      <c r="A14" s="8">
        <v>43647</v>
      </c>
      <c r="B14" s="16">
        <f>'RCF-2'!E19</f>
        <v>0.953323</v>
      </c>
      <c r="C14" s="59">
        <f t="shared" si="0"/>
        <v>-140827</v>
      </c>
      <c r="D14" s="9">
        <f>'REC-2'!E16</f>
        <v>-134254</v>
      </c>
      <c r="E14" s="9">
        <f>'REC-2'!D16</f>
        <v>-698497</v>
      </c>
      <c r="F14" s="10"/>
      <c r="G14" s="10">
        <f t="shared" si="1"/>
        <v>174878</v>
      </c>
      <c r="I14" s="78"/>
      <c r="J14" s="80"/>
      <c r="K14" s="81"/>
    </row>
    <row r="15" spans="1:11" ht="14.25">
      <c r="A15" s="8">
        <v>43678</v>
      </c>
      <c r="B15" s="16">
        <f>B14</f>
        <v>0.953323</v>
      </c>
      <c r="C15" s="59">
        <f t="shared" si="0"/>
        <v>-119535</v>
      </c>
      <c r="D15" s="9">
        <f>'REC-2'!E17</f>
        <v>-113955</v>
      </c>
      <c r="E15" s="9">
        <f>'REC-2'!D17</f>
        <v>78816</v>
      </c>
      <c r="F15" s="10"/>
      <c r="G15" s="10">
        <f t="shared" si="1"/>
        <v>7379</v>
      </c>
      <c r="I15" s="78"/>
      <c r="J15" s="80"/>
      <c r="K15" s="81"/>
    </row>
    <row r="16" spans="1:11" ht="14.25">
      <c r="A16" s="8">
        <v>43709</v>
      </c>
      <c r="B16" s="16">
        <f>B15</f>
        <v>0.953323</v>
      </c>
      <c r="C16" s="59">
        <f t="shared" si="0"/>
        <v>-117350</v>
      </c>
      <c r="D16" s="9">
        <f>'REC-2'!E18</f>
        <v>-111872</v>
      </c>
      <c r="E16" s="9">
        <f>'REC-2'!D18</f>
        <v>70681</v>
      </c>
      <c r="F16" s="14"/>
      <c r="G16" s="14">
        <f t="shared" si="1"/>
        <v>8650</v>
      </c>
      <c r="H16" s="16"/>
      <c r="I16" s="78"/>
      <c r="J16" s="80"/>
      <c r="K16" s="81"/>
    </row>
    <row r="17" spans="1:11" ht="14.25">
      <c r="A17" s="8">
        <v>43739</v>
      </c>
      <c r="B17" s="16">
        <f>B16</f>
        <v>0.953323</v>
      </c>
      <c r="C17" s="59">
        <f t="shared" si="0"/>
        <v>-108098</v>
      </c>
      <c r="D17" s="9">
        <f>'REC-2'!E19</f>
        <v>-103052</v>
      </c>
      <c r="E17" s="9">
        <f>'REC-2'!D19</f>
        <v>79693</v>
      </c>
      <c r="F17" s="14"/>
      <c r="G17" s="14">
        <f t="shared" si="1"/>
        <v>4905</v>
      </c>
      <c r="H17" s="16"/>
      <c r="I17" s="78"/>
      <c r="J17" s="80"/>
      <c r="K17" s="81"/>
    </row>
    <row r="18" spans="1:11" ht="14.25">
      <c r="A18" s="8">
        <v>43770</v>
      </c>
      <c r="B18" s="16">
        <f>B17</f>
        <v>0.953323</v>
      </c>
      <c r="C18" s="59">
        <f t="shared" si="0"/>
        <v>-114040</v>
      </c>
      <c r="D18" s="9">
        <f>'REC-2'!E20</f>
        <v>-108717</v>
      </c>
      <c r="E18" s="9">
        <f>'REC-2'!D20</f>
        <v>73634</v>
      </c>
      <c r="F18" s="10"/>
      <c r="G18" s="14">
        <f t="shared" si="1"/>
        <v>7367</v>
      </c>
      <c r="I18" s="78"/>
      <c r="J18" s="80"/>
      <c r="K18" s="81"/>
    </row>
    <row r="19" spans="1:11" ht="14.25">
      <c r="A19" s="8">
        <v>43800</v>
      </c>
      <c r="B19" s="16">
        <f>B18</f>
        <v>0.953323</v>
      </c>
      <c r="C19" s="59">
        <f t="shared" si="0"/>
        <v>-133242</v>
      </c>
      <c r="D19" s="9">
        <f>'REC-2'!E21</f>
        <v>-127023</v>
      </c>
      <c r="E19" s="9">
        <f>'REC-2'!D21</f>
        <v>127049</v>
      </c>
      <c r="F19" s="10"/>
      <c r="G19" s="14">
        <f t="shared" si="1"/>
        <v>-5</v>
      </c>
      <c r="I19" s="78"/>
      <c r="J19" s="80"/>
      <c r="K19" s="81"/>
    </row>
    <row r="20" spans="1:10" ht="14.25">
      <c r="A20" s="13" t="s">
        <v>10</v>
      </c>
      <c r="B20" s="42"/>
      <c r="C20" s="20">
        <f>SUM(C8:C19)</f>
        <v>-1739675</v>
      </c>
      <c r="D20" s="20">
        <f>SUM(D8:D19)</f>
        <v>-1658472</v>
      </c>
      <c r="E20" s="20">
        <f>SUM(E8:E19)</f>
        <v>261565</v>
      </c>
      <c r="F20" s="20">
        <f>SUM(F8:F19)</f>
        <v>0</v>
      </c>
      <c r="G20" s="20">
        <f>SUM(G8:G19)</f>
        <v>293351</v>
      </c>
      <c r="H20" s="10">
        <f>SUM(H8:H16)</f>
        <v>0</v>
      </c>
      <c r="I20" s="78"/>
      <c r="J20" s="14"/>
    </row>
    <row r="21" spans="1:9" ht="14.25">
      <c r="A21" s="8"/>
      <c r="B21" s="42"/>
      <c r="C21" s="15"/>
      <c r="D21" s="42" t="s">
        <v>88</v>
      </c>
      <c r="E21" s="42" t="s">
        <v>88</v>
      </c>
      <c r="F21" s="15"/>
      <c r="G21" s="15"/>
      <c r="H21" s="15"/>
      <c r="I21" s="78"/>
    </row>
    <row r="22" spans="1:9" ht="14.25">
      <c r="A22" s="8"/>
      <c r="C22" s="15"/>
      <c r="D22" s="15"/>
      <c r="E22" s="15"/>
      <c r="F22" s="15"/>
      <c r="G22" s="15"/>
      <c r="H22" s="15"/>
      <c r="I22" s="78"/>
    </row>
    <row r="23" spans="1:9" ht="14.25">
      <c r="A23" s="8" t="s">
        <v>91</v>
      </c>
      <c r="C23" s="15"/>
      <c r="D23" s="15"/>
      <c r="E23" s="15"/>
      <c r="F23" s="15"/>
      <c r="I23" s="15"/>
    </row>
    <row r="24" spans="1:9" ht="14.25">
      <c r="A24" s="1" t="s">
        <v>23</v>
      </c>
      <c r="B24" s="17">
        <f>'RCF-2'!E14</f>
        <v>0.038495</v>
      </c>
      <c r="C24" s="10">
        <f>C$20*B24</f>
        <v>-66969</v>
      </c>
      <c r="E24" s="15"/>
      <c r="F24" s="15"/>
      <c r="I24" s="15"/>
    </row>
    <row r="25" spans="1:6" ht="14.25">
      <c r="A25" s="1" t="s">
        <v>19</v>
      </c>
      <c r="B25" s="17">
        <f>'RCF-2'!E10</f>
        <v>0.006183</v>
      </c>
      <c r="C25" s="10">
        <f>C$20*B25</f>
        <v>-10756</v>
      </c>
      <c r="E25" s="18"/>
      <c r="F25" s="18"/>
    </row>
    <row r="26" spans="1:9" ht="14.25">
      <c r="A26" s="1" t="s">
        <v>22</v>
      </c>
      <c r="B26" s="68">
        <f>'RCF-2'!E12</f>
        <v>0.002</v>
      </c>
      <c r="C26" s="10">
        <f>C$20*B26</f>
        <v>-3479</v>
      </c>
      <c r="E26" s="19"/>
      <c r="F26" s="19"/>
      <c r="H26" s="15"/>
      <c r="I26" s="15"/>
    </row>
    <row r="27" spans="1:6" ht="14.25">
      <c r="A27" s="1" t="s">
        <v>10</v>
      </c>
      <c r="B27" s="17">
        <f>SUM(B24:B26)</f>
        <v>0.046678</v>
      </c>
      <c r="C27" s="20">
        <f>SUM(C24:C26)</f>
        <v>-81204</v>
      </c>
      <c r="D27" s="15"/>
      <c r="E27" s="43"/>
      <c r="F27" s="15"/>
    </row>
    <row r="28" ht="14.25">
      <c r="B28" s="42"/>
    </row>
    <row r="29" spans="1:7" ht="14.25">
      <c r="A29" s="21" t="s">
        <v>12</v>
      </c>
      <c r="D29" s="6" t="s">
        <v>37</v>
      </c>
      <c r="E29" s="6" t="s">
        <v>39</v>
      </c>
      <c r="F29" s="6" t="s">
        <v>34</v>
      </c>
      <c r="G29" s="6" t="s">
        <v>10</v>
      </c>
    </row>
    <row r="30" spans="1:9" ht="14.25">
      <c r="A30" s="1" t="s">
        <v>2</v>
      </c>
      <c r="D30" s="10">
        <f>E20</f>
        <v>261565</v>
      </c>
      <c r="E30" s="10">
        <v>0</v>
      </c>
      <c r="F30" s="10">
        <f>F20</f>
        <v>0</v>
      </c>
      <c r="G30" s="10">
        <f>SUM(D30:F30)</f>
        <v>261565</v>
      </c>
      <c r="I30" s="1" t="s">
        <v>6</v>
      </c>
    </row>
    <row r="31" spans="1:9" ht="14.25">
      <c r="A31" s="1" t="s">
        <v>3</v>
      </c>
      <c r="D31" s="12">
        <f>D20</f>
        <v>-1658472</v>
      </c>
      <c r="E31" s="10">
        <v>0</v>
      </c>
      <c r="F31" s="10"/>
      <c r="G31" s="10">
        <f>SUM(D31:E31)</f>
        <v>-1658472</v>
      </c>
      <c r="I31" s="1" t="s">
        <v>5</v>
      </c>
    </row>
    <row r="32" spans="1:9" ht="14.25">
      <c r="A32" s="1" t="s">
        <v>4</v>
      </c>
      <c r="D32" s="10">
        <f>SUM(D30:D31)</f>
        <v>-1396907</v>
      </c>
      <c r="E32" s="20">
        <f>SUM(E30:E31)</f>
        <v>0</v>
      </c>
      <c r="F32" s="20">
        <f>SUM(F30:F31)</f>
        <v>0</v>
      </c>
      <c r="G32" s="20">
        <f>SUM(G30:G31)</f>
        <v>-1396907</v>
      </c>
      <c r="I32" s="1" t="s">
        <v>6</v>
      </c>
    </row>
    <row r="33" spans="4:7" ht="14.25">
      <c r="D33" s="10"/>
      <c r="E33" s="10"/>
      <c r="F33" s="10"/>
      <c r="G33" s="10"/>
    </row>
    <row r="34" spans="1:9" ht="14.25">
      <c r="A34" s="1" t="s">
        <v>20</v>
      </c>
      <c r="D34" s="10">
        <f>G20</f>
        <v>293351</v>
      </c>
      <c r="E34" s="10">
        <v>0</v>
      </c>
      <c r="F34" s="10" t="e">
        <f>#REF!</f>
        <v>#REF!</v>
      </c>
      <c r="G34" s="10">
        <f>SUM(D34:E34)</f>
        <v>293351</v>
      </c>
      <c r="H34" s="15"/>
      <c r="I34" s="1" t="s">
        <v>5</v>
      </c>
    </row>
    <row r="35" spans="1:9" ht="28.5">
      <c r="A35" s="35"/>
      <c r="B35" s="35"/>
      <c r="C35" s="35"/>
      <c r="D35" s="35"/>
      <c r="E35" s="35"/>
      <c r="F35" s="44" t="s">
        <v>35</v>
      </c>
      <c r="G35" s="45"/>
      <c r="H35" s="16"/>
      <c r="I35" s="16"/>
    </row>
    <row r="36" spans="1:7" ht="14.25">
      <c r="A36" s="69" t="s">
        <v>41</v>
      </c>
      <c r="B36" s="46"/>
      <c r="C36" s="46"/>
      <c r="D36" s="46"/>
      <c r="E36" s="46"/>
      <c r="F36" s="46"/>
      <c r="G36" s="47"/>
    </row>
    <row r="37" spans="1:7" ht="14.25">
      <c r="A37" s="37" t="s">
        <v>138</v>
      </c>
      <c r="B37" s="16"/>
      <c r="C37" s="27"/>
      <c r="D37" s="27" t="s">
        <v>16</v>
      </c>
      <c r="E37" s="27"/>
      <c r="F37" s="27"/>
      <c r="G37" s="26"/>
    </row>
    <row r="38" spans="1:7" ht="14.25">
      <c r="A38" s="25"/>
      <c r="B38" s="16"/>
      <c r="C38" s="27" t="s">
        <v>28</v>
      </c>
      <c r="D38" s="27" t="s">
        <v>17</v>
      </c>
      <c r="E38" s="27" t="s">
        <v>10</v>
      </c>
      <c r="F38" s="27"/>
      <c r="G38" s="26"/>
    </row>
    <row r="39" spans="1:7" ht="14.25">
      <c r="A39" s="28" t="s">
        <v>13</v>
      </c>
      <c r="B39" s="16"/>
      <c r="C39" s="7" t="s">
        <v>7</v>
      </c>
      <c r="D39" s="7" t="s">
        <v>18</v>
      </c>
      <c r="E39" s="7" t="s">
        <v>26</v>
      </c>
      <c r="F39" s="7"/>
      <c r="G39" s="29"/>
    </row>
    <row r="40" spans="1:7" ht="14.25">
      <c r="A40" s="25" t="s">
        <v>7</v>
      </c>
      <c r="B40" s="16"/>
      <c r="C40" s="14">
        <f>-C20/1000</f>
        <v>1740</v>
      </c>
      <c r="D40" s="14"/>
      <c r="E40" s="14">
        <f>C40+D40</f>
        <v>1740</v>
      </c>
      <c r="F40" s="14"/>
      <c r="G40" s="30"/>
    </row>
    <row r="41" spans="1:7" ht="14.25">
      <c r="A41" s="25"/>
      <c r="B41" s="16"/>
      <c r="C41" s="14"/>
      <c r="D41" s="14"/>
      <c r="E41" s="14"/>
      <c r="F41" s="14"/>
      <c r="G41" s="31"/>
    </row>
    <row r="42" spans="1:7" ht="14.25">
      <c r="A42" s="25" t="s">
        <v>1</v>
      </c>
      <c r="B42" s="16"/>
      <c r="C42" s="14"/>
      <c r="D42" s="14">
        <f>-G32/1000</f>
        <v>1397</v>
      </c>
      <c r="E42" s="14">
        <f>C42+D42</f>
        <v>1397</v>
      </c>
      <c r="F42" s="14"/>
      <c r="G42" s="32"/>
    </row>
    <row r="43" spans="1:7" ht="14.25">
      <c r="A43" s="25" t="s">
        <v>21</v>
      </c>
      <c r="B43" s="16"/>
      <c r="C43" s="14">
        <f>-C24/1000</f>
        <v>67</v>
      </c>
      <c r="D43" s="14"/>
      <c r="E43" s="14">
        <f>C43+D43</f>
        <v>67</v>
      </c>
      <c r="F43" s="14"/>
      <c r="G43" s="32"/>
    </row>
    <row r="44" spans="1:7" ht="14.25">
      <c r="A44" s="25" t="s">
        <v>9</v>
      </c>
      <c r="B44" s="16"/>
      <c r="C44" s="14">
        <f>-C25/1000</f>
        <v>11</v>
      </c>
      <c r="D44" s="14"/>
      <c r="E44" s="14">
        <f>C44+D44</f>
        <v>11</v>
      </c>
      <c r="F44" s="14"/>
      <c r="G44" s="32"/>
    </row>
    <row r="45" spans="1:7" ht="14.25">
      <c r="A45" s="25" t="s">
        <v>24</v>
      </c>
      <c r="B45" s="16"/>
      <c r="C45" s="12">
        <f>-C26/1000</f>
        <v>3</v>
      </c>
      <c r="D45" s="12"/>
      <c r="E45" s="12">
        <f>C45+D45</f>
        <v>3</v>
      </c>
      <c r="F45" s="14"/>
      <c r="G45" s="32"/>
    </row>
    <row r="46" spans="1:7" ht="14.25">
      <c r="A46" s="25" t="s">
        <v>25</v>
      </c>
      <c r="B46" s="16"/>
      <c r="C46" s="33">
        <f>SUM(C42:C45)</f>
        <v>81</v>
      </c>
      <c r="D46" s="33">
        <f>SUM(D42:D45)</f>
        <v>1397</v>
      </c>
      <c r="E46" s="33">
        <f>SUM(E42:E45)</f>
        <v>1478</v>
      </c>
      <c r="F46" s="14"/>
      <c r="G46" s="32"/>
    </row>
    <row r="47" spans="1:7" ht="14.25">
      <c r="A47" s="25" t="s">
        <v>14</v>
      </c>
      <c r="B47" s="16"/>
      <c r="C47" s="14">
        <f>C40-C46</f>
        <v>1659</v>
      </c>
      <c r="D47" s="14">
        <f>D40-D46</f>
        <v>-1397</v>
      </c>
      <c r="E47" s="14">
        <f>E40-E46</f>
        <v>262</v>
      </c>
      <c r="F47" s="14"/>
      <c r="G47" s="32"/>
    </row>
    <row r="48" spans="1:7" ht="14.25" thickBot="1">
      <c r="A48" s="25" t="s">
        <v>11</v>
      </c>
      <c r="B48" s="16">
        <v>0.21</v>
      </c>
      <c r="C48" s="14">
        <f>ROUND(C47*B48,0)</f>
        <v>348</v>
      </c>
      <c r="D48" s="14">
        <f>ROUND(D47*B48,0)</f>
        <v>-293</v>
      </c>
      <c r="E48" s="14">
        <f>C48+D48</f>
        <v>55</v>
      </c>
      <c r="F48" s="14"/>
      <c r="G48" s="32"/>
    </row>
    <row r="49" spans="1:7" ht="14.25" thickBot="1">
      <c r="A49" s="34" t="s">
        <v>15</v>
      </c>
      <c r="B49" s="35"/>
      <c r="C49" s="54">
        <f>C47-C48</f>
        <v>1311</v>
      </c>
      <c r="D49" s="55">
        <f>D47-D48</f>
        <v>-1104</v>
      </c>
      <c r="E49" s="56">
        <f>E47-E48</f>
        <v>207</v>
      </c>
      <c r="F49" s="12"/>
      <c r="G49" s="48"/>
    </row>
  </sheetData>
  <sheetProtection/>
  <mergeCells count="1">
    <mergeCell ref="C5:G5"/>
  </mergeCells>
  <printOptions/>
  <pageMargins left="1.01" right="0.21" top="1" bottom="1" header="0.5" footer="0.5"/>
  <pageSetup fitToHeight="1" fitToWidth="1" horizontalDpi="600" verticalDpi="600" orientation="portrait" scale="90" r:id="rId3"/>
  <headerFooter alignWithMargins="0">
    <oddHeader>&amp;RA&amp;"-,Regular"&amp;9djustment No: 2.13 E-EWPC
Workpaper Ref: &amp;A</oddHeader>
    <oddFooter>&amp;R&amp;"-,Regular"&amp;9Prep By:  AB
Date:  &amp;D
Mgr. Review:______________</oddFooter>
  </headerFooter>
  <customProperties>
    <customPr name="xxe4aPID" r:id="rId4"/>
  </customProperti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26.7109375" style="1" customWidth="1"/>
    <col min="2" max="2" width="17.00390625" style="1" customWidth="1"/>
    <col min="3" max="3" width="15.57421875" style="1" customWidth="1"/>
    <col min="4" max="4" width="15.00390625" style="1" customWidth="1"/>
    <col min="5" max="5" width="15.57421875" style="1" customWidth="1"/>
    <col min="6" max="6" width="16.8515625" style="1" bestFit="1" customWidth="1"/>
    <col min="7" max="16384" width="9.140625" style="1" customWidth="1"/>
  </cols>
  <sheetData>
    <row r="1" ht="14.25">
      <c r="A1" s="1" t="s">
        <v>93</v>
      </c>
    </row>
    <row r="2" ht="14.25">
      <c r="A2" s="1" t="s">
        <v>139</v>
      </c>
    </row>
    <row r="5" spans="1:2" ht="14.25">
      <c r="A5" s="82" t="s">
        <v>60</v>
      </c>
      <c r="B5" s="1" t="s">
        <v>65</v>
      </c>
    </row>
    <row r="6" spans="1:2" ht="14.25">
      <c r="A6" s="82" t="s">
        <v>61</v>
      </c>
      <c r="B6" s="1" t="s">
        <v>66</v>
      </c>
    </row>
    <row r="8" spans="1:2" ht="14.25">
      <c r="A8" s="83" t="s">
        <v>80</v>
      </c>
      <c r="B8" s="83" t="s">
        <v>81</v>
      </c>
    </row>
    <row r="9" spans="1:5" ht="14.25">
      <c r="A9" s="82" t="s">
        <v>82</v>
      </c>
      <c r="B9" s="82" t="s">
        <v>83</v>
      </c>
      <c r="C9" s="82" t="s">
        <v>84</v>
      </c>
      <c r="D9" s="82" t="s">
        <v>85</v>
      </c>
      <c r="E9" s="82" t="s">
        <v>86</v>
      </c>
    </row>
    <row r="10" spans="1:5" ht="14.25">
      <c r="A10" s="84" t="s">
        <v>96</v>
      </c>
      <c r="B10" s="81">
        <v>184480</v>
      </c>
      <c r="C10" s="81">
        <v>0</v>
      </c>
      <c r="D10" s="81">
        <v>93629</v>
      </c>
      <c r="E10" s="81">
        <v>-182008</v>
      </c>
    </row>
    <row r="11" spans="1:5" ht="14.25">
      <c r="A11" s="84" t="s">
        <v>98</v>
      </c>
      <c r="B11" s="81">
        <v>175355</v>
      </c>
      <c r="C11" s="81">
        <v>0</v>
      </c>
      <c r="D11" s="81">
        <v>68407</v>
      </c>
      <c r="E11" s="81">
        <v>-171867</v>
      </c>
    </row>
    <row r="12" spans="1:5" ht="14.25">
      <c r="A12" s="84" t="s">
        <v>100</v>
      </c>
      <c r="B12" s="81">
        <v>185620</v>
      </c>
      <c r="C12" s="81">
        <v>0</v>
      </c>
      <c r="D12" s="81">
        <v>74968</v>
      </c>
      <c r="E12" s="81">
        <v>-181119</v>
      </c>
    </row>
    <row r="13" spans="1:5" ht="14.25">
      <c r="A13" s="84" t="s">
        <v>102</v>
      </c>
      <c r="B13" s="81">
        <v>153588</v>
      </c>
      <c r="C13" s="81">
        <v>0</v>
      </c>
      <c r="D13" s="81">
        <v>117361</v>
      </c>
      <c r="E13" s="81">
        <v>-148142</v>
      </c>
    </row>
    <row r="14" spans="1:5" ht="14.25">
      <c r="A14" s="84" t="s">
        <v>104</v>
      </c>
      <c r="B14" s="81">
        <v>142448</v>
      </c>
      <c r="C14" s="81">
        <v>0</v>
      </c>
      <c r="D14" s="81">
        <v>90922</v>
      </c>
      <c r="E14" s="81">
        <v>-136185</v>
      </c>
    </row>
    <row r="15" spans="1:5" ht="14.25">
      <c r="A15" s="84" t="s">
        <v>106</v>
      </c>
      <c r="B15" s="81">
        <v>147334</v>
      </c>
      <c r="C15" s="81">
        <v>0</v>
      </c>
      <c r="D15" s="81">
        <v>84902</v>
      </c>
      <c r="E15" s="81">
        <v>-140278</v>
      </c>
    </row>
    <row r="16" spans="1:5" ht="14.25">
      <c r="A16" s="84" t="s">
        <v>108</v>
      </c>
      <c r="B16" s="81">
        <v>-1639306</v>
      </c>
      <c r="C16" s="81">
        <v>702962</v>
      </c>
      <c r="D16" s="81">
        <v>-698497</v>
      </c>
      <c r="E16" s="81">
        <v>-134254</v>
      </c>
    </row>
    <row r="17" spans="1:5" ht="14.25">
      <c r="A17" s="84" t="s">
        <v>110</v>
      </c>
      <c r="B17" s="81">
        <v>112509</v>
      </c>
      <c r="C17" s="81">
        <v>-75032</v>
      </c>
      <c r="D17" s="81">
        <v>78816</v>
      </c>
      <c r="E17" s="81">
        <v>-113955</v>
      </c>
    </row>
    <row r="18" spans="1:5" ht="14.25">
      <c r="A18" s="84" t="s">
        <v>112</v>
      </c>
      <c r="B18" s="81">
        <v>111074</v>
      </c>
      <c r="C18" s="81">
        <v>-67326</v>
      </c>
      <c r="D18" s="81">
        <v>70681</v>
      </c>
      <c r="E18" s="81">
        <v>-111872</v>
      </c>
    </row>
    <row r="19" spans="1:5" ht="14.25">
      <c r="A19" s="84" t="s">
        <v>114</v>
      </c>
      <c r="B19" s="81">
        <v>102871</v>
      </c>
      <c r="C19" s="81">
        <v>-76770</v>
      </c>
      <c r="D19" s="81">
        <v>79693</v>
      </c>
      <c r="E19" s="81">
        <v>-103052</v>
      </c>
    </row>
    <row r="20" spans="1:5" ht="14.25">
      <c r="A20" s="84" t="s">
        <v>116</v>
      </c>
      <c r="B20" s="81">
        <v>109144</v>
      </c>
      <c r="C20" s="81">
        <v>-71151</v>
      </c>
      <c r="D20" s="81">
        <v>73634</v>
      </c>
      <c r="E20" s="81">
        <v>-108717</v>
      </c>
    </row>
    <row r="21" spans="1:5" ht="14.25">
      <c r="A21" s="84" t="s">
        <v>118</v>
      </c>
      <c r="B21" s="81">
        <v>128127</v>
      </c>
      <c r="C21" s="81">
        <v>-125142</v>
      </c>
      <c r="D21" s="81">
        <v>127049</v>
      </c>
      <c r="E21" s="81">
        <v>-127023</v>
      </c>
    </row>
    <row r="22" spans="1:6" ht="14.25" thickBot="1">
      <c r="A22" s="82" t="s">
        <v>87</v>
      </c>
      <c r="B22" s="97">
        <f>SUM(B10:B21)</f>
        <v>-86756</v>
      </c>
      <c r="C22" s="97">
        <f>SUM(C10:C21)</f>
        <v>287541</v>
      </c>
      <c r="D22" s="97">
        <f>SUM(D10:D21)</f>
        <v>261565</v>
      </c>
      <c r="E22" s="97">
        <f>SUM(E10:E21)</f>
        <v>-1658472</v>
      </c>
      <c r="F22" s="85"/>
    </row>
    <row r="23" spans="4:5" ht="15" thickBot="1" thickTop="1">
      <c r="D23" s="70" t="s">
        <v>53</v>
      </c>
      <c r="E23" s="70" t="s">
        <v>53</v>
      </c>
    </row>
    <row r="24" ht="14.2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>&amp;RAdjustment No: 2.13 E-EWPC
Workpaper Ref: &amp;A</oddHeader>
    <oddFooter>&amp;RPrep By:  AB
Date:  &amp;D
Mgr. Review:______________</oddFooter>
  </headerFooter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25.00390625" style="0" customWidth="1"/>
    <col min="2" max="2" width="6.421875" style="0" customWidth="1"/>
    <col min="3" max="3" width="18.140625" style="0" customWidth="1"/>
    <col min="4" max="4" width="4.421875" style="0" customWidth="1"/>
    <col min="6" max="6" width="15.7109375" style="0" customWidth="1"/>
  </cols>
  <sheetData>
    <row r="1" spans="1:5" ht="14.25">
      <c r="A1" s="61" t="str">
        <f>'[1]SharedInputs'!B4</f>
        <v>AVISTA UTILITIES</v>
      </c>
      <c r="B1" s="61"/>
      <c r="C1" s="61"/>
      <c r="D1" s="61"/>
      <c r="E1" s="62"/>
    </row>
    <row r="2" spans="1:5" ht="14.25">
      <c r="A2" s="61" t="s">
        <v>74</v>
      </c>
      <c r="B2" s="61"/>
      <c r="C2" s="61"/>
      <c r="D2" s="61"/>
      <c r="E2" s="63"/>
    </row>
    <row r="3" spans="1:5" ht="14.25">
      <c r="A3" s="61" t="s">
        <v>92</v>
      </c>
      <c r="B3" s="61"/>
      <c r="C3" s="61"/>
      <c r="D3" s="61"/>
      <c r="E3" s="61"/>
    </row>
    <row r="4" spans="1:5" ht="14.25">
      <c r="A4" s="98" t="s">
        <v>140</v>
      </c>
      <c r="B4" s="64"/>
      <c r="C4" s="64"/>
      <c r="D4" s="65"/>
      <c r="E4" s="64"/>
    </row>
    <row r="5" spans="1:5" ht="14.25">
      <c r="A5" s="64"/>
      <c r="B5" s="64"/>
      <c r="C5" s="64"/>
      <c r="D5" s="65"/>
      <c r="E5" s="64"/>
    </row>
    <row r="6" spans="1:5" ht="14.25">
      <c r="A6" s="64" t="s">
        <v>75</v>
      </c>
      <c r="B6" s="64"/>
      <c r="C6" s="64"/>
      <c r="D6" s="65"/>
      <c r="E6" s="64">
        <v>1</v>
      </c>
    </row>
    <row r="7" spans="1:5" ht="14.25">
      <c r="A7" s="64"/>
      <c r="B7" s="64"/>
      <c r="C7" s="64"/>
      <c r="D7" s="65"/>
      <c r="E7" s="64"/>
    </row>
    <row r="8" spans="1:5" ht="14.25">
      <c r="A8" s="64" t="s">
        <v>55</v>
      </c>
      <c r="B8" s="64"/>
      <c r="C8" s="64"/>
      <c r="D8" s="65"/>
      <c r="E8" s="64"/>
    </row>
    <row r="9" spans="1:5" ht="14.25">
      <c r="A9" s="64"/>
      <c r="B9" s="64"/>
      <c r="C9" s="64"/>
      <c r="D9" s="65"/>
      <c r="E9" s="64"/>
    </row>
    <row r="10" spans="1:5" ht="14.25">
      <c r="A10" s="64" t="s">
        <v>76</v>
      </c>
      <c r="B10" s="64"/>
      <c r="C10" s="64"/>
      <c r="D10" s="65"/>
      <c r="E10" s="64">
        <v>0.006183</v>
      </c>
    </row>
    <row r="11" spans="1:5" ht="14.25">
      <c r="A11" s="64"/>
      <c r="B11" s="64"/>
      <c r="C11" s="64"/>
      <c r="D11" s="65"/>
      <c r="E11" s="64"/>
    </row>
    <row r="12" spans="1:5" ht="14.25">
      <c r="A12" s="64" t="s">
        <v>77</v>
      </c>
      <c r="B12" s="64"/>
      <c r="C12" s="64"/>
      <c r="D12" s="65"/>
      <c r="E12" s="64">
        <v>0.002</v>
      </c>
    </row>
    <row r="13" spans="1:5" ht="14.25">
      <c r="A13" s="64"/>
      <c r="B13" s="64"/>
      <c r="C13" s="64"/>
      <c r="D13" s="65"/>
      <c r="E13" s="64"/>
    </row>
    <row r="14" spans="1:5" ht="14.25">
      <c r="A14" s="64" t="s">
        <v>78</v>
      </c>
      <c r="B14" s="64"/>
      <c r="C14" s="64"/>
      <c r="D14" s="65"/>
      <c r="E14" s="64">
        <v>0.038495</v>
      </c>
    </row>
    <row r="15" spans="1:5" ht="14.25">
      <c r="A15" s="64"/>
      <c r="B15" s="64"/>
      <c r="C15" s="64"/>
      <c r="D15" s="65"/>
      <c r="E15" s="64"/>
    </row>
    <row r="16" spans="1:5" ht="14.25" thickBot="1">
      <c r="A16" s="64"/>
      <c r="B16" s="64"/>
      <c r="C16" s="64"/>
      <c r="D16" s="65"/>
      <c r="E16" s="64"/>
    </row>
    <row r="17" spans="1:6" ht="15" thickBot="1" thickTop="1">
      <c r="A17" s="64" t="s">
        <v>56</v>
      </c>
      <c r="B17" s="64"/>
      <c r="C17" s="64"/>
      <c r="D17" s="65"/>
      <c r="E17" s="66">
        <v>0.046677</v>
      </c>
      <c r="F17" s="71" t="s">
        <v>141</v>
      </c>
    </row>
    <row r="18" spans="1:5" ht="15" thickBot="1" thickTop="1">
      <c r="A18" s="64"/>
      <c r="B18" s="64"/>
      <c r="C18" s="64"/>
      <c r="D18" s="65"/>
      <c r="E18" s="64"/>
    </row>
    <row r="19" spans="1:6" ht="15" thickBot="1" thickTop="1">
      <c r="A19" s="64" t="s">
        <v>57</v>
      </c>
      <c r="B19" s="64"/>
      <c r="C19" s="64"/>
      <c r="D19" s="65"/>
      <c r="E19" s="99">
        <f>E6-E17</f>
        <v>0.953323</v>
      </c>
      <c r="F19" s="71" t="s">
        <v>141</v>
      </c>
    </row>
    <row r="20" spans="1:6" ht="14.25" thickTop="1">
      <c r="A20" s="64"/>
      <c r="B20" s="64"/>
      <c r="C20" s="64"/>
      <c r="D20" s="65"/>
      <c r="E20" s="64"/>
      <c r="F20" s="53"/>
    </row>
    <row r="21" spans="1:5" ht="14.25">
      <c r="A21" s="64" t="s">
        <v>79</v>
      </c>
      <c r="B21" s="100">
        <v>0.21</v>
      </c>
      <c r="C21" s="67"/>
      <c r="D21" s="65"/>
      <c r="E21" s="64">
        <f>E19*$B$21</f>
        <v>0.200198</v>
      </c>
    </row>
    <row r="22" spans="1:5" ht="14.25">
      <c r="A22" s="64"/>
      <c r="B22" s="64"/>
      <c r="C22" s="64"/>
      <c r="D22" s="65"/>
      <c r="E22" s="64"/>
    </row>
    <row r="23" spans="1:5" ht="14.25">
      <c r="A23" s="64" t="s">
        <v>54</v>
      </c>
      <c r="B23" s="64"/>
      <c r="C23" s="64"/>
      <c r="D23" s="65"/>
      <c r="E23" s="66">
        <f>E19-E21</f>
        <v>0.753125</v>
      </c>
    </row>
    <row r="24" spans="1:5" ht="14.25" thickBot="1">
      <c r="A24" s="3"/>
      <c r="B24" s="1"/>
      <c r="C24" s="51"/>
      <c r="D24" s="17"/>
      <c r="E24" s="52"/>
    </row>
    <row r="25" spans="1:5" ht="14.25" thickTop="1">
      <c r="A25" s="1"/>
      <c r="B25" s="1"/>
      <c r="C25" s="1"/>
      <c r="D25" s="1"/>
      <c r="E25" s="49"/>
    </row>
    <row r="26" spans="1:5" ht="14.25">
      <c r="A26" s="1"/>
      <c r="B26" s="1"/>
      <c r="C26" s="1"/>
      <c r="D26" s="1"/>
      <c r="E26" s="49"/>
    </row>
    <row r="27" spans="1:5" ht="14.25">
      <c r="A27" s="1"/>
      <c r="B27" s="1"/>
      <c r="C27" s="107"/>
      <c r="D27" s="107"/>
      <c r="E27" s="107"/>
    </row>
  </sheetData>
  <sheetProtection/>
  <mergeCells count="1">
    <mergeCell ref="C27:E27"/>
  </mergeCells>
  <printOptions/>
  <pageMargins left="0.7" right="0.7" top="0.75" bottom="0.75" header="0.3" footer="0.3"/>
  <pageSetup horizontalDpi="600" verticalDpi="600" orientation="portrait" r:id="rId1"/>
  <headerFooter>
    <oddHeader>&amp;R&amp;"-,Regular"&amp;9Adjustment No: 2.13 E-EWPC
Workpaper Ref: &amp;A</oddHeader>
    <oddFooter>&amp;R&amp;"-,Regular"&amp;9Prep By:  AB
Date:  &amp;D
Mgr. Review:______________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Brandon, Annette</cp:lastModifiedBy>
  <cp:lastPrinted>2020-04-22T22:43:42Z</cp:lastPrinted>
  <dcterms:created xsi:type="dcterms:W3CDTF">2003-04-11T20:14:58Z</dcterms:created>
  <dcterms:modified xsi:type="dcterms:W3CDTF">2020-04-22T22:47:22Z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ickna">
    <vt:lpwstr/>
  </property>
  <property fmtid="{D5CDD505-2E9C-101B-9397-08002B2CF9AE}" pid="4" name="CaseTy">
    <vt:lpwstr>Tariff Revision</vt:lpwstr>
  </property>
  <property fmtid="{D5CDD505-2E9C-101B-9397-08002B2CF9AE}" pid="5" name="OpenedDa">
    <vt:lpwstr>2020-10-30T00:00:00Z</vt:lpwstr>
  </property>
  <property fmtid="{D5CDD505-2E9C-101B-9397-08002B2CF9AE}" pid="6" name="Pref">
    <vt:lpwstr>UG</vt:lpwstr>
  </property>
  <property fmtid="{D5CDD505-2E9C-101B-9397-08002B2CF9AE}" pid="7" name="IndustryCo">
    <vt:lpwstr>150</vt:lpwstr>
  </property>
  <property fmtid="{D5CDD505-2E9C-101B-9397-08002B2CF9AE}" pid="8" name="IsEFS">
    <vt:lpwstr>0</vt:lpwstr>
  </property>
  <property fmtid="{D5CDD505-2E9C-101B-9397-08002B2CF9AE}" pid="9" name="CaseStat">
    <vt:lpwstr>Suspended</vt:lpwstr>
  </property>
  <property fmtid="{D5CDD505-2E9C-101B-9397-08002B2CF9AE}" pid="10" name="IsDocumentOrd">
    <vt:lpwstr>0</vt:lpwstr>
  </property>
  <property fmtid="{D5CDD505-2E9C-101B-9397-08002B2CF9AE}" pid="11" name="IsHighlyConfidenti">
    <vt:lpwstr>0</vt:lpwstr>
  </property>
  <property fmtid="{D5CDD505-2E9C-101B-9397-08002B2CF9AE}" pid="12" name="IsConfidenti">
    <vt:lpwstr>0</vt:lpwstr>
  </property>
  <property fmtid="{D5CDD505-2E9C-101B-9397-08002B2CF9AE}" pid="13" name="_docset_NoMedatataSyncRequir">
    <vt:lpwstr>False</vt:lpwstr>
  </property>
</Properties>
</file>