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A ERM and REC Reports\2021\08.2021 Backup\"/>
    </mc:Choice>
  </mc:AlternateContent>
  <xr:revisionPtr revIDLastSave="0" documentId="13_ncr:1_{CBEE48D1-B187-46C3-A0B7-44E4EABAFD98}" xr6:coauthVersionLast="45" xr6:coauthVersionMax="45" xr10:uidLastSave="{00000000-0000-0000-0000-000000000000}"/>
  <bookViews>
    <workbookView xWindow="-98" yWindow="-98" windowWidth="20715" windowHeight="13276" xr2:uid="{1C8F0245-4F81-462B-91CB-ED79EDA30E6F}"/>
  </bookViews>
  <sheets>
    <sheet name="WA Summary " sheetId="1" r:id="rId1"/>
    <sheet name="WA Monthly" sheetId="2" r:id="rId2"/>
    <sheet name="WA RRC" sheetId="3" r:id="rId3"/>
  </sheets>
  <externalReferences>
    <externalReference r:id="rId4"/>
  </externalReferences>
  <definedNames>
    <definedName name="_xlnm._FilterDatabase" localSheetId="1" hidden="1">'WA Monthly'!$A$4:$P$39</definedName>
    <definedName name="AVARpt">'WA Monthly'!$A$6:$P$140</definedName>
    <definedName name="DefRpt">'WA Monthly'!$P$84</definedName>
    <definedName name="GLAccts">'WA Monthly'!$B$86:$R$128</definedName>
    <definedName name="_xlnm.Print_Area" localSheetId="1">'WA Monthly'!$A$1:$R$142</definedName>
    <definedName name="_xlnm.Print_Area" localSheetId="2">'WA RRC'!$A$1:$N$15</definedName>
    <definedName name="_xlnm.Print_Area" localSheetId="0">'WA Summary '!$A$1:$Q$41</definedName>
    <definedName name="_xlnm.Print_Titles" localSheetId="1">'WA Monthly'!$A:$D,'WA Monthly'!$1:$5</definedName>
    <definedName name="WAAVARpt">'WA Monthly'!$A$6:$P$140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3" l="1"/>
  <c r="B18" i="3"/>
  <c r="J15" i="3"/>
  <c r="M14" i="3"/>
  <c r="L14" i="3"/>
  <c r="K14" i="3"/>
  <c r="J14" i="3"/>
  <c r="I14" i="3"/>
  <c r="H14" i="3"/>
  <c r="G14" i="3"/>
  <c r="F14" i="3"/>
  <c r="E14" i="3"/>
  <c r="D14" i="3"/>
  <c r="C14" i="3"/>
  <c r="B14" i="3"/>
  <c r="K13" i="3"/>
  <c r="M12" i="3"/>
  <c r="L12" i="3"/>
  <c r="K12" i="3"/>
  <c r="J12" i="3"/>
  <c r="I12" i="3"/>
  <c r="H12" i="3"/>
  <c r="G12" i="3"/>
  <c r="F12" i="3"/>
  <c r="E12" i="3"/>
  <c r="D12" i="3"/>
  <c r="C12" i="3"/>
  <c r="B12" i="3"/>
  <c r="N12" i="3" s="1"/>
  <c r="M10" i="3"/>
  <c r="L10" i="3"/>
  <c r="K10" i="3"/>
  <c r="J10" i="3"/>
  <c r="I10" i="3"/>
  <c r="H10" i="3"/>
  <c r="G10" i="3"/>
  <c r="F10" i="3"/>
  <c r="E10" i="3"/>
  <c r="D10" i="3"/>
  <c r="C10" i="3"/>
  <c r="B10" i="3"/>
  <c r="N10" i="3" s="1"/>
  <c r="K9" i="3"/>
  <c r="J9" i="3"/>
  <c r="G9" i="3"/>
  <c r="F9" i="3"/>
  <c r="C9" i="3"/>
  <c r="B9" i="3"/>
  <c r="M8" i="3"/>
  <c r="M15" i="3" s="1"/>
  <c r="L8" i="3"/>
  <c r="K8" i="3"/>
  <c r="K19" i="3" s="1"/>
  <c r="K20" i="3" s="1"/>
  <c r="J8" i="3"/>
  <c r="J13" i="3" s="1"/>
  <c r="I8" i="3"/>
  <c r="H8" i="3"/>
  <c r="G8" i="3"/>
  <c r="F8" i="3"/>
  <c r="E8" i="3"/>
  <c r="D8" i="3"/>
  <c r="C8" i="3"/>
  <c r="B8" i="3"/>
  <c r="C7" i="3"/>
  <c r="C18" i="3" s="1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D138" i="2" s="1"/>
  <c r="E138" i="2"/>
  <c r="R137" i="2"/>
  <c r="D137" i="2"/>
  <c r="D136" i="2"/>
  <c r="R135" i="2"/>
  <c r="D135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D133" i="2" s="1"/>
  <c r="R132" i="2"/>
  <c r="D132" i="2"/>
  <c r="R131" i="2"/>
  <c r="D131" i="2"/>
  <c r="R127" i="2"/>
  <c r="D127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R123" i="2"/>
  <c r="D123" i="2"/>
  <c r="R122" i="2"/>
  <c r="D122" i="2"/>
  <c r="R121" i="2"/>
  <c r="D121" i="2"/>
  <c r="D120" i="2"/>
  <c r="D119" i="2"/>
  <c r="R118" i="2"/>
  <c r="D118" i="2"/>
  <c r="R117" i="2"/>
  <c r="D117" i="2"/>
  <c r="R116" i="2"/>
  <c r="D116" i="2"/>
  <c r="R115" i="2"/>
  <c r="D115" i="2"/>
  <c r="R114" i="2"/>
  <c r="D114" i="2"/>
  <c r="R113" i="2"/>
  <c r="D113" i="2"/>
  <c r="R112" i="2"/>
  <c r="D112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8" i="2"/>
  <c r="D107" i="2"/>
  <c r="D106" i="2"/>
  <c r="D105" i="2"/>
  <c r="D109" i="2" s="1"/>
  <c r="P102" i="2"/>
  <c r="O102" i="2"/>
  <c r="N102" i="2"/>
  <c r="M102" i="2"/>
  <c r="L102" i="2"/>
  <c r="K102" i="2"/>
  <c r="J102" i="2"/>
  <c r="I102" i="2"/>
  <c r="H102" i="2"/>
  <c r="G102" i="2"/>
  <c r="F102" i="2"/>
  <c r="E102" i="2"/>
  <c r="R101" i="2"/>
  <c r="D101" i="2"/>
  <c r="R100" i="2"/>
  <c r="D100" i="2"/>
  <c r="R99" i="2"/>
  <c r="D99" i="2"/>
  <c r="P96" i="2"/>
  <c r="O96" i="2"/>
  <c r="N96" i="2"/>
  <c r="M96" i="2"/>
  <c r="L96" i="2"/>
  <c r="K96" i="2"/>
  <c r="J96" i="2"/>
  <c r="I96" i="2"/>
  <c r="H96" i="2"/>
  <c r="G96" i="2"/>
  <c r="F96" i="2"/>
  <c r="E96" i="2"/>
  <c r="R96" i="2" s="1"/>
  <c r="R95" i="2"/>
  <c r="D95" i="2"/>
  <c r="R94" i="2"/>
  <c r="D94" i="2"/>
  <c r="R93" i="2"/>
  <c r="D93" i="2"/>
  <c r="R92" i="2"/>
  <c r="D92" i="2"/>
  <c r="A92" i="2"/>
  <c r="A93" i="2" s="1"/>
  <c r="A94" i="2" s="1"/>
  <c r="A95" i="2" s="1"/>
  <c r="A96" i="2" s="1"/>
  <c r="A99" i="2" s="1"/>
  <c r="A100" i="2" s="1"/>
  <c r="A101" i="2" s="1"/>
  <c r="A102" i="2" s="1"/>
  <c r="A105" i="2" s="1"/>
  <c r="A106" i="2" s="1"/>
  <c r="A107" i="2" s="1"/>
  <c r="A108" i="2" s="1"/>
  <c r="A109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7" i="2" s="1"/>
  <c r="A128" i="2" s="1"/>
  <c r="A131" i="2" s="1"/>
  <c r="A132" i="2" s="1"/>
  <c r="A133" i="2" s="1"/>
  <c r="A135" i="2" s="1"/>
  <c r="A136" i="2" s="1"/>
  <c r="A137" i="2" s="1"/>
  <c r="A138" i="2" s="1"/>
  <c r="A140" i="2" s="1"/>
  <c r="A142" i="2" s="1"/>
  <c r="D91" i="2"/>
  <c r="A91" i="2"/>
  <c r="R90" i="2"/>
  <c r="D90" i="2"/>
  <c r="A90" i="2"/>
  <c r="R89" i="2"/>
  <c r="D89" i="2"/>
  <c r="R88" i="2"/>
  <c r="D88" i="2"/>
  <c r="P82" i="2"/>
  <c r="O82" i="2"/>
  <c r="N82" i="2"/>
  <c r="M82" i="2"/>
  <c r="L82" i="2"/>
  <c r="K82" i="2"/>
  <c r="J82" i="2"/>
  <c r="I82" i="2"/>
  <c r="H82" i="2"/>
  <c r="G82" i="2"/>
  <c r="F82" i="2"/>
  <c r="E82" i="2"/>
  <c r="R81" i="2"/>
  <c r="D81" i="2"/>
  <c r="R80" i="2"/>
  <c r="D80" i="2"/>
  <c r="R79" i="2"/>
  <c r="D79" i="2"/>
  <c r="R78" i="2"/>
  <c r="D78" i="2"/>
  <c r="R77" i="2"/>
  <c r="D77" i="2"/>
  <c r="R76" i="2"/>
  <c r="R82" i="2" s="1"/>
  <c r="D76" i="2"/>
  <c r="N73" i="2"/>
  <c r="J73" i="2"/>
  <c r="F73" i="2"/>
  <c r="P72" i="2"/>
  <c r="N72" i="2"/>
  <c r="L72" i="2"/>
  <c r="J72" i="2"/>
  <c r="H72" i="2"/>
  <c r="F72" i="2"/>
  <c r="P69" i="2"/>
  <c r="P73" i="2" s="1"/>
  <c r="O69" i="2"/>
  <c r="O73" i="2" s="1"/>
  <c r="N69" i="2"/>
  <c r="M69" i="2"/>
  <c r="M73" i="2" s="1"/>
  <c r="L69" i="2"/>
  <c r="L73" i="2" s="1"/>
  <c r="K69" i="2"/>
  <c r="K73" i="2" s="1"/>
  <c r="J69" i="2"/>
  <c r="I69" i="2"/>
  <c r="I73" i="2" s="1"/>
  <c r="H69" i="2"/>
  <c r="H73" i="2" s="1"/>
  <c r="G69" i="2"/>
  <c r="G73" i="2" s="1"/>
  <c r="F69" i="2"/>
  <c r="E69" i="2"/>
  <c r="E73" i="2" s="1"/>
  <c r="D69" i="2"/>
  <c r="P68" i="2"/>
  <c r="O68" i="2"/>
  <c r="O72" i="2" s="1"/>
  <c r="N68" i="2"/>
  <c r="M68" i="2"/>
  <c r="M72" i="2" s="1"/>
  <c r="L68" i="2"/>
  <c r="K68" i="2"/>
  <c r="K72" i="2" s="1"/>
  <c r="J68" i="2"/>
  <c r="I68" i="2"/>
  <c r="I72" i="2" s="1"/>
  <c r="H68" i="2"/>
  <c r="G68" i="2"/>
  <c r="G72" i="2" s="1"/>
  <c r="F68" i="2"/>
  <c r="E68" i="2"/>
  <c r="P65" i="2"/>
  <c r="O65" i="2"/>
  <c r="N65" i="2"/>
  <c r="M65" i="2"/>
  <c r="L65" i="2"/>
  <c r="K65" i="2"/>
  <c r="J65" i="2"/>
  <c r="I65" i="2"/>
  <c r="H65" i="2"/>
  <c r="G65" i="2"/>
  <c r="F65" i="2"/>
  <c r="D65" i="2" s="1"/>
  <c r="E65" i="2"/>
  <c r="R64" i="2"/>
  <c r="D64" i="2"/>
  <c r="R63" i="2"/>
  <c r="D63" i="2"/>
  <c r="R62" i="2"/>
  <c r="D62" i="2"/>
  <c r="R61" i="2"/>
  <c r="D61" i="2"/>
  <c r="P58" i="2"/>
  <c r="O58" i="2"/>
  <c r="O47" i="2" s="1"/>
  <c r="N58" i="2"/>
  <c r="M58" i="2"/>
  <c r="M47" i="2" s="1"/>
  <c r="L58" i="2"/>
  <c r="K58" i="2"/>
  <c r="K47" i="2" s="1"/>
  <c r="J58" i="2"/>
  <c r="I58" i="2"/>
  <c r="I47" i="2" s="1"/>
  <c r="H58" i="2"/>
  <c r="G58" i="2"/>
  <c r="G47" i="2" s="1"/>
  <c r="F58" i="2"/>
  <c r="E58" i="2"/>
  <c r="R57" i="2"/>
  <c r="D57" i="2"/>
  <c r="R56" i="2"/>
  <c r="D56" i="2"/>
  <c r="R55" i="2"/>
  <c r="D55" i="2"/>
  <c r="R54" i="2"/>
  <c r="D54" i="2"/>
  <c r="R53" i="2"/>
  <c r="R58" i="2" s="1"/>
  <c r="D53" i="2"/>
  <c r="D52" i="2"/>
  <c r="R51" i="2"/>
  <c r="D51" i="2"/>
  <c r="P47" i="2"/>
  <c r="N47" i="2"/>
  <c r="L47" i="2"/>
  <c r="J47" i="2"/>
  <c r="J42" i="2" s="1"/>
  <c r="H47" i="2"/>
  <c r="F47" i="2"/>
  <c r="P46" i="2"/>
  <c r="O46" i="2"/>
  <c r="O42" i="2" s="1"/>
  <c r="N46" i="2"/>
  <c r="M46" i="2"/>
  <c r="L46" i="2"/>
  <c r="K46" i="2"/>
  <c r="K42" i="2" s="1"/>
  <c r="J46" i="2"/>
  <c r="I46" i="2"/>
  <c r="H46" i="2"/>
  <c r="G46" i="2"/>
  <c r="G42" i="2" s="1"/>
  <c r="F46" i="2"/>
  <c r="E46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P43" i="2"/>
  <c r="O43" i="2"/>
  <c r="N43" i="2"/>
  <c r="M43" i="2"/>
  <c r="L43" i="2"/>
  <c r="K43" i="2"/>
  <c r="J43" i="2"/>
  <c r="I43" i="2"/>
  <c r="H43" i="2"/>
  <c r="G43" i="2"/>
  <c r="F43" i="2"/>
  <c r="E43" i="2"/>
  <c r="R43" i="2" s="1"/>
  <c r="D43" i="2"/>
  <c r="M42" i="2"/>
  <c r="I42" i="2"/>
  <c r="P39" i="2"/>
  <c r="P24" i="2" s="1"/>
  <c r="L39" i="2"/>
  <c r="L24" i="2" s="1"/>
  <c r="H39" i="2"/>
  <c r="H24" i="2" s="1"/>
  <c r="P38" i="2"/>
  <c r="O38" i="2"/>
  <c r="O39" i="2" s="1"/>
  <c r="O24" i="2" s="1"/>
  <c r="N38" i="2"/>
  <c r="N39" i="2" s="1"/>
  <c r="M38" i="2"/>
  <c r="M39" i="2" s="1"/>
  <c r="M24" i="2" s="1"/>
  <c r="L38" i="2"/>
  <c r="K38" i="2"/>
  <c r="J38" i="2"/>
  <c r="J39" i="2" s="1"/>
  <c r="J24" i="2" s="1"/>
  <c r="I38" i="2"/>
  <c r="H38" i="2"/>
  <c r="G38" i="2"/>
  <c r="F38" i="2"/>
  <c r="F39" i="2" s="1"/>
  <c r="F24" i="2" s="1"/>
  <c r="E38" i="2"/>
  <c r="R38" i="2" s="1"/>
  <c r="D38" i="2"/>
  <c r="L37" i="2"/>
  <c r="K37" i="2"/>
  <c r="K39" i="2" s="1"/>
  <c r="K24" i="2" s="1"/>
  <c r="J37" i="2"/>
  <c r="I37" i="2"/>
  <c r="I39" i="2" s="1"/>
  <c r="H37" i="2"/>
  <c r="G37" i="2"/>
  <c r="G39" i="2" s="1"/>
  <c r="G24" i="2" s="1"/>
  <c r="F37" i="2"/>
  <c r="E37" i="2"/>
  <c r="R36" i="2"/>
  <c r="D36" i="2"/>
  <c r="R35" i="2"/>
  <c r="D35" i="2"/>
  <c r="R34" i="2"/>
  <c r="D34" i="2"/>
  <c r="R33" i="2"/>
  <c r="D33" i="2"/>
  <c r="R32" i="2"/>
  <c r="D32" i="2"/>
  <c r="R31" i="2"/>
  <c r="D31" i="2"/>
  <c r="R30" i="2"/>
  <c r="D30" i="2"/>
  <c r="D29" i="2"/>
  <c r="R28" i="2"/>
  <c r="D28" i="2"/>
  <c r="N24" i="2"/>
  <c r="I24" i="2"/>
  <c r="P23" i="2"/>
  <c r="O23" i="2"/>
  <c r="N23" i="2"/>
  <c r="M23" i="2"/>
  <c r="L23" i="2"/>
  <c r="K23" i="2"/>
  <c r="J23" i="2"/>
  <c r="I23" i="2"/>
  <c r="H23" i="2"/>
  <c r="G23" i="2"/>
  <c r="F23" i="2"/>
  <c r="D23" i="2" s="1"/>
  <c r="E23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 s="1"/>
  <c r="P21" i="2"/>
  <c r="O21" i="2"/>
  <c r="N21" i="2"/>
  <c r="M21" i="2"/>
  <c r="L21" i="2"/>
  <c r="K21" i="2"/>
  <c r="J21" i="2"/>
  <c r="I21" i="2"/>
  <c r="H21" i="2"/>
  <c r="G21" i="2"/>
  <c r="F21" i="2"/>
  <c r="E21" i="2"/>
  <c r="D21" i="2" s="1"/>
  <c r="P20" i="2"/>
  <c r="O20" i="2"/>
  <c r="N20" i="2"/>
  <c r="M20" i="2"/>
  <c r="L20" i="2"/>
  <c r="K20" i="2"/>
  <c r="J20" i="2"/>
  <c r="I20" i="2"/>
  <c r="H20" i="2"/>
  <c r="G20" i="2"/>
  <c r="F20" i="2"/>
  <c r="D20" i="2" s="1"/>
  <c r="E20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 s="1"/>
  <c r="P18" i="2"/>
  <c r="O18" i="2"/>
  <c r="N18" i="2"/>
  <c r="M18" i="2"/>
  <c r="L18" i="2"/>
  <c r="K18" i="2"/>
  <c r="J18" i="2"/>
  <c r="I18" i="2"/>
  <c r="H18" i="2"/>
  <c r="G18" i="2"/>
  <c r="F18" i="2"/>
  <c r="D18" i="2" s="1"/>
  <c r="E18" i="2"/>
  <c r="R18" i="2" s="1"/>
  <c r="P17" i="2"/>
  <c r="O17" i="2"/>
  <c r="N17" i="2"/>
  <c r="M17" i="2"/>
  <c r="L17" i="2"/>
  <c r="K17" i="2"/>
  <c r="J17" i="2"/>
  <c r="I17" i="2"/>
  <c r="H17" i="2"/>
  <c r="G17" i="2"/>
  <c r="F17" i="2"/>
  <c r="E17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P15" i="2"/>
  <c r="O15" i="2"/>
  <c r="N15" i="2"/>
  <c r="M15" i="2"/>
  <c r="L15" i="2"/>
  <c r="K15" i="2"/>
  <c r="J15" i="2"/>
  <c r="I15" i="2"/>
  <c r="H15" i="2"/>
  <c r="G15" i="2"/>
  <c r="F15" i="2"/>
  <c r="E15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 s="1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42" i="2" s="1"/>
  <c r="A43" i="2" s="1"/>
  <c r="A44" i="2" s="1"/>
  <c r="A45" i="2" s="1"/>
  <c r="A46" i="2" s="1"/>
  <c r="A47" i="2" s="1"/>
  <c r="A61" i="2" s="1"/>
  <c r="A62" i="2" s="1"/>
  <c r="A63" i="2" s="1"/>
  <c r="A64" i="2" s="1"/>
  <c r="A65" i="2" s="1"/>
  <c r="A68" i="2" s="1"/>
  <c r="A69" i="2" s="1"/>
  <c r="A72" i="2" s="1"/>
  <c r="A73" i="2" s="1"/>
  <c r="A76" i="2" s="1"/>
  <c r="A77" i="2" s="1"/>
  <c r="A78" i="2" s="1"/>
  <c r="A79" i="2" s="1"/>
  <c r="A80" i="2" s="1"/>
  <c r="A81" i="2" s="1"/>
  <c r="A82" i="2" s="1"/>
  <c r="A84" i="2" s="1"/>
  <c r="A88" i="2" s="1"/>
  <c r="P12" i="2"/>
  <c r="O12" i="2"/>
  <c r="N12" i="2"/>
  <c r="M12" i="2"/>
  <c r="L12" i="2"/>
  <c r="K12" i="2"/>
  <c r="J12" i="2"/>
  <c r="I12" i="2"/>
  <c r="H12" i="2"/>
  <c r="G12" i="2"/>
  <c r="F12" i="2"/>
  <c r="D12" i="2" s="1"/>
  <c r="E12" i="2"/>
  <c r="A12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 s="1"/>
  <c r="P10" i="2"/>
  <c r="O10" i="2"/>
  <c r="N10" i="2"/>
  <c r="M10" i="2"/>
  <c r="L10" i="2"/>
  <c r="K10" i="2"/>
  <c r="J10" i="2"/>
  <c r="I10" i="2"/>
  <c r="H10" i="2"/>
  <c r="G10" i="2"/>
  <c r="F10" i="2"/>
  <c r="E10" i="2"/>
  <c r="P9" i="2"/>
  <c r="O9" i="2"/>
  <c r="O7" i="2" s="1"/>
  <c r="N9" i="2"/>
  <c r="M9" i="2"/>
  <c r="L9" i="2"/>
  <c r="K9" i="2"/>
  <c r="K7" i="2" s="1"/>
  <c r="J9" i="2"/>
  <c r="I9" i="2"/>
  <c r="H9" i="2"/>
  <c r="G9" i="2"/>
  <c r="G7" i="2" s="1"/>
  <c r="F9" i="2"/>
  <c r="E9" i="2"/>
  <c r="P8" i="2"/>
  <c r="O8" i="2"/>
  <c r="N8" i="2"/>
  <c r="M8" i="2"/>
  <c r="M7" i="2" s="1"/>
  <c r="L8" i="2"/>
  <c r="K8" i="2"/>
  <c r="J8" i="2"/>
  <c r="I8" i="2"/>
  <c r="H8" i="2"/>
  <c r="G8" i="2"/>
  <c r="F8" i="2"/>
  <c r="E8" i="2"/>
  <c r="D8" i="2" s="1"/>
  <c r="I7" i="2"/>
  <c r="A7" i="2"/>
  <c r="G5" i="2"/>
  <c r="H5" i="2" s="1"/>
  <c r="I5" i="2" s="1"/>
  <c r="J5" i="2" s="1"/>
  <c r="K5" i="2" s="1"/>
  <c r="L5" i="2" s="1"/>
  <c r="M5" i="2" s="1"/>
  <c r="N5" i="2" s="1"/>
  <c r="O5" i="2" s="1"/>
  <c r="P5" i="2" s="1"/>
  <c r="F5" i="2"/>
  <c r="H128" i="2" l="1"/>
  <c r="H140" i="2" s="1"/>
  <c r="H7" i="2"/>
  <c r="H84" i="2"/>
  <c r="J140" i="2"/>
  <c r="J7" i="2"/>
  <c r="J128" i="2"/>
  <c r="J84" i="2"/>
  <c r="J142" i="2" s="1"/>
  <c r="N142" i="2"/>
  <c r="N128" i="2"/>
  <c r="N7" i="2"/>
  <c r="D68" i="2"/>
  <c r="E72" i="2"/>
  <c r="R68" i="2"/>
  <c r="R72" i="2" s="1"/>
  <c r="R8" i="2"/>
  <c r="R16" i="2"/>
  <c r="R19" i="2"/>
  <c r="R22" i="2"/>
  <c r="O140" i="2"/>
  <c r="O128" i="2"/>
  <c r="O84" i="2"/>
  <c r="L140" i="2"/>
  <c r="L128" i="2"/>
  <c r="L142" i="2"/>
  <c r="L84" i="2"/>
  <c r="L7" i="2"/>
  <c r="N84" i="2"/>
  <c r="N140" i="2"/>
  <c r="R11" i="2"/>
  <c r="D9" i="2"/>
  <c r="R9" i="2"/>
  <c r="R14" i="2"/>
  <c r="D17" i="2"/>
  <c r="R17" i="2"/>
  <c r="P140" i="2"/>
  <c r="P128" i="2"/>
  <c r="P142" i="2"/>
  <c r="P7" i="2"/>
  <c r="P84" i="2"/>
  <c r="D46" i="2"/>
  <c r="R46" i="2"/>
  <c r="D82" i="2"/>
  <c r="R13" i="2"/>
  <c r="F128" i="2"/>
  <c r="F7" i="2"/>
  <c r="F140" i="2"/>
  <c r="D10" i="2"/>
  <c r="R10" i="2"/>
  <c r="R12" i="2"/>
  <c r="D15" i="2"/>
  <c r="R15" i="2"/>
  <c r="R20" i="2"/>
  <c r="R23" i="2"/>
  <c r="M142" i="2"/>
  <c r="M84" i="2"/>
  <c r="M140" i="2"/>
  <c r="M128" i="2"/>
  <c r="F42" i="2"/>
  <c r="N42" i="2"/>
  <c r="F84" i="2"/>
  <c r="F142" i="2" s="1"/>
  <c r="O142" i="2"/>
  <c r="I142" i="2"/>
  <c r="I84" i="2"/>
  <c r="I140" i="2"/>
  <c r="I128" i="2"/>
  <c r="G140" i="2"/>
  <c r="G128" i="2"/>
  <c r="G84" i="2"/>
  <c r="K128" i="2"/>
  <c r="K140" i="2" s="1"/>
  <c r="K84" i="2"/>
  <c r="D44" i="2"/>
  <c r="R44" i="2"/>
  <c r="L42" i="2"/>
  <c r="E47" i="2"/>
  <c r="D58" i="2"/>
  <c r="R65" i="2"/>
  <c r="R102" i="2"/>
  <c r="R39" i="2"/>
  <c r="E39" i="2"/>
  <c r="D37" i="2"/>
  <c r="R45" i="2"/>
  <c r="H42" i="2"/>
  <c r="P42" i="2"/>
  <c r="R124" i="2"/>
  <c r="R133" i="2"/>
  <c r="D7" i="3"/>
  <c r="L19" i="3"/>
  <c r="D9" i="3"/>
  <c r="D11" i="3" s="1"/>
  <c r="D13" i="3" s="1"/>
  <c r="D15" i="3" s="1"/>
  <c r="D19" i="3" s="1"/>
  <c r="H9" i="3"/>
  <c r="H11" i="3" s="1"/>
  <c r="H13" i="3" s="1"/>
  <c r="H15" i="3" s="1"/>
  <c r="H19" i="3" s="1"/>
  <c r="L9" i="3"/>
  <c r="L11" i="3" s="1"/>
  <c r="B11" i="3"/>
  <c r="F11" i="3"/>
  <c r="F13" i="3" s="1"/>
  <c r="F15" i="3" s="1"/>
  <c r="F19" i="3" s="1"/>
  <c r="J11" i="3"/>
  <c r="L13" i="3"/>
  <c r="C15" i="3"/>
  <c r="C19" i="3" s="1"/>
  <c r="K15" i="3"/>
  <c r="M19" i="3"/>
  <c r="R69" i="2"/>
  <c r="R73" i="2" s="1"/>
  <c r="D96" i="2"/>
  <c r="D102" i="2"/>
  <c r="N8" i="3"/>
  <c r="E9" i="3"/>
  <c r="E11" i="3" s="1"/>
  <c r="I9" i="3"/>
  <c r="I11" i="3" s="1"/>
  <c r="I13" i="3" s="1"/>
  <c r="I15" i="3" s="1"/>
  <c r="I19" i="3" s="1"/>
  <c r="M9" i="3"/>
  <c r="M11" i="3" s="1"/>
  <c r="C11" i="3"/>
  <c r="C13" i="3" s="1"/>
  <c r="G11" i="3"/>
  <c r="G13" i="3" s="1"/>
  <c r="G15" i="3" s="1"/>
  <c r="G19" i="3" s="1"/>
  <c r="K11" i="3"/>
  <c r="E13" i="3"/>
  <c r="E15" i="3" s="1"/>
  <c r="E19" i="3" s="1"/>
  <c r="M13" i="3"/>
  <c r="L15" i="3"/>
  <c r="J19" i="3"/>
  <c r="D20" i="3" l="1"/>
  <c r="I20" i="3"/>
  <c r="C20" i="3"/>
  <c r="E20" i="3"/>
  <c r="G20" i="3"/>
  <c r="H142" i="2"/>
  <c r="F20" i="3"/>
  <c r="H20" i="3"/>
  <c r="K142" i="2"/>
  <c r="J20" i="3"/>
  <c r="D18" i="3"/>
  <c r="E7" i="3"/>
  <c r="N9" i="3"/>
  <c r="B13" i="3"/>
  <c r="N11" i="3"/>
  <c r="L20" i="3"/>
  <c r="G142" i="2"/>
  <c r="R140" i="2"/>
  <c r="M20" i="3"/>
  <c r="D39" i="2"/>
  <c r="E24" i="2"/>
  <c r="D47" i="2"/>
  <c r="E42" i="2"/>
  <c r="E84" i="2" l="1"/>
  <c r="D84" i="2" s="1"/>
  <c r="E128" i="2"/>
  <c r="D24" i="2"/>
  <c r="E7" i="2"/>
  <c r="F7" i="3"/>
  <c r="E18" i="3"/>
  <c r="D42" i="2"/>
  <c r="R42" i="2"/>
  <c r="R47" i="2" s="1"/>
  <c r="N13" i="3"/>
  <c r="B15" i="3"/>
  <c r="G7" i="3" l="1"/>
  <c r="F18" i="3"/>
  <c r="D128" i="2"/>
  <c r="R128" i="2"/>
  <c r="N15" i="3"/>
  <c r="N19" i="3" s="1"/>
  <c r="N20" i="3" s="1"/>
  <c r="B19" i="3"/>
  <c r="E140" i="2"/>
  <c r="D7" i="2"/>
  <c r="R7" i="2"/>
  <c r="R24" i="2" s="1"/>
  <c r="R84" i="2" s="1"/>
  <c r="D140" i="2" l="1"/>
  <c r="E142" i="2"/>
  <c r="D142" i="2" s="1"/>
  <c r="B20" i="3"/>
  <c r="G18" i="3"/>
  <c r="H7" i="3"/>
  <c r="H18" i="3" l="1"/>
  <c r="I7" i="3"/>
  <c r="J7" i="3" l="1"/>
  <c r="I18" i="3"/>
  <c r="K7" i="3" l="1"/>
  <c r="J18" i="3"/>
  <c r="K18" i="3" l="1"/>
  <c r="L7" i="3"/>
  <c r="L18" i="3" l="1"/>
  <c r="M7" i="3"/>
  <c r="M1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tmm8381</author>
    <author>gaa9730</author>
    <author>CKettner</author>
    <author>Kettner, Cheryl</author>
    <author>tzj0fg</author>
    <author>Lori Hamilton</author>
  </authors>
  <commentList>
    <comment ref="B8" authorId="0" shapeId="0" xr:uid="{978729B2-AFD2-4569-80B7-BC67A65B1733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 xr:uid="{B0CF2FF2-1316-422E-B917-370EF379EFAB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 xr:uid="{2BBBD420-1654-4A96-9914-60C0F0A11EDE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 xr:uid="{EEF09127-1A95-4146-9FE5-8A744A25CE9F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 xr:uid="{306A9823-AAC5-42D5-847A-3E2801C0EBEB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 xr:uid="{066787BF-4E49-44F3-8867-0790A7D5F7B7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 xr:uid="{BB6CCDEB-C411-403D-8AC7-53F906140024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 xr:uid="{3CA4D40E-A4FD-40DB-BB6D-BC3369D3272C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 xr:uid="{CEBB6430-DA4B-4349-8EBA-5A6C5905E15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 xr:uid="{E25E2B43-7C0B-4740-BD3A-AC8F745CEA1B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9" authorId="0" shapeId="0" xr:uid="{AAF2CC80-9CC8-45F3-A11D-C62F27FCAB99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 xr:uid="{9CE1DA2F-7345-42A6-B628-30F2277C6031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C37" authorId="2" shapeId="0" xr:uid="{EA10B16C-1E53-4C5F-AF1C-04770B041AF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Change calculation yearly based on workbook saved in: H:\Power Accounting\PurchPower\PURPA\Adams Nielson Solar - Solar Select\Solar Select 1 WP 05-11-18.xlsx</t>
        </r>
      </text>
    </comment>
    <comment ref="E37" authorId="2" shapeId="0" xr:uid="{48294A12-C494-4DDE-BF12-FC41D7D84EA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Jan 2021 is: 1,048</t>
        </r>
      </text>
    </comment>
    <comment ref="F37" authorId="2" shapeId="0" xr:uid="{B055F751-DCFC-40BA-A6FB-4013B09A8E1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Feb 2021 is: 1,841
</t>
        </r>
      </text>
    </comment>
    <comment ref="G37" authorId="2" shapeId="0" xr:uid="{C8EE4D4D-E13A-4E95-B700-A50029D16EB7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Mar 2021 is: 3,908
</t>
        </r>
      </text>
    </comment>
    <comment ref="H37" authorId="2" shapeId="0" xr:uid="{07E13290-6748-43A0-AA88-6090C04925B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Apr 2021 is: 5,014
</t>
        </r>
      </text>
    </comment>
    <comment ref="I37" authorId="2" shapeId="0" xr:uid="{9D3B486C-9D4D-4FC1-BCFE-48E7C93B2A0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May 2021 is: 5,626
</t>
        </r>
      </text>
    </comment>
    <comment ref="J37" authorId="2" shapeId="0" xr:uid="{0D4FFEF5-09EB-4F2F-8903-C8AC379C1CB0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June 2021 is: 6,100
</t>
        </r>
      </text>
    </comment>
    <comment ref="K37" authorId="2" shapeId="0" xr:uid="{EDB01C9A-227B-44F7-A54E-9CEF7549E5E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July 2021 is: 6,077
</t>
        </r>
      </text>
    </comment>
    <comment ref="L37" authorId="2" shapeId="0" xr:uid="{61C69B85-C916-44F5-90FD-505CAE74841D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Solar Select 1 WP 05-11-18.xlsx Workbook:
Levelized Cost of Power tab, Year 3, Variability Integration Cost of 42,258/12months = 3,521.50.
$1.20 for year 3 Operating Reserve Cost Estimate multiplied by actual generation of solar farm.
Transmission loss savings of .0063 multiplied by monthly theoretical revenue.
Actual generation for Aug 2021 is: 4,842
</t>
        </r>
      </text>
    </comment>
    <comment ref="B38" authorId="0" shapeId="0" xr:uid="{2CCCF3AB-31D5-454B-A1C5-AABA7017C572}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3" authorId="1" shapeId="0" xr:uid="{36A410F7-66DD-4867-AAEA-38B84D966026}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2" authorId="3" shapeId="0" xr:uid="{C2D66B89-CE56-4828-B648-5DB1448AAC45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Calculation in Nucleus using the Hourly Data form and pulling Element Group SOLAR SEL GEN 262025 Purchase.</t>
        </r>
      </text>
    </comment>
    <comment ref="E52" authorId="2" shapeId="0" xr:uid="{BE5E329D-02A9-4DB5-96BD-D27363D478A4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F52" authorId="2" shapeId="0" xr:uid="{15E3906C-8C72-483D-AAD0-7F833BD49799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G52" authorId="2" shapeId="0" xr:uid="{D88D4E1B-26DF-44A7-BA81-4F4550A67F72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H52" authorId="2" shapeId="0" xr:uid="{80E1CA44-0472-4B9C-BFAA-927D1BDA1EA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I52" authorId="2" shapeId="0" xr:uid="{45F80845-C57A-4B4C-8FAD-D6CB3AE9797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J52" authorId="2" shapeId="0" xr:uid="{F95CF541-A40F-4F40-AA6D-7DD8205371F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K52" authorId="2" shapeId="0" xr:uid="{649C8FE2-5A51-4CAE-AD9F-F6A093F7566A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L52" authorId="2" shapeId="0" xr:uid="{2D6F51D8-A1BD-4E94-99DB-878A1ACC2BE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M52" authorId="2" shapeId="0" xr:uid="{DDB99DCF-3928-4FC6-BC42-1C6F8B64E1F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N52" authorId="2" shapeId="0" xr:uid="{EEBBE788-3D47-4147-95C6-5F82670060C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O52" authorId="2" shapeId="0" xr:uid="{2F21D4E6-7DAD-49A6-BACC-4F4F2A6EF2F5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P52" authorId="2" shapeId="0" xr:uid="{FD3AD043-B9B2-4459-AAD9-8A87589C4D9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Input Monthly Calculated Amount From Nucleus </t>
        </r>
      </text>
    </comment>
    <comment ref="B53" authorId="4" shapeId="0" xr:uid="{BF6EA6FF-436C-40BB-B600-3126396BEDCF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4" authorId="2" shapeId="0" xr:uid="{0BD4C96F-5082-4E67-A334-8DA606BB8ADF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5" authorId="4" shapeId="0" xr:uid="{FAEB8D1D-6D3D-4410-A91C-250E062EEDA7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6" authorId="4" shapeId="0" xr:uid="{7BF71F05-DF1C-401B-B803-BD05DCC917FB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7" authorId="4" shapeId="0" xr:uid="{EFA0121D-110F-40D4-85B5-2BD7DA232B0C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B111" authorId="5" shapeId="0" xr:uid="{334EDA65-EEB6-479B-A87F-CF46526A3BB4}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12" authorId="4" shapeId="0" xr:uid="{5B32EAB7-1930-418F-94E2-DCC5D213A3B3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13" authorId="4" shapeId="0" xr:uid="{0F77F7CD-283A-433C-9FF9-859575FE7762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19" authorId="2" shapeId="0" xr:uid="{BEE34556-5098-48B5-8007-9497B172B9DC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Added 03/2018
</t>
        </r>
      </text>
    </comment>
    <comment ref="B120" authorId="3" shapeId="0" xr:uid="{4D8D9F3F-CA78-4F7D-A22A-17F332F39CB1}">
      <text>
        <r>
          <rPr>
            <b/>
            <sz val="9"/>
            <color indexed="81"/>
            <rFont val="Tahoma"/>
            <family val="2"/>
          </rPr>
          <t>Kettner, Cheryl:</t>
        </r>
        <r>
          <rPr>
            <sz val="9"/>
            <color indexed="81"/>
            <rFont val="Tahoma"/>
            <family val="2"/>
          </rPr>
          <t xml:space="preserve">
Account added 12/19/2019</t>
        </r>
      </text>
    </comment>
    <comment ref="B131" authorId="4" shapeId="0" xr:uid="{06B93D09-B7AA-4A41-9D86-D3DD760A09C6}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33" authorId="4" shapeId="0" xr:uid="{02A8F3B7-32DF-44DD-ADC3-E6C7F24C78BB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8" authorId="4" shapeId="0" xr:uid="{0BD51364-0B55-4059-A90A-1A03160A99D7}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CKettner</author>
  </authors>
  <commentList>
    <comment ref="A8" authorId="0" shapeId="0" xr:uid="{985DB193-7C57-4092-A045-0BD780914EAB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A10" authorId="0" shapeId="0" xr:uid="{BBE3FECE-42B5-45DB-943C-5F0F81D70183}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sharedStrings.xml><?xml version="1.0" encoding="utf-8"?>
<sst xmlns="http://schemas.openxmlformats.org/spreadsheetml/2006/main" count="253" uniqueCount="176">
  <si>
    <t>Avista Corp. - Resource Accounting</t>
  </si>
  <si>
    <t>WASHINGTON POWER COST DEFERRALS</t>
  </si>
  <si>
    <t>Line</t>
  </si>
  <si>
    <t>No.</t>
  </si>
  <si>
    <t>WASHINGTON ACTUALS</t>
  </si>
  <si>
    <t>TOTAL</t>
  </si>
  <si>
    <t>555 Purchased Power</t>
  </si>
  <si>
    <t>447 Sale for Resale</t>
  </si>
  <si>
    <t>501 Thermal Fuel</t>
  </si>
  <si>
    <t>547 CT Fuel</t>
  </si>
  <si>
    <t>456 Transmission Revenue</t>
  </si>
  <si>
    <t>565 Transmission Expense</t>
  </si>
  <si>
    <t>557 Broker Fees</t>
  </si>
  <si>
    <t>Adjusted Actual Net Expense</t>
  </si>
  <si>
    <t xml:space="preserve"> AUTHORIZED NET EXPENSE-SYSTEM</t>
  </si>
  <si>
    <t>Total through Aug</t>
  </si>
  <si>
    <t>Settlement Adjustment</t>
  </si>
  <si>
    <t>Authorized Net Expense</t>
  </si>
  <si>
    <t>Actual - Authorized Net Expense</t>
  </si>
  <si>
    <t>Resource Optimization - Subtotal</t>
  </si>
  <si>
    <t>Adjusted  Net Expense</t>
  </si>
  <si>
    <t>Washington Allocation</t>
  </si>
  <si>
    <t>Washington Share</t>
  </si>
  <si>
    <t>Washington 100% Activity (EIA 937)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</si>
  <si>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</si>
  <si>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Net Power Cost (+) Surcharge (-) Rebate</t>
  </si>
  <si>
    <t>WNP Correction*</t>
  </si>
  <si>
    <t>Cumulative Balance</t>
  </si>
  <si>
    <t>input</t>
  </si>
  <si>
    <t>and up</t>
  </si>
  <si>
    <t>check #-should be zero</t>
  </si>
  <si>
    <t>Deferral Amount, Cumulative (Customer)</t>
  </si>
  <si>
    <t>customer deferred W/O Interest</t>
  </si>
  <si>
    <t>Deferral Amount, Monthly Entry</t>
  </si>
  <si>
    <t>Acct 557280 Entry; (+) Rebate, (-) Surcharge</t>
  </si>
  <si>
    <t>Company Band Gross Margin Impact, Cumulative</t>
  </si>
  <si>
    <t>company absorbed</t>
  </si>
  <si>
    <t>Deadband</t>
  </si>
  <si>
    <t>WASHINGTON DEFERRED POWER COST CALCULATION - ACTUAL SYSTEM POWER SUPPLY EXPENSES</t>
  </si>
  <si>
    <t>Deal Number</t>
  </si>
  <si>
    <t>Total</t>
  </si>
  <si>
    <t>555 PURCHASED POWER</t>
  </si>
  <si>
    <t>Short-Term Purchases</t>
  </si>
  <si>
    <t>Chelan County PUD (Rocky Reach Slice)</t>
  </si>
  <si>
    <t>Douglas County PUD (Wells Settlement)</t>
  </si>
  <si>
    <t>Douglas County PUD (Wells)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</si>
  <si>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</si>
  <si>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</si>
  <si>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BPA 573</t>
  </si>
  <si>
    <t>Inland Power &amp; Light - Deer Lake</t>
  </si>
  <si>
    <t>Small Power</t>
  </si>
  <si>
    <t xml:space="preserve">Arch Ford (Jim Ford) 100133, Glen/Rose Marie (Sheep Creek) 100151, Idaho County L&amp;P (John Day) 100460, James White 100163, Mike Johnson (Hydrotech) 214285, Spokane Co. 186693, Deep Creek </t>
  </si>
  <si>
    <t>Stimson Lumber</t>
  </si>
  <si>
    <t>City of Spokane-Upriver</t>
  </si>
  <si>
    <t>City of Spokane - Waste-to-Energy</t>
  </si>
  <si>
    <t>Clearwater Power Company</t>
  </si>
  <si>
    <t>Rathdrum Power, LLC (Lancaster PPA )</t>
  </si>
  <si>
    <t>100074, 100075, 100076</t>
  </si>
  <si>
    <t>Palouse Wind</t>
  </si>
  <si>
    <t>Rattlesnake Flat, LLC</t>
  </si>
  <si>
    <t>WPM Ancillary Services</t>
  </si>
  <si>
    <t>Non-Mon. Accruals</t>
  </si>
  <si>
    <t>Total 555 Purchased Power</t>
  </si>
  <si>
    <t xml:space="preserve"> </t>
  </si>
  <si>
    <t>(1) Effective November, 2008, WNP-3 purchase expense has been adjusted to reflect the mid-point price,  per Settlement Agreement, Cause No. U-86-99</t>
  </si>
  <si>
    <t>Fin Swaps</t>
  </si>
  <si>
    <t>Lancaster</t>
  </si>
  <si>
    <t>Clearwater</t>
  </si>
  <si>
    <t>NonMonetary</t>
  </si>
  <si>
    <t>Bookouts</t>
  </si>
  <si>
    <t>Intercompany Ancillary</t>
  </si>
  <si>
    <t>Solar Select Adjustment</t>
  </si>
  <si>
    <t>WNP3 Mid Point</t>
  </si>
  <si>
    <t xml:space="preserve">Bonneville Power Admin Deal #573 Enter actual volume Nov - Apr Delivery period - need to update volumes (difference between midpt. &amp; commodity rate </t>
  </si>
  <si>
    <t>447 SALES FOR RESALE</t>
  </si>
  <si>
    <t>Short-Term Sales</t>
  </si>
  <si>
    <t>Nichols Pumping Index Sale</t>
  </si>
  <si>
    <t>from Nichols billing worksheet - POWERACC\BILLING\NICHOLS</t>
  </si>
  <si>
    <t>Sovereign Power/Kaiser Load Following</t>
  </si>
  <si>
    <t>223178-180 Capacity only - RF (Regulation)</t>
  </si>
  <si>
    <t>Pend Oreille DES</t>
  </si>
  <si>
    <t xml:space="preserve">223173-177 Capacity and Reserves
excludes deviation 
energy
</t>
  </si>
  <si>
    <t>Merchant Ancillary Services</t>
  </si>
  <si>
    <t>Total 447 Sales for Resale</t>
  </si>
  <si>
    <t>Solar Select Generation Priced at Powerdex</t>
  </si>
  <si>
    <t>Deduct Revenue From Solar Select</t>
  </si>
  <si>
    <t>Intercompany Transmission</t>
  </si>
  <si>
    <t>501 FUEL-DOLLARS</t>
  </si>
  <si>
    <t>Kettle Falls Wood-501110</t>
  </si>
  <si>
    <t>Kettle Falls Gas-501120</t>
  </si>
  <si>
    <t>Colstrip Coal-501140</t>
  </si>
  <si>
    <t>Colstrip Oil-501160</t>
  </si>
  <si>
    <t>Total 501 Fuel Expense</t>
  </si>
  <si>
    <t>501 FUEL-TONS</t>
  </si>
  <si>
    <t>Kettle Falls</t>
  </si>
  <si>
    <t>H:\Generation\KFGS Hog Fuel\....\YYYY KFGS SAUP.xls - use estimate Hog Fuel Consumed</t>
  </si>
  <si>
    <t>Colstrip</t>
  </si>
  <si>
    <t>H:\Generation\Colstrip\Colstrip Fuel ….\YYYY Colstrip Fuel.xls - Used Burned amount for current month</t>
  </si>
  <si>
    <t>501 FUEL-COST PER TON</t>
  </si>
  <si>
    <t>wood</t>
  </si>
  <si>
    <t xml:space="preserve">Colstrip </t>
  </si>
  <si>
    <t>coal</t>
  </si>
  <si>
    <t>547 FUEL</t>
  </si>
  <si>
    <t>NE CT Gas/Oil-547213</t>
  </si>
  <si>
    <t>Boulder Park-547216</t>
  </si>
  <si>
    <t>Kettle Falls CT-547211</t>
  </si>
  <si>
    <t>Coyote Springs2-547610</t>
  </si>
  <si>
    <t>Lancaster-547312</t>
  </si>
  <si>
    <t>Rathdrum CT-547310</t>
  </si>
  <si>
    <t>Total 547 Fuel Expense</t>
  </si>
  <si>
    <t>TOTAL NET EXPENSE</t>
  </si>
  <si>
    <t>456 TRANSMISSION REVENUE</t>
  </si>
  <si>
    <t>456100 ED AN</t>
  </si>
  <si>
    <t>456120 ED AN - BPA Settlement</t>
  </si>
  <si>
    <t>456020 ED AN - Sale of excess BPA Trans</t>
  </si>
  <si>
    <t>456030 ED AN - Clearwater Trans</t>
  </si>
  <si>
    <t>456130 ED AN - Ancillary Services Revenue</t>
  </si>
  <si>
    <t>456017 ED AN - Low Voltage</t>
  </si>
  <si>
    <t>456700 ED WA - Low Voltage</t>
  </si>
  <si>
    <t>456705 ED AN - Low Voltage</t>
  </si>
  <si>
    <t>B on A  Low Voltage - in Auth revenues</t>
  </si>
  <si>
    <t>Total 456 Transmission Revenue</t>
  </si>
  <si>
    <t>565 TRANSMISSION EXPENSE</t>
  </si>
  <si>
    <t>565000 ED AN</t>
  </si>
  <si>
    <t>565312 ED AN</t>
  </si>
  <si>
    <t>565710 ED AN</t>
  </si>
  <si>
    <t>Total 565 Transmission Expense</t>
  </si>
  <si>
    <t>557 Broker &amp; Related Fees</t>
  </si>
  <si>
    <t>557170 ED AN</t>
  </si>
  <si>
    <t>557172 ED AN</t>
  </si>
  <si>
    <t>557165 ED AN</t>
  </si>
  <si>
    <t>CAISO</t>
  </si>
  <si>
    <t>557018 ED AN</t>
  </si>
  <si>
    <t>Merchandise Processing Fee</t>
  </si>
  <si>
    <t>Total 557 ED AN Broker &amp; Related Fees</t>
  </si>
  <si>
    <t>Other Purchases and Sales</t>
  </si>
  <si>
    <t>Econ Dispatch-557010</t>
  </si>
  <si>
    <t>Econ Dispatch-557150</t>
  </si>
  <si>
    <t>Gas Bookouts-557700</t>
  </si>
  <si>
    <t>Gas Bookouts-557711</t>
  </si>
  <si>
    <t>Intraco Thermal Gas-557730</t>
  </si>
  <si>
    <t>Fuel DispatchFin -456010</t>
  </si>
  <si>
    <t>Fuel Dispatch-456015</t>
  </si>
  <si>
    <t>Other Elec Rev - Extraction Plant Cr - 456018</t>
  </si>
  <si>
    <t>Other Elec Rev - Specified Source - 456019</t>
  </si>
  <si>
    <t>Intraco Thermal Gas-456730</t>
  </si>
  <si>
    <t>Fuel Bookouts-456711</t>
  </si>
  <si>
    <t>Fuel Bookouts-456720</t>
  </si>
  <si>
    <t xml:space="preserve"> Other Purchases and Sales Subtotal</t>
  </si>
  <si>
    <t>Misc. Power Exp. Actual-557160 ED AN</t>
  </si>
  <si>
    <t>Misc. Power Exp. Subtotal</t>
  </si>
  <si>
    <t>Wind REC Exp Authorized</t>
  </si>
  <si>
    <t xml:space="preserve">Wind REC Exp Actual 557395 </t>
  </si>
  <si>
    <t>Wind REC Subtotal</t>
  </si>
  <si>
    <t>WA EIA937 Requirement (EWEB) - Expense</t>
  </si>
  <si>
    <t>WA EIA937 Requirement (EWEB) - Broker Fee Exp</t>
  </si>
  <si>
    <t>WA EIA 937 Requirement (EWEB) - Broker Fee Exp</t>
  </si>
  <si>
    <t>EWEB REC WA EIA 937 Compliance</t>
  </si>
  <si>
    <t>Net Resource Optimization</t>
  </si>
  <si>
    <t>Washington Electric Jurisdiction</t>
  </si>
  <si>
    <t>Energy Recovery Mechanism (ERM) Retail Revenue Credit Calculation - 2021</t>
  </si>
  <si>
    <t>Retail Sales - MWh</t>
  </si>
  <si>
    <t>YTD</t>
  </si>
  <si>
    <t>Total Billed Sales</t>
  </si>
  <si>
    <t>Deduct Prior Month Unbilled</t>
  </si>
  <si>
    <t>Add Current Month Unbilled</t>
  </si>
  <si>
    <t>Total Retail Sales</t>
  </si>
  <si>
    <t>Test Year Retail Sales</t>
  </si>
  <si>
    <t>Change to only include "actual" months</t>
  </si>
  <si>
    <t>Difference from Test Year</t>
  </si>
  <si>
    <t>Production Rate - $/MWh</t>
  </si>
  <si>
    <t>Total Revenue Credit - $</t>
  </si>
  <si>
    <t>Value to Put in Deferral Calculaton Spreadsheet:</t>
  </si>
  <si>
    <t>Actual</t>
  </si>
  <si>
    <t>to $10M</t>
  </si>
  <si>
    <t>to $4M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</si>
</sst>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409]mmm/yy;@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.0_);\(&quot;$&quot;#,##0.0\)"/>
    <numFmt numFmtId="169" formatCode="&quot;$&quot;#,##0.00"/>
    <numFmt numFmtId="170" formatCode="0_);\(0\)"/>
    <numFmt numFmtId="171" formatCode="mmmm\ yyyy"/>
  </numFmts>
  <fonts count="3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u/>
      <sz val="10"/>
      <name val="Geneva"/>
    </font>
    <font>
      <b/>
      <u/>
      <sz val="10"/>
      <name val="Geneva"/>
    </font>
    <font>
      <sz val="10"/>
      <name val="Geneva"/>
    </font>
    <font>
      <vertAlign val="superscript"/>
      <sz val="10"/>
      <name val="Arial"/>
      <family val="2"/>
    </font>
    <font>
      <u/>
      <sz val="10"/>
      <name val="Arial"/>
      <family val="2"/>
    </font>
    <font>
      <b/>
      <sz val="10"/>
      <name val="Geneva"/>
    </font>
    <font>
      <b/>
      <sz val="9"/>
      <color rgb="FF0000FF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9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5" fontId="2" fillId="0" borderId="0" xfId="1" applyNumberFormat="1" applyFont="1" applyFill="1" applyBorder="1"/>
    <xf numFmtId="5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4" fillId="0" borderId="0" xfId="0" applyFont="1"/>
    <xf numFmtId="0" fontId="1" fillId="0" borderId="3" xfId="0" applyFont="1" applyBorder="1"/>
    <xf numFmtId="164" fontId="1" fillId="0" borderId="3" xfId="0" applyNumberFormat="1" applyFont="1" applyBorder="1" applyAlignment="1">
      <alignment horizontal="right"/>
    </xf>
    <xf numFmtId="5" fontId="1" fillId="0" borderId="3" xfId="1" applyNumberFormat="1" applyFont="1" applyFill="1" applyBorder="1"/>
    <xf numFmtId="164" fontId="5" fillId="0" borderId="3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/>
    </xf>
    <xf numFmtId="5" fontId="6" fillId="0" borderId="0" xfId="2" applyNumberFormat="1" applyFont="1" applyFill="1" applyBorder="1" applyAlignment="1">
      <alignment horizontal="right"/>
    </xf>
    <xf numFmtId="5" fontId="6" fillId="0" borderId="0" xfId="2" applyNumberFormat="1" applyFont="1" applyFill="1" applyBorder="1"/>
    <xf numFmtId="5" fontId="7" fillId="0" borderId="0" xfId="0" applyNumberFormat="1" applyFont="1"/>
    <xf numFmtId="166" fontId="2" fillId="0" borderId="0" xfId="1" applyNumberFormat="1" applyFont="1" applyFill="1" applyBorder="1"/>
    <xf numFmtId="5" fontId="6" fillId="0" borderId="0" xfId="1" applyNumberFormat="1" applyFont="1" applyFill="1" applyBorder="1"/>
    <xf numFmtId="5" fontId="6" fillId="0" borderId="0" xfId="0" applyNumberFormat="1" applyFont="1"/>
    <xf numFmtId="5" fontId="1" fillId="0" borderId="3" xfId="0" applyNumberFormat="1" applyFont="1" applyBorder="1"/>
    <xf numFmtId="5" fontId="1" fillId="0" borderId="3" xfId="0" applyNumberFormat="1" applyFont="1" applyBorder="1" applyAlignment="1">
      <alignment horizontal="right"/>
    </xf>
    <xf numFmtId="0" fontId="2" fillId="0" borderId="3" xfId="0" applyFont="1" applyBorder="1"/>
    <xf numFmtId="5" fontId="2" fillId="0" borderId="3" xfId="2" applyNumberFormat="1" applyFont="1" applyFill="1" applyBorder="1" applyAlignment="1">
      <alignment horizontal="right"/>
    </xf>
    <xf numFmtId="5" fontId="2" fillId="0" borderId="3" xfId="2" applyNumberFormat="1" applyFont="1" applyFill="1" applyBorder="1"/>
    <xf numFmtId="5" fontId="2" fillId="0" borderId="0" xfId="0" applyNumberFormat="1" applyFont="1"/>
    <xf numFmtId="5" fontId="2" fillId="0" borderId="0" xfId="2" applyNumberFormat="1" applyFont="1" applyFill="1" applyBorder="1"/>
    <xf numFmtId="10" fontId="2" fillId="0" borderId="0" xfId="3" applyNumberFormat="1" applyFont="1" applyFill="1" applyBorder="1"/>
    <xf numFmtId="5" fontId="2" fillId="0" borderId="0" xfId="2" applyNumberFormat="1" applyFont="1" applyFill="1" applyBorder="1" applyAlignment="1">
      <alignment horizontal="right"/>
    </xf>
    <xf numFmtId="5" fontId="2" fillId="0" borderId="0" xfId="4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5" fontId="2" fillId="0" borderId="1" xfId="2" applyNumberFormat="1" applyFont="1" applyFill="1" applyBorder="1" applyAlignment="1">
      <alignment horizontal="right" vertical="center"/>
    </xf>
    <xf numFmtId="5" fontId="2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wrapText="1"/>
    </xf>
    <xf numFmtId="5" fontId="1" fillId="0" borderId="2" xfId="2" applyNumberFormat="1" applyFont="1" applyFill="1" applyBorder="1" applyAlignment="1">
      <alignment horizontal="right" vertical="center"/>
    </xf>
    <xf numFmtId="5" fontId="1" fillId="0" borderId="2" xfId="2" applyNumberFormat="1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5" fontId="1" fillId="0" borderId="2" xfId="2" applyNumberFormat="1" applyFont="1" applyFill="1" applyBorder="1" applyAlignment="1">
      <alignment horizontal="right" vertical="center"/>
    </xf>
    <xf numFmtId="5" fontId="6" fillId="0" borderId="2" xfId="2" applyNumberFormat="1" applyFont="1" applyFill="1" applyBorder="1" applyAlignment="1">
      <alignment vertical="center"/>
    </xf>
    <xf numFmtId="164" fontId="10" fillId="0" borderId="3" xfId="2" applyNumberFormat="1" applyFont="1" applyFill="1" applyBorder="1"/>
    <xf numFmtId="5" fontId="1" fillId="0" borderId="3" xfId="2" applyNumberFormat="1" applyFont="1" applyFill="1" applyBorder="1"/>
    <xf numFmtId="3" fontId="4" fillId="0" borderId="0" xfId="1" applyNumberFormat="1" applyFont="1" applyFill="1" applyBorder="1"/>
    <xf numFmtId="9" fontId="2" fillId="0" borderId="0" xfId="1" applyNumberFormat="1" applyFont="1" applyFill="1" applyBorder="1"/>
    <xf numFmtId="9" fontId="4" fillId="0" borderId="0" xfId="1" applyNumberFormat="1" applyFont="1" applyFill="1" applyBorder="1"/>
    <xf numFmtId="3" fontId="2" fillId="0" borderId="0" xfId="2" applyNumberFormat="1" applyFont="1" applyFill="1" applyBorder="1" applyAlignment="1"/>
    <xf numFmtId="164" fontId="2" fillId="0" borderId="0" xfId="0" applyNumberFormat="1" applyFont="1"/>
    <xf numFmtId="2" fontId="2" fillId="0" borderId="0" xfId="0" applyNumberFormat="1" applyFont="1"/>
    <xf numFmtId="167" fontId="2" fillId="0" borderId="0" xfId="2" applyNumberFormat="1" applyFont="1" applyFill="1" applyBorder="1" applyAlignment="1"/>
    <xf numFmtId="3" fontId="2" fillId="0" borderId="0" xfId="0" applyNumberFormat="1" applyFont="1"/>
    <xf numFmtId="166" fontId="2" fillId="0" borderId="0" xfId="1" applyNumberFormat="1" applyFont="1" applyFill="1" applyBorder="1" applyAlignment="1"/>
    <xf numFmtId="5" fontId="1" fillId="0" borderId="3" xfId="2" applyNumberFormat="1" applyFont="1" applyFill="1" applyBorder="1" applyAlignment="1">
      <alignment vertical="center"/>
    </xf>
    <xf numFmtId="0" fontId="1" fillId="0" borderId="4" xfId="0" applyFont="1" applyBorder="1" applyAlignment="1">
      <alignment horizontal="left" wrapText="1"/>
    </xf>
    <xf numFmtId="0" fontId="2" fillId="0" borderId="4" xfId="0" applyFont="1" applyBorder="1"/>
    <xf numFmtId="5" fontId="1" fillId="0" borderId="4" xfId="2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4" fontId="1" fillId="0" borderId="0" xfId="2" applyFont="1" applyFill="1" applyAlignment="1">
      <alignment horizontal="center"/>
    </xf>
    <xf numFmtId="0" fontId="0" fillId="0" borderId="0" xfId="0" applyAlignment="1">
      <alignment horizontal="right"/>
    </xf>
    <xf numFmtId="43" fontId="2" fillId="0" borderId="0" xfId="1" applyFont="1" applyFill="1" applyBorder="1"/>
    <xf numFmtId="5" fontId="1" fillId="0" borderId="0" xfId="2" applyNumberFormat="1" applyFont="1" applyFill="1" applyBorder="1" applyAlignment="1">
      <alignment vertical="center"/>
    </xf>
    <xf numFmtId="44" fontId="0" fillId="0" borderId="0" xfId="0" applyNumberFormat="1"/>
    <xf numFmtId="7" fontId="2" fillId="0" borderId="0" xfId="0" applyNumberFormat="1" applyFont="1"/>
    <xf numFmtId="0" fontId="0" fillId="0" borderId="0" xfId="0" applyAlignment="1">
      <alignment horizontal="center"/>
    </xf>
    <xf numFmtId="166" fontId="2" fillId="0" borderId="0" xfId="1" applyNumberFormat="1" applyFill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/>
    </xf>
    <xf numFmtId="5" fontId="2" fillId="0" borderId="0" xfId="1" applyNumberFormat="1" applyFont="1" applyFill="1"/>
    <xf numFmtId="5" fontId="0" fillId="0" borderId="0" xfId="0" applyNumberFormat="1"/>
    <xf numFmtId="5" fontId="0" fillId="0" borderId="0" xfId="1" applyNumberFormat="1" applyFont="1" applyFill="1"/>
    <xf numFmtId="0" fontId="13" fillId="0" borderId="0" xfId="0" applyFont="1"/>
    <xf numFmtId="0" fontId="13" fillId="0" borderId="0" xfId="0" applyFont="1" applyAlignment="1">
      <alignment horizontal="left"/>
    </xf>
    <xf numFmtId="5" fontId="6" fillId="0" borderId="0" xfId="1" applyNumberFormat="1" applyFont="1" applyFill="1"/>
    <xf numFmtId="5" fontId="6" fillId="0" borderId="0" xfId="1" applyNumberFormat="1" applyFont="1" applyFill="1" applyProtection="1">
      <protection locked="0"/>
    </xf>
    <xf numFmtId="0" fontId="0" fillId="0" borderId="0" xfId="0" applyAlignment="1">
      <alignment horizontal="left"/>
    </xf>
    <xf numFmtId="5" fontId="2" fillId="0" borderId="0" xfId="1" applyNumberFormat="1" applyFill="1"/>
    <xf numFmtId="5" fontId="2" fillId="0" borderId="0" xfId="1" applyNumberFormat="1" applyFont="1" applyFill="1" applyBorder="1" applyProtection="1">
      <protection locked="0"/>
    </xf>
    <xf numFmtId="0" fontId="1" fillId="0" borderId="3" xfId="0" applyFont="1" applyBorder="1" applyAlignment="1">
      <alignment vertical="center"/>
    </xf>
    <xf numFmtId="5" fontId="1" fillId="0" borderId="3" xfId="0" applyNumberFormat="1" applyFont="1" applyBorder="1" applyAlignment="1">
      <alignment vertical="center"/>
    </xf>
    <xf numFmtId="5" fontId="1" fillId="0" borderId="3" xfId="1" applyNumberFormat="1" applyFont="1" applyFill="1" applyBorder="1" applyAlignment="1">
      <alignment horizontal="right" vertical="center"/>
    </xf>
    <xf numFmtId="5" fontId="1" fillId="0" borderId="0" xfId="1" applyNumberFormat="1" applyFont="1" applyFill="1" applyBorder="1" applyProtection="1">
      <protection locked="0"/>
    </xf>
    <xf numFmtId="5" fontId="1" fillId="0" borderId="4" xfId="1" applyNumberFormat="1" applyFont="1" applyFill="1" applyBorder="1" applyAlignment="1">
      <alignment horizontal="right"/>
    </xf>
    <xf numFmtId="0" fontId="1" fillId="0" borderId="0" xfId="0" applyFont="1"/>
    <xf numFmtId="5" fontId="2" fillId="0" borderId="0" xfId="0" applyNumberFormat="1" applyFont="1" applyAlignment="1" applyProtection="1">
      <alignment horizontal="center"/>
      <protection locked="0"/>
    </xf>
    <xf numFmtId="166" fontId="2" fillId="0" borderId="0" xfId="1" applyNumberFormat="1" applyFill="1"/>
    <xf numFmtId="0" fontId="15" fillId="0" borderId="0" xfId="0" applyFont="1"/>
    <xf numFmtId="5" fontId="0" fillId="0" borderId="1" xfId="0" applyNumberFormat="1" applyBorder="1"/>
    <xf numFmtId="43" fontId="6" fillId="0" borderId="1" xfId="1" applyFont="1" applyFill="1" applyBorder="1"/>
    <xf numFmtId="0" fontId="16" fillId="0" borderId="0" xfId="0" applyFont="1"/>
    <xf numFmtId="5" fontId="1" fillId="0" borderId="0" xfId="0" applyNumberFormat="1" applyFont="1"/>
    <xf numFmtId="5" fontId="2" fillId="0" borderId="0" xfId="1" applyNumberFormat="1" applyFill="1" applyBorder="1"/>
    <xf numFmtId="0" fontId="2" fillId="0" borderId="0" xfId="0" applyFont="1" applyAlignment="1">
      <alignment vertical="top"/>
    </xf>
    <xf numFmtId="5" fontId="2" fillId="0" borderId="0" xfId="1" applyNumberFormat="1" applyFont="1" applyFill="1" applyProtection="1">
      <protection locked="0"/>
    </xf>
    <xf numFmtId="0" fontId="1" fillId="0" borderId="3" xfId="0" applyFont="1" applyBorder="1" applyAlignment="1">
      <alignment horizontal="center" vertical="center"/>
    </xf>
    <xf numFmtId="5" fontId="1" fillId="0" borderId="0" xfId="1" applyNumberFormat="1" applyFont="1" applyFill="1" applyBorder="1" applyAlignment="1">
      <alignment horizontal="right"/>
    </xf>
    <xf numFmtId="166" fontId="2" fillId="0" borderId="0" xfId="1" applyNumberFormat="1" applyFill="1" applyBorder="1"/>
    <xf numFmtId="0" fontId="11" fillId="0" borderId="0" xfId="0" applyFont="1"/>
    <xf numFmtId="168" fontId="2" fillId="0" borderId="0" xfId="1" applyNumberFormat="1" applyFill="1" applyBorder="1"/>
    <xf numFmtId="5" fontId="2" fillId="0" borderId="1" xfId="2" applyNumberFormat="1" applyFont="1" applyFill="1" applyBorder="1"/>
    <xf numFmtId="5" fontId="0" fillId="0" borderId="1" xfId="1" applyNumberFormat="1" applyFont="1" applyFill="1" applyBorder="1"/>
    <xf numFmtId="5" fontId="1" fillId="0" borderId="0" xfId="2" applyNumberFormat="1" applyFont="1" applyFill="1"/>
    <xf numFmtId="168" fontId="1" fillId="0" borderId="0" xfId="1" applyNumberFormat="1" applyFont="1" applyFill="1" applyBorder="1"/>
    <xf numFmtId="168" fontId="2" fillId="0" borderId="0" xfId="1" applyNumberFormat="1" applyFont="1" applyFill="1" applyBorder="1"/>
    <xf numFmtId="5" fontId="2" fillId="0" borderId="1" xfId="0" applyNumberFormat="1" applyFont="1" applyBorder="1"/>
    <xf numFmtId="168" fontId="1" fillId="0" borderId="0" xfId="1" applyNumberFormat="1" applyFont="1" applyFill="1" applyBorder="1" applyAlignment="1">
      <alignment horizontal="right"/>
    </xf>
    <xf numFmtId="166" fontId="0" fillId="0" borderId="0" xfId="0" applyNumberFormat="1"/>
    <xf numFmtId="166" fontId="6" fillId="0" borderId="0" xfId="1" applyNumberFormat="1" applyFont="1" applyFill="1"/>
    <xf numFmtId="166" fontId="0" fillId="0" borderId="0" xfId="1" applyNumberFormat="1" applyFont="1" applyFill="1"/>
    <xf numFmtId="7" fontId="2" fillId="0" borderId="0" xfId="2" applyNumberFormat="1" applyFill="1"/>
    <xf numFmtId="169" fontId="2" fillId="0" borderId="0" xfId="2" applyNumberFormat="1" applyFill="1" applyBorder="1"/>
    <xf numFmtId="169" fontId="2" fillId="0" borderId="0" xfId="2" applyNumberFormat="1" applyFill="1"/>
    <xf numFmtId="164" fontId="2" fillId="0" borderId="0" xfId="1" applyNumberFormat="1" applyFill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1" fillId="0" borderId="0" xfId="1" applyNumberFormat="1" applyFont="1" applyFill="1" applyBorder="1"/>
    <xf numFmtId="164" fontId="1" fillId="0" borderId="3" xfId="0" applyNumberFormat="1" applyFont="1" applyBorder="1"/>
    <xf numFmtId="0" fontId="16" fillId="0" borderId="3" xfId="0" applyFont="1" applyBorder="1" applyAlignment="1">
      <alignment vertical="center"/>
    </xf>
    <xf numFmtId="5" fontId="16" fillId="0" borderId="3" xfId="0" applyNumberFormat="1" applyFont="1" applyBorder="1" applyAlignment="1">
      <alignment vertical="center"/>
    </xf>
    <xf numFmtId="164" fontId="16" fillId="0" borderId="0" xfId="1" applyNumberFormat="1" applyFont="1" applyFill="1" applyBorder="1" applyAlignment="1">
      <alignment horizontal="right"/>
    </xf>
    <xf numFmtId="164" fontId="16" fillId="0" borderId="3" xfId="1" applyNumberFormat="1" applyFont="1" applyFill="1" applyBorder="1" applyAlignment="1">
      <alignment horizontal="right"/>
    </xf>
    <xf numFmtId="0" fontId="9" fillId="0" borderId="0" xfId="0" applyFont="1"/>
    <xf numFmtId="170" fontId="17" fillId="0" borderId="0" xfId="0" applyNumberFormat="1" applyFont="1" applyAlignment="1">
      <alignment horizontal="center"/>
    </xf>
    <xf numFmtId="2" fontId="0" fillId="0" borderId="0" xfId="0" applyNumberFormat="1"/>
    <xf numFmtId="5" fontId="9" fillId="0" borderId="0" xfId="1" applyNumberFormat="1" applyFont="1" applyFill="1"/>
    <xf numFmtId="5" fontId="9" fillId="0" borderId="0" xfId="2" applyNumberFormat="1" applyFont="1" applyFill="1" applyBorder="1"/>
    <xf numFmtId="164" fontId="2" fillId="0" borderId="0" xfId="1" applyNumberFormat="1" applyFont="1" applyFill="1" applyBorder="1"/>
    <xf numFmtId="0" fontId="9" fillId="0" borderId="1" xfId="0" applyFont="1" applyBorder="1"/>
    <xf numFmtId="0" fontId="1" fillId="0" borderId="3" xfId="0" applyFont="1" applyBorder="1" applyAlignment="1">
      <alignment horizontal="left" vertical="center"/>
    </xf>
    <xf numFmtId="5" fontId="2" fillId="0" borderId="0" xfId="2" applyNumberFormat="1" applyFont="1" applyFill="1"/>
    <xf numFmtId="0" fontId="0" fillId="0" borderId="1" xfId="0" applyBorder="1" applyAlignment="1">
      <alignment horizontal="center"/>
    </xf>
    <xf numFmtId="0" fontId="18" fillId="0" borderId="0" xfId="0" applyFont="1"/>
    <xf numFmtId="5" fontId="2" fillId="0" borderId="1" xfId="1" applyNumberFormat="1" applyFont="1" applyFill="1" applyBorder="1"/>
    <xf numFmtId="0" fontId="0" fillId="0" borderId="3" xfId="0" applyBorder="1" applyAlignment="1">
      <alignment horizontal="center" vertical="center"/>
    </xf>
    <xf numFmtId="5" fontId="1" fillId="0" borderId="3" xfId="1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5" fontId="2" fillId="0" borderId="5" xfId="2" applyNumberFormat="1" applyFill="1" applyBorder="1"/>
    <xf numFmtId="5" fontId="2" fillId="0" borderId="0" xfId="2" applyNumberFormat="1" applyFill="1" applyBorder="1"/>
    <xf numFmtId="5" fontId="2" fillId="0" borderId="1" xfId="2" applyNumberFormat="1" applyFill="1" applyBorder="1"/>
    <xf numFmtId="5" fontId="6" fillId="0" borderId="0" xfId="2" applyNumberFormat="1" applyFont="1" applyFill="1"/>
    <xf numFmtId="0" fontId="7" fillId="0" borderId="0" xfId="0" applyFont="1"/>
    <xf numFmtId="0" fontId="2" fillId="0" borderId="1" xfId="0" applyFont="1" applyBorder="1" applyAlignment="1">
      <alignment horizontal="left"/>
    </xf>
    <xf numFmtId="0" fontId="9" fillId="0" borderId="0" xfId="0" applyFont="1" applyAlignment="1">
      <alignment horizontal="right"/>
    </xf>
    <xf numFmtId="1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5" fontId="1" fillId="0" borderId="4" xfId="0" applyNumberFormat="1" applyFont="1" applyBorder="1" applyAlignment="1">
      <alignment vertical="center"/>
    </xf>
    <xf numFmtId="5" fontId="1" fillId="0" borderId="4" xfId="1" applyNumberFormat="1" applyFont="1" applyFill="1" applyBorder="1" applyAlignment="1">
      <alignment vertical="center"/>
    </xf>
    <xf numFmtId="164" fontId="1" fillId="0" borderId="0" xfId="0" applyNumberFormat="1" applyFont="1"/>
    <xf numFmtId="166" fontId="2" fillId="0" borderId="0" xfId="1" applyNumberFormat="1" applyFont="1" applyFill="1"/>
    <xf numFmtId="0" fontId="23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71" fontId="26" fillId="0" borderId="0" xfId="0" applyNumberFormat="1" applyFont="1" applyAlignment="1">
      <alignment horizontal="center"/>
    </xf>
    <xf numFmtId="0" fontId="27" fillId="0" borderId="3" xfId="0" applyFont="1" applyBorder="1" applyAlignment="1">
      <alignment vertical="center"/>
    </xf>
    <xf numFmtId="17" fontId="27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166" fontId="28" fillId="0" borderId="0" xfId="1" applyNumberFormat="1" applyFont="1" applyFill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0" xfId="0" applyNumberFormat="1" applyFont="1"/>
    <xf numFmtId="0" fontId="23" fillId="0" borderId="0" xfId="0" applyFont="1" applyAlignment="1">
      <alignment vertical="center"/>
    </xf>
    <xf numFmtId="166" fontId="23" fillId="0" borderId="0" xfId="1" applyNumberFormat="1" applyFont="1" applyFill="1"/>
    <xf numFmtId="166" fontId="23" fillId="0" borderId="0" xfId="1" applyNumberFormat="1" applyFont="1" applyFill="1" applyAlignment="1">
      <alignment vertical="center"/>
    </xf>
    <xf numFmtId="0" fontId="23" fillId="0" borderId="0" xfId="0" applyFont="1" applyAlignment="1">
      <alignment horizontal="center"/>
    </xf>
    <xf numFmtId="0" fontId="3" fillId="0" borderId="3" xfId="0" applyFont="1" applyBorder="1" applyAlignment="1">
      <alignment horizontal="left" vertical="center"/>
    </xf>
    <xf numFmtId="166" fontId="3" fillId="0" borderId="3" xfId="1" applyNumberFormat="1" applyFont="1" applyFill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0" fontId="3" fillId="0" borderId="0" xfId="0" quotePrefix="1" applyFont="1" applyAlignment="1">
      <alignment horizontal="left" vertical="center"/>
    </xf>
    <xf numFmtId="166" fontId="26" fillId="0" borderId="0" xfId="1" applyNumberFormat="1" applyFont="1" applyFill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166" fontId="29" fillId="0" borderId="3" xfId="1" applyNumberFormat="1" applyFont="1" applyFill="1" applyBorder="1" applyAlignment="1">
      <alignment vertical="center"/>
    </xf>
    <xf numFmtId="166" fontId="29" fillId="0" borderId="3" xfId="0" applyNumberFormat="1" applyFont="1" applyBorder="1" applyAlignment="1">
      <alignment vertical="center"/>
    </xf>
    <xf numFmtId="169" fontId="30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5" fontId="3" fillId="0" borderId="4" xfId="0" applyNumberFormat="1" applyFont="1" applyBorder="1" applyAlignment="1">
      <alignment vertical="center"/>
    </xf>
    <xf numFmtId="0" fontId="23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17" fontId="27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5" fontId="3" fillId="0" borderId="0" xfId="0" applyNumberFormat="1" applyFont="1" applyAlignment="1">
      <alignment vertical="center"/>
    </xf>
    <xf numFmtId="0" fontId="32" fillId="0" borderId="0" xfId="0" applyFont="1"/>
    <xf numFmtId="0" fontId="33" fillId="0" borderId="0" xfId="0" applyFont="1" applyAlignment="1">
      <alignment horizontal="center"/>
    </xf>
    <xf numFmtId="0" fontId="31" fillId="0" borderId="0" xfId="0" applyFont="1"/>
  </cellXfs>
  <cellStyles count="5">
    <cellStyle name="Accent3" xfId="4" builtinId="37"/>
    <cellStyle name="Comma" xfId="1" builtinId="3"/>
    <cellStyle name="Currency" xfId="2" builtinId="4"/>
    <cellStyle name="Normal" xfId="0" builtinId="0"/>
    <cellStyle name="Percent" xfId="3" builtinId="5"/>
  </cellStyles>
  <dxfs count="1"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ug%202021%20WA%20%20ID%20Actual%20Deferrals%20-%20Snaps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Tab"/>
      <sheetName val="WA Summary "/>
      <sheetName val="WA Monthly"/>
      <sheetName val="WA RRC"/>
      <sheetName val="ID Summary"/>
      <sheetName val="ID Monthly"/>
      <sheetName val="ID LCA"/>
      <sheetName val="Solar Select"/>
      <sheetName val="Old"/>
    </sheetNames>
    <sheetDataSet>
      <sheetData sheetId="0"/>
      <sheetData sheetId="1">
        <row r="19">
          <cell r="C19">
            <v>1191666.67</v>
          </cell>
          <cell r="D19">
            <v>1191666.67</v>
          </cell>
          <cell r="E19">
            <v>1191666.67</v>
          </cell>
          <cell r="F19">
            <v>1191666.67</v>
          </cell>
          <cell r="G19">
            <v>1191666.67</v>
          </cell>
          <cell r="H19">
            <v>1191666.67</v>
          </cell>
          <cell r="I19">
            <v>1191666.67</v>
          </cell>
          <cell r="J19">
            <v>1191666.67</v>
          </cell>
        </row>
        <row r="20">
          <cell r="C20">
            <v>192121.58</v>
          </cell>
          <cell r="D20">
            <v>210942.86</v>
          </cell>
          <cell r="E20">
            <v>116947.51</v>
          </cell>
          <cell r="F20">
            <v>138457.82</v>
          </cell>
          <cell r="G20">
            <v>155367.44</v>
          </cell>
          <cell r="H20">
            <v>245358.07</v>
          </cell>
          <cell r="I20">
            <v>456636.14</v>
          </cell>
          <cell r="J20">
            <v>327791.83</v>
          </cell>
        </row>
        <row r="21">
          <cell r="C21">
            <v>181634</v>
          </cell>
          <cell r="D21">
            <v>181634</v>
          </cell>
          <cell r="E21">
            <v>181634</v>
          </cell>
          <cell r="F21">
            <v>181634</v>
          </cell>
          <cell r="G21">
            <v>181634</v>
          </cell>
          <cell r="H21">
            <v>181634</v>
          </cell>
          <cell r="I21">
            <v>181634</v>
          </cell>
          <cell r="J21">
            <v>181634</v>
          </cell>
        </row>
        <row r="22">
          <cell r="C22">
            <v>939387.38</v>
          </cell>
          <cell r="D22">
            <v>939387.38</v>
          </cell>
          <cell r="E22">
            <v>939387.38</v>
          </cell>
          <cell r="F22">
            <v>942921.98</v>
          </cell>
          <cell r="G22">
            <v>939387.38</v>
          </cell>
          <cell r="H22">
            <v>939387.38</v>
          </cell>
          <cell r="I22">
            <v>939387.38</v>
          </cell>
          <cell r="J22">
            <v>939387.38</v>
          </cell>
        </row>
        <row r="24">
          <cell r="C24">
            <v>1259.3499999999999</v>
          </cell>
          <cell r="D24">
            <v>1103.95</v>
          </cell>
          <cell r="E24">
            <v>1364.35</v>
          </cell>
          <cell r="F24">
            <v>1082.95</v>
          </cell>
          <cell r="G24">
            <v>1112.3499999999999</v>
          </cell>
          <cell r="H24">
            <v>805.75</v>
          </cell>
          <cell r="I24">
            <v>751.15</v>
          </cell>
          <cell r="J24">
            <v>868.75</v>
          </cell>
        </row>
        <row r="25">
          <cell r="C25">
            <v>156566.79999999999</v>
          </cell>
          <cell r="D25">
            <v>140786.69</v>
          </cell>
          <cell r="E25">
            <v>123151.94</v>
          </cell>
          <cell r="F25">
            <v>140445.35999999999</v>
          </cell>
          <cell r="G25">
            <v>120235.01</v>
          </cell>
          <cell r="H25">
            <v>120818.76</v>
          </cell>
          <cell r="I25">
            <v>60571.86</v>
          </cell>
          <cell r="J25">
            <v>31100.02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35">
          <cell r="C35">
            <v>136395.84</v>
          </cell>
          <cell r="D35">
            <v>105545.8</v>
          </cell>
          <cell r="E35">
            <v>101790.36</v>
          </cell>
          <cell r="F35">
            <v>47742.64</v>
          </cell>
          <cell r="G35">
            <v>115695.75</v>
          </cell>
          <cell r="H35">
            <v>129806.86</v>
          </cell>
          <cell r="I35">
            <v>169734.83</v>
          </cell>
          <cell r="J35">
            <v>167389.14000000001</v>
          </cell>
        </row>
        <row r="36">
          <cell r="C36">
            <v>352910.24</v>
          </cell>
          <cell r="D36">
            <v>210445.56</v>
          </cell>
          <cell r="E36">
            <v>214419.75</v>
          </cell>
          <cell r="F36">
            <v>263619.75</v>
          </cell>
          <cell r="G36">
            <v>244032</v>
          </cell>
          <cell r="H36">
            <v>128596.5</v>
          </cell>
          <cell r="I36">
            <v>922.4</v>
          </cell>
          <cell r="J36">
            <v>0</v>
          </cell>
        </row>
        <row r="37">
          <cell r="C37">
            <v>553989.78</v>
          </cell>
          <cell r="D37">
            <v>561159.18000000005</v>
          </cell>
          <cell r="E37">
            <v>492537.78</v>
          </cell>
          <cell r="F37">
            <v>463820.35</v>
          </cell>
          <cell r="G37">
            <v>341741.4</v>
          </cell>
          <cell r="H37">
            <v>419370.07</v>
          </cell>
          <cell r="I37">
            <v>510666.12</v>
          </cell>
          <cell r="J37">
            <v>493357.14</v>
          </cell>
        </row>
        <row r="38">
          <cell r="C38">
            <v>1545.44</v>
          </cell>
          <cell r="D38">
            <v>3341.39</v>
          </cell>
          <cell r="E38">
            <v>0</v>
          </cell>
          <cell r="F38">
            <v>1490.18</v>
          </cell>
          <cell r="G38">
            <v>1534.39</v>
          </cell>
          <cell r="H38">
            <v>1287.56</v>
          </cell>
          <cell r="I38">
            <v>1342.82</v>
          </cell>
          <cell r="J38">
            <v>1486.5</v>
          </cell>
        </row>
        <row r="39">
          <cell r="C39">
            <v>2379924.42</v>
          </cell>
          <cell r="D39">
            <v>2422368.9500000002</v>
          </cell>
          <cell r="E39">
            <v>2400609.7400000002</v>
          </cell>
          <cell r="F39">
            <v>2406660.02</v>
          </cell>
          <cell r="G39">
            <v>2389642.5</v>
          </cell>
          <cell r="H39">
            <v>2177827.71</v>
          </cell>
          <cell r="I39">
            <v>2413749.92</v>
          </cell>
          <cell r="J39">
            <v>2448343.7999999998</v>
          </cell>
        </row>
        <row r="40">
          <cell r="C40">
            <v>2054962.14</v>
          </cell>
          <cell r="D40">
            <v>2174857.2999999998</v>
          </cell>
          <cell r="E40">
            <v>2096184.09</v>
          </cell>
          <cell r="F40">
            <v>2291429.14</v>
          </cell>
          <cell r="G40">
            <v>1906563.12</v>
          </cell>
          <cell r="H40">
            <v>1407873.39</v>
          </cell>
          <cell r="I40">
            <v>1041029.99</v>
          </cell>
          <cell r="J40">
            <v>1445899.84</v>
          </cell>
        </row>
        <row r="41">
          <cell r="C41">
            <v>741745.32</v>
          </cell>
          <cell r="D41">
            <v>1257608.1000000001</v>
          </cell>
          <cell r="E41">
            <v>1069731.33</v>
          </cell>
          <cell r="F41">
            <v>1280006.1399999999</v>
          </cell>
          <cell r="G41">
            <v>1077367.31</v>
          </cell>
          <cell r="H41">
            <v>1028077.12</v>
          </cell>
          <cell r="I41">
            <v>649498.46</v>
          </cell>
          <cell r="J41">
            <v>923141.2</v>
          </cell>
        </row>
        <row r="45">
          <cell r="C45">
            <v>-60959.4</v>
          </cell>
          <cell r="D45">
            <v>-111783.6</v>
          </cell>
          <cell r="E45">
            <v>-73105.649999999994</v>
          </cell>
          <cell r="F45">
            <v>-101368.45</v>
          </cell>
          <cell r="G45">
            <v>-89142.9</v>
          </cell>
          <cell r="H45">
            <v>-148389.9</v>
          </cell>
          <cell r="I45">
            <v>-419352.06</v>
          </cell>
          <cell r="J45">
            <v>-298929.28999999998</v>
          </cell>
        </row>
        <row r="46">
          <cell r="C46">
            <v>-10658.53</v>
          </cell>
          <cell r="D46">
            <v>-10197.77</v>
          </cell>
          <cell r="E46">
            <v>-11351.07</v>
          </cell>
          <cell r="F46">
            <v>-10838.07</v>
          </cell>
          <cell r="G46">
            <v>-11692.13</v>
          </cell>
          <cell r="H46">
            <v>-10899.36</v>
          </cell>
          <cell r="I46">
            <v>-11362.96</v>
          </cell>
          <cell r="J46">
            <v>-11527.77</v>
          </cell>
        </row>
        <row r="47">
          <cell r="C47">
            <v>-31586.7</v>
          </cell>
          <cell r="D47">
            <v>-29893.74</v>
          </cell>
          <cell r="E47">
            <v>-25068.22</v>
          </cell>
          <cell r="F47">
            <v>-24353.360000000001</v>
          </cell>
          <cell r="G47">
            <v>-27883.56</v>
          </cell>
          <cell r="H47">
            <v>-24943.78</v>
          </cell>
          <cell r="I47">
            <v>-23393.9</v>
          </cell>
          <cell r="J47">
            <v>-19353.46</v>
          </cell>
        </row>
        <row r="50">
          <cell r="C50">
            <v>42518</v>
          </cell>
          <cell r="D50">
            <v>37569</v>
          </cell>
          <cell r="E50">
            <v>47100</v>
          </cell>
          <cell r="F50">
            <v>37947</v>
          </cell>
          <cell r="G50">
            <v>4045</v>
          </cell>
          <cell r="H50">
            <v>43491</v>
          </cell>
          <cell r="I50">
            <v>46910</v>
          </cell>
          <cell r="J50">
            <v>52195</v>
          </cell>
        </row>
        <row r="51">
          <cell r="C51">
            <v>89341</v>
          </cell>
          <cell r="D51">
            <v>75697</v>
          </cell>
          <cell r="E51">
            <v>96986</v>
          </cell>
          <cell r="F51">
            <v>43333</v>
          </cell>
          <cell r="G51">
            <v>45939</v>
          </cell>
          <cell r="H51">
            <v>49599</v>
          </cell>
          <cell r="I51">
            <v>88278</v>
          </cell>
          <cell r="J51">
            <v>80421</v>
          </cell>
        </row>
        <row r="54">
          <cell r="C54">
            <v>523729</v>
          </cell>
          <cell r="D54">
            <v>501047</v>
          </cell>
          <cell r="E54">
            <v>536506</v>
          </cell>
          <cell r="F54">
            <v>441255</v>
          </cell>
          <cell r="G54">
            <v>400880</v>
          </cell>
          <cell r="H54">
            <v>432739</v>
          </cell>
          <cell r="I54">
            <v>533586</v>
          </cell>
          <cell r="J54">
            <v>533857</v>
          </cell>
        </row>
        <row r="55">
          <cell r="C55">
            <v>291212</v>
          </cell>
          <cell r="D55">
            <v>272741</v>
          </cell>
          <cell r="E55">
            <v>225056</v>
          </cell>
          <cell r="F55">
            <v>200672</v>
          </cell>
          <cell r="G55">
            <v>224333</v>
          </cell>
          <cell r="H55">
            <v>285426</v>
          </cell>
          <cell r="I55">
            <v>298640</v>
          </cell>
          <cell r="J55">
            <v>270063</v>
          </cell>
        </row>
        <row r="56">
          <cell r="C56">
            <v>556117</v>
          </cell>
          <cell r="D56">
            <v>486363</v>
          </cell>
          <cell r="E56">
            <v>477535</v>
          </cell>
          <cell r="F56">
            <v>431246</v>
          </cell>
          <cell r="G56">
            <v>432473</v>
          </cell>
          <cell r="H56">
            <v>424693</v>
          </cell>
          <cell r="I56">
            <v>490670</v>
          </cell>
          <cell r="J56">
            <v>464617</v>
          </cell>
          <cell r="K56">
            <v>435934</v>
          </cell>
          <cell r="L56">
            <v>436959</v>
          </cell>
          <cell r="M56">
            <v>468856</v>
          </cell>
          <cell r="N56">
            <v>553150</v>
          </cell>
        </row>
        <row r="57">
          <cell r="C57">
            <v>18.11</v>
          </cell>
          <cell r="D57">
            <v>18.11</v>
          </cell>
          <cell r="E57">
            <v>18.11</v>
          </cell>
          <cell r="F57">
            <v>18.11</v>
          </cell>
          <cell r="G57">
            <v>18.11</v>
          </cell>
          <cell r="H57">
            <v>18.11</v>
          </cell>
          <cell r="I57">
            <v>18.11</v>
          </cell>
          <cell r="J57">
            <v>18.11</v>
          </cell>
          <cell r="K57">
            <v>18.11</v>
          </cell>
          <cell r="L57">
            <v>18.11</v>
          </cell>
          <cell r="M57">
            <v>18.11</v>
          </cell>
          <cell r="N57">
            <v>18.11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B640F-BF77-4C6F-90F8-00DF6CC4A55F}">
  <sheetPr>
    <pageSetUpPr fitToPage="1"/>
  </sheetPr>
  <dimension ref="A1:S89"/>
  <sheetViews>
    <sheetView tabSelected="1" zoomScaleNormal="100" workbookViewId="0">
      <pane xSplit="3" ySplit="5" topLeftCell="D30" activePane="bottomRight" state="frozen"/>
      <selection sqref="A1:XFD1048576"/>
      <selection pane="topRight" sqref="A1:XFD1048576"/>
      <selection pane="bottomLeft" sqref="A1:XFD1048576"/>
      <selection pane="bottomRight" activeCell="B31" sqref="B31:C31"/>
    </sheetView>
  </sheetViews>
  <sheetFormatPr defaultColWidth="9.1328125" defaultRowHeight="12.75" outlineLevelRow="1" outlineLevelCol="1"/>
  <cols>
    <col min="1" max="1" width="4.86328125" style="5" customWidth="1"/>
    <col min="2" max="2" width="10.73046875" style="2" customWidth="1"/>
    <col min="3" max="3" width="24.265625" style="2" customWidth="1"/>
    <col min="4" max="4" width="9" style="2" customWidth="1" outlineLevel="1"/>
    <col min="5" max="5" width="5.265625" style="2" customWidth="1" outlineLevel="1"/>
    <col min="6" max="6" width="14.59765625" style="2" bestFit="1" customWidth="1"/>
    <col min="7" max="10" width="15.73046875" style="2" bestFit="1" customWidth="1"/>
    <col min="11" max="11" width="12.73046875" style="2" customWidth="1"/>
    <col min="12" max="17" width="15.73046875" style="2" bestFit="1" customWidth="1"/>
    <col min="18" max="18" width="13.1328125" style="2" customWidth="1"/>
    <col min="19" max="19" width="13.86328125" style="2" customWidth="1"/>
    <col min="20" max="20" width="13.1328125" style="2" customWidth="1"/>
    <col min="21" max="16384" width="9.1328125" style="2"/>
  </cols>
  <sheetData>
    <row r="1" spans="1:19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>
      <c r="A3" s="4" t="s">
        <v>2</v>
      </c>
    </row>
    <row r="4" spans="1:19" ht="13.15">
      <c r="A4" s="5" t="s">
        <v>3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9" ht="13.15">
      <c r="B5" s="7" t="s">
        <v>4</v>
      </c>
      <c r="C5" s="8"/>
      <c r="D5" s="9" t="s">
        <v>5</v>
      </c>
      <c r="E5" s="9"/>
      <c r="F5" s="10">
        <v>44227</v>
      </c>
      <c r="G5" s="10">
        <v>44255</v>
      </c>
      <c r="H5" s="10">
        <v>44286</v>
      </c>
      <c r="I5" s="10">
        <v>44316</v>
      </c>
      <c r="J5" s="10">
        <v>44347</v>
      </c>
      <c r="K5" s="10">
        <v>44377</v>
      </c>
      <c r="L5" s="10">
        <v>44408</v>
      </c>
      <c r="M5" s="10">
        <v>44439</v>
      </c>
      <c r="N5" s="10">
        <v>44469</v>
      </c>
      <c r="O5" s="10">
        <v>44500</v>
      </c>
      <c r="P5" s="10">
        <v>44530</v>
      </c>
      <c r="Q5" s="10">
        <v>44561</v>
      </c>
    </row>
    <row r="6" spans="1:19" ht="15.95" customHeight="1">
      <c r="A6" s="5">
        <v>1</v>
      </c>
      <c r="B6" s="2" t="s">
        <v>6</v>
      </c>
      <c r="D6" s="11">
        <v>100139382.56879999</v>
      </c>
      <c r="E6" s="11"/>
      <c r="F6" s="12">
        <v>10842389.874600001</v>
      </c>
      <c r="G6" s="12">
        <v>11196253.897</v>
      </c>
      <c r="H6" s="12">
        <v>12433514.0331</v>
      </c>
      <c r="I6" s="12">
        <v>11603998.428099999</v>
      </c>
      <c r="J6" s="12">
        <v>10047314.4113</v>
      </c>
      <c r="K6" s="12">
        <v>15128565.1768</v>
      </c>
      <c r="L6" s="12">
        <v>14183396.263</v>
      </c>
      <c r="M6" s="12">
        <v>14703950.4849</v>
      </c>
      <c r="N6" s="12">
        <v>0</v>
      </c>
      <c r="O6" s="12">
        <v>0</v>
      </c>
      <c r="P6" s="12">
        <v>0</v>
      </c>
      <c r="Q6" s="12">
        <v>0</v>
      </c>
    </row>
    <row r="7" spans="1:19" ht="15.95" customHeight="1">
      <c r="A7" s="5">
        <v>2</v>
      </c>
      <c r="B7" s="2" t="s">
        <v>7</v>
      </c>
      <c r="D7" s="13">
        <v>-43868831</v>
      </c>
      <c r="E7" s="13"/>
      <c r="F7" s="12">
        <v>-6141300</v>
      </c>
      <c r="G7" s="12">
        <v>-10652299</v>
      </c>
      <c r="H7" s="12">
        <v>-4461531</v>
      </c>
      <c r="I7" s="12">
        <v>-4528743</v>
      </c>
      <c r="J7" s="12">
        <v>-9283538</v>
      </c>
      <c r="K7" s="12">
        <v>782514</v>
      </c>
      <c r="L7" s="12">
        <v>-2250746</v>
      </c>
      <c r="M7" s="12">
        <v>-7333188</v>
      </c>
      <c r="N7" s="12">
        <v>0</v>
      </c>
      <c r="O7" s="12">
        <v>0</v>
      </c>
      <c r="P7" s="12">
        <v>0</v>
      </c>
      <c r="Q7" s="12">
        <v>0</v>
      </c>
    </row>
    <row r="8" spans="1:19" ht="15.95" customHeight="1">
      <c r="A8" s="5">
        <v>3</v>
      </c>
      <c r="B8" s="2" t="s">
        <v>8</v>
      </c>
      <c r="D8" s="14">
        <v>19784825</v>
      </c>
      <c r="E8" s="14"/>
      <c r="F8" s="12">
        <v>3076898</v>
      </c>
      <c r="G8" s="12">
        <v>2528161</v>
      </c>
      <c r="H8" s="12">
        <v>3256809</v>
      </c>
      <c r="I8" s="12">
        <v>1685015</v>
      </c>
      <c r="J8" s="12">
        <v>1349895</v>
      </c>
      <c r="K8" s="12">
        <v>1969382</v>
      </c>
      <c r="L8" s="12">
        <v>3030827</v>
      </c>
      <c r="M8" s="12">
        <v>2887838</v>
      </c>
      <c r="N8" s="12">
        <v>0</v>
      </c>
      <c r="O8" s="12">
        <v>0</v>
      </c>
      <c r="P8" s="12">
        <v>0</v>
      </c>
      <c r="Q8" s="12">
        <v>0</v>
      </c>
    </row>
    <row r="9" spans="1:19" ht="15.95" customHeight="1">
      <c r="A9" s="5">
        <v>4</v>
      </c>
      <c r="B9" s="2" t="s">
        <v>9</v>
      </c>
      <c r="D9" s="14">
        <v>49299310</v>
      </c>
      <c r="E9" s="14"/>
      <c r="F9" s="12">
        <v>6183441</v>
      </c>
      <c r="G9" s="12">
        <v>9662506</v>
      </c>
      <c r="H9" s="12">
        <v>3546107</v>
      </c>
      <c r="I9" s="12">
        <v>4135657</v>
      </c>
      <c r="J9" s="12">
        <v>3691972</v>
      </c>
      <c r="K9" s="12">
        <v>2361505</v>
      </c>
      <c r="L9" s="12">
        <v>9615616</v>
      </c>
      <c r="M9" s="12">
        <v>10102506</v>
      </c>
      <c r="N9" s="12">
        <v>0</v>
      </c>
      <c r="O9" s="12">
        <v>0</v>
      </c>
      <c r="P9" s="12">
        <v>0</v>
      </c>
      <c r="Q9" s="12">
        <v>0</v>
      </c>
    </row>
    <row r="10" spans="1:19" ht="15.95" customHeight="1">
      <c r="A10" s="5">
        <v>5</v>
      </c>
      <c r="B10" s="2" t="s">
        <v>10</v>
      </c>
      <c r="C10" s="15"/>
      <c r="D10" s="13">
        <v>-14409571</v>
      </c>
      <c r="E10" s="13"/>
      <c r="F10" s="12">
        <v>-1152745</v>
      </c>
      <c r="G10" s="12">
        <v>-1459637</v>
      </c>
      <c r="H10" s="12">
        <v>-1197340</v>
      </c>
      <c r="I10" s="12">
        <v>-1166811</v>
      </c>
      <c r="J10" s="12">
        <v>-1770478</v>
      </c>
      <c r="K10" s="12">
        <v>-2216150</v>
      </c>
      <c r="L10" s="12">
        <v>-2759025</v>
      </c>
      <c r="M10" s="12">
        <v>-2687385</v>
      </c>
      <c r="N10" s="12">
        <v>0</v>
      </c>
      <c r="O10" s="12">
        <v>0</v>
      </c>
      <c r="P10" s="12">
        <v>0</v>
      </c>
      <c r="Q10" s="12">
        <v>0</v>
      </c>
    </row>
    <row r="11" spans="1:19" ht="15.95" customHeight="1">
      <c r="A11" s="5">
        <v>6</v>
      </c>
      <c r="B11" s="2" t="s">
        <v>11</v>
      </c>
      <c r="C11" s="15"/>
      <c r="D11" s="14">
        <v>11952475</v>
      </c>
      <c r="E11" s="14"/>
      <c r="F11" s="12">
        <v>1427937</v>
      </c>
      <c r="G11" s="12">
        <v>1395907</v>
      </c>
      <c r="H11" s="12">
        <v>1456732</v>
      </c>
      <c r="I11" s="12">
        <v>1373241</v>
      </c>
      <c r="J11" s="12">
        <v>1340017</v>
      </c>
      <c r="K11" s="12">
        <v>1413349</v>
      </c>
      <c r="L11" s="12">
        <v>1752555</v>
      </c>
      <c r="M11" s="12">
        <v>1792737</v>
      </c>
      <c r="N11" s="12">
        <v>0</v>
      </c>
      <c r="O11" s="12">
        <v>0</v>
      </c>
      <c r="P11" s="12">
        <v>0</v>
      </c>
      <c r="Q11" s="12">
        <v>0</v>
      </c>
    </row>
    <row r="12" spans="1:19" ht="15.95" customHeight="1">
      <c r="A12" s="5">
        <v>7</v>
      </c>
      <c r="B12" s="2" t="s">
        <v>12</v>
      </c>
      <c r="C12" s="15"/>
      <c r="D12" s="14">
        <v>461035</v>
      </c>
      <c r="E12" s="14"/>
      <c r="F12" s="12">
        <v>34336</v>
      </c>
      <c r="G12" s="12">
        <v>44852</v>
      </c>
      <c r="H12" s="12">
        <v>37143</v>
      </c>
      <c r="I12" s="12">
        <v>39091</v>
      </c>
      <c r="J12" s="12">
        <v>33946</v>
      </c>
      <c r="K12" s="12">
        <v>48761</v>
      </c>
      <c r="L12" s="12">
        <v>143618</v>
      </c>
      <c r="M12" s="12">
        <v>79288</v>
      </c>
      <c r="N12" s="12">
        <v>0</v>
      </c>
      <c r="O12" s="12">
        <v>0</v>
      </c>
      <c r="P12" s="12">
        <v>0</v>
      </c>
      <c r="Q12" s="12">
        <v>0</v>
      </c>
    </row>
    <row r="13" spans="1:19" ht="15.95" customHeight="1">
      <c r="A13" s="5">
        <v>8</v>
      </c>
      <c r="B13" s="16" t="s">
        <v>13</v>
      </c>
      <c r="C13" s="16"/>
      <c r="D13" s="17">
        <v>123358625.56879999</v>
      </c>
      <c r="E13" s="17"/>
      <c r="F13" s="18">
        <v>14270956.874600001</v>
      </c>
      <c r="G13" s="18">
        <v>12715743.897</v>
      </c>
      <c r="H13" s="18">
        <v>15071434.0331</v>
      </c>
      <c r="I13" s="18">
        <v>13141448.428099999</v>
      </c>
      <c r="J13" s="18">
        <v>5409128.4112999998</v>
      </c>
      <c r="K13" s="18">
        <v>19487926.176799998</v>
      </c>
      <c r="L13" s="18">
        <v>23716241.263</v>
      </c>
      <c r="M13" s="18">
        <v>19545746.484899998</v>
      </c>
      <c r="N13" s="18">
        <v>0</v>
      </c>
      <c r="O13" s="18">
        <v>0</v>
      </c>
      <c r="P13" s="18">
        <v>0</v>
      </c>
      <c r="Q13" s="18">
        <v>0</v>
      </c>
    </row>
    <row r="14" spans="1:19" ht="37.5" customHeight="1">
      <c r="B14" s="7" t="s">
        <v>14</v>
      </c>
      <c r="C14" s="8"/>
      <c r="D14" s="19" t="s">
        <v>15</v>
      </c>
      <c r="E14" s="20"/>
      <c r="F14" s="21">
        <v>44227</v>
      </c>
      <c r="G14" s="21">
        <v>44255</v>
      </c>
      <c r="H14" s="21">
        <v>44286</v>
      </c>
      <c r="I14" s="21">
        <v>44316</v>
      </c>
      <c r="J14" s="21">
        <v>44347</v>
      </c>
      <c r="K14" s="21">
        <v>44377</v>
      </c>
      <c r="L14" s="21">
        <v>44408</v>
      </c>
      <c r="M14" s="21">
        <v>44439</v>
      </c>
      <c r="N14" s="21">
        <v>44469</v>
      </c>
      <c r="O14" s="21">
        <v>44500</v>
      </c>
      <c r="P14" s="21">
        <v>44530</v>
      </c>
      <c r="Q14" s="21">
        <v>44561</v>
      </c>
    </row>
    <row r="15" spans="1:19" ht="15.95" customHeight="1">
      <c r="A15" s="5">
        <v>9</v>
      </c>
      <c r="B15" s="2" t="s">
        <v>6</v>
      </c>
      <c r="C15" s="15"/>
      <c r="D15" s="22">
        <v>72191643.899999991</v>
      </c>
      <c r="E15" s="22"/>
      <c r="F15" s="23">
        <v>11810646.23</v>
      </c>
      <c r="G15" s="23">
        <v>10948943.210000001</v>
      </c>
      <c r="H15" s="23">
        <v>10208755.66</v>
      </c>
      <c r="I15" s="23">
        <v>9754466.1899999995</v>
      </c>
      <c r="J15" s="23">
        <v>7204007.3300000001</v>
      </c>
      <c r="K15" s="23">
        <v>6832768.3600000003</v>
      </c>
      <c r="L15" s="23">
        <v>7367141.2599999998</v>
      </c>
      <c r="M15" s="23">
        <v>8064915.6600000001</v>
      </c>
      <c r="N15" s="23">
        <v>7448796.1699999999</v>
      </c>
      <c r="O15" s="23">
        <v>7999787.46</v>
      </c>
      <c r="P15" s="23">
        <v>11642227.199999999</v>
      </c>
      <c r="Q15" s="23">
        <v>12112599.34</v>
      </c>
      <c r="R15" s="24"/>
      <c r="S15" s="25"/>
    </row>
    <row r="16" spans="1:19" ht="15.95" customHeight="1">
      <c r="A16" s="5">
        <v>10</v>
      </c>
      <c r="B16" s="2" t="s">
        <v>7</v>
      </c>
      <c r="C16" s="15"/>
      <c r="D16" s="22">
        <v>-35994777.269999996</v>
      </c>
      <c r="E16" s="22"/>
      <c r="F16" s="26">
        <v>-5410854.46</v>
      </c>
      <c r="G16" s="26">
        <v>-3688134.45</v>
      </c>
      <c r="H16" s="26">
        <v>-4363040.83</v>
      </c>
      <c r="I16" s="26">
        <v>-6216671.5899999999</v>
      </c>
      <c r="J16" s="26">
        <v>-3992970.36</v>
      </c>
      <c r="K16" s="26">
        <v>-3782255.59</v>
      </c>
      <c r="L16" s="26">
        <v>-5325599.3499999996</v>
      </c>
      <c r="M16" s="26">
        <v>-3215250.64</v>
      </c>
      <c r="N16" s="26">
        <v>-4016772.06</v>
      </c>
      <c r="O16" s="26">
        <v>-3304258.83</v>
      </c>
      <c r="P16" s="26">
        <v>-4468024.59</v>
      </c>
      <c r="Q16" s="26">
        <v>-6320022.7000000002</v>
      </c>
      <c r="R16" s="24"/>
      <c r="S16" s="25"/>
    </row>
    <row r="17" spans="1:19" ht="15.95" customHeight="1">
      <c r="A17" s="5">
        <v>11</v>
      </c>
      <c r="B17" s="2" t="s">
        <v>8</v>
      </c>
      <c r="C17" s="15"/>
      <c r="D17" s="22">
        <v>18432022.490000002</v>
      </c>
      <c r="E17" s="22"/>
      <c r="F17" s="23">
        <v>2892906.32</v>
      </c>
      <c r="G17" s="23">
        <v>2671552.1800000002</v>
      </c>
      <c r="H17" s="23">
        <v>2768328.21</v>
      </c>
      <c r="I17" s="23">
        <v>2491504.9500000002</v>
      </c>
      <c r="J17" s="23">
        <v>1551263.17</v>
      </c>
      <c r="K17" s="23">
        <v>1358750.78</v>
      </c>
      <c r="L17" s="23">
        <v>2219592.2200000002</v>
      </c>
      <c r="M17" s="23">
        <v>2478124.66</v>
      </c>
      <c r="N17" s="23">
        <v>2578207.41</v>
      </c>
      <c r="O17" s="23">
        <v>2592986.98</v>
      </c>
      <c r="P17" s="23">
        <v>2566832.77</v>
      </c>
      <c r="Q17" s="23">
        <v>2703883.73</v>
      </c>
      <c r="R17" s="24"/>
      <c r="S17" s="25"/>
    </row>
    <row r="18" spans="1:19" ht="15.95" customHeight="1">
      <c r="A18" s="5">
        <v>12</v>
      </c>
      <c r="B18" s="2" t="s">
        <v>9</v>
      </c>
      <c r="C18" s="15"/>
      <c r="D18" s="22">
        <v>42510747.729999989</v>
      </c>
      <c r="E18" s="22"/>
      <c r="F18" s="23">
        <v>8800466.8599999994</v>
      </c>
      <c r="G18" s="23">
        <v>7046200.3099999996</v>
      </c>
      <c r="H18" s="23">
        <v>6405716.6299999999</v>
      </c>
      <c r="I18" s="23">
        <v>4139184.54</v>
      </c>
      <c r="J18" s="23">
        <v>1426182.27</v>
      </c>
      <c r="K18" s="23">
        <v>1698326.77</v>
      </c>
      <c r="L18" s="23">
        <v>5653252.0099999998</v>
      </c>
      <c r="M18" s="23">
        <v>7341418.3399999999</v>
      </c>
      <c r="N18" s="23">
        <v>6493557.54</v>
      </c>
      <c r="O18" s="23">
        <v>6103470.4500000002</v>
      </c>
      <c r="P18" s="23">
        <v>6561954.4000000004</v>
      </c>
      <c r="Q18" s="23">
        <v>8397560.5700000003</v>
      </c>
      <c r="R18" s="24"/>
    </row>
    <row r="19" spans="1:19" ht="15.95" customHeight="1">
      <c r="A19" s="5">
        <v>13</v>
      </c>
      <c r="B19" s="2" t="s">
        <v>10</v>
      </c>
      <c r="C19" s="15"/>
      <c r="D19" s="22">
        <v>-10008809.23</v>
      </c>
      <c r="E19" s="22"/>
      <c r="F19" s="26">
        <v>-1062694.25</v>
      </c>
      <c r="G19" s="26">
        <v>-1178480.71</v>
      </c>
      <c r="H19" s="26">
        <v>-1177115.3999999999</v>
      </c>
      <c r="I19" s="26">
        <v>-1141305.3700000001</v>
      </c>
      <c r="J19" s="26">
        <v>-1253487.52</v>
      </c>
      <c r="K19" s="26">
        <v>-1398528.7</v>
      </c>
      <c r="L19" s="26">
        <v>-1450378.42</v>
      </c>
      <c r="M19" s="26">
        <v>-1346818.86</v>
      </c>
      <c r="N19" s="26">
        <v>-1372212.68</v>
      </c>
      <c r="O19" s="26">
        <v>-1319316.33</v>
      </c>
      <c r="P19" s="26">
        <v>-1257650.3400000001</v>
      </c>
      <c r="Q19" s="26">
        <v>-1191496.26</v>
      </c>
      <c r="R19" s="24"/>
    </row>
    <row r="20" spans="1:19" ht="15.95" customHeight="1">
      <c r="A20" s="5">
        <v>14</v>
      </c>
      <c r="B20" s="2" t="s">
        <v>11</v>
      </c>
      <c r="C20" s="15"/>
      <c r="D20" s="22">
        <v>11567443.25</v>
      </c>
      <c r="E20" s="22"/>
      <c r="F20" s="27">
        <v>1386858.05</v>
      </c>
      <c r="G20" s="27">
        <v>1618473.12</v>
      </c>
      <c r="H20" s="27">
        <v>1456728.23</v>
      </c>
      <c r="I20" s="27">
        <v>1423781.13</v>
      </c>
      <c r="J20" s="27">
        <v>1394142.28</v>
      </c>
      <c r="K20" s="27">
        <v>1391307.66</v>
      </c>
      <c r="L20" s="27">
        <v>1452951.07</v>
      </c>
      <c r="M20" s="27">
        <v>1443201.71</v>
      </c>
      <c r="N20" s="27">
        <v>1567440.78</v>
      </c>
      <c r="O20" s="27">
        <v>1406860.96</v>
      </c>
      <c r="P20" s="27">
        <v>1416448.5</v>
      </c>
      <c r="Q20" s="27">
        <v>1446134.29</v>
      </c>
      <c r="R20" s="24"/>
    </row>
    <row r="21" spans="1:19" ht="15.95" customHeight="1">
      <c r="A21" s="5">
        <v>15</v>
      </c>
      <c r="B21" s="2" t="s">
        <v>12</v>
      </c>
      <c r="D21" s="22">
        <v>274000</v>
      </c>
      <c r="E21" s="22"/>
      <c r="F21" s="23">
        <v>34250</v>
      </c>
      <c r="G21" s="23">
        <v>34250</v>
      </c>
      <c r="H21" s="23">
        <v>34250</v>
      </c>
      <c r="I21" s="23">
        <v>34250</v>
      </c>
      <c r="J21" s="23">
        <v>34250</v>
      </c>
      <c r="K21" s="23">
        <v>34250</v>
      </c>
      <c r="L21" s="23">
        <v>34250</v>
      </c>
      <c r="M21" s="23">
        <v>34250</v>
      </c>
      <c r="N21" s="23">
        <v>34250</v>
      </c>
      <c r="O21" s="23">
        <v>34250</v>
      </c>
      <c r="P21" s="23">
        <v>34250</v>
      </c>
      <c r="Q21" s="23">
        <v>34250</v>
      </c>
      <c r="R21" s="24"/>
    </row>
    <row r="22" spans="1:19" ht="15.95" customHeight="1">
      <c r="A22" s="5">
        <v>16</v>
      </c>
      <c r="B22" s="2" t="s">
        <v>16</v>
      </c>
      <c r="D22" s="22">
        <v>-2015315.1376844666</v>
      </c>
      <c r="E22" s="22"/>
      <c r="F22" s="23">
        <v>-251914.39221055832</v>
      </c>
      <c r="G22" s="23">
        <v>-251914.39221055832</v>
      </c>
      <c r="H22" s="23">
        <v>-251914.39221055832</v>
      </c>
      <c r="I22" s="23">
        <v>-251914.39221055832</v>
      </c>
      <c r="J22" s="23">
        <v>-251914.39221055832</v>
      </c>
      <c r="K22" s="23">
        <v>-251914.39221055832</v>
      </c>
      <c r="L22" s="23">
        <v>-251914.39221055832</v>
      </c>
      <c r="M22" s="23">
        <v>-251914.39221055832</v>
      </c>
      <c r="N22" s="23">
        <v>-251914.39221055832</v>
      </c>
      <c r="O22" s="23">
        <v>-251914.39221055832</v>
      </c>
      <c r="P22" s="23">
        <v>-251914.39221055832</v>
      </c>
      <c r="Q22" s="23">
        <v>-251914.39221055832</v>
      </c>
      <c r="R22" s="24"/>
    </row>
    <row r="23" spans="1:19" ht="20.25" customHeight="1">
      <c r="A23" s="5">
        <v>17</v>
      </c>
      <c r="B23" s="16" t="s">
        <v>17</v>
      </c>
      <c r="C23" s="16"/>
      <c r="D23" s="17">
        <v>96956955.732315525</v>
      </c>
      <c r="E23" s="17"/>
      <c r="F23" s="28">
        <v>18199664.357789442</v>
      </c>
      <c r="G23" s="28">
        <v>17200889.267789442</v>
      </c>
      <c r="H23" s="28">
        <v>15081708.10778944</v>
      </c>
      <c r="I23" s="28">
        <v>10233295.45778944</v>
      </c>
      <c r="J23" s="28">
        <v>6111472.7777894428</v>
      </c>
      <c r="K23" s="28">
        <v>5882704.8877894422</v>
      </c>
      <c r="L23" s="28">
        <v>9699294.3977894429</v>
      </c>
      <c r="M23" s="28">
        <v>14547926.477789443</v>
      </c>
      <c r="N23" s="28">
        <v>12481352.76778944</v>
      </c>
      <c r="O23" s="28">
        <v>13261866.29778944</v>
      </c>
      <c r="P23" s="28">
        <v>16244123.547789441</v>
      </c>
      <c r="Q23" s="28">
        <v>16930994.577789441</v>
      </c>
      <c r="R23" s="24"/>
    </row>
    <row r="24" spans="1:19" ht="28.5" customHeight="1">
      <c r="A24" s="5">
        <v>18</v>
      </c>
      <c r="B24" s="16" t="s">
        <v>18</v>
      </c>
      <c r="C24" s="16"/>
      <c r="D24" s="29">
        <v>26401669.836484458</v>
      </c>
      <c r="E24" s="29" t="s">
        <v>63</v>
      </c>
      <c r="F24" s="28">
        <v>-3928707.4831894413</v>
      </c>
      <c r="G24" s="28">
        <v>-4485145.3707894422</v>
      </c>
      <c r="H24" s="28">
        <v>-10274.074689440429</v>
      </c>
      <c r="I24" s="28">
        <v>2908152.9703105595</v>
      </c>
      <c r="J24" s="28">
        <v>-702344.366489443</v>
      </c>
      <c r="K24" s="28">
        <v>13605221.289010555</v>
      </c>
      <c r="L24" s="28">
        <v>14016946.865210557</v>
      </c>
      <c r="M24" s="28">
        <v>4997820.0071105547</v>
      </c>
      <c r="N24" s="28" t="s">
        <v>63</v>
      </c>
      <c r="O24" s="28" t="s">
        <v>63</v>
      </c>
      <c r="P24" s="28" t="s">
        <v>63</v>
      </c>
      <c r="Q24" s="28" t="s">
        <v>63</v>
      </c>
    </row>
    <row r="25" spans="1:19" ht="26.25" customHeight="1">
      <c r="A25" s="5">
        <v>19</v>
      </c>
      <c r="B25" s="30" t="s">
        <v>19</v>
      </c>
      <c r="C25" s="30"/>
      <c r="D25" s="31">
        <v>-3226261</v>
      </c>
      <c r="E25" s="31"/>
      <c r="F25" s="32">
        <v>432811</v>
      </c>
      <c r="G25" s="32">
        <v>-525048</v>
      </c>
      <c r="H25" s="32">
        <v>-523916</v>
      </c>
      <c r="I25" s="32">
        <v>-475697</v>
      </c>
      <c r="J25" s="32">
        <v>-550303</v>
      </c>
      <c r="K25" s="32">
        <v>-649665</v>
      </c>
      <c r="L25" s="32">
        <v>281611</v>
      </c>
      <c r="M25" s="32">
        <v>-1216054</v>
      </c>
      <c r="N25" s="32" t="s">
        <v>63</v>
      </c>
      <c r="O25" s="32" t="s">
        <v>63</v>
      </c>
      <c r="P25" s="32" t="s">
        <v>63</v>
      </c>
      <c r="Q25" s="32" t="s">
        <v>63</v>
      </c>
      <c r="S25" s="33"/>
    </row>
    <row r="26" spans="1:19" ht="19.5" customHeight="1">
      <c r="A26" s="5">
        <v>20</v>
      </c>
      <c r="B26" s="30" t="s">
        <v>20</v>
      </c>
      <c r="C26" s="30"/>
      <c r="D26" s="31">
        <v>23175408.836484458</v>
      </c>
      <c r="E26" s="31"/>
      <c r="F26" s="32">
        <v>-3495896.4831894413</v>
      </c>
      <c r="G26" s="32">
        <v>-5010193.3707894422</v>
      </c>
      <c r="H26" s="32">
        <v>-534190.07468944043</v>
      </c>
      <c r="I26" s="32">
        <v>2432455.9703105595</v>
      </c>
      <c r="J26" s="32">
        <v>-1252647.366489443</v>
      </c>
      <c r="K26" s="32">
        <v>12955556.289010555</v>
      </c>
      <c r="L26" s="32">
        <v>14298557.865210557</v>
      </c>
      <c r="M26" s="32">
        <v>3781766.0071105547</v>
      </c>
      <c r="N26" s="32">
        <v>0</v>
      </c>
      <c r="O26" s="32">
        <v>0</v>
      </c>
      <c r="P26" s="32">
        <v>0</v>
      </c>
      <c r="Q26" s="32">
        <v>0</v>
      </c>
    </row>
    <row r="27" spans="1:19" ht="18.75" customHeight="1">
      <c r="A27" s="5">
        <v>21</v>
      </c>
      <c r="B27" s="2" t="s">
        <v>21</v>
      </c>
      <c r="D27" s="34"/>
      <c r="E27" s="34"/>
      <c r="F27" s="35">
        <v>0.6573</v>
      </c>
      <c r="G27" s="35">
        <v>0.6573</v>
      </c>
      <c r="H27" s="35">
        <v>0.6573</v>
      </c>
      <c r="I27" s="35">
        <v>0.6573</v>
      </c>
      <c r="J27" s="35">
        <v>0.6573</v>
      </c>
      <c r="K27" s="35">
        <v>0.6573</v>
      </c>
      <c r="L27" s="35">
        <v>0.6573</v>
      </c>
      <c r="M27" s="35">
        <v>0.6573</v>
      </c>
      <c r="N27" s="35">
        <v>0.6573</v>
      </c>
      <c r="O27" s="35">
        <v>0.6573</v>
      </c>
      <c r="P27" s="35">
        <v>0.6573</v>
      </c>
      <c r="Q27" s="35">
        <v>0.6573</v>
      </c>
    </row>
    <row r="28" spans="1:19" ht="20.25" customHeight="1">
      <c r="A28" s="5">
        <v>22</v>
      </c>
      <c r="B28" s="2" t="s">
        <v>22</v>
      </c>
      <c r="D28" s="36">
        <v>15233196.228221234</v>
      </c>
      <c r="E28" s="36"/>
      <c r="F28" s="37">
        <v>-2297852.7584004197</v>
      </c>
      <c r="G28" s="37">
        <v>-3293200.1026199004</v>
      </c>
      <c r="H28" s="37">
        <v>-351123.13609336922</v>
      </c>
      <c r="I28" s="37">
        <v>1598853.3092851308</v>
      </c>
      <c r="J28" s="37">
        <v>-823365.11399351084</v>
      </c>
      <c r="K28" s="37">
        <v>8515687.1487666368</v>
      </c>
      <c r="L28" s="37">
        <v>9398442.0848028995</v>
      </c>
      <c r="M28" s="37">
        <v>2485754.7964737676</v>
      </c>
      <c r="N28" s="37">
        <v>0</v>
      </c>
      <c r="O28" s="37">
        <v>0</v>
      </c>
      <c r="P28" s="37">
        <v>0</v>
      </c>
      <c r="Q28" s="37">
        <v>0</v>
      </c>
    </row>
    <row r="29" spans="1:19" ht="20.25" customHeight="1">
      <c r="A29" s="5">
        <v>23</v>
      </c>
      <c r="B29" s="2" t="s">
        <v>23</v>
      </c>
      <c r="D29" s="36">
        <v>0</v>
      </c>
      <c r="E29" s="36"/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</row>
    <row r="30" spans="1:19" ht="29.25" customHeight="1">
      <c r="A30" s="5">
        <v>24</v>
      </c>
      <c r="B30" s="38" t="s">
        <v>24</v>
      </c>
      <c r="C30" s="38"/>
      <c r="D30" s="39">
        <v>-1800385.83766</v>
      </c>
      <c r="E30" s="39"/>
      <c r="F30" s="40">
        <v>936469.8023399997</v>
      </c>
      <c r="G30" s="40">
        <v>68582.569999999992</v>
      </c>
      <c r="H30" s="40">
        <v>-204389.46</v>
      </c>
      <c r="I30" s="40">
        <v>260331.25</v>
      </c>
      <c r="J30" s="40">
        <v>143648.51999999999</v>
      </c>
      <c r="K30" s="40">
        <v>-1252107.29</v>
      </c>
      <c r="L30" s="40">
        <v>-1016514.2999999999</v>
      </c>
      <c r="M30" s="40">
        <v>-736406.92999999993</v>
      </c>
      <c r="N30" s="40" t="s">
        <v>63</v>
      </c>
      <c r="O30" s="40" t="s">
        <v>63</v>
      </c>
      <c r="P30" s="40" t="s">
        <v>63</v>
      </c>
      <c r="Q30" s="40" t="s">
        <v>63</v>
      </c>
    </row>
    <row r="31" spans="1:19" ht="27" customHeight="1">
      <c r="A31" s="5">
        <v>25</v>
      </c>
      <c r="B31" s="41" t="s">
        <v>25</v>
      </c>
      <c r="C31" s="41"/>
      <c r="D31" s="42">
        <v>13432810.390561234</v>
      </c>
      <c r="E31" s="42"/>
      <c r="F31" s="43">
        <v>-1361382.95606042</v>
      </c>
      <c r="G31" s="43">
        <v>-3224617.5326199005</v>
      </c>
      <c r="H31" s="43">
        <v>-555512.59609336918</v>
      </c>
      <c r="I31" s="43">
        <v>1859184.5592851308</v>
      </c>
      <c r="J31" s="43">
        <v>-679716.59399351082</v>
      </c>
      <c r="K31" s="43">
        <v>7263579.8587666368</v>
      </c>
      <c r="L31" s="43">
        <v>8381927.7848028997</v>
      </c>
      <c r="M31" s="43">
        <v>1749347.8664737677</v>
      </c>
      <c r="N31" s="43" t="s">
        <v>63</v>
      </c>
      <c r="O31" s="43" t="s">
        <v>63</v>
      </c>
      <c r="P31" s="43" t="s">
        <v>63</v>
      </c>
      <c r="Q31" s="43" t="s">
        <v>63</v>
      </c>
    </row>
    <row r="32" spans="1:19" ht="21" hidden="1" customHeight="1">
      <c r="A32" s="5">
        <v>26</v>
      </c>
      <c r="B32" s="44" t="s">
        <v>26</v>
      </c>
      <c r="C32" s="44"/>
      <c r="D32" s="45"/>
      <c r="E32" s="45"/>
      <c r="F32" s="43"/>
      <c r="G32" s="43"/>
      <c r="H32" s="43"/>
      <c r="I32" s="43"/>
      <c r="J32" s="43"/>
      <c r="K32" s="43"/>
      <c r="L32" s="46">
        <v>0</v>
      </c>
      <c r="M32" s="43"/>
      <c r="N32" s="43"/>
      <c r="O32" s="43"/>
      <c r="P32" s="43"/>
      <c r="Q32" s="43"/>
    </row>
    <row r="33" spans="1:19" ht="28.5" customHeight="1">
      <c r="A33" s="5">
        <v>27</v>
      </c>
      <c r="B33" s="16" t="s">
        <v>27</v>
      </c>
      <c r="C33" s="16"/>
      <c r="D33" s="47"/>
      <c r="E33" s="47"/>
      <c r="F33" s="48">
        <v>-1361382.95606042</v>
      </c>
      <c r="G33" s="48">
        <v>-4586000.4886803208</v>
      </c>
      <c r="H33" s="48">
        <v>-5141513.0847736895</v>
      </c>
      <c r="I33" s="48">
        <v>-3282328.5254885587</v>
      </c>
      <c r="J33" s="48">
        <v>-3962045.1194820693</v>
      </c>
      <c r="K33" s="48">
        <v>3301534.7392845675</v>
      </c>
      <c r="L33" s="48">
        <v>11683462.524087466</v>
      </c>
      <c r="M33" s="48">
        <v>13432810.390561234</v>
      </c>
      <c r="N33" s="48" t="s">
        <v>63</v>
      </c>
      <c r="O33" s="48" t="s">
        <v>63</v>
      </c>
      <c r="P33" s="48" t="s">
        <v>63</v>
      </c>
      <c r="Q33" s="48" t="s">
        <v>63</v>
      </c>
      <c r="R33" s="33"/>
    </row>
    <row r="34" spans="1:19" ht="30.75" customHeight="1" outlineLevel="1">
      <c r="A34" s="2" t="s">
        <v>28</v>
      </c>
      <c r="B34" s="49">
        <v>10000000</v>
      </c>
      <c r="C34" s="50" t="s">
        <v>29</v>
      </c>
      <c r="D34" s="51">
        <v>0.9</v>
      </c>
      <c r="E34" s="51">
        <v>0.9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1683462.5240874663</v>
      </c>
      <c r="M34" s="34">
        <v>3432810.3905612342</v>
      </c>
      <c r="N34" s="34" t="s">
        <v>63</v>
      </c>
      <c r="O34" s="34" t="s">
        <v>63</v>
      </c>
      <c r="P34" s="34" t="s">
        <v>63</v>
      </c>
      <c r="Q34" s="34" t="s">
        <v>63</v>
      </c>
      <c r="R34" s="52"/>
      <c r="S34" s="53"/>
    </row>
    <row r="35" spans="1:19" ht="19.5" customHeight="1" outlineLevel="1">
      <c r="A35" s="2" t="s">
        <v>28</v>
      </c>
      <c r="B35" s="49">
        <v>4000000</v>
      </c>
      <c r="C35" s="50" t="s">
        <v>174</v>
      </c>
      <c r="D35" s="51">
        <v>0.5</v>
      </c>
      <c r="E35" s="51">
        <v>0.75</v>
      </c>
      <c r="F35" s="34">
        <v>0</v>
      </c>
      <c r="G35" s="34">
        <v>-586000.48868032079</v>
      </c>
      <c r="H35" s="34">
        <v>-1141513.0847736895</v>
      </c>
      <c r="I35" s="34">
        <v>0</v>
      </c>
      <c r="J35" s="34">
        <v>0</v>
      </c>
      <c r="K35" s="34">
        <v>0</v>
      </c>
      <c r="L35" s="34">
        <v>6000000</v>
      </c>
      <c r="M35" s="34">
        <v>6000000</v>
      </c>
      <c r="N35" s="34" t="s">
        <v>63</v>
      </c>
      <c r="O35" s="34" t="s">
        <v>63</v>
      </c>
      <c r="P35" s="34" t="s">
        <v>63</v>
      </c>
      <c r="Q35" s="34" t="s">
        <v>63</v>
      </c>
      <c r="R35" s="52"/>
      <c r="S35" s="53"/>
    </row>
    <row r="36" spans="1:19" ht="21.75" customHeight="1" outlineLevel="1">
      <c r="A36" s="2" t="s">
        <v>28</v>
      </c>
      <c r="B36" s="49">
        <v>0</v>
      </c>
      <c r="C36" s="50" t="s">
        <v>175</v>
      </c>
      <c r="D36" s="51">
        <v>0</v>
      </c>
      <c r="E36" s="51">
        <v>0</v>
      </c>
      <c r="F36" s="34">
        <v>-1361382.95606042</v>
      </c>
      <c r="G36" s="34">
        <v>-4000000</v>
      </c>
      <c r="H36" s="34">
        <v>-4000000</v>
      </c>
      <c r="I36" s="34">
        <v>-3282328.5254885587</v>
      </c>
      <c r="J36" s="34">
        <v>-3962045.1194820693</v>
      </c>
      <c r="K36" s="34">
        <v>3301534.7392845675</v>
      </c>
      <c r="L36" s="34">
        <v>4000000</v>
      </c>
      <c r="M36" s="34">
        <v>4000000</v>
      </c>
      <c r="N36" s="34" t="s">
        <v>63</v>
      </c>
      <c r="O36" s="34" t="s">
        <v>63</v>
      </c>
      <c r="P36" s="34" t="s">
        <v>63</v>
      </c>
      <c r="Q36" s="34" t="s">
        <v>63</v>
      </c>
      <c r="R36" s="52"/>
    </row>
    <row r="37" spans="1:19" ht="15.95" customHeight="1" outlineLevel="1">
      <c r="A37" s="2"/>
      <c r="B37" s="54"/>
      <c r="C37" s="2" t="s">
        <v>30</v>
      </c>
      <c r="D37" s="55"/>
      <c r="E37" s="55"/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 t="s">
        <v>63</v>
      </c>
      <c r="O37" s="33" t="s">
        <v>63</v>
      </c>
      <c r="P37" s="33" t="s">
        <v>63</v>
      </c>
      <c r="Q37" s="33" t="s">
        <v>63</v>
      </c>
      <c r="R37" s="56"/>
    </row>
    <row r="38" spans="1:19" ht="23.25" customHeight="1">
      <c r="A38" s="2" t="s">
        <v>31</v>
      </c>
      <c r="D38" s="57"/>
      <c r="E38" s="57"/>
      <c r="F38" s="34">
        <v>0</v>
      </c>
      <c r="G38" s="34">
        <v>-439500.36651024059</v>
      </c>
      <c r="H38" s="34">
        <v>-856134.81358026713</v>
      </c>
      <c r="I38" s="34">
        <v>0</v>
      </c>
      <c r="J38" s="34">
        <v>0</v>
      </c>
      <c r="K38" s="34">
        <v>0</v>
      </c>
      <c r="L38" s="34">
        <v>4515116.2716787197</v>
      </c>
      <c r="M38" s="34">
        <v>6089529.351505111</v>
      </c>
      <c r="N38" s="34" t="s">
        <v>63</v>
      </c>
      <c r="O38" s="34" t="s">
        <v>63</v>
      </c>
      <c r="P38" s="34" t="s">
        <v>63</v>
      </c>
      <c r="Q38" s="34" t="s">
        <v>63</v>
      </c>
      <c r="R38" s="52" t="s">
        <v>32</v>
      </c>
    </row>
    <row r="39" spans="1:19" ht="20.25" customHeight="1">
      <c r="A39" s="2" t="s">
        <v>33</v>
      </c>
      <c r="F39" s="34">
        <v>0</v>
      </c>
      <c r="G39" s="34">
        <v>-439500.36651024059</v>
      </c>
      <c r="H39" s="34">
        <v>-416634.44707002654</v>
      </c>
      <c r="I39" s="34">
        <v>856134.81358026713</v>
      </c>
      <c r="J39" s="34">
        <v>0</v>
      </c>
      <c r="K39" s="34">
        <v>0</v>
      </c>
      <c r="L39" s="34">
        <v>4515116.2716787197</v>
      </c>
      <c r="M39" s="34">
        <v>1574413.0798263913</v>
      </c>
      <c r="N39" s="34" t="s">
        <v>63</v>
      </c>
      <c r="O39" s="34" t="s">
        <v>63</v>
      </c>
      <c r="P39" s="34" t="s">
        <v>63</v>
      </c>
      <c r="Q39" s="34" t="s">
        <v>63</v>
      </c>
      <c r="R39" s="56"/>
    </row>
    <row r="40" spans="1:19" ht="24.75" customHeight="1">
      <c r="A40" s="44" t="s">
        <v>34</v>
      </c>
      <c r="B40" s="44"/>
      <c r="C40" s="44"/>
      <c r="D40" s="42">
        <v>-4515116.2716787197</v>
      </c>
      <c r="E40" s="42"/>
      <c r="F40" s="58">
        <v>0</v>
      </c>
      <c r="G40" s="58">
        <v>439500.36651024059</v>
      </c>
      <c r="H40" s="58">
        <v>416634.44707002654</v>
      </c>
      <c r="I40" s="58">
        <v>-856134.81358026713</v>
      </c>
      <c r="J40" s="58">
        <v>0</v>
      </c>
      <c r="K40" s="58">
        <v>0</v>
      </c>
      <c r="L40" s="58">
        <v>-4515116.2716787197</v>
      </c>
      <c r="M40" s="58">
        <v>-1574413.0798263913</v>
      </c>
      <c r="N40" s="58" t="s">
        <v>63</v>
      </c>
      <c r="O40" s="58" t="s">
        <v>63</v>
      </c>
      <c r="P40" s="58" t="s">
        <v>63</v>
      </c>
      <c r="Q40" s="58" t="s">
        <v>63</v>
      </c>
      <c r="R40" s="52"/>
    </row>
    <row r="41" spans="1:19" ht="26.25" customHeight="1" thickBot="1">
      <c r="A41" s="59" t="s">
        <v>35</v>
      </c>
      <c r="B41" s="59"/>
      <c r="C41" s="59"/>
      <c r="D41" s="60"/>
      <c r="E41" s="60"/>
      <c r="F41" s="61">
        <v>-1361382.95606042</v>
      </c>
      <c r="G41" s="61">
        <v>-4146500.1221700804</v>
      </c>
      <c r="H41" s="61">
        <v>-4285378.2711934224</v>
      </c>
      <c r="I41" s="61">
        <v>-3282328.5254885587</v>
      </c>
      <c r="J41" s="61">
        <v>-3962045.1194820693</v>
      </c>
      <c r="K41" s="61">
        <v>3301534.7392845675</v>
      </c>
      <c r="L41" s="61">
        <v>7168346.2524087466</v>
      </c>
      <c r="M41" s="61">
        <v>7343281.0390561232</v>
      </c>
      <c r="N41" s="61" t="s">
        <v>63</v>
      </c>
      <c r="O41" s="61" t="s">
        <v>63</v>
      </c>
      <c r="P41" s="61" t="s">
        <v>63</v>
      </c>
      <c r="Q41" s="61" t="s">
        <v>63</v>
      </c>
      <c r="R41" s="2" t="s">
        <v>36</v>
      </c>
    </row>
    <row r="42" spans="1:19" ht="13.5" thickTop="1">
      <c r="A42" s="62"/>
    </row>
    <row r="43" spans="1:19" ht="13.15">
      <c r="E43" s="63"/>
      <c r="F43" s="64" t="s">
        <v>37</v>
      </c>
      <c r="Q43" s="34"/>
      <c r="R43" s="33"/>
    </row>
    <row r="44" spans="1:19" ht="13.15">
      <c r="E44" s="65"/>
      <c r="F44"/>
      <c r="H44" s="66"/>
      <c r="I44" s="66"/>
      <c r="J44" s="66"/>
      <c r="K44" s="66"/>
      <c r="Q44" s="67"/>
      <c r="R44" s="33"/>
    </row>
    <row r="45" spans="1:19" ht="13.15">
      <c r="E45" s="63"/>
      <c r="F45" s="68"/>
      <c r="H45" s="66"/>
      <c r="I45" s="66"/>
      <c r="J45" s="66"/>
      <c r="K45" s="66"/>
      <c r="Q45" s="67"/>
      <c r="R45" s="33"/>
    </row>
    <row r="46" spans="1:19">
      <c r="H46" s="66"/>
      <c r="I46" s="66"/>
      <c r="J46" s="66"/>
      <c r="K46" s="66"/>
    </row>
    <row r="47" spans="1:19">
      <c r="F47" s="69"/>
      <c r="H47" s="66"/>
      <c r="I47" s="66"/>
      <c r="J47" s="66"/>
      <c r="K47" s="66"/>
    </row>
    <row r="48" spans="1:19">
      <c r="F48" s="69"/>
      <c r="H48" s="66"/>
      <c r="I48" s="66"/>
      <c r="J48" s="66"/>
      <c r="K48" s="66"/>
      <c r="Q48" s="33"/>
    </row>
    <row r="49" spans="8:11">
      <c r="H49" s="66"/>
      <c r="I49" s="66"/>
      <c r="J49" s="66"/>
      <c r="K49" s="66"/>
    </row>
    <row r="50" spans="8:11">
      <c r="H50" s="66"/>
      <c r="I50" s="66"/>
      <c r="J50" s="66"/>
      <c r="K50" s="66"/>
    </row>
    <row r="51" spans="8:11">
      <c r="H51" s="66"/>
      <c r="I51" s="66"/>
      <c r="J51" s="66"/>
      <c r="K51" s="66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B32:C32"/>
    <mergeCell ref="A40:C40"/>
    <mergeCell ref="D40:E40"/>
    <mergeCell ref="A41:C41"/>
    <mergeCell ref="D28:E28"/>
    <mergeCell ref="D29:E29"/>
    <mergeCell ref="B30:C30"/>
    <mergeCell ref="D30:E30"/>
    <mergeCell ref="B31:C31"/>
    <mergeCell ref="D31:E31"/>
    <mergeCell ref="D21:E21"/>
    <mergeCell ref="D22:E22"/>
    <mergeCell ref="D23:E23"/>
    <mergeCell ref="D24:E24"/>
    <mergeCell ref="D25:E25"/>
    <mergeCell ref="D26:E26"/>
    <mergeCell ref="D15:E15"/>
    <mergeCell ref="D16:E16"/>
    <mergeCell ref="D17:E17"/>
    <mergeCell ref="D18:E18"/>
    <mergeCell ref="D19:E19"/>
    <mergeCell ref="D20:E20"/>
    <mergeCell ref="D9:E9"/>
    <mergeCell ref="D10:E10"/>
    <mergeCell ref="D11:E11"/>
    <mergeCell ref="D12:E12"/>
    <mergeCell ref="D13:E13"/>
    <mergeCell ref="D14:E14"/>
    <mergeCell ref="A1:Q1"/>
    <mergeCell ref="A2:Q2"/>
    <mergeCell ref="D5:E5"/>
    <mergeCell ref="D6:E6"/>
    <mergeCell ref="D7:E7"/>
    <mergeCell ref="D8:E8"/>
  </mergeCells>
  <conditionalFormatting sqref="F37:R37">
    <cfRule type="expression" dxfId="0" priority="1" stopIfTrue="1">
      <formula>ABS(F37)&gt;0.1</formula>
    </cfRule>
  </conditionalFormatting>
  <pageMargins left="0.17" right="0.17" top="0.5" bottom="0.5" header="0.5" footer="0.25"/>
  <pageSetup scale="56" orientation="landscape" r:id="rId1"/>
  <headerFooter>
    <oddFooter xml:space="preserve">&amp;L&amp;F - &amp;D&amp;RPage &amp;P of 5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21E3-DD85-4B43-A9B5-0D7B27B952D3}">
  <sheetPr>
    <tabColor theme="8" tint="-0.249977111117893"/>
  </sheetPr>
  <dimension ref="A1:T501"/>
  <sheetViews>
    <sheetView zoomScaleNormal="100" zoomScaleSheetLayoutView="100" workbookViewId="0">
      <pane xSplit="4" ySplit="5" topLeftCell="E12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11.3984375" defaultRowHeight="12.75" outlineLevelRow="2" outlineLevelCol="1"/>
  <cols>
    <col min="1" max="1" width="5" style="84" customWidth="1"/>
    <col min="2" max="2" width="46.1328125" customWidth="1"/>
    <col min="3" max="3" width="33.59765625" hidden="1" customWidth="1" outlineLevel="1"/>
    <col min="4" max="4" width="13.3984375" bestFit="1" customWidth="1" collapsed="1"/>
    <col min="5" max="5" width="13.73046875" customWidth="1"/>
    <col min="6" max="6" width="12.73046875" customWidth="1"/>
    <col min="7" max="7" width="12.3984375" customWidth="1"/>
    <col min="8" max="8" width="12.59765625" customWidth="1"/>
    <col min="9" max="9" width="12.1328125" customWidth="1"/>
    <col min="10" max="10" width="12.59765625" customWidth="1"/>
    <col min="11" max="16" width="12.73046875" customWidth="1"/>
    <col min="17" max="17" width="2.73046875" hidden="1" customWidth="1" outlineLevel="1"/>
    <col min="18" max="18" width="14.265625" hidden="1" customWidth="1" outlineLevel="1"/>
    <col min="19" max="19" width="11.3984375" collapsed="1"/>
    <col min="20" max="20" width="13.265625" bestFit="1" customWidth="1"/>
  </cols>
  <sheetData>
    <row r="1" spans="1:18" ht="13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3.15">
      <c r="A2" s="1" t="s">
        <v>38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38.25" customHeight="1">
      <c r="A3"/>
    </row>
    <row r="4" spans="1:18">
      <c r="A4" s="70" t="s">
        <v>2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8" ht="13.15">
      <c r="A5" s="72" t="s">
        <v>3</v>
      </c>
      <c r="C5" t="s">
        <v>39</v>
      </c>
      <c r="D5" s="73" t="s">
        <v>5</v>
      </c>
      <c r="E5" s="10">
        <v>44227</v>
      </c>
      <c r="F5" s="10">
        <f t="shared" ref="F5:P5" si="0">EOMONTH(E5,1)</f>
        <v>44255</v>
      </c>
      <c r="G5" s="10">
        <f t="shared" si="0"/>
        <v>44286</v>
      </c>
      <c r="H5" s="10">
        <f t="shared" si="0"/>
        <v>44316</v>
      </c>
      <c r="I5" s="10">
        <f t="shared" si="0"/>
        <v>44347</v>
      </c>
      <c r="J5" s="10">
        <f t="shared" si="0"/>
        <v>44377</v>
      </c>
      <c r="K5" s="10">
        <f t="shared" si="0"/>
        <v>44408</v>
      </c>
      <c r="L5" s="10">
        <f t="shared" si="0"/>
        <v>44439</v>
      </c>
      <c r="M5" s="10">
        <f t="shared" si="0"/>
        <v>44469</v>
      </c>
      <c r="N5" s="10">
        <f t="shared" si="0"/>
        <v>44500</v>
      </c>
      <c r="O5" s="10">
        <f t="shared" si="0"/>
        <v>44530</v>
      </c>
      <c r="P5" s="10">
        <f t="shared" si="0"/>
        <v>44561</v>
      </c>
      <c r="Q5" s="74"/>
      <c r="R5" s="10" t="s">
        <v>40</v>
      </c>
    </row>
    <row r="6" spans="1:18" ht="13.15">
      <c r="A6" s="70"/>
      <c r="B6" s="75" t="s">
        <v>41</v>
      </c>
      <c r="C6" s="76"/>
    </row>
    <row r="7" spans="1:18">
      <c r="A7" s="70">
        <f>A6+1</f>
        <v>1</v>
      </c>
      <c r="B7" s="2" t="s">
        <v>42</v>
      </c>
      <c r="C7" s="4"/>
      <c r="D7" s="77">
        <f>SUM(E7:P7)</f>
        <v>30026067.708799999</v>
      </c>
      <c r="E7" s="77">
        <f>E24-SUM(E8:E23)</f>
        <v>1760596.9146000016</v>
      </c>
      <c r="F7" s="77">
        <f t="shared" ref="F7:P7" si="1">F24-SUM(F8:F23)</f>
        <v>1547991.0669999998</v>
      </c>
      <c r="G7" s="77">
        <f t="shared" si="1"/>
        <v>3311009.1330999993</v>
      </c>
      <c r="H7" s="77">
        <f t="shared" si="1"/>
        <v>2206989.4280999973</v>
      </c>
      <c r="I7" s="77">
        <f t="shared" si="1"/>
        <v>1289391.0912999995</v>
      </c>
      <c r="J7" s="77">
        <f t="shared" si="1"/>
        <v>7105736.3367999997</v>
      </c>
      <c r="K7" s="77">
        <f t="shared" si="1"/>
        <v>6388324.523000001</v>
      </c>
      <c r="L7" s="77">
        <f t="shared" si="1"/>
        <v>6416029.2148999991</v>
      </c>
      <c r="M7" s="77">
        <f t="shared" si="1"/>
        <v>0</v>
      </c>
      <c r="N7" s="77">
        <f t="shared" si="1"/>
        <v>0</v>
      </c>
      <c r="O7" s="77">
        <f t="shared" si="1"/>
        <v>0</v>
      </c>
      <c r="P7" s="77">
        <f t="shared" si="1"/>
        <v>0</v>
      </c>
      <c r="Q7" s="78"/>
      <c r="R7" s="79">
        <f t="shared" ref="R7:R23" si="2">SUM(E7:P7)</f>
        <v>30026067.708799999</v>
      </c>
    </row>
    <row r="8" spans="1:18">
      <c r="A8" s="70">
        <v>2</v>
      </c>
      <c r="B8" s="80" t="s">
        <v>43</v>
      </c>
      <c r="C8" s="81">
        <v>100096</v>
      </c>
      <c r="D8" s="77">
        <f t="shared" ref="D8:D23" si="3">SUM(E8:P8)</f>
        <v>9533333.3599999994</v>
      </c>
      <c r="E8" s="82">
        <f>'[1]Input Tab'!C19</f>
        <v>1191666.67</v>
      </c>
      <c r="F8" s="82">
        <f>'[1]Input Tab'!D19</f>
        <v>1191666.67</v>
      </c>
      <c r="G8" s="82">
        <f>'[1]Input Tab'!E19</f>
        <v>1191666.67</v>
      </c>
      <c r="H8" s="82">
        <f>'[1]Input Tab'!F19</f>
        <v>1191666.67</v>
      </c>
      <c r="I8" s="82">
        <f>'[1]Input Tab'!G19</f>
        <v>1191666.67</v>
      </c>
      <c r="J8" s="82">
        <f>'[1]Input Tab'!H19</f>
        <v>1191666.67</v>
      </c>
      <c r="K8" s="82">
        <f>'[1]Input Tab'!I19</f>
        <v>1191666.67</v>
      </c>
      <c r="L8" s="82">
        <f>'[1]Input Tab'!J19</f>
        <v>1191666.67</v>
      </c>
      <c r="M8" s="82">
        <f>'[1]Input Tab'!K19</f>
        <v>0</v>
      </c>
      <c r="N8" s="82">
        <f>'[1]Input Tab'!L19</f>
        <v>0</v>
      </c>
      <c r="O8" s="82">
        <f>'[1]Input Tab'!M19</f>
        <v>0</v>
      </c>
      <c r="P8" s="82">
        <f>'[1]Input Tab'!N19</f>
        <v>0</v>
      </c>
      <c r="Q8" s="78"/>
      <c r="R8" s="79">
        <f t="shared" si="2"/>
        <v>9533333.3599999994</v>
      </c>
    </row>
    <row r="9" spans="1:18">
      <c r="A9" s="70">
        <v>3</v>
      </c>
      <c r="B9" s="80" t="s">
        <v>44</v>
      </c>
      <c r="C9" s="81">
        <v>107240</v>
      </c>
      <c r="D9" s="77">
        <f t="shared" si="3"/>
        <v>1843623.25</v>
      </c>
      <c r="E9" s="82">
        <f>'[1]Input Tab'!C20</f>
        <v>192121.58</v>
      </c>
      <c r="F9" s="82">
        <f>'[1]Input Tab'!D20</f>
        <v>210942.86</v>
      </c>
      <c r="G9" s="82">
        <f>'[1]Input Tab'!E20</f>
        <v>116947.51</v>
      </c>
      <c r="H9" s="82">
        <f>'[1]Input Tab'!F20</f>
        <v>138457.82</v>
      </c>
      <c r="I9" s="82">
        <f>'[1]Input Tab'!G20</f>
        <v>155367.44</v>
      </c>
      <c r="J9" s="82">
        <f>'[1]Input Tab'!H20</f>
        <v>245358.07</v>
      </c>
      <c r="K9" s="82">
        <f>'[1]Input Tab'!I20</f>
        <v>456636.14</v>
      </c>
      <c r="L9" s="82">
        <f>'[1]Input Tab'!J20</f>
        <v>327791.83</v>
      </c>
      <c r="M9" s="82">
        <f>'[1]Input Tab'!K20</f>
        <v>0</v>
      </c>
      <c r="N9" s="82">
        <f>'[1]Input Tab'!L20</f>
        <v>0</v>
      </c>
      <c r="O9" s="82">
        <f>'[1]Input Tab'!M20</f>
        <v>0</v>
      </c>
      <c r="P9" s="82">
        <f>'[1]Input Tab'!N20</f>
        <v>0</v>
      </c>
      <c r="Q9" s="78"/>
      <c r="R9" s="79">
        <f>SUM(E9:P9)</f>
        <v>1843623.25</v>
      </c>
    </row>
    <row r="10" spans="1:18">
      <c r="A10" s="70">
        <v>4</v>
      </c>
      <c r="B10" s="2" t="s">
        <v>45</v>
      </c>
      <c r="C10" s="4">
        <v>100131</v>
      </c>
      <c r="D10" s="77">
        <f t="shared" si="3"/>
        <v>1453072</v>
      </c>
      <c r="E10" s="82">
        <f>'[1]Input Tab'!C21</f>
        <v>181634</v>
      </c>
      <c r="F10" s="82">
        <f>'[1]Input Tab'!D21</f>
        <v>181634</v>
      </c>
      <c r="G10" s="82">
        <f>'[1]Input Tab'!E21</f>
        <v>181634</v>
      </c>
      <c r="H10" s="82">
        <f>'[1]Input Tab'!F21</f>
        <v>181634</v>
      </c>
      <c r="I10" s="82">
        <f>'[1]Input Tab'!G21</f>
        <v>181634</v>
      </c>
      <c r="J10" s="82">
        <f>'[1]Input Tab'!H21</f>
        <v>181634</v>
      </c>
      <c r="K10" s="82">
        <f>'[1]Input Tab'!I21</f>
        <v>181634</v>
      </c>
      <c r="L10" s="82">
        <f>'[1]Input Tab'!J21</f>
        <v>181634</v>
      </c>
      <c r="M10" s="82">
        <f>'[1]Input Tab'!K21</f>
        <v>0</v>
      </c>
      <c r="N10" s="82">
        <f>'[1]Input Tab'!L21</f>
        <v>0</v>
      </c>
      <c r="O10" s="82">
        <f>'[1]Input Tab'!M21</f>
        <v>0</v>
      </c>
      <c r="P10" s="82">
        <f>'[1]Input Tab'!N21</f>
        <v>0</v>
      </c>
      <c r="Q10" s="78"/>
      <c r="R10" s="79">
        <f t="shared" si="2"/>
        <v>1453072</v>
      </c>
    </row>
    <row r="11" spans="1:18" ht="13.5" customHeight="1">
      <c r="A11" s="70">
        <v>5</v>
      </c>
      <c r="B11" s="2" t="s">
        <v>46</v>
      </c>
      <c r="C11" s="4">
        <v>100085</v>
      </c>
      <c r="D11" s="77">
        <f t="shared" si="3"/>
        <v>7518633.6399999997</v>
      </c>
      <c r="E11" s="83">
        <f>'[1]Input Tab'!C22</f>
        <v>939387.38</v>
      </c>
      <c r="F11" s="83">
        <f>'[1]Input Tab'!D22</f>
        <v>939387.38</v>
      </c>
      <c r="G11" s="83">
        <f>'[1]Input Tab'!E22</f>
        <v>939387.38</v>
      </c>
      <c r="H11" s="83">
        <f>'[1]Input Tab'!F22</f>
        <v>942921.98</v>
      </c>
      <c r="I11" s="83">
        <f>'[1]Input Tab'!G22</f>
        <v>939387.38</v>
      </c>
      <c r="J11" s="83">
        <f>'[1]Input Tab'!H22</f>
        <v>939387.38</v>
      </c>
      <c r="K11" s="83">
        <f>'[1]Input Tab'!I22</f>
        <v>939387.38</v>
      </c>
      <c r="L11" s="83">
        <f>'[1]Input Tab'!J22</f>
        <v>939387.38</v>
      </c>
      <c r="M11" s="83">
        <f>'[1]Input Tab'!K22</f>
        <v>0</v>
      </c>
      <c r="N11" s="83">
        <f>'[1]Input Tab'!L22</f>
        <v>0</v>
      </c>
      <c r="O11" s="83">
        <f>'[1]Input Tab'!M22</f>
        <v>0</v>
      </c>
      <c r="P11" s="83">
        <f>'[1]Input Tab'!N22</f>
        <v>0</v>
      </c>
      <c r="Q11" s="78"/>
      <c r="R11" s="79">
        <f t="shared" si="2"/>
        <v>7518633.6399999997</v>
      </c>
    </row>
    <row r="12" spans="1:18" ht="14.25">
      <c r="A12" s="70">
        <f>A11+1</f>
        <v>6</v>
      </c>
      <c r="B12" s="2" t="s">
        <v>47</v>
      </c>
      <c r="C12" s="84" t="s">
        <v>48</v>
      </c>
      <c r="D12" s="77">
        <f t="shared" si="3"/>
        <v>0</v>
      </c>
      <c r="E12" s="83">
        <f>'[1]Input Tab'!C23</f>
        <v>0</v>
      </c>
      <c r="F12" s="83">
        <f>'[1]Input Tab'!D23</f>
        <v>0</v>
      </c>
      <c r="G12" s="83">
        <f>'[1]Input Tab'!E23</f>
        <v>0</v>
      </c>
      <c r="H12" s="83">
        <f>'[1]Input Tab'!F23</f>
        <v>0</v>
      </c>
      <c r="I12" s="83">
        <f>'[1]Input Tab'!G23</f>
        <v>0</v>
      </c>
      <c r="J12" s="83">
        <f>'[1]Input Tab'!H23</f>
        <v>0</v>
      </c>
      <c r="K12" s="83">
        <f>'[1]Input Tab'!I23</f>
        <v>0</v>
      </c>
      <c r="L12" s="83">
        <f>'[1]Input Tab'!J23</f>
        <v>0</v>
      </c>
      <c r="M12" s="82">
        <f>'[1]Input Tab'!K23</f>
        <v>0</v>
      </c>
      <c r="N12" s="82">
        <f>'[1]Input Tab'!L23</f>
        <v>0</v>
      </c>
      <c r="O12" s="83">
        <f>'[1]Input Tab'!M23</f>
        <v>0</v>
      </c>
      <c r="P12" s="83">
        <f>'[1]Input Tab'!N23</f>
        <v>0</v>
      </c>
      <c r="Q12" s="78"/>
      <c r="R12" s="79">
        <f t="shared" si="2"/>
        <v>0</v>
      </c>
    </row>
    <row r="13" spans="1:18">
      <c r="A13" s="70">
        <f t="shared" ref="A13:A16" si="4">A12+1</f>
        <v>7</v>
      </c>
      <c r="B13" t="s">
        <v>49</v>
      </c>
      <c r="C13" s="84">
        <v>100137</v>
      </c>
      <c r="D13" s="77">
        <f t="shared" si="3"/>
        <v>8348.6</v>
      </c>
      <c r="E13" s="83">
        <f>'[1]Input Tab'!C24</f>
        <v>1259.3499999999999</v>
      </c>
      <c r="F13" s="83">
        <f>'[1]Input Tab'!D24</f>
        <v>1103.95</v>
      </c>
      <c r="G13" s="83">
        <f>'[1]Input Tab'!E24</f>
        <v>1364.35</v>
      </c>
      <c r="H13" s="83">
        <f>'[1]Input Tab'!F24</f>
        <v>1082.95</v>
      </c>
      <c r="I13" s="83">
        <f>'[1]Input Tab'!G24</f>
        <v>1112.3499999999999</v>
      </c>
      <c r="J13" s="83">
        <f>'[1]Input Tab'!H24</f>
        <v>805.75</v>
      </c>
      <c r="K13" s="83">
        <f>'[1]Input Tab'!I24</f>
        <v>751.15</v>
      </c>
      <c r="L13" s="83">
        <f>'[1]Input Tab'!J24</f>
        <v>868.75</v>
      </c>
      <c r="M13" s="83">
        <f>'[1]Input Tab'!K24</f>
        <v>0</v>
      </c>
      <c r="N13" s="83">
        <f>'[1]Input Tab'!L24</f>
        <v>0</v>
      </c>
      <c r="O13" s="83">
        <f>'[1]Input Tab'!M24</f>
        <v>0</v>
      </c>
      <c r="P13" s="83">
        <f>'[1]Input Tab'!N24</f>
        <v>0</v>
      </c>
      <c r="Q13" s="78"/>
      <c r="R13" s="79">
        <f t="shared" si="2"/>
        <v>8348.6</v>
      </c>
    </row>
    <row r="14" spans="1:18">
      <c r="A14" s="70">
        <f t="shared" si="4"/>
        <v>8</v>
      </c>
      <c r="B14" t="s">
        <v>50</v>
      </c>
      <c r="C14" s="4" t="s">
        <v>51</v>
      </c>
      <c r="D14" s="77">
        <f t="shared" si="3"/>
        <v>893676.44000000006</v>
      </c>
      <c r="E14" s="83">
        <f>'[1]Input Tab'!C25</f>
        <v>156566.79999999999</v>
      </c>
      <c r="F14" s="83">
        <f>'[1]Input Tab'!D25</f>
        <v>140786.69</v>
      </c>
      <c r="G14" s="83">
        <f>'[1]Input Tab'!E25</f>
        <v>123151.94</v>
      </c>
      <c r="H14" s="83">
        <f>'[1]Input Tab'!F25</f>
        <v>140445.35999999999</v>
      </c>
      <c r="I14" s="83">
        <f>'[1]Input Tab'!G25</f>
        <v>120235.01</v>
      </c>
      <c r="J14" s="83">
        <f>'[1]Input Tab'!H25</f>
        <v>120818.76</v>
      </c>
      <c r="K14" s="83">
        <f>'[1]Input Tab'!I25</f>
        <v>60571.86</v>
      </c>
      <c r="L14" s="83">
        <f>'[1]Input Tab'!J25</f>
        <v>31100.02</v>
      </c>
      <c r="M14" s="83">
        <f>'[1]Input Tab'!K25</f>
        <v>0</v>
      </c>
      <c r="N14" s="83">
        <f>'[1]Input Tab'!L25</f>
        <v>0</v>
      </c>
      <c r="O14" s="83">
        <f>'[1]Input Tab'!M25</f>
        <v>0</v>
      </c>
      <c r="P14" s="83">
        <f>'[1]Input Tab'!N25</f>
        <v>0</v>
      </c>
      <c r="Q14" s="78"/>
      <c r="R14" s="79">
        <f t="shared" si="2"/>
        <v>893676.44000000006</v>
      </c>
    </row>
    <row r="15" spans="1:18">
      <c r="A15" s="70">
        <f t="shared" si="4"/>
        <v>9</v>
      </c>
      <c r="B15" s="2" t="s">
        <v>52</v>
      </c>
      <c r="C15" s="4">
        <v>185895</v>
      </c>
      <c r="D15" s="77">
        <f t="shared" si="3"/>
        <v>974101.22</v>
      </c>
      <c r="E15" s="83">
        <f>'[1]Input Tab'!C35</f>
        <v>136395.84</v>
      </c>
      <c r="F15" s="83">
        <f>'[1]Input Tab'!D35</f>
        <v>105545.8</v>
      </c>
      <c r="G15" s="83">
        <f>'[1]Input Tab'!E35</f>
        <v>101790.36</v>
      </c>
      <c r="H15" s="83">
        <f>'[1]Input Tab'!F35</f>
        <v>47742.64</v>
      </c>
      <c r="I15" s="83">
        <f>'[1]Input Tab'!G35</f>
        <v>115695.75</v>
      </c>
      <c r="J15" s="83">
        <f>'[1]Input Tab'!H35</f>
        <v>129806.86</v>
      </c>
      <c r="K15" s="83">
        <f>'[1]Input Tab'!I35</f>
        <v>169734.83</v>
      </c>
      <c r="L15" s="83">
        <f>'[1]Input Tab'!J35</f>
        <v>167389.14000000001</v>
      </c>
      <c r="M15" s="83">
        <f>'[1]Input Tab'!K35</f>
        <v>0</v>
      </c>
      <c r="N15" s="83">
        <f>'[1]Input Tab'!L35</f>
        <v>0</v>
      </c>
      <c r="O15" s="83">
        <f>'[1]Input Tab'!M35</f>
        <v>0</v>
      </c>
      <c r="P15" s="83">
        <f>'[1]Input Tab'!N35</f>
        <v>0</v>
      </c>
      <c r="Q15" s="78"/>
      <c r="R15" s="79">
        <f t="shared" si="2"/>
        <v>974101.22</v>
      </c>
    </row>
    <row r="16" spans="1:18" ht="12.75" customHeight="1">
      <c r="A16" s="70">
        <f t="shared" si="4"/>
        <v>10</v>
      </c>
      <c r="B16" t="s">
        <v>53</v>
      </c>
      <c r="C16" s="4">
        <v>186298</v>
      </c>
      <c r="D16" s="77">
        <f t="shared" si="3"/>
        <v>1414946.2</v>
      </c>
      <c r="E16" s="83">
        <f>'[1]Input Tab'!C36</f>
        <v>352910.24</v>
      </c>
      <c r="F16" s="83">
        <f>'[1]Input Tab'!D36</f>
        <v>210445.56</v>
      </c>
      <c r="G16" s="83">
        <f>'[1]Input Tab'!E36</f>
        <v>214419.75</v>
      </c>
      <c r="H16" s="83">
        <f>'[1]Input Tab'!F36</f>
        <v>263619.75</v>
      </c>
      <c r="I16" s="83">
        <f>'[1]Input Tab'!G36</f>
        <v>244032</v>
      </c>
      <c r="J16" s="83">
        <f>'[1]Input Tab'!H36</f>
        <v>128596.5</v>
      </c>
      <c r="K16" s="83">
        <f>'[1]Input Tab'!I36</f>
        <v>922.4</v>
      </c>
      <c r="L16" s="83">
        <f>'[1]Input Tab'!J36</f>
        <v>0</v>
      </c>
      <c r="M16" s="83">
        <f>'[1]Input Tab'!K36</f>
        <v>0</v>
      </c>
      <c r="N16" s="83">
        <f>'[1]Input Tab'!L36</f>
        <v>0</v>
      </c>
      <c r="O16" s="83">
        <f>'[1]Input Tab'!M36</f>
        <v>0</v>
      </c>
      <c r="P16" s="83">
        <f>'[1]Input Tab'!N36</f>
        <v>0</v>
      </c>
      <c r="Q16" s="78"/>
      <c r="R16" s="79">
        <f t="shared" si="2"/>
        <v>1414946.2</v>
      </c>
    </row>
    <row r="17" spans="1:20">
      <c r="A17" s="70">
        <f>A16+1</f>
        <v>11</v>
      </c>
      <c r="B17" s="2" t="s">
        <v>54</v>
      </c>
      <c r="C17" s="4">
        <v>223063</v>
      </c>
      <c r="D17" s="77">
        <f t="shared" si="3"/>
        <v>3836641.82</v>
      </c>
      <c r="E17" s="83">
        <f>'[1]Input Tab'!C37</f>
        <v>553989.78</v>
      </c>
      <c r="F17" s="83">
        <f>'[1]Input Tab'!D37</f>
        <v>561159.18000000005</v>
      </c>
      <c r="G17" s="83">
        <f>'[1]Input Tab'!E37</f>
        <v>492537.78</v>
      </c>
      <c r="H17" s="83">
        <f>'[1]Input Tab'!F37</f>
        <v>463820.35</v>
      </c>
      <c r="I17" s="83">
        <f>'[1]Input Tab'!G37</f>
        <v>341741.4</v>
      </c>
      <c r="J17" s="83">
        <f>'[1]Input Tab'!H37</f>
        <v>419370.07</v>
      </c>
      <c r="K17" s="83">
        <f>'[1]Input Tab'!I37</f>
        <v>510666.12</v>
      </c>
      <c r="L17" s="83">
        <f>'[1]Input Tab'!J37</f>
        <v>493357.14</v>
      </c>
      <c r="M17" s="83">
        <f>'[1]Input Tab'!K37</f>
        <v>0</v>
      </c>
      <c r="N17" s="83">
        <f>'[1]Input Tab'!L37</f>
        <v>0</v>
      </c>
      <c r="O17" s="83">
        <f>'[1]Input Tab'!M37</f>
        <v>0</v>
      </c>
      <c r="P17" s="83">
        <f>'[1]Input Tab'!N37</f>
        <v>0</v>
      </c>
      <c r="Q17" s="78"/>
      <c r="R17" s="79">
        <f t="shared" si="2"/>
        <v>3836641.82</v>
      </c>
    </row>
    <row r="18" spans="1:20">
      <c r="A18" s="70">
        <f>A17+1</f>
        <v>12</v>
      </c>
      <c r="B18" s="2" t="s">
        <v>55</v>
      </c>
      <c r="C18" s="4">
        <v>102475</v>
      </c>
      <c r="D18" s="77">
        <f t="shared" si="3"/>
        <v>12028.28</v>
      </c>
      <c r="E18" s="82">
        <f>'[1]Input Tab'!C38</f>
        <v>1545.44</v>
      </c>
      <c r="F18" s="82">
        <f>'[1]Input Tab'!D38</f>
        <v>3341.39</v>
      </c>
      <c r="G18" s="82">
        <f>'[1]Input Tab'!E38</f>
        <v>0</v>
      </c>
      <c r="H18" s="82">
        <f>'[1]Input Tab'!F38</f>
        <v>1490.18</v>
      </c>
      <c r="I18" s="82">
        <f>'[1]Input Tab'!G38</f>
        <v>1534.39</v>
      </c>
      <c r="J18" s="82">
        <f>'[1]Input Tab'!H38</f>
        <v>1287.56</v>
      </c>
      <c r="K18" s="82">
        <f>'[1]Input Tab'!I38</f>
        <v>1342.82</v>
      </c>
      <c r="L18" s="82">
        <f>'[1]Input Tab'!J38</f>
        <v>1486.5</v>
      </c>
      <c r="M18" s="82">
        <f>'[1]Input Tab'!K38</f>
        <v>0</v>
      </c>
      <c r="N18" s="82">
        <f>'[1]Input Tab'!L38</f>
        <v>0</v>
      </c>
      <c r="O18" s="82">
        <f>'[1]Input Tab'!M38</f>
        <v>0</v>
      </c>
      <c r="P18" s="82">
        <f>'[1]Input Tab'!N38</f>
        <v>0</v>
      </c>
      <c r="Q18" s="78"/>
      <c r="R18" s="79">
        <f t="shared" si="2"/>
        <v>12028.28</v>
      </c>
    </row>
    <row r="19" spans="1:20">
      <c r="A19" s="70">
        <f>A18+1</f>
        <v>13</v>
      </c>
      <c r="B19" s="2" t="s">
        <v>56</v>
      </c>
      <c r="C19" s="4" t="s">
        <v>57</v>
      </c>
      <c r="D19" s="77">
        <f t="shared" si="3"/>
        <v>19039127.059999999</v>
      </c>
      <c r="E19" s="82">
        <f>'[1]Input Tab'!C39</f>
        <v>2379924.42</v>
      </c>
      <c r="F19" s="82">
        <f>'[1]Input Tab'!D39</f>
        <v>2422368.9500000002</v>
      </c>
      <c r="G19" s="82">
        <f>'[1]Input Tab'!E39</f>
        <v>2400609.7400000002</v>
      </c>
      <c r="H19" s="82">
        <f>'[1]Input Tab'!F39</f>
        <v>2406660.02</v>
      </c>
      <c r="I19" s="82">
        <f>'[1]Input Tab'!G39</f>
        <v>2389642.5</v>
      </c>
      <c r="J19" s="82">
        <f>'[1]Input Tab'!H39</f>
        <v>2177827.71</v>
      </c>
      <c r="K19" s="82">
        <f>'[1]Input Tab'!I39</f>
        <v>2413749.92</v>
      </c>
      <c r="L19" s="82">
        <f>'[1]Input Tab'!J39</f>
        <v>2448343.7999999998</v>
      </c>
      <c r="M19" s="82">
        <f>'[1]Input Tab'!K39</f>
        <v>0</v>
      </c>
      <c r="N19" s="82">
        <f>'[1]Input Tab'!L39</f>
        <v>0</v>
      </c>
      <c r="O19" s="82">
        <f>'[1]Input Tab'!M39</f>
        <v>0</v>
      </c>
      <c r="P19" s="82">
        <f>'[1]Input Tab'!N39</f>
        <v>0</v>
      </c>
      <c r="Q19" s="78"/>
      <c r="R19" s="79">
        <f t="shared" si="2"/>
        <v>19039127.059999999</v>
      </c>
    </row>
    <row r="20" spans="1:20">
      <c r="A20" s="70">
        <f>A19+1</f>
        <v>14</v>
      </c>
      <c r="B20" s="2" t="s">
        <v>58</v>
      </c>
      <c r="C20" s="4">
        <v>181462</v>
      </c>
      <c r="D20" s="77">
        <f t="shared" si="3"/>
        <v>14418799.01</v>
      </c>
      <c r="E20" s="82">
        <f>'[1]Input Tab'!C40</f>
        <v>2054962.14</v>
      </c>
      <c r="F20" s="82">
        <f>'[1]Input Tab'!D40</f>
        <v>2174857.2999999998</v>
      </c>
      <c r="G20" s="82">
        <f>'[1]Input Tab'!E40</f>
        <v>2096184.09</v>
      </c>
      <c r="H20" s="82">
        <f>'[1]Input Tab'!F40</f>
        <v>2291429.14</v>
      </c>
      <c r="I20" s="82">
        <f>'[1]Input Tab'!G40</f>
        <v>1906563.12</v>
      </c>
      <c r="J20" s="82">
        <f>'[1]Input Tab'!H40</f>
        <v>1407873.39</v>
      </c>
      <c r="K20" s="82">
        <f>'[1]Input Tab'!I40</f>
        <v>1041029.99</v>
      </c>
      <c r="L20" s="82">
        <f>'[1]Input Tab'!J40</f>
        <v>1445899.84</v>
      </c>
      <c r="M20" s="82">
        <f>'[1]Input Tab'!K40</f>
        <v>0</v>
      </c>
      <c r="N20" s="82">
        <f>'[1]Input Tab'!L40</f>
        <v>0</v>
      </c>
      <c r="O20" s="82">
        <f>'[1]Input Tab'!M40</f>
        <v>0</v>
      </c>
      <c r="P20" s="82">
        <f>'[1]Input Tab'!N40</f>
        <v>0</v>
      </c>
      <c r="Q20" s="78"/>
      <c r="R20" s="79">
        <f t="shared" si="2"/>
        <v>14418799.01</v>
      </c>
    </row>
    <row r="21" spans="1:20">
      <c r="A21" s="70">
        <f t="shared" ref="A21:A24" si="5">A20+1</f>
        <v>15</v>
      </c>
      <c r="B21" s="2" t="s">
        <v>59</v>
      </c>
      <c r="C21" s="4"/>
      <c r="D21" s="77">
        <f t="shared" si="3"/>
        <v>8027174.9799999995</v>
      </c>
      <c r="E21" s="82">
        <f>'[1]Input Tab'!C41</f>
        <v>741745.32</v>
      </c>
      <c r="F21" s="82">
        <f>'[1]Input Tab'!D41</f>
        <v>1257608.1000000001</v>
      </c>
      <c r="G21" s="82">
        <f>'[1]Input Tab'!E41</f>
        <v>1069731.33</v>
      </c>
      <c r="H21" s="82">
        <f>'[1]Input Tab'!F41</f>
        <v>1280006.1399999999</v>
      </c>
      <c r="I21" s="82">
        <f>'[1]Input Tab'!G41</f>
        <v>1077367.31</v>
      </c>
      <c r="J21" s="82">
        <f>'[1]Input Tab'!H41</f>
        <v>1028077.12</v>
      </c>
      <c r="K21" s="82">
        <f>'[1]Input Tab'!I41</f>
        <v>649498.46</v>
      </c>
      <c r="L21" s="82">
        <f>'[1]Input Tab'!J41</f>
        <v>923141.2</v>
      </c>
      <c r="M21" s="82">
        <f>'[1]Input Tab'!K41</f>
        <v>0</v>
      </c>
      <c r="N21" s="82">
        <f>'[1]Input Tab'!L41</f>
        <v>0</v>
      </c>
      <c r="O21" s="82">
        <f>'[1]Input Tab'!M41</f>
        <v>0</v>
      </c>
      <c r="P21" s="82">
        <f>'[1]Input Tab'!N41</f>
        <v>0</v>
      </c>
      <c r="Q21" s="78"/>
      <c r="R21" s="79"/>
    </row>
    <row r="22" spans="1:20">
      <c r="A22" s="70">
        <f t="shared" si="5"/>
        <v>16</v>
      </c>
      <c r="B22" t="s">
        <v>60</v>
      </c>
      <c r="C22" s="84"/>
      <c r="D22" s="77">
        <f t="shared" si="3"/>
        <v>1165689</v>
      </c>
      <c r="E22" s="85">
        <f>E36</f>
        <v>216599</v>
      </c>
      <c r="F22" s="85">
        <f>F36</f>
        <v>267709</v>
      </c>
      <c r="G22" s="85">
        <f t="shared" ref="G22:P22" si="6">G36</f>
        <v>204121</v>
      </c>
      <c r="H22" s="85">
        <f t="shared" si="6"/>
        <v>87285</v>
      </c>
      <c r="I22" s="85">
        <f t="shared" si="6"/>
        <v>74164</v>
      </c>
      <c r="J22" s="85">
        <f t="shared" si="6"/>
        <v>111569</v>
      </c>
      <c r="K22" s="85">
        <f t="shared" si="6"/>
        <v>104069</v>
      </c>
      <c r="L22" s="85">
        <f t="shared" si="6"/>
        <v>100173</v>
      </c>
      <c r="M22" s="85">
        <f>M36</f>
        <v>0</v>
      </c>
      <c r="N22" s="85">
        <f>N36</f>
        <v>0</v>
      </c>
      <c r="O22" s="85">
        <f t="shared" si="6"/>
        <v>0</v>
      </c>
      <c r="P22" s="85">
        <f t="shared" si="6"/>
        <v>0</v>
      </c>
      <c r="Q22" s="85"/>
      <c r="R22" s="79">
        <f t="shared" si="2"/>
        <v>1165689</v>
      </c>
    </row>
    <row r="23" spans="1:20">
      <c r="A23" s="70">
        <f t="shared" si="5"/>
        <v>17</v>
      </c>
      <c r="B23" s="2" t="s">
        <v>61</v>
      </c>
      <c r="C23" s="4"/>
      <c r="D23" s="77">
        <f t="shared" si="3"/>
        <v>-25880</v>
      </c>
      <c r="E23" s="86">
        <f>E34</f>
        <v>-18915</v>
      </c>
      <c r="F23" s="86">
        <f>F34</f>
        <v>-20294</v>
      </c>
      <c r="G23" s="86">
        <f t="shared" ref="G23:P23" si="7">G34</f>
        <v>-11041</v>
      </c>
      <c r="H23" s="86">
        <f t="shared" si="7"/>
        <v>-41253</v>
      </c>
      <c r="I23" s="86">
        <f t="shared" si="7"/>
        <v>17780</v>
      </c>
      <c r="J23" s="86">
        <f t="shared" si="7"/>
        <v>-61250</v>
      </c>
      <c r="K23" s="86">
        <f t="shared" si="7"/>
        <v>73411</v>
      </c>
      <c r="L23" s="86">
        <f t="shared" si="7"/>
        <v>35682</v>
      </c>
      <c r="M23" s="86">
        <f t="shared" si="7"/>
        <v>0</v>
      </c>
      <c r="N23" s="86">
        <f>N34</f>
        <v>0</v>
      </c>
      <c r="O23" s="86">
        <f t="shared" si="7"/>
        <v>0</v>
      </c>
      <c r="P23" s="86">
        <f t="shared" si="7"/>
        <v>0</v>
      </c>
      <c r="Q23" s="86"/>
      <c r="R23" s="79">
        <f t="shared" si="2"/>
        <v>-25880</v>
      </c>
    </row>
    <row r="24" spans="1:20" s="92" customFormat="1" ht="13.5" thickBot="1">
      <c r="A24" s="70">
        <f t="shared" si="5"/>
        <v>18</v>
      </c>
      <c r="B24" s="87" t="s">
        <v>62</v>
      </c>
      <c r="C24" s="87"/>
      <c r="D24" s="88">
        <f>SUM(E24:P24)</f>
        <v>100139382.56879999</v>
      </c>
      <c r="E24" s="89">
        <f>E39</f>
        <v>10842389.874600001</v>
      </c>
      <c r="F24" s="89">
        <f t="shared" ref="F24:P24" si="8">F39</f>
        <v>11196253.897</v>
      </c>
      <c r="G24" s="89">
        <f>G39</f>
        <v>12433514.0331</v>
      </c>
      <c r="H24" s="89">
        <f t="shared" si="8"/>
        <v>11603998.428099999</v>
      </c>
      <c r="I24" s="89">
        <f t="shared" si="8"/>
        <v>10047314.4113</v>
      </c>
      <c r="J24" s="89">
        <f t="shared" si="8"/>
        <v>15128565.1768</v>
      </c>
      <c r="K24" s="89">
        <f t="shared" si="8"/>
        <v>14183396.263</v>
      </c>
      <c r="L24" s="89">
        <f t="shared" si="8"/>
        <v>14703950.4849</v>
      </c>
      <c r="M24" s="89">
        <f>M39</f>
        <v>0</v>
      </c>
      <c r="N24" s="89">
        <f>N39</f>
        <v>0</v>
      </c>
      <c r="O24" s="89">
        <f t="shared" si="8"/>
        <v>0</v>
      </c>
      <c r="P24" s="89">
        <f t="shared" si="8"/>
        <v>0</v>
      </c>
      <c r="Q24" s="90"/>
      <c r="R24" s="91">
        <f>SUM(R7:R22)</f>
        <v>92138087.588800013</v>
      </c>
    </row>
    <row r="25" spans="1:20" ht="13.15" thickTop="1">
      <c r="A25" s="70"/>
      <c r="E25" s="93" t="s">
        <v>63</v>
      </c>
      <c r="F25" s="78" t="s">
        <v>63</v>
      </c>
      <c r="G25" s="78"/>
      <c r="H25" s="78"/>
      <c r="I25" s="78"/>
      <c r="J25" s="78"/>
      <c r="K25" s="78"/>
      <c r="L25" s="78"/>
      <c r="M25" s="78"/>
      <c r="N25" s="78"/>
      <c r="O25" s="78"/>
      <c r="P25" s="78"/>
    </row>
    <row r="26" spans="1:20">
      <c r="A26" s="70"/>
      <c r="B26" s="2" t="s">
        <v>64</v>
      </c>
      <c r="C26" s="2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T26" s="94"/>
    </row>
    <row r="27" spans="1:20" outlineLevel="1">
      <c r="A27" s="70"/>
      <c r="B27" s="95" t="s">
        <v>41</v>
      </c>
      <c r="C27" s="95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20" outlineLevel="1">
      <c r="A28" s="70"/>
      <c r="B28">
        <v>555000</v>
      </c>
      <c r="D28" s="78">
        <f>SUM(E28:P28)</f>
        <v>100097560</v>
      </c>
      <c r="E28" s="34">
        <v>9888603</v>
      </c>
      <c r="F28" s="34">
        <v>12141354</v>
      </c>
      <c r="G28" s="34">
        <v>12196279</v>
      </c>
      <c r="H28" s="34">
        <v>11427486</v>
      </c>
      <c r="I28" s="34">
        <v>9609014</v>
      </c>
      <c r="J28" s="34">
        <v>15415880</v>
      </c>
      <c r="K28" s="34">
        <v>14643377</v>
      </c>
      <c r="L28" s="34">
        <v>14775567</v>
      </c>
      <c r="M28" s="34">
        <v>0</v>
      </c>
      <c r="N28" s="34">
        <v>0</v>
      </c>
      <c r="O28" s="34">
        <v>0</v>
      </c>
      <c r="P28" s="34">
        <v>0</v>
      </c>
      <c r="Q28" s="78"/>
      <c r="R28" s="79">
        <f t="shared" ref="R28:R38" si="9">SUM(E28:P28)</f>
        <v>100097560</v>
      </c>
    </row>
    <row r="29" spans="1:20" outlineLevel="1">
      <c r="A29" s="70"/>
      <c r="B29">
        <v>555030</v>
      </c>
      <c r="D29" s="78">
        <f>SUM(E29:P29)</f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78"/>
      <c r="R29" s="79"/>
    </row>
    <row r="30" spans="1:20" outlineLevel="1">
      <c r="A30" s="70"/>
      <c r="B30">
        <v>555100</v>
      </c>
      <c r="C30" t="s">
        <v>65</v>
      </c>
      <c r="D30" s="78">
        <f t="shared" ref="D30:D38" si="10">SUM(E30:P30)</f>
        <v>-2939704</v>
      </c>
      <c r="E30" s="34">
        <v>515200</v>
      </c>
      <c r="F30" s="34">
        <v>-1494528</v>
      </c>
      <c r="G30" s="34">
        <v>-7020</v>
      </c>
      <c r="H30" s="34">
        <v>-76544</v>
      </c>
      <c r="I30" s="34">
        <v>-22700</v>
      </c>
      <c r="J30" s="34">
        <v>-443040</v>
      </c>
      <c r="K30" s="34">
        <v>-992264</v>
      </c>
      <c r="L30" s="34">
        <v>-418808</v>
      </c>
      <c r="M30" s="34">
        <v>0</v>
      </c>
      <c r="N30" s="34">
        <v>0</v>
      </c>
      <c r="O30" s="34">
        <v>0</v>
      </c>
      <c r="P30" s="34">
        <v>0</v>
      </c>
      <c r="Q30" s="78"/>
      <c r="R30" s="79">
        <f t="shared" si="9"/>
        <v>-2939704</v>
      </c>
    </row>
    <row r="31" spans="1:20" outlineLevel="1">
      <c r="A31" s="70"/>
      <c r="B31" s="2">
        <v>555312</v>
      </c>
      <c r="C31" s="2" t="s">
        <v>66</v>
      </c>
      <c r="D31" s="78">
        <f t="shared" si="10"/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78"/>
      <c r="R31" s="79">
        <f>SUM(E31:P31)</f>
        <v>0</v>
      </c>
    </row>
    <row r="32" spans="1:20" outlineLevel="1">
      <c r="A32" s="70"/>
      <c r="B32">
        <v>555313</v>
      </c>
      <c r="C32" t="s">
        <v>66</v>
      </c>
      <c r="D32" s="78">
        <f t="shared" si="10"/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78"/>
      <c r="R32" s="79">
        <f>SUM(E32:P32)</f>
        <v>0</v>
      </c>
    </row>
    <row r="33" spans="1:18" outlineLevel="1">
      <c r="A33" s="70"/>
      <c r="B33">
        <v>555380</v>
      </c>
      <c r="C33" t="s">
        <v>67</v>
      </c>
      <c r="D33" s="78">
        <f t="shared" si="10"/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78"/>
      <c r="R33" s="79">
        <f>SUM(E33:P33)</f>
        <v>0</v>
      </c>
    </row>
    <row r="34" spans="1:18" outlineLevel="1">
      <c r="A34" s="70"/>
      <c r="B34">
        <v>555550</v>
      </c>
      <c r="C34" t="s">
        <v>68</v>
      </c>
      <c r="D34" s="78">
        <f t="shared" si="10"/>
        <v>-25880</v>
      </c>
      <c r="E34" s="34">
        <v>-18915</v>
      </c>
      <c r="F34" s="34">
        <v>-20294</v>
      </c>
      <c r="G34" s="34">
        <v>-11041</v>
      </c>
      <c r="H34" s="34">
        <v>-41253</v>
      </c>
      <c r="I34" s="34">
        <v>17780</v>
      </c>
      <c r="J34" s="34">
        <v>-61250</v>
      </c>
      <c r="K34" s="34">
        <v>73411</v>
      </c>
      <c r="L34" s="34">
        <v>35682</v>
      </c>
      <c r="M34" s="34">
        <v>0</v>
      </c>
      <c r="N34" s="34">
        <v>0</v>
      </c>
      <c r="O34" s="34">
        <v>0</v>
      </c>
      <c r="P34" s="34">
        <v>0</v>
      </c>
      <c r="Q34" s="78"/>
      <c r="R34" s="79">
        <f>SUM(E34:P34)</f>
        <v>-25880</v>
      </c>
    </row>
    <row r="35" spans="1:18" outlineLevel="1">
      <c r="A35" s="70"/>
      <c r="B35">
        <v>555700</v>
      </c>
      <c r="C35" t="s">
        <v>69</v>
      </c>
      <c r="D35" s="78">
        <f t="shared" si="10"/>
        <v>1902805</v>
      </c>
      <c r="E35" s="34">
        <v>245545</v>
      </c>
      <c r="F35" s="34">
        <v>307440</v>
      </c>
      <c r="G35" s="34">
        <v>58800</v>
      </c>
      <c r="H35" s="34">
        <v>215500</v>
      </c>
      <c r="I35" s="34">
        <v>378300</v>
      </c>
      <c r="J35" s="34">
        <v>114600</v>
      </c>
      <c r="K35" s="34">
        <v>363620</v>
      </c>
      <c r="L35" s="34">
        <v>219000</v>
      </c>
      <c r="M35" s="34">
        <v>0</v>
      </c>
      <c r="N35" s="34">
        <v>0</v>
      </c>
      <c r="O35" s="34">
        <v>0</v>
      </c>
      <c r="P35" s="34">
        <v>0</v>
      </c>
      <c r="Q35" s="78"/>
      <c r="R35" s="79">
        <f t="shared" si="9"/>
        <v>1902805</v>
      </c>
    </row>
    <row r="36" spans="1:18" outlineLevel="1">
      <c r="A36" s="70"/>
      <c r="B36">
        <v>555710</v>
      </c>
      <c r="C36" t="s">
        <v>70</v>
      </c>
      <c r="D36" s="78">
        <f t="shared" si="10"/>
        <v>1165689</v>
      </c>
      <c r="E36" s="34">
        <v>216599</v>
      </c>
      <c r="F36" s="34">
        <v>267709</v>
      </c>
      <c r="G36" s="34">
        <v>204121</v>
      </c>
      <c r="H36" s="34">
        <v>87285</v>
      </c>
      <c r="I36" s="34">
        <v>74164</v>
      </c>
      <c r="J36" s="34">
        <v>111569</v>
      </c>
      <c r="K36" s="34">
        <v>104069</v>
      </c>
      <c r="L36" s="34">
        <v>100173</v>
      </c>
      <c r="M36" s="34">
        <v>0</v>
      </c>
      <c r="N36" s="34">
        <v>0</v>
      </c>
      <c r="O36" s="34">
        <v>0</v>
      </c>
      <c r="P36" s="34">
        <v>0</v>
      </c>
      <c r="Q36" s="78"/>
      <c r="R36" s="79">
        <f t="shared" si="9"/>
        <v>1165689</v>
      </c>
    </row>
    <row r="37" spans="1:18" outlineLevel="1">
      <c r="A37" s="70"/>
      <c r="C37" t="s">
        <v>71</v>
      </c>
      <c r="D37" s="78">
        <f t="shared" si="10"/>
        <v>-61087.431199999992</v>
      </c>
      <c r="E37" s="34">
        <f>-SUM((42258/12)+(1.2*1048)-(E52*0.0063))</f>
        <v>-4642.1254000000008</v>
      </c>
      <c r="F37" s="34">
        <f>-SUM((42258/12)+(1.2*1841)-(F52*0.0063))</f>
        <v>-5427.1030000000001</v>
      </c>
      <c r="G37" s="34">
        <f>-SUM((42258/12)+(1.2*3908)-(G52*0.0063))</f>
        <v>-7624.9668999999985</v>
      </c>
      <c r="H37" s="34">
        <f>-SUM((42258/12)+(1.2*5014)-(H52*0.0063))</f>
        <v>-8475.571899999999</v>
      </c>
      <c r="I37" s="34">
        <f>-SUM((42258/12)+(1.2*5626)-(I52*0.0063))</f>
        <v>-9243.5887000000002</v>
      </c>
      <c r="J37" s="34">
        <f>-SUM((42258/12)+(1.2*6100)-(J52*0.0063))</f>
        <v>-9193.8232000000007</v>
      </c>
      <c r="K37" s="34">
        <f>-SUM((42258/12)+(1.2*6077)-(K52*0.0063))</f>
        <v>-8816.7369999999992</v>
      </c>
      <c r="L37" s="34">
        <f>-SUM((42258/12)+(1.2*4842)-(L52*0.0063))</f>
        <v>-7663.5150999999996</v>
      </c>
      <c r="M37" s="34"/>
      <c r="N37" s="34"/>
      <c r="O37" s="34"/>
      <c r="P37" s="34"/>
      <c r="Q37" s="78"/>
      <c r="R37" s="79"/>
    </row>
    <row r="38" spans="1:18" outlineLevel="1">
      <c r="A38" s="70"/>
      <c r="B38" s="65" t="s">
        <v>72</v>
      </c>
      <c r="C38" s="4" t="s">
        <v>73</v>
      </c>
      <c r="D38" s="96">
        <f t="shared" si="10"/>
        <v>0</v>
      </c>
      <c r="E38" s="97">
        <f>'[1]Input Tab'!C42</f>
        <v>0</v>
      </c>
      <c r="F38" s="97">
        <f>'[1]Input Tab'!D42</f>
        <v>0</v>
      </c>
      <c r="G38" s="97">
        <f>'[1]Input Tab'!E42</f>
        <v>0</v>
      </c>
      <c r="H38" s="97">
        <f>'[1]Input Tab'!F42</f>
        <v>0</v>
      </c>
      <c r="I38" s="97">
        <f>'[1]Input Tab'!G42</f>
        <v>0</v>
      </c>
      <c r="J38" s="97">
        <f>'[1]Input Tab'!H42</f>
        <v>0</v>
      </c>
      <c r="K38" s="97">
        <f>'[1]Input Tab'!I42</f>
        <v>0</v>
      </c>
      <c r="L38" s="97">
        <f>'[1]Input Tab'!J42</f>
        <v>0</v>
      </c>
      <c r="M38" s="97">
        <f>'[1]Input Tab'!K42</f>
        <v>0</v>
      </c>
      <c r="N38" s="97">
        <f>'[1]Input Tab'!L42</f>
        <v>0</v>
      </c>
      <c r="O38" s="97">
        <f>'[1]Input Tab'!M42</f>
        <v>0</v>
      </c>
      <c r="P38" s="97">
        <f>'[1]Input Tab'!N42</f>
        <v>0</v>
      </c>
      <c r="Q38" s="26"/>
      <c r="R38" s="79">
        <f t="shared" si="9"/>
        <v>0</v>
      </c>
    </row>
    <row r="39" spans="1:18" s="92" customFormat="1" ht="13.15" outlineLevel="1">
      <c r="A39" s="6"/>
      <c r="B39" s="98"/>
      <c r="C39" s="98"/>
      <c r="D39" s="99">
        <f>SUM(E39:P39)</f>
        <v>100139382.56879999</v>
      </c>
      <c r="E39" s="99">
        <f t="shared" ref="E39:P39" si="11">SUM(E28:E38)</f>
        <v>10842389.874600001</v>
      </c>
      <c r="F39" s="99">
        <f t="shared" si="11"/>
        <v>11196253.897</v>
      </c>
      <c r="G39" s="99">
        <f t="shared" si="11"/>
        <v>12433514.0331</v>
      </c>
      <c r="H39" s="99">
        <f t="shared" si="11"/>
        <v>11603998.428099999</v>
      </c>
      <c r="I39" s="99">
        <f t="shared" si="11"/>
        <v>10047314.4113</v>
      </c>
      <c r="J39" s="99">
        <f t="shared" si="11"/>
        <v>15128565.1768</v>
      </c>
      <c r="K39" s="99">
        <f t="shared" si="11"/>
        <v>14183396.263</v>
      </c>
      <c r="L39" s="99">
        <f t="shared" si="11"/>
        <v>14703950.4849</v>
      </c>
      <c r="M39" s="99">
        <f t="shared" si="11"/>
        <v>0</v>
      </c>
      <c r="N39" s="99">
        <f t="shared" si="11"/>
        <v>0</v>
      </c>
      <c r="O39" s="99">
        <f t="shared" si="11"/>
        <v>0</v>
      </c>
      <c r="P39" s="99">
        <f t="shared" si="11"/>
        <v>0</v>
      </c>
      <c r="Q39" s="99"/>
      <c r="R39" s="99">
        <f>SUM(R28:R38)</f>
        <v>100200470</v>
      </c>
    </row>
    <row r="40" spans="1:18" ht="13.15">
      <c r="A40" s="70"/>
      <c r="B40" s="98"/>
      <c r="C40" s="9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1:18" ht="19.5" customHeight="1">
      <c r="A41" s="70"/>
      <c r="B41" s="75" t="s">
        <v>74</v>
      </c>
      <c r="C41" s="75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18" ht="12.95" customHeight="1">
      <c r="A42" s="70">
        <f>A24+1</f>
        <v>19</v>
      </c>
      <c r="B42" t="s">
        <v>75</v>
      </c>
      <c r="C42" s="84"/>
      <c r="D42" s="78">
        <f t="shared" ref="D42:D47" si="12">SUM(E42:P42)</f>
        <v>-31070508.370000001</v>
      </c>
      <c r="E42" s="86">
        <f t="shared" ref="E42:P42" si="13">E47-SUM(E43:E46)</f>
        <v>-4624428.37</v>
      </c>
      <c r="F42" s="86">
        <f t="shared" si="13"/>
        <v>-8898576.8900000006</v>
      </c>
      <c r="G42" s="86">
        <f t="shared" si="13"/>
        <v>-3005420.06</v>
      </c>
      <c r="H42" s="86">
        <f t="shared" si="13"/>
        <v>-3078047.12</v>
      </c>
      <c r="I42" s="86">
        <f t="shared" si="13"/>
        <v>-7154724.4100000001</v>
      </c>
      <c r="J42" s="86">
        <f t="shared" si="13"/>
        <v>2318837.04</v>
      </c>
      <c r="K42" s="86">
        <f t="shared" si="13"/>
        <v>-708083.08000000007</v>
      </c>
      <c r="L42" s="86">
        <f t="shared" si="13"/>
        <v>-5920065.4800000004</v>
      </c>
      <c r="M42" s="86">
        <f t="shared" si="13"/>
        <v>0</v>
      </c>
      <c r="N42" s="86">
        <f t="shared" si="13"/>
        <v>0</v>
      </c>
      <c r="O42" s="86">
        <f t="shared" si="13"/>
        <v>0</v>
      </c>
      <c r="P42" s="86">
        <f t="shared" si="13"/>
        <v>0</v>
      </c>
      <c r="Q42" s="100"/>
      <c r="R42" s="78">
        <f>SUM(E42:P42)</f>
        <v>-31070508.370000001</v>
      </c>
    </row>
    <row r="43" spans="1:18">
      <c r="A43" s="70">
        <f>A42+1</f>
        <v>20</v>
      </c>
      <c r="B43" t="s">
        <v>76</v>
      </c>
      <c r="C43" s="84" t="s">
        <v>77</v>
      </c>
      <c r="D43" s="78">
        <f t="shared" si="12"/>
        <v>-1303031.25</v>
      </c>
      <c r="E43" s="83">
        <f>'[1]Input Tab'!C45</f>
        <v>-60959.4</v>
      </c>
      <c r="F43" s="83">
        <f>'[1]Input Tab'!D45</f>
        <v>-111783.6</v>
      </c>
      <c r="G43" s="83">
        <f>'[1]Input Tab'!E45</f>
        <v>-73105.649999999994</v>
      </c>
      <c r="H43" s="83">
        <f>'[1]Input Tab'!F45</f>
        <v>-101368.45</v>
      </c>
      <c r="I43" s="83">
        <f>'[1]Input Tab'!G45</f>
        <v>-89142.9</v>
      </c>
      <c r="J43" s="83">
        <f>'[1]Input Tab'!H45</f>
        <v>-148389.9</v>
      </c>
      <c r="K43" s="83">
        <f>'[1]Input Tab'!I45</f>
        <v>-419352.06</v>
      </c>
      <c r="L43" s="83">
        <f>'[1]Input Tab'!J45</f>
        <v>-298929.28999999998</v>
      </c>
      <c r="M43" s="83">
        <f>'[1]Input Tab'!K45</f>
        <v>0</v>
      </c>
      <c r="N43" s="83">
        <f>'[1]Input Tab'!L45</f>
        <v>0</v>
      </c>
      <c r="O43" s="83">
        <f>'[1]Input Tab'!M45</f>
        <v>0</v>
      </c>
      <c r="P43" s="83">
        <f>'[1]Input Tab'!N45</f>
        <v>0</v>
      </c>
      <c r="Q43" s="100"/>
      <c r="R43" s="78">
        <f>SUM(E43:P43)</f>
        <v>-1303031.25</v>
      </c>
    </row>
    <row r="44" spans="1:18">
      <c r="A44" s="70">
        <f>A43+1</f>
        <v>21</v>
      </c>
      <c r="B44" s="2" t="s">
        <v>78</v>
      </c>
      <c r="C44" s="4" t="s">
        <v>79</v>
      </c>
      <c r="D44" s="78">
        <f t="shared" si="12"/>
        <v>-88527.659999999989</v>
      </c>
      <c r="E44" s="83">
        <f>'[1]Input Tab'!C46</f>
        <v>-10658.53</v>
      </c>
      <c r="F44" s="83">
        <f>'[1]Input Tab'!D46</f>
        <v>-10197.77</v>
      </c>
      <c r="G44" s="83">
        <f>'[1]Input Tab'!E46</f>
        <v>-11351.07</v>
      </c>
      <c r="H44" s="83">
        <f>'[1]Input Tab'!F46</f>
        <v>-10838.07</v>
      </c>
      <c r="I44" s="83">
        <f>'[1]Input Tab'!G46</f>
        <v>-11692.13</v>
      </c>
      <c r="J44" s="83">
        <f>'[1]Input Tab'!H46</f>
        <v>-10899.36</v>
      </c>
      <c r="K44" s="83">
        <f>'[1]Input Tab'!I46</f>
        <v>-11362.96</v>
      </c>
      <c r="L44" s="83">
        <f>'[1]Input Tab'!J46</f>
        <v>-11527.77</v>
      </c>
      <c r="M44" s="83">
        <f>'[1]Input Tab'!K46</f>
        <v>0</v>
      </c>
      <c r="N44" s="83">
        <f>'[1]Input Tab'!L46</f>
        <v>0</v>
      </c>
      <c r="O44" s="83">
        <f>'[1]Input Tab'!M46</f>
        <v>0</v>
      </c>
      <c r="P44" s="83">
        <f>'[1]Input Tab'!N46</f>
        <v>0</v>
      </c>
      <c r="Q44" s="100"/>
      <c r="R44" s="78">
        <f>SUM(E44:P44)</f>
        <v>-88527.659999999989</v>
      </c>
    </row>
    <row r="45" spans="1:18">
      <c r="A45" s="70">
        <f>A44+1</f>
        <v>22</v>
      </c>
      <c r="B45" t="s">
        <v>80</v>
      </c>
      <c r="C45" s="101" t="s">
        <v>81</v>
      </c>
      <c r="D45" s="78">
        <f t="shared" si="12"/>
        <v>-206476.72</v>
      </c>
      <c r="E45" s="83">
        <f>'[1]Input Tab'!C47</f>
        <v>-31586.7</v>
      </c>
      <c r="F45" s="83">
        <f>'[1]Input Tab'!D47</f>
        <v>-29893.74</v>
      </c>
      <c r="G45" s="83">
        <f>'[1]Input Tab'!E47</f>
        <v>-25068.22</v>
      </c>
      <c r="H45" s="83">
        <f>'[1]Input Tab'!F47</f>
        <v>-24353.360000000001</v>
      </c>
      <c r="I45" s="83">
        <f>'[1]Input Tab'!G47</f>
        <v>-27883.56</v>
      </c>
      <c r="J45" s="83">
        <f>'[1]Input Tab'!H47</f>
        <v>-24943.78</v>
      </c>
      <c r="K45" s="83">
        <f>'[1]Input Tab'!I47</f>
        <v>-23393.9</v>
      </c>
      <c r="L45" s="83">
        <f>'[1]Input Tab'!J47</f>
        <v>-19353.46</v>
      </c>
      <c r="M45" s="83">
        <f>'[1]Input Tab'!K47</f>
        <v>0</v>
      </c>
      <c r="N45" s="83">
        <f>'[1]Input Tab'!L47</f>
        <v>0</v>
      </c>
      <c r="O45" s="83">
        <f>'[1]Input Tab'!M47</f>
        <v>0</v>
      </c>
      <c r="P45" s="83">
        <f>'[1]Input Tab'!N47</f>
        <v>0</v>
      </c>
      <c r="Q45" s="100"/>
      <c r="R45" s="78">
        <f>SUM(E45:P45)</f>
        <v>-206476.72</v>
      </c>
    </row>
    <row r="46" spans="1:18">
      <c r="A46" s="70">
        <f>A45+1</f>
        <v>23</v>
      </c>
      <c r="B46" t="s">
        <v>82</v>
      </c>
      <c r="C46" s="84"/>
      <c r="D46" s="78">
        <f t="shared" si="12"/>
        <v>-11200287</v>
      </c>
      <c r="E46" s="102">
        <f>E57</f>
        <v>-1413667</v>
      </c>
      <c r="F46" s="102">
        <f>F57</f>
        <v>-1601847</v>
      </c>
      <c r="G46" s="102">
        <f t="shared" ref="G46:P47" si="14">G57</f>
        <v>-1346586</v>
      </c>
      <c r="H46" s="102">
        <f t="shared" si="14"/>
        <v>-1314136</v>
      </c>
      <c r="I46" s="102">
        <f t="shared" si="14"/>
        <v>-2000095</v>
      </c>
      <c r="J46" s="102">
        <f>J57</f>
        <v>-1352090</v>
      </c>
      <c r="K46" s="102">
        <f>K57</f>
        <v>-1088554</v>
      </c>
      <c r="L46" s="102">
        <f t="shared" si="14"/>
        <v>-1083312</v>
      </c>
      <c r="M46" s="102">
        <f t="shared" si="14"/>
        <v>0</v>
      </c>
      <c r="N46" s="102">
        <f t="shared" si="14"/>
        <v>0</v>
      </c>
      <c r="O46" s="102">
        <f t="shared" si="14"/>
        <v>0</v>
      </c>
      <c r="P46" s="102">
        <f t="shared" si="14"/>
        <v>0</v>
      </c>
      <c r="Q46" s="100"/>
      <c r="R46" s="78">
        <f>SUM(E46:P46)</f>
        <v>-11200287</v>
      </c>
    </row>
    <row r="47" spans="1:18" s="92" customFormat="1" ht="24.75" customHeight="1" thickBot="1">
      <c r="A47" s="103">
        <f>A46+1</f>
        <v>24</v>
      </c>
      <c r="B47" s="87" t="s">
        <v>83</v>
      </c>
      <c r="C47" s="87"/>
      <c r="D47" s="88">
        <f t="shared" si="12"/>
        <v>-43868831</v>
      </c>
      <c r="E47" s="89">
        <f>E58</f>
        <v>-6141300</v>
      </c>
      <c r="F47" s="89">
        <f>F58</f>
        <v>-10652299</v>
      </c>
      <c r="G47" s="89">
        <f t="shared" si="14"/>
        <v>-4461531</v>
      </c>
      <c r="H47" s="89">
        <f>H58</f>
        <v>-4528743</v>
      </c>
      <c r="I47" s="89">
        <f>I58</f>
        <v>-9283538</v>
      </c>
      <c r="J47" s="89">
        <f t="shared" si="14"/>
        <v>782514</v>
      </c>
      <c r="K47" s="89">
        <f t="shared" si="14"/>
        <v>-2250746</v>
      </c>
      <c r="L47" s="89">
        <f t="shared" si="14"/>
        <v>-7333188</v>
      </c>
      <c r="M47" s="89">
        <f>M58</f>
        <v>0</v>
      </c>
      <c r="N47" s="89">
        <f t="shared" si="14"/>
        <v>0</v>
      </c>
      <c r="O47" s="89">
        <f t="shared" si="14"/>
        <v>0</v>
      </c>
      <c r="P47" s="89">
        <f t="shared" si="14"/>
        <v>0</v>
      </c>
      <c r="Q47" s="104"/>
      <c r="R47" s="91">
        <f>SUM(R42:R46)</f>
        <v>-43868831</v>
      </c>
    </row>
    <row r="48" spans="1:18" ht="13.15" thickTop="1">
      <c r="A48" s="70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105"/>
    </row>
    <row r="49" spans="1:18" outlineLevel="2">
      <c r="A49" s="70"/>
      <c r="E49" s="78"/>
      <c r="F49" s="78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105"/>
    </row>
    <row r="50" spans="1:18" outlineLevel="2">
      <c r="A50" s="70"/>
      <c r="B50" s="106" t="s">
        <v>74</v>
      </c>
      <c r="C50" s="106"/>
      <c r="E50" s="78"/>
      <c r="F50" s="78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105"/>
    </row>
    <row r="51" spans="1:18" outlineLevel="2">
      <c r="A51" s="70"/>
      <c r="B51">
        <v>447000</v>
      </c>
      <c r="D51" s="78">
        <f t="shared" ref="D51:D58" si="15">SUM(E51:P51)</f>
        <v>-37535406</v>
      </c>
      <c r="E51" s="34">
        <v>-2925963</v>
      </c>
      <c r="F51" s="34">
        <v>-6454601</v>
      </c>
      <c r="G51" s="34">
        <v>-1455960</v>
      </c>
      <c r="H51" s="34">
        <v>-4507136</v>
      </c>
      <c r="I51" s="34">
        <v>-8998055</v>
      </c>
      <c r="J51" s="34">
        <v>-4753084</v>
      </c>
      <c r="K51" s="34">
        <v>-3732741</v>
      </c>
      <c r="L51" s="34">
        <v>-4707866</v>
      </c>
      <c r="M51" s="34">
        <v>0</v>
      </c>
      <c r="N51" s="34">
        <v>0</v>
      </c>
      <c r="O51" s="34">
        <v>0</v>
      </c>
      <c r="P51" s="34">
        <v>0</v>
      </c>
      <c r="Q51" s="107"/>
      <c r="R51" s="79">
        <f t="shared" ref="R51:R57" si="16">SUM(E51:P51)</f>
        <v>-37535406</v>
      </c>
    </row>
    <row r="52" spans="1:18" ht="13.15" outlineLevel="2">
      <c r="A52" s="70"/>
      <c r="B52" t="s">
        <v>84</v>
      </c>
      <c r="C52" s="92" t="s">
        <v>85</v>
      </c>
      <c r="D52" s="78">
        <f t="shared" si="15"/>
        <v>1338376</v>
      </c>
      <c r="E52" s="34">
        <v>21742</v>
      </c>
      <c r="F52" s="34">
        <v>48190</v>
      </c>
      <c r="G52" s="34">
        <v>93037</v>
      </c>
      <c r="H52" s="34">
        <v>168687</v>
      </c>
      <c r="I52" s="34">
        <v>163351</v>
      </c>
      <c r="J52" s="34">
        <v>261536</v>
      </c>
      <c r="K52" s="34">
        <v>317010</v>
      </c>
      <c r="L52" s="34">
        <v>264823</v>
      </c>
      <c r="M52" s="34"/>
      <c r="N52" s="34"/>
      <c r="O52" s="34"/>
      <c r="P52" s="34"/>
      <c r="Q52" s="107"/>
      <c r="R52" s="79"/>
    </row>
    <row r="53" spans="1:18" outlineLevel="2">
      <c r="A53" s="70"/>
      <c r="B53">
        <v>447100</v>
      </c>
      <c r="D53" s="78">
        <f t="shared" si="15"/>
        <v>22978556</v>
      </c>
      <c r="E53" s="34">
        <v>-255100</v>
      </c>
      <c r="F53" s="34">
        <v>289632</v>
      </c>
      <c r="G53" s="34">
        <v>-253584</v>
      </c>
      <c r="H53" s="34">
        <v>2590380</v>
      </c>
      <c r="I53" s="34">
        <v>3263754</v>
      </c>
      <c r="J53" s="34">
        <v>9202904</v>
      </c>
      <c r="K53" s="34">
        <v>6672922</v>
      </c>
      <c r="L53" s="34">
        <v>1467648</v>
      </c>
      <c r="M53" s="34">
        <v>0</v>
      </c>
      <c r="N53" s="34">
        <v>0</v>
      </c>
      <c r="O53" s="34">
        <v>0</v>
      </c>
      <c r="P53" s="34">
        <v>0</v>
      </c>
      <c r="Q53" s="107"/>
      <c r="R53" s="79">
        <f t="shared" si="16"/>
        <v>22978556</v>
      </c>
    </row>
    <row r="54" spans="1:18" outlineLevel="2">
      <c r="A54" s="70"/>
      <c r="B54">
        <v>447150</v>
      </c>
      <c r="D54" s="78">
        <f t="shared" si="15"/>
        <v>-16229210</v>
      </c>
      <c r="E54" s="34">
        <v>-1163293</v>
      </c>
      <c r="F54" s="34">
        <v>-2319559</v>
      </c>
      <c r="G54" s="34">
        <v>-1243577</v>
      </c>
      <c r="H54" s="34">
        <v>-1123553</v>
      </c>
      <c r="I54" s="34">
        <v>-1261915</v>
      </c>
      <c r="J54" s="34">
        <v>-2365391</v>
      </c>
      <c r="K54" s="34">
        <v>-3907314</v>
      </c>
      <c r="L54" s="34">
        <v>-2844608</v>
      </c>
      <c r="M54" s="34">
        <v>0</v>
      </c>
      <c r="N54" s="34">
        <v>0</v>
      </c>
      <c r="O54" s="34">
        <v>0</v>
      </c>
      <c r="P54" s="34">
        <v>0</v>
      </c>
      <c r="Q54" s="107"/>
      <c r="R54" s="79">
        <f t="shared" si="16"/>
        <v>-16229210</v>
      </c>
    </row>
    <row r="55" spans="1:18" outlineLevel="2">
      <c r="A55" s="70"/>
      <c r="B55">
        <v>447700</v>
      </c>
      <c r="D55" s="78">
        <f t="shared" si="15"/>
        <v>-2055171</v>
      </c>
      <c r="E55" s="34">
        <v>-188420</v>
      </c>
      <c r="F55" s="34">
        <v>-346405</v>
      </c>
      <c r="G55" s="34">
        <v>-50740</v>
      </c>
      <c r="H55" s="34">
        <v>-255700</v>
      </c>
      <c r="I55" s="34">
        <v>-376414</v>
      </c>
      <c r="J55" s="34">
        <v>-99792</v>
      </c>
      <c r="K55" s="34">
        <v>-408000</v>
      </c>
      <c r="L55" s="34">
        <v>-329700</v>
      </c>
      <c r="M55" s="34">
        <v>0</v>
      </c>
      <c r="N55" s="34">
        <v>0</v>
      </c>
      <c r="O55" s="34">
        <v>0</v>
      </c>
      <c r="P55" s="34">
        <v>0</v>
      </c>
      <c r="Q55" s="107"/>
      <c r="R55" s="79">
        <f t="shared" si="16"/>
        <v>-2055171</v>
      </c>
    </row>
    <row r="56" spans="1:18" outlineLevel="2">
      <c r="A56" s="70"/>
      <c r="B56">
        <v>447710</v>
      </c>
      <c r="D56" s="78">
        <f t="shared" si="15"/>
        <v>-1165689</v>
      </c>
      <c r="E56" s="34">
        <v>-216599</v>
      </c>
      <c r="F56" s="34">
        <v>-267709</v>
      </c>
      <c r="G56" s="34">
        <v>-204121</v>
      </c>
      <c r="H56" s="34">
        <v>-87285</v>
      </c>
      <c r="I56" s="34">
        <v>-74164</v>
      </c>
      <c r="J56" s="34">
        <v>-111569</v>
      </c>
      <c r="K56" s="34">
        <v>-104069</v>
      </c>
      <c r="L56" s="34">
        <v>-100173</v>
      </c>
      <c r="M56" s="34">
        <v>0</v>
      </c>
      <c r="N56" s="34">
        <v>0</v>
      </c>
      <c r="O56" s="34">
        <v>0</v>
      </c>
      <c r="P56" s="34">
        <v>0</v>
      </c>
      <c r="Q56" s="107"/>
      <c r="R56" s="79">
        <f t="shared" si="16"/>
        <v>-1165689</v>
      </c>
    </row>
    <row r="57" spans="1:18" outlineLevel="2">
      <c r="A57" s="70"/>
      <c r="B57">
        <v>447720</v>
      </c>
      <c r="C57" s="2" t="s">
        <v>86</v>
      </c>
      <c r="D57" s="96">
        <f t="shared" si="15"/>
        <v>-11200287</v>
      </c>
      <c r="E57" s="108">
        <v>-1413667</v>
      </c>
      <c r="F57" s="108">
        <v>-1601847</v>
      </c>
      <c r="G57" s="108">
        <v>-1346586</v>
      </c>
      <c r="H57" s="108">
        <v>-1314136</v>
      </c>
      <c r="I57" s="108">
        <v>-2000095</v>
      </c>
      <c r="J57" s="108">
        <v>-1352090</v>
      </c>
      <c r="K57" s="108">
        <v>-1088554</v>
      </c>
      <c r="L57" s="108">
        <v>-1083312</v>
      </c>
      <c r="M57" s="108">
        <v>0</v>
      </c>
      <c r="N57" s="108">
        <v>0</v>
      </c>
      <c r="O57" s="108">
        <v>0</v>
      </c>
      <c r="P57" s="108">
        <v>0</v>
      </c>
      <c r="Q57" s="107"/>
      <c r="R57" s="109">
        <f t="shared" si="16"/>
        <v>-11200287</v>
      </c>
    </row>
    <row r="58" spans="1:18" s="92" customFormat="1" ht="13.15" outlineLevel="2">
      <c r="A58" s="6"/>
      <c r="D58" s="99">
        <f t="shared" si="15"/>
        <v>-43868831</v>
      </c>
      <c r="E58" s="110">
        <f t="shared" ref="E58:P58" si="17">SUM(E51:E57)</f>
        <v>-6141300</v>
      </c>
      <c r="F58" s="110">
        <f t="shared" si="17"/>
        <v>-10652299</v>
      </c>
      <c r="G58" s="110">
        <f t="shared" si="17"/>
        <v>-4461531</v>
      </c>
      <c r="H58" s="110">
        <f t="shared" si="17"/>
        <v>-4528743</v>
      </c>
      <c r="I58" s="110">
        <f t="shared" si="17"/>
        <v>-9283538</v>
      </c>
      <c r="J58" s="110">
        <f t="shared" si="17"/>
        <v>782514</v>
      </c>
      <c r="K58" s="110">
        <f t="shared" si="17"/>
        <v>-2250746</v>
      </c>
      <c r="L58" s="110">
        <f t="shared" si="17"/>
        <v>-7333188</v>
      </c>
      <c r="M58" s="110">
        <f>SUM(M51:M57)</f>
        <v>0</v>
      </c>
      <c r="N58" s="110">
        <f t="shared" si="17"/>
        <v>0</v>
      </c>
      <c r="O58" s="110">
        <f t="shared" si="17"/>
        <v>0</v>
      </c>
      <c r="P58" s="110">
        <f t="shared" si="17"/>
        <v>0</v>
      </c>
      <c r="Q58" s="111"/>
      <c r="R58" s="99">
        <f>SUM(R51:R57)</f>
        <v>-45207207</v>
      </c>
    </row>
    <row r="59" spans="1:18" outlineLevel="2">
      <c r="A59" s="70"/>
      <c r="E59" s="78"/>
      <c r="F59" s="78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107"/>
      <c r="R59" s="78"/>
    </row>
    <row r="60" spans="1:18" ht="13.15">
      <c r="A60" s="70"/>
      <c r="B60" s="75" t="s">
        <v>87</v>
      </c>
      <c r="C60" s="7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107"/>
      <c r="R60" s="78"/>
    </row>
    <row r="61" spans="1:18">
      <c r="A61" s="70">
        <f>A47+1</f>
        <v>25</v>
      </c>
      <c r="B61" s="2" t="s">
        <v>88</v>
      </c>
      <c r="C61" s="2"/>
      <c r="D61" s="78">
        <f>SUM(E61:P61)</f>
        <v>4426040</v>
      </c>
      <c r="E61" s="34">
        <v>572049</v>
      </c>
      <c r="F61" s="34">
        <v>499776</v>
      </c>
      <c r="G61" s="34">
        <v>642433</v>
      </c>
      <c r="H61" s="34">
        <v>531571</v>
      </c>
      <c r="I61" s="34">
        <v>65737</v>
      </c>
      <c r="J61" s="34">
        <v>619807</v>
      </c>
      <c r="K61" s="34">
        <v>695119</v>
      </c>
      <c r="L61" s="34">
        <v>799548</v>
      </c>
      <c r="M61" s="34">
        <v>0</v>
      </c>
      <c r="N61" s="34">
        <v>0</v>
      </c>
      <c r="O61" s="34">
        <v>0</v>
      </c>
      <c r="P61" s="34">
        <v>0</v>
      </c>
      <c r="Q61" s="112"/>
      <c r="R61" s="33">
        <f>SUM(E61:P61)</f>
        <v>4426040</v>
      </c>
    </row>
    <row r="62" spans="1:18">
      <c r="A62" s="70">
        <f>+A61+1</f>
        <v>26</v>
      </c>
      <c r="B62" s="2" t="s">
        <v>89</v>
      </c>
      <c r="C62" s="2"/>
      <c r="D62" s="78">
        <f>SUM(E62:P62)</f>
        <v>14877</v>
      </c>
      <c r="E62" s="34">
        <v>1028</v>
      </c>
      <c r="F62" s="34">
        <v>8827</v>
      </c>
      <c r="G62" s="34">
        <v>-4157</v>
      </c>
      <c r="H62" s="34">
        <v>529</v>
      </c>
      <c r="I62" s="34">
        <v>3152</v>
      </c>
      <c r="J62" s="34">
        <v>1765</v>
      </c>
      <c r="K62" s="34">
        <v>3629</v>
      </c>
      <c r="L62" s="34">
        <v>104</v>
      </c>
      <c r="M62" s="34">
        <v>0</v>
      </c>
      <c r="N62" s="34">
        <v>0</v>
      </c>
      <c r="O62" s="34">
        <v>0</v>
      </c>
      <c r="P62" s="34">
        <v>0</v>
      </c>
      <c r="Q62" s="112"/>
      <c r="R62" s="33">
        <f>SUM(E62:P62)</f>
        <v>14877</v>
      </c>
    </row>
    <row r="63" spans="1:18">
      <c r="A63" s="70">
        <f>+A62+1</f>
        <v>27</v>
      </c>
      <c r="B63" t="s">
        <v>90</v>
      </c>
      <c r="D63" s="78">
        <f>SUM(E63:P63)</f>
        <v>15217818</v>
      </c>
      <c r="E63" s="34">
        <v>2481260</v>
      </c>
      <c r="F63" s="34">
        <v>2015723</v>
      </c>
      <c r="G63" s="34">
        <v>2602101</v>
      </c>
      <c r="H63" s="34">
        <v>1151931</v>
      </c>
      <c r="I63" s="34">
        <v>1254952</v>
      </c>
      <c r="J63" s="34">
        <v>1346485</v>
      </c>
      <c r="K63" s="34">
        <v>2298442</v>
      </c>
      <c r="L63" s="34">
        <v>2066924</v>
      </c>
      <c r="M63" s="34">
        <v>0</v>
      </c>
      <c r="N63" s="34">
        <v>0</v>
      </c>
      <c r="O63" s="34">
        <v>0</v>
      </c>
      <c r="P63" s="34">
        <v>0</v>
      </c>
      <c r="Q63" s="112"/>
      <c r="R63" s="113">
        <f>SUM(E63:P63)</f>
        <v>15217818</v>
      </c>
    </row>
    <row r="64" spans="1:18">
      <c r="A64" s="70">
        <f>+A63+1</f>
        <v>28</v>
      </c>
      <c r="B64" t="s">
        <v>91</v>
      </c>
      <c r="D64" s="78">
        <f>SUM(E64:P64)</f>
        <v>126090</v>
      </c>
      <c r="E64" s="34">
        <v>22561</v>
      </c>
      <c r="F64" s="34">
        <v>3835</v>
      </c>
      <c r="G64" s="34">
        <v>16432</v>
      </c>
      <c r="H64" s="34">
        <v>984</v>
      </c>
      <c r="I64" s="34">
        <v>26054</v>
      </c>
      <c r="J64" s="34">
        <v>1325</v>
      </c>
      <c r="K64" s="34">
        <v>33637</v>
      </c>
      <c r="L64" s="34">
        <v>21262</v>
      </c>
      <c r="M64" s="34">
        <v>0</v>
      </c>
      <c r="N64" s="34">
        <v>0</v>
      </c>
      <c r="O64" s="34">
        <v>0</v>
      </c>
      <c r="P64" s="34">
        <v>0</v>
      </c>
      <c r="Q64" s="112"/>
      <c r="R64" s="113">
        <f>SUM(E64:P64)</f>
        <v>126090</v>
      </c>
    </row>
    <row r="65" spans="1:18" s="92" customFormat="1" ht="27.75" customHeight="1" thickBot="1">
      <c r="A65" s="103">
        <f>+A64+1</f>
        <v>29</v>
      </c>
      <c r="B65" s="87" t="s">
        <v>92</v>
      </c>
      <c r="C65" s="87"/>
      <c r="D65" s="88">
        <f>SUM(E65:P65)</f>
        <v>19784825</v>
      </c>
      <c r="E65" s="58">
        <f>SUM(E61:E64)</f>
        <v>3076898</v>
      </c>
      <c r="F65" s="58">
        <f t="shared" ref="F65:P65" si="18">SUM(F61:F64)</f>
        <v>2528161</v>
      </c>
      <c r="G65" s="58">
        <f t="shared" si="18"/>
        <v>3256809</v>
      </c>
      <c r="H65" s="58">
        <f t="shared" si="18"/>
        <v>1685015</v>
      </c>
      <c r="I65" s="58">
        <f t="shared" si="18"/>
        <v>1349895</v>
      </c>
      <c r="J65" s="58">
        <f t="shared" si="18"/>
        <v>1969382</v>
      </c>
      <c r="K65" s="58">
        <f t="shared" si="18"/>
        <v>3030827</v>
      </c>
      <c r="L65" s="58">
        <f t="shared" si="18"/>
        <v>2887838</v>
      </c>
      <c r="M65" s="58">
        <f t="shared" si="18"/>
        <v>0</v>
      </c>
      <c r="N65" s="58">
        <f t="shared" si="18"/>
        <v>0</v>
      </c>
      <c r="O65" s="58">
        <f t="shared" si="18"/>
        <v>0</v>
      </c>
      <c r="P65" s="58">
        <f t="shared" si="18"/>
        <v>0</v>
      </c>
      <c r="Q65" s="114"/>
      <c r="R65" s="91">
        <f>SUM(E65:P65)</f>
        <v>19784825</v>
      </c>
    </row>
    <row r="66" spans="1:18" ht="13.15" thickTop="1">
      <c r="A66" s="70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105"/>
    </row>
    <row r="67" spans="1:18" ht="18.75" customHeight="1">
      <c r="A67" s="70"/>
      <c r="B67" s="75" t="s">
        <v>93</v>
      </c>
      <c r="C67" s="7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105"/>
    </row>
    <row r="68" spans="1:18">
      <c r="A68" s="70">
        <f>A65+1</f>
        <v>30</v>
      </c>
      <c r="B68" t="s">
        <v>94</v>
      </c>
      <c r="C68" s="2" t="s">
        <v>95</v>
      </c>
      <c r="D68" s="115">
        <f>SUM(E68:P68)</f>
        <v>311775</v>
      </c>
      <c r="E68" s="116">
        <f>'[1]Input Tab'!C50</f>
        <v>42518</v>
      </c>
      <c r="F68" s="116">
        <f>'[1]Input Tab'!D50</f>
        <v>37569</v>
      </c>
      <c r="G68" s="116">
        <f>'[1]Input Tab'!E50</f>
        <v>47100</v>
      </c>
      <c r="H68" s="116">
        <f>'[1]Input Tab'!F50</f>
        <v>37947</v>
      </c>
      <c r="I68" s="116">
        <f>'[1]Input Tab'!G50</f>
        <v>4045</v>
      </c>
      <c r="J68" s="116">
        <f>'[1]Input Tab'!H50</f>
        <v>43491</v>
      </c>
      <c r="K68" s="116">
        <f>'[1]Input Tab'!I50</f>
        <v>46910</v>
      </c>
      <c r="L68" s="116">
        <f>'[1]Input Tab'!J50</f>
        <v>52195</v>
      </c>
      <c r="M68" s="116">
        <f>'[1]Input Tab'!K50</f>
        <v>0</v>
      </c>
      <c r="N68" s="116">
        <f>'[1]Input Tab'!L50</f>
        <v>0</v>
      </c>
      <c r="O68" s="116">
        <f>'[1]Input Tab'!M50</f>
        <v>0</v>
      </c>
      <c r="P68" s="116">
        <f>'[1]Input Tab'!N50</f>
        <v>0</v>
      </c>
      <c r="Q68" s="105"/>
      <c r="R68" s="117">
        <f>SUM(E68:P68)</f>
        <v>311775</v>
      </c>
    </row>
    <row r="69" spans="1:18">
      <c r="A69" s="70">
        <f>A68+1</f>
        <v>31</v>
      </c>
      <c r="B69" t="s">
        <v>96</v>
      </c>
      <c r="C69" s="2" t="s">
        <v>97</v>
      </c>
      <c r="D69" s="115">
        <f>SUM(E69:P69)</f>
        <v>569594</v>
      </c>
      <c r="E69" s="116">
        <f>'[1]Input Tab'!C51</f>
        <v>89341</v>
      </c>
      <c r="F69" s="116">
        <f>'[1]Input Tab'!D51</f>
        <v>75697</v>
      </c>
      <c r="G69" s="116">
        <f>'[1]Input Tab'!E51</f>
        <v>96986</v>
      </c>
      <c r="H69" s="116">
        <f>'[1]Input Tab'!F51</f>
        <v>43333</v>
      </c>
      <c r="I69" s="116">
        <f>'[1]Input Tab'!G51</f>
        <v>45939</v>
      </c>
      <c r="J69" s="116">
        <f>'[1]Input Tab'!H51</f>
        <v>49599</v>
      </c>
      <c r="K69" s="116">
        <f>'[1]Input Tab'!I51</f>
        <v>88278</v>
      </c>
      <c r="L69" s="116">
        <f>'[1]Input Tab'!J51</f>
        <v>80421</v>
      </c>
      <c r="M69" s="116">
        <f>'[1]Input Tab'!K51</f>
        <v>0</v>
      </c>
      <c r="N69" s="116">
        <f>'[1]Input Tab'!L51</f>
        <v>0</v>
      </c>
      <c r="O69" s="116">
        <f>'[1]Input Tab'!M51</f>
        <v>0</v>
      </c>
      <c r="P69" s="116">
        <f>'[1]Input Tab'!N51</f>
        <v>0</v>
      </c>
      <c r="Q69" s="105"/>
      <c r="R69" s="117">
        <f>SUM(E69:P69)</f>
        <v>569594</v>
      </c>
    </row>
    <row r="70" spans="1:18">
      <c r="A70" s="70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105"/>
    </row>
    <row r="71" spans="1:18" ht="21" customHeight="1">
      <c r="A71" s="70"/>
      <c r="B71" s="75" t="s">
        <v>98</v>
      </c>
      <c r="C71" s="7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105"/>
    </row>
    <row r="72" spans="1:18">
      <c r="A72" s="70">
        <f>A69+1</f>
        <v>32</v>
      </c>
      <c r="B72" t="s">
        <v>94</v>
      </c>
      <c r="D72" s="70" t="s">
        <v>99</v>
      </c>
      <c r="E72" s="118">
        <f>IF(E68=0," ",E61/E68)</f>
        <v>13.454278188061528</v>
      </c>
      <c r="F72" s="118">
        <f>IF(F68=0," ",F61/F68)</f>
        <v>13.302882695839655</v>
      </c>
      <c r="G72" s="118">
        <f>IF(G68=0," ",G61/G68)</f>
        <v>13.639766454352442</v>
      </c>
      <c r="H72" s="118">
        <f t="shared" ref="H72:P72" si="19">IF(H68=0," ",H61/H68)</f>
        <v>14.008248346377842</v>
      </c>
      <c r="I72" s="118">
        <f>IF(I68=0," ",I61/I68)</f>
        <v>16.25142150803461</v>
      </c>
      <c r="J72" s="118">
        <f t="shared" si="19"/>
        <v>14.25138534409418</v>
      </c>
      <c r="K72" s="118">
        <f>IF(K68=0," ",K61/K68)</f>
        <v>14.818141121296099</v>
      </c>
      <c r="L72" s="118">
        <f t="shared" si="19"/>
        <v>15.31847878149248</v>
      </c>
      <c r="M72" s="118" t="str">
        <f t="shared" si="19"/>
        <v xml:space="preserve"> </v>
      </c>
      <c r="N72" s="118" t="str">
        <f t="shared" si="19"/>
        <v xml:space="preserve"> </v>
      </c>
      <c r="O72" s="118" t="str">
        <f t="shared" si="19"/>
        <v xml:space="preserve"> </v>
      </c>
      <c r="P72" s="118" t="str">
        <f t="shared" si="19"/>
        <v xml:space="preserve"> </v>
      </c>
      <c r="Q72" s="119"/>
      <c r="R72" s="120">
        <f>R61/R68</f>
        <v>14.196263330927753</v>
      </c>
    </row>
    <row r="73" spans="1:18">
      <c r="A73" s="70">
        <f>A72+1</f>
        <v>33</v>
      </c>
      <c r="B73" t="s">
        <v>100</v>
      </c>
      <c r="D73" s="70" t="s">
        <v>101</v>
      </c>
      <c r="E73" s="118">
        <f>IF(E69=0," ",E63/E69)</f>
        <v>27.772915011025173</v>
      </c>
      <c r="F73" s="118">
        <f>IF(F69=0," ",F63/F69)</f>
        <v>26.628836017279415</v>
      </c>
      <c r="G73" s="118">
        <f t="shared" ref="G73:P73" si="20">IF(G69=0," ",G63/G69)</f>
        <v>26.82965582661415</v>
      </c>
      <c r="H73" s="118">
        <f t="shared" si="20"/>
        <v>26.583227563288947</v>
      </c>
      <c r="I73" s="118">
        <f>IF(I69=0," ",I63/I69)</f>
        <v>27.317790983695769</v>
      </c>
      <c r="J73" s="118">
        <f t="shared" si="20"/>
        <v>27.147422327063044</v>
      </c>
      <c r="K73" s="118">
        <f t="shared" si="20"/>
        <v>26.036407712000724</v>
      </c>
      <c r="L73" s="118">
        <f t="shared" si="20"/>
        <v>25.701296924932542</v>
      </c>
      <c r="M73" s="118" t="str">
        <f t="shared" si="20"/>
        <v xml:space="preserve"> </v>
      </c>
      <c r="N73" s="118" t="str">
        <f t="shared" si="20"/>
        <v xml:space="preserve"> </v>
      </c>
      <c r="O73" s="118" t="str">
        <f t="shared" si="20"/>
        <v xml:space="preserve"> </v>
      </c>
      <c r="P73" s="118" t="str">
        <f t="shared" si="20"/>
        <v xml:space="preserve"> </v>
      </c>
      <c r="Q73" s="119"/>
      <c r="R73" s="120">
        <f>R63/R69</f>
        <v>26.716956288163146</v>
      </c>
    </row>
    <row r="74" spans="1:18">
      <c r="A74" s="70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105"/>
    </row>
    <row r="75" spans="1:18" ht="13.15">
      <c r="A75" s="70"/>
      <c r="B75" s="75" t="s">
        <v>102</v>
      </c>
      <c r="C75" s="7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105"/>
    </row>
    <row r="76" spans="1:18">
      <c r="A76" s="70">
        <f>A73+1</f>
        <v>34</v>
      </c>
      <c r="B76" t="s">
        <v>103</v>
      </c>
      <c r="D76" s="78">
        <f t="shared" ref="D76:D82" si="21">SUM(E76:P76)</f>
        <v>35785</v>
      </c>
      <c r="E76" s="34">
        <v>113</v>
      </c>
      <c r="F76" s="34">
        <v>-12</v>
      </c>
      <c r="G76" s="34">
        <v>87</v>
      </c>
      <c r="H76" s="34">
        <v>-1</v>
      </c>
      <c r="I76" s="34">
        <v>772</v>
      </c>
      <c r="J76" s="34">
        <v>27234</v>
      </c>
      <c r="K76" s="34">
        <v>7587</v>
      </c>
      <c r="L76" s="34">
        <v>5</v>
      </c>
      <c r="M76" s="34">
        <v>0</v>
      </c>
      <c r="N76" s="34">
        <v>0</v>
      </c>
      <c r="O76" s="34">
        <v>0</v>
      </c>
      <c r="P76" s="34">
        <v>0</v>
      </c>
      <c r="Q76" s="121"/>
      <c r="R76" s="122">
        <f t="shared" ref="R76:R81" si="22">SUM(E76:P76)</f>
        <v>35785</v>
      </c>
    </row>
    <row r="77" spans="1:18">
      <c r="A77" s="70">
        <f t="shared" ref="A77:A82" si="23">A76+1</f>
        <v>35</v>
      </c>
      <c r="B77" t="s">
        <v>104</v>
      </c>
      <c r="D77" s="78">
        <f t="shared" si="21"/>
        <v>1273117</v>
      </c>
      <c r="E77" s="34">
        <v>13515</v>
      </c>
      <c r="F77" s="34">
        <v>102792</v>
      </c>
      <c r="G77" s="34">
        <v>114417</v>
      </c>
      <c r="H77" s="34">
        <v>126490</v>
      </c>
      <c r="I77" s="34">
        <v>97758</v>
      </c>
      <c r="J77" s="34">
        <v>216747</v>
      </c>
      <c r="K77" s="34">
        <v>294175</v>
      </c>
      <c r="L77" s="34">
        <v>307223</v>
      </c>
      <c r="M77" s="34">
        <v>0</v>
      </c>
      <c r="N77" s="34">
        <v>0</v>
      </c>
      <c r="O77" s="34">
        <v>0</v>
      </c>
      <c r="P77" s="34">
        <v>0</v>
      </c>
      <c r="Q77" s="121"/>
      <c r="R77" s="122">
        <f t="shared" si="22"/>
        <v>1273117</v>
      </c>
    </row>
    <row r="78" spans="1:18">
      <c r="A78" s="70">
        <f t="shared" si="23"/>
        <v>36</v>
      </c>
      <c r="B78" t="s">
        <v>105</v>
      </c>
      <c r="D78" s="78">
        <f t="shared" si="21"/>
        <v>76195</v>
      </c>
      <c r="E78" s="34">
        <v>120</v>
      </c>
      <c r="F78" s="34">
        <v>-8703</v>
      </c>
      <c r="G78" s="34">
        <v>9978</v>
      </c>
      <c r="H78" s="34">
        <v>-113</v>
      </c>
      <c r="I78" s="34">
        <v>-1973</v>
      </c>
      <c r="J78" s="34">
        <v>24727</v>
      </c>
      <c r="K78" s="34">
        <v>43163</v>
      </c>
      <c r="L78" s="34">
        <v>8996</v>
      </c>
      <c r="M78" s="34">
        <v>0</v>
      </c>
      <c r="N78" s="34">
        <v>0</v>
      </c>
      <c r="O78" s="34">
        <v>0</v>
      </c>
      <c r="P78" s="34">
        <v>0</v>
      </c>
      <c r="Q78" s="121"/>
      <c r="R78" s="122">
        <f t="shared" si="22"/>
        <v>76195</v>
      </c>
    </row>
    <row r="79" spans="1:18">
      <c r="A79" s="70">
        <f t="shared" si="23"/>
        <v>37</v>
      </c>
      <c r="B79" t="s">
        <v>106</v>
      </c>
      <c r="D79" s="78">
        <f t="shared" si="21"/>
        <v>18277099</v>
      </c>
      <c r="E79" s="34">
        <v>3313555</v>
      </c>
      <c r="F79" s="34">
        <v>4600091</v>
      </c>
      <c r="G79" s="34">
        <v>384055</v>
      </c>
      <c r="H79" s="34">
        <v>426040</v>
      </c>
      <c r="I79" s="34">
        <v>432238</v>
      </c>
      <c r="J79" s="34">
        <v>520235</v>
      </c>
      <c r="K79" s="34">
        <v>3981615</v>
      </c>
      <c r="L79" s="34">
        <v>4619270</v>
      </c>
      <c r="M79" s="34">
        <v>0</v>
      </c>
      <c r="N79" s="34">
        <v>0</v>
      </c>
      <c r="O79" s="34">
        <v>0</v>
      </c>
      <c r="P79" s="34">
        <v>0</v>
      </c>
      <c r="Q79" s="121"/>
      <c r="R79" s="122">
        <f t="shared" si="22"/>
        <v>18277099</v>
      </c>
    </row>
    <row r="80" spans="1:18">
      <c r="A80" s="70">
        <f>A79+1</f>
        <v>38</v>
      </c>
      <c r="B80" s="2" t="s">
        <v>107</v>
      </c>
      <c r="C80" s="2"/>
      <c r="D80" s="78">
        <f t="shared" si="21"/>
        <v>24709171</v>
      </c>
      <c r="E80" s="34">
        <v>2848373</v>
      </c>
      <c r="F80" s="34">
        <v>4650571</v>
      </c>
      <c r="G80" s="34">
        <v>2761100</v>
      </c>
      <c r="H80" s="34">
        <v>2921481</v>
      </c>
      <c r="I80" s="34">
        <v>3106537</v>
      </c>
      <c r="J80" s="34">
        <v>957420</v>
      </c>
      <c r="K80" s="34">
        <v>3880114</v>
      </c>
      <c r="L80" s="34">
        <v>3583575</v>
      </c>
      <c r="M80" s="34">
        <v>0</v>
      </c>
      <c r="N80" s="34">
        <v>0</v>
      </c>
      <c r="O80" s="34">
        <v>0</v>
      </c>
      <c r="P80" s="34">
        <v>0</v>
      </c>
      <c r="Q80" s="121"/>
      <c r="R80" s="122">
        <f>SUM(E80:P80)</f>
        <v>24709171</v>
      </c>
    </row>
    <row r="81" spans="1:18">
      <c r="A81" s="70">
        <f>A80+1</f>
        <v>39</v>
      </c>
      <c r="B81" s="123" t="s">
        <v>108</v>
      </c>
      <c r="C81" s="123"/>
      <c r="D81" s="78">
        <f t="shared" si="21"/>
        <v>4927943</v>
      </c>
      <c r="E81" s="108">
        <v>7765</v>
      </c>
      <c r="F81" s="108">
        <v>317767</v>
      </c>
      <c r="G81" s="108">
        <v>276470</v>
      </c>
      <c r="H81" s="108">
        <v>661760</v>
      </c>
      <c r="I81" s="108">
        <v>56640</v>
      </c>
      <c r="J81" s="108">
        <v>615142</v>
      </c>
      <c r="K81" s="108">
        <v>1408962</v>
      </c>
      <c r="L81" s="108">
        <v>1583437</v>
      </c>
      <c r="M81" s="108">
        <v>0</v>
      </c>
      <c r="N81" s="108">
        <v>0</v>
      </c>
      <c r="O81" s="108">
        <v>0</v>
      </c>
      <c r="P81" s="108">
        <v>0</v>
      </c>
      <c r="Q81" s="121"/>
      <c r="R81" s="124">
        <f t="shared" si="22"/>
        <v>4927943</v>
      </c>
    </row>
    <row r="82" spans="1:18" s="92" customFormat="1" ht="21.75" customHeight="1">
      <c r="A82" s="103">
        <f t="shared" si="23"/>
        <v>40</v>
      </c>
      <c r="B82" s="87" t="s">
        <v>109</v>
      </c>
      <c r="C82" s="87"/>
      <c r="D82" s="88">
        <f t="shared" si="21"/>
        <v>49299310</v>
      </c>
      <c r="E82" s="58">
        <f t="shared" ref="E82:P82" si="24">SUM(E76:E81)</f>
        <v>6183441</v>
      </c>
      <c r="F82" s="58">
        <f t="shared" si="24"/>
        <v>9662506</v>
      </c>
      <c r="G82" s="58">
        <f t="shared" si="24"/>
        <v>3546107</v>
      </c>
      <c r="H82" s="58">
        <f t="shared" si="24"/>
        <v>4135657</v>
      </c>
      <c r="I82" s="58">
        <f t="shared" si="24"/>
        <v>3691972</v>
      </c>
      <c r="J82" s="58">
        <f t="shared" si="24"/>
        <v>2361505</v>
      </c>
      <c r="K82" s="58">
        <f t="shared" si="24"/>
        <v>9615616</v>
      </c>
      <c r="L82" s="58">
        <f t="shared" si="24"/>
        <v>10102506</v>
      </c>
      <c r="M82" s="58">
        <f t="shared" si="24"/>
        <v>0</v>
      </c>
      <c r="N82" s="58">
        <f t="shared" si="24"/>
        <v>0</v>
      </c>
      <c r="O82" s="58">
        <f t="shared" si="24"/>
        <v>0</v>
      </c>
      <c r="P82" s="58">
        <f t="shared" si="24"/>
        <v>0</v>
      </c>
      <c r="Q82" s="125"/>
      <c r="R82" s="126">
        <f>SUM(R76:R81)</f>
        <v>49299310</v>
      </c>
    </row>
    <row r="83" spans="1:18" ht="15.75" customHeight="1">
      <c r="A83" s="70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121"/>
      <c r="R83" s="122"/>
    </row>
    <row r="84" spans="1:18" ht="21" customHeight="1">
      <c r="A84" s="103">
        <f>A82+1</f>
        <v>41</v>
      </c>
      <c r="B84" s="127" t="s">
        <v>110</v>
      </c>
      <c r="C84" s="127"/>
      <c r="D84" s="128">
        <f>SUM(E84:P84)</f>
        <v>125354686.56879999</v>
      </c>
      <c r="E84" s="58">
        <f t="shared" ref="E84:P84" si="25">E24+E47+E65+E82</f>
        <v>13961428.874600001</v>
      </c>
      <c r="F84" s="58">
        <f t="shared" si="25"/>
        <v>12734621.897</v>
      </c>
      <c r="G84" s="58">
        <f t="shared" si="25"/>
        <v>14774899.0331</v>
      </c>
      <c r="H84" s="58">
        <f t="shared" si="25"/>
        <v>12895927.428099999</v>
      </c>
      <c r="I84" s="58">
        <f t="shared" si="25"/>
        <v>5805643.4112999998</v>
      </c>
      <c r="J84" s="58">
        <f t="shared" si="25"/>
        <v>20241966.176799998</v>
      </c>
      <c r="K84" s="58">
        <f t="shared" si="25"/>
        <v>24579093.263</v>
      </c>
      <c r="L84" s="58">
        <f t="shared" si="25"/>
        <v>20361106.484899998</v>
      </c>
      <c r="M84" s="58">
        <f t="shared" si="25"/>
        <v>0</v>
      </c>
      <c r="N84" s="58">
        <f t="shared" si="25"/>
        <v>0</v>
      </c>
      <c r="O84" s="58">
        <f t="shared" si="25"/>
        <v>0</v>
      </c>
      <c r="P84" s="58">
        <f t="shared" si="25"/>
        <v>0</v>
      </c>
      <c r="Q84" s="129"/>
      <c r="R84" s="130">
        <f>R24-R47+R65+R82</f>
        <v>205091053.58880001</v>
      </c>
    </row>
    <row r="85" spans="1:18" ht="12" customHeight="1"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105"/>
    </row>
    <row r="86" spans="1:18" outlineLevel="1">
      <c r="B86" s="131" t="s">
        <v>63</v>
      </c>
      <c r="C86" s="131"/>
      <c r="E86" s="132">
        <v>202101</v>
      </c>
      <c r="F86" s="132">
        <v>202102</v>
      </c>
      <c r="G86" s="132">
        <v>202103</v>
      </c>
      <c r="H86" s="132">
        <v>202104</v>
      </c>
      <c r="I86" s="132">
        <v>202105</v>
      </c>
      <c r="J86" s="132">
        <v>202106</v>
      </c>
      <c r="K86" s="132">
        <v>202107</v>
      </c>
      <c r="L86" s="132">
        <v>202108</v>
      </c>
      <c r="M86" s="132">
        <v>202109</v>
      </c>
      <c r="N86" s="132">
        <v>202110</v>
      </c>
      <c r="O86" s="132">
        <v>202111</v>
      </c>
      <c r="P86" s="132">
        <v>202112</v>
      </c>
      <c r="Q86" s="105"/>
    </row>
    <row r="87" spans="1:18" ht="13.15">
      <c r="B87" s="76" t="s">
        <v>111</v>
      </c>
      <c r="C87" s="76"/>
      <c r="D87" s="133"/>
      <c r="E87" s="100"/>
      <c r="F87" s="85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05"/>
    </row>
    <row r="88" spans="1:18">
      <c r="A88" s="70">
        <f>A84+1</f>
        <v>42</v>
      </c>
      <c r="B88" s="131" t="s">
        <v>112</v>
      </c>
      <c r="C88" s="131"/>
      <c r="D88" s="78">
        <f t="shared" ref="D88:D96" si="26">SUM(E88:P88)</f>
        <v>-10443002</v>
      </c>
      <c r="E88" s="34">
        <v>-593403</v>
      </c>
      <c r="F88" s="34">
        <v>-845855</v>
      </c>
      <c r="G88" s="34">
        <v>-644720</v>
      </c>
      <c r="H88" s="34">
        <v>-718854</v>
      </c>
      <c r="I88" s="34">
        <v>-1333515</v>
      </c>
      <c r="J88" s="34">
        <v>-1753682</v>
      </c>
      <c r="K88" s="34">
        <v>-2310503</v>
      </c>
      <c r="L88" s="34">
        <v>-2242470</v>
      </c>
      <c r="M88" s="34">
        <v>0</v>
      </c>
      <c r="N88" s="34">
        <v>0</v>
      </c>
      <c r="O88" s="34">
        <v>0</v>
      </c>
      <c r="P88" s="34">
        <v>0</v>
      </c>
      <c r="Q88" s="121"/>
      <c r="R88" s="122">
        <f t="shared" ref="R88:R96" si="27">SUM(E88:P88)</f>
        <v>-10443002</v>
      </c>
    </row>
    <row r="89" spans="1:18">
      <c r="A89" s="70">
        <v>45</v>
      </c>
      <c r="B89" s="131" t="s">
        <v>113</v>
      </c>
      <c r="C89" s="131"/>
      <c r="D89" s="78">
        <f t="shared" si="26"/>
        <v>-616000</v>
      </c>
      <c r="E89" s="23">
        <v>-77000</v>
      </c>
      <c r="F89" s="23">
        <v>-77000</v>
      </c>
      <c r="G89" s="23">
        <v>-77000</v>
      </c>
      <c r="H89" s="23">
        <v>-77000</v>
      </c>
      <c r="I89" s="23">
        <v>-77000</v>
      </c>
      <c r="J89" s="23">
        <v>-77000</v>
      </c>
      <c r="K89" s="23">
        <v>-77000</v>
      </c>
      <c r="L89" s="23">
        <v>-77000</v>
      </c>
      <c r="M89" s="23">
        <v>0</v>
      </c>
      <c r="N89" s="23">
        <v>0</v>
      </c>
      <c r="O89" s="23">
        <v>0</v>
      </c>
      <c r="P89" s="23">
        <v>0</v>
      </c>
      <c r="Q89" s="121"/>
      <c r="R89" s="122">
        <f t="shared" si="27"/>
        <v>-616000</v>
      </c>
    </row>
    <row r="90" spans="1:18">
      <c r="A90" s="70">
        <f>A89+1</f>
        <v>46</v>
      </c>
      <c r="B90" s="131" t="s">
        <v>114</v>
      </c>
      <c r="C90" s="131"/>
      <c r="D90" s="78">
        <f t="shared" si="26"/>
        <v>-57129</v>
      </c>
      <c r="E90" s="34">
        <v>0</v>
      </c>
      <c r="F90" s="34">
        <v>0</v>
      </c>
      <c r="G90" s="34">
        <v>-7259</v>
      </c>
      <c r="H90" s="34">
        <v>-18490</v>
      </c>
      <c r="I90" s="34">
        <v>-21540</v>
      </c>
      <c r="J90" s="34">
        <v>-9640</v>
      </c>
      <c r="K90" s="34">
        <v>0</v>
      </c>
      <c r="L90" s="34">
        <v>-200</v>
      </c>
      <c r="M90" s="34">
        <v>0</v>
      </c>
      <c r="N90" s="34">
        <v>0</v>
      </c>
      <c r="O90" s="34">
        <v>0</v>
      </c>
      <c r="P90" s="34">
        <v>0</v>
      </c>
      <c r="Q90" s="34"/>
      <c r="R90" s="122">
        <f t="shared" si="27"/>
        <v>-57129</v>
      </c>
    </row>
    <row r="91" spans="1:18">
      <c r="A91" s="70">
        <f>A90+1</f>
        <v>47</v>
      </c>
      <c r="B91" s="131" t="s">
        <v>115</v>
      </c>
      <c r="C91" s="131"/>
      <c r="D91" s="78">
        <f t="shared" si="26"/>
        <v>-807202</v>
      </c>
      <c r="E91" s="34">
        <v>-101484</v>
      </c>
      <c r="F91" s="34">
        <v>-102584</v>
      </c>
      <c r="G91" s="34">
        <v>-102211</v>
      </c>
      <c r="H91" s="34">
        <v>-100923</v>
      </c>
      <c r="I91" s="34">
        <v>-100000</v>
      </c>
      <c r="J91" s="34">
        <v>-100000</v>
      </c>
      <c r="K91" s="34">
        <v>-100000</v>
      </c>
      <c r="L91" s="34">
        <v>-100000</v>
      </c>
      <c r="M91" s="34">
        <v>0</v>
      </c>
      <c r="N91" s="34">
        <v>0</v>
      </c>
      <c r="O91" s="34">
        <v>0</v>
      </c>
      <c r="P91" s="34">
        <v>0</v>
      </c>
      <c r="Q91" s="34"/>
      <c r="R91" s="122"/>
    </row>
    <row r="92" spans="1:18">
      <c r="A92" s="70">
        <f>A91+1</f>
        <v>48</v>
      </c>
      <c r="B92" s="131" t="s">
        <v>116</v>
      </c>
      <c r="C92" s="131"/>
      <c r="D92" s="78">
        <f t="shared" si="26"/>
        <v>-1165689</v>
      </c>
      <c r="E92" s="34">
        <v>-216599</v>
      </c>
      <c r="F92" s="34">
        <v>-269939</v>
      </c>
      <c r="G92" s="34">
        <v>-201891</v>
      </c>
      <c r="H92" s="34">
        <v>-87285</v>
      </c>
      <c r="I92" s="34">
        <v>-74164</v>
      </c>
      <c r="J92" s="34">
        <v>-111569</v>
      </c>
      <c r="K92" s="34">
        <v>-104069</v>
      </c>
      <c r="L92" s="34">
        <v>-100173</v>
      </c>
      <c r="M92" s="34">
        <v>0</v>
      </c>
      <c r="N92" s="34">
        <v>0</v>
      </c>
      <c r="O92" s="34">
        <v>0</v>
      </c>
      <c r="P92" s="34">
        <v>0</v>
      </c>
      <c r="Q92" s="121"/>
      <c r="R92" s="122">
        <f t="shared" si="27"/>
        <v>-1165689</v>
      </c>
    </row>
    <row r="93" spans="1:18">
      <c r="A93" s="70">
        <f>+A92+1</f>
        <v>49</v>
      </c>
      <c r="B93" s="2" t="s">
        <v>117</v>
      </c>
      <c r="C93" s="2"/>
      <c r="D93" s="33">
        <f>SUM(E93:P93)</f>
        <v>-54693</v>
      </c>
      <c r="E93" s="135">
        <v>-5778</v>
      </c>
      <c r="F93" s="135">
        <v>-5778</v>
      </c>
      <c r="G93" s="135">
        <v>-5778</v>
      </c>
      <c r="H93" s="135">
        <v>-5778</v>
      </c>
      <c r="I93" s="135">
        <v>-5778</v>
      </c>
      <c r="J93" s="135">
        <v>-5778</v>
      </c>
      <c r="K93" s="135">
        <v>-8972</v>
      </c>
      <c r="L93" s="135">
        <v>-11053</v>
      </c>
      <c r="M93" s="135">
        <v>0</v>
      </c>
      <c r="N93" s="135">
        <v>0</v>
      </c>
      <c r="O93" s="135">
        <v>0</v>
      </c>
      <c r="P93" s="135">
        <v>0</v>
      </c>
      <c r="Q93" s="121"/>
      <c r="R93" s="122">
        <f t="shared" si="27"/>
        <v>-54693</v>
      </c>
    </row>
    <row r="94" spans="1:18">
      <c r="A94" s="70">
        <f>+A93+1</f>
        <v>50</v>
      </c>
      <c r="B94" s="131" t="s">
        <v>118</v>
      </c>
      <c r="C94" s="131"/>
      <c r="D94" s="78">
        <f t="shared" si="26"/>
        <v>-76184</v>
      </c>
      <c r="E94" s="34">
        <v>-9523</v>
      </c>
      <c r="F94" s="34">
        <v>-9523</v>
      </c>
      <c r="G94" s="34">
        <v>-9523</v>
      </c>
      <c r="H94" s="34">
        <v>-9523</v>
      </c>
      <c r="I94" s="34">
        <v>-9523</v>
      </c>
      <c r="J94" s="34">
        <v>-9523</v>
      </c>
      <c r="K94" s="34">
        <v>-9523</v>
      </c>
      <c r="L94" s="34">
        <v>-9523</v>
      </c>
      <c r="M94" s="34">
        <v>0</v>
      </c>
      <c r="N94" s="34">
        <v>0</v>
      </c>
      <c r="O94" s="34">
        <v>0</v>
      </c>
      <c r="P94" s="34">
        <v>0</v>
      </c>
      <c r="Q94" s="136"/>
      <c r="R94" s="122">
        <f t="shared" si="27"/>
        <v>-76184</v>
      </c>
    </row>
    <row r="95" spans="1:18">
      <c r="A95" s="70">
        <f>+A94+1</f>
        <v>51</v>
      </c>
      <c r="B95" s="137" t="s">
        <v>119</v>
      </c>
      <c r="C95" s="137" t="s">
        <v>120</v>
      </c>
      <c r="D95" s="78">
        <f t="shared" si="26"/>
        <v>-1189672</v>
      </c>
      <c r="E95" s="108">
        <v>-148958</v>
      </c>
      <c r="F95" s="108">
        <v>-148958</v>
      </c>
      <c r="G95" s="108">
        <v>-148958</v>
      </c>
      <c r="H95" s="108">
        <v>-148958</v>
      </c>
      <c r="I95" s="108">
        <v>-148958</v>
      </c>
      <c r="J95" s="108">
        <v>-148958</v>
      </c>
      <c r="K95" s="108">
        <v>-148958</v>
      </c>
      <c r="L95" s="108">
        <v>-146966</v>
      </c>
      <c r="M95" s="108">
        <v>0</v>
      </c>
      <c r="N95" s="108">
        <v>0</v>
      </c>
      <c r="O95" s="108">
        <v>0</v>
      </c>
      <c r="P95" s="108">
        <v>0</v>
      </c>
      <c r="Q95" s="121"/>
      <c r="R95" s="124">
        <f t="shared" si="27"/>
        <v>-1189672</v>
      </c>
    </row>
    <row r="96" spans="1:18" s="92" customFormat="1" ht="20.25" customHeight="1">
      <c r="A96" s="103">
        <f>A95+1</f>
        <v>52</v>
      </c>
      <c r="B96" s="138" t="s">
        <v>121</v>
      </c>
      <c r="C96" s="138"/>
      <c r="D96" s="88">
        <f t="shared" si="26"/>
        <v>-14409571</v>
      </c>
      <c r="E96" s="88">
        <f>SUM(E88:E95)</f>
        <v>-1152745</v>
      </c>
      <c r="F96" s="88">
        <f t="shared" ref="F96:P96" si="28">SUM(F88:F95)</f>
        <v>-1459637</v>
      </c>
      <c r="G96" s="88">
        <f t="shared" si="28"/>
        <v>-1197340</v>
      </c>
      <c r="H96" s="88">
        <f t="shared" si="28"/>
        <v>-1166811</v>
      </c>
      <c r="I96" s="88">
        <f t="shared" si="28"/>
        <v>-1770478</v>
      </c>
      <c r="J96" s="88">
        <f t="shared" si="28"/>
        <v>-2216150</v>
      </c>
      <c r="K96" s="88">
        <f t="shared" si="28"/>
        <v>-2759025</v>
      </c>
      <c r="L96" s="88">
        <f t="shared" si="28"/>
        <v>-2687385</v>
      </c>
      <c r="M96" s="88">
        <f t="shared" si="28"/>
        <v>0</v>
      </c>
      <c r="N96" s="88">
        <f t="shared" si="28"/>
        <v>0</v>
      </c>
      <c r="O96" s="88">
        <f t="shared" si="28"/>
        <v>0</v>
      </c>
      <c r="P96" s="88">
        <f t="shared" si="28"/>
        <v>0</v>
      </c>
      <c r="Q96" s="125"/>
      <c r="R96" s="126">
        <f t="shared" si="27"/>
        <v>-14409571</v>
      </c>
    </row>
    <row r="97" spans="1:18">
      <c r="A97" s="70"/>
      <c r="E97" s="78"/>
      <c r="F97" s="78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121"/>
      <c r="R97" s="122"/>
    </row>
    <row r="98" spans="1:18" ht="13.15">
      <c r="A98" s="70"/>
      <c r="B98" s="75" t="s">
        <v>122</v>
      </c>
      <c r="C98" s="75"/>
      <c r="E98" s="78"/>
      <c r="F98" s="78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121"/>
      <c r="R98" s="122"/>
    </row>
    <row r="99" spans="1:18">
      <c r="A99" s="70">
        <f>A96+1</f>
        <v>53</v>
      </c>
      <c r="B99" s="2" t="s">
        <v>123</v>
      </c>
      <c r="C99" s="2"/>
      <c r="D99" s="78">
        <f>SUM(E99:P99)</f>
        <v>11916187</v>
      </c>
      <c r="E99" s="34">
        <v>1423401</v>
      </c>
      <c r="F99" s="139">
        <v>1391371</v>
      </c>
      <c r="G99" s="139">
        <v>1452196</v>
      </c>
      <c r="H99" s="139">
        <v>1368705</v>
      </c>
      <c r="I99" s="139">
        <v>1335481</v>
      </c>
      <c r="J99" s="139">
        <v>1408813</v>
      </c>
      <c r="K99" s="139">
        <v>1748019</v>
      </c>
      <c r="L99" s="139">
        <v>1788201</v>
      </c>
      <c r="M99" s="139">
        <v>0</v>
      </c>
      <c r="N99" s="139">
        <v>0</v>
      </c>
      <c r="O99" s="139">
        <v>0</v>
      </c>
      <c r="P99" s="139">
        <v>0</v>
      </c>
      <c r="Q99" s="121"/>
      <c r="R99" s="122">
        <f>SUM(E99:P99)</f>
        <v>11916187</v>
      </c>
    </row>
    <row r="100" spans="1:18">
      <c r="A100" s="70">
        <f>A99+1</f>
        <v>54</v>
      </c>
      <c r="B100" s="2" t="s">
        <v>124</v>
      </c>
      <c r="C100" s="2" t="s">
        <v>66</v>
      </c>
      <c r="D100" s="78">
        <f>SUM(E100:P100)</f>
        <v>0</v>
      </c>
      <c r="E100" s="139">
        <v>0</v>
      </c>
      <c r="F100" s="139">
        <v>0</v>
      </c>
      <c r="G100" s="139">
        <v>0</v>
      </c>
      <c r="H100" s="139">
        <v>0</v>
      </c>
      <c r="I100" s="139">
        <v>0</v>
      </c>
      <c r="J100" s="139">
        <v>0</v>
      </c>
      <c r="K100" s="139">
        <v>0</v>
      </c>
      <c r="L100" s="139">
        <v>0</v>
      </c>
      <c r="M100" s="139">
        <v>0</v>
      </c>
      <c r="N100" s="139">
        <v>0</v>
      </c>
      <c r="O100" s="139">
        <v>0</v>
      </c>
      <c r="P100" s="139">
        <v>0</v>
      </c>
      <c r="Q100" s="121"/>
      <c r="R100" s="122">
        <f>SUM(E100:P100)</f>
        <v>0</v>
      </c>
    </row>
    <row r="101" spans="1:18">
      <c r="A101" s="140">
        <f>A100+1</f>
        <v>55</v>
      </c>
      <c r="B101" s="8" t="s">
        <v>125</v>
      </c>
      <c r="C101" s="8"/>
      <c r="D101" s="78">
        <f>SUM(E101:P101)</f>
        <v>36288</v>
      </c>
      <c r="E101" s="108">
        <v>4536</v>
      </c>
      <c r="F101" s="108">
        <v>4536</v>
      </c>
      <c r="G101" s="108">
        <v>4536</v>
      </c>
      <c r="H101" s="108">
        <v>4536</v>
      </c>
      <c r="I101" s="108">
        <v>4536</v>
      </c>
      <c r="J101" s="108">
        <v>4536</v>
      </c>
      <c r="K101" s="108">
        <v>4536</v>
      </c>
      <c r="L101" s="108">
        <v>4536</v>
      </c>
      <c r="M101" s="108">
        <v>0</v>
      </c>
      <c r="N101" s="108">
        <v>0</v>
      </c>
      <c r="O101" s="108">
        <v>0</v>
      </c>
      <c r="P101" s="108">
        <v>0</v>
      </c>
      <c r="Q101" s="121"/>
      <c r="R101" s="124">
        <f>SUM(E101:P101)</f>
        <v>36288</v>
      </c>
    </row>
    <row r="102" spans="1:18" s="92" customFormat="1" ht="20.25" customHeight="1">
      <c r="A102" s="103">
        <f>A101+1</f>
        <v>56</v>
      </c>
      <c r="B102" s="138" t="s">
        <v>126</v>
      </c>
      <c r="C102" s="138"/>
      <c r="D102" s="88">
        <f>SUM(E102:P102)</f>
        <v>11952475</v>
      </c>
      <c r="E102" s="58">
        <f t="shared" ref="E102:P102" si="29">SUM(E99:E101)</f>
        <v>1427937</v>
      </c>
      <c r="F102" s="58">
        <f t="shared" si="29"/>
        <v>1395907</v>
      </c>
      <c r="G102" s="58">
        <f t="shared" si="29"/>
        <v>1456732</v>
      </c>
      <c r="H102" s="58">
        <f t="shared" si="29"/>
        <v>1373241</v>
      </c>
      <c r="I102" s="58">
        <f t="shared" si="29"/>
        <v>1340017</v>
      </c>
      <c r="J102" s="58">
        <f t="shared" si="29"/>
        <v>1413349</v>
      </c>
      <c r="K102" s="58">
        <f t="shared" si="29"/>
        <v>1752555</v>
      </c>
      <c r="L102" s="58">
        <f t="shared" si="29"/>
        <v>1792737</v>
      </c>
      <c r="M102" s="58">
        <f t="shared" si="29"/>
        <v>0</v>
      </c>
      <c r="N102" s="58">
        <f t="shared" si="29"/>
        <v>0</v>
      </c>
      <c r="O102" s="58">
        <f t="shared" si="29"/>
        <v>0</v>
      </c>
      <c r="P102" s="58">
        <f t="shared" si="29"/>
        <v>0</v>
      </c>
      <c r="Q102" s="125"/>
      <c r="R102" s="126">
        <f>SUM(E102:P102)</f>
        <v>11952475</v>
      </c>
    </row>
    <row r="103" spans="1:18">
      <c r="A103" s="70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121"/>
      <c r="R103" s="122"/>
    </row>
    <row r="104" spans="1:18" ht="13.15">
      <c r="A104" s="70"/>
      <c r="B104" s="75" t="s">
        <v>127</v>
      </c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121"/>
      <c r="R104" s="122"/>
    </row>
    <row r="105" spans="1:18">
      <c r="A105" s="70">
        <f>A102+1</f>
        <v>57</v>
      </c>
      <c r="B105" s="2" t="s">
        <v>128</v>
      </c>
      <c r="D105" s="78">
        <f>SUM(E105:P105)</f>
        <v>220661</v>
      </c>
      <c r="E105" s="85">
        <v>25242</v>
      </c>
      <c r="F105" s="85">
        <v>20273</v>
      </c>
      <c r="G105" s="85">
        <v>25053</v>
      </c>
      <c r="H105" s="85">
        <v>26076</v>
      </c>
      <c r="I105" s="85">
        <v>30279</v>
      </c>
      <c r="J105" s="85">
        <v>33496</v>
      </c>
      <c r="K105" s="85">
        <v>32277</v>
      </c>
      <c r="L105" s="85">
        <v>27965</v>
      </c>
      <c r="M105" s="85">
        <v>0</v>
      </c>
      <c r="N105" s="85">
        <v>0</v>
      </c>
      <c r="O105" s="85">
        <v>0</v>
      </c>
      <c r="P105" s="85">
        <v>0</v>
      </c>
      <c r="Q105" s="121"/>
      <c r="R105" s="122"/>
    </row>
    <row r="106" spans="1:18">
      <c r="A106" s="70">
        <f>A105+1</f>
        <v>58</v>
      </c>
      <c r="B106" t="s">
        <v>129</v>
      </c>
      <c r="D106" s="78">
        <f>SUM(E106:P106)</f>
        <v>0</v>
      </c>
      <c r="E106" s="85">
        <v>0</v>
      </c>
      <c r="F106" s="85">
        <v>0</v>
      </c>
      <c r="G106" s="85">
        <v>0</v>
      </c>
      <c r="H106" s="85">
        <v>0</v>
      </c>
      <c r="I106" s="85">
        <v>0</v>
      </c>
      <c r="J106" s="85">
        <v>0</v>
      </c>
      <c r="K106" s="85">
        <v>0</v>
      </c>
      <c r="L106" s="85">
        <v>0</v>
      </c>
      <c r="M106" s="85">
        <v>0</v>
      </c>
      <c r="N106" s="85">
        <v>0</v>
      </c>
      <c r="O106" s="85">
        <v>0</v>
      </c>
      <c r="P106" s="85">
        <v>0</v>
      </c>
      <c r="Q106" s="121"/>
      <c r="R106" s="122"/>
    </row>
    <row r="107" spans="1:18">
      <c r="A107" s="70">
        <f>A106+1</f>
        <v>59</v>
      </c>
      <c r="B107" t="s">
        <v>130</v>
      </c>
      <c r="C107" t="s">
        <v>131</v>
      </c>
      <c r="D107" s="78">
        <f>SUM(E107:P107)</f>
        <v>203530</v>
      </c>
      <c r="E107" s="85">
        <v>5456</v>
      </c>
      <c r="F107" s="85">
        <v>20823</v>
      </c>
      <c r="G107" s="85">
        <v>8041</v>
      </c>
      <c r="H107" s="85">
        <v>8813</v>
      </c>
      <c r="I107" s="85">
        <v>-2262</v>
      </c>
      <c r="J107" s="85">
        <v>9894</v>
      </c>
      <c r="K107" s="85">
        <v>106600</v>
      </c>
      <c r="L107" s="85">
        <v>46165</v>
      </c>
      <c r="M107" s="85">
        <v>0</v>
      </c>
      <c r="N107" s="85">
        <v>0</v>
      </c>
      <c r="O107" s="85">
        <v>0</v>
      </c>
      <c r="P107" s="85">
        <v>0</v>
      </c>
      <c r="Q107" s="121"/>
      <c r="R107" s="122"/>
    </row>
    <row r="108" spans="1:18">
      <c r="A108" s="70">
        <f>A107+1</f>
        <v>60</v>
      </c>
      <c r="B108" t="s">
        <v>132</v>
      </c>
      <c r="C108" t="s">
        <v>133</v>
      </c>
      <c r="D108" s="78">
        <f>SUM(E108:P108)</f>
        <v>36844</v>
      </c>
      <c r="E108" s="85">
        <v>3638</v>
      </c>
      <c r="F108" s="85">
        <v>3756</v>
      </c>
      <c r="G108" s="85">
        <v>4049</v>
      </c>
      <c r="H108" s="85">
        <v>4202</v>
      </c>
      <c r="I108" s="85">
        <v>5929</v>
      </c>
      <c r="J108" s="85">
        <v>5371</v>
      </c>
      <c r="K108" s="85">
        <v>4741</v>
      </c>
      <c r="L108" s="85">
        <v>5158</v>
      </c>
      <c r="M108" s="85">
        <v>0</v>
      </c>
      <c r="N108" s="85">
        <v>0</v>
      </c>
      <c r="O108" s="85">
        <v>0</v>
      </c>
      <c r="P108" s="85">
        <v>0</v>
      </c>
      <c r="Q108" s="121"/>
      <c r="R108" s="122"/>
    </row>
    <row r="109" spans="1:18" s="92" customFormat="1" ht="20.25" customHeight="1">
      <c r="A109" s="70">
        <f>A108+1</f>
        <v>61</v>
      </c>
      <c r="B109" s="138" t="s">
        <v>134</v>
      </c>
      <c r="C109" s="138"/>
      <c r="D109" s="88">
        <f>D105+D106+D107+D108</f>
        <v>461035</v>
      </c>
      <c r="E109" s="88">
        <f>E105+E106+E107+E108</f>
        <v>34336</v>
      </c>
      <c r="F109" s="88">
        <f t="shared" ref="F109:P109" si="30">F105+F106+F107+F108</f>
        <v>44852</v>
      </c>
      <c r="G109" s="88">
        <f t="shared" si="30"/>
        <v>37143</v>
      </c>
      <c r="H109" s="88">
        <f t="shared" si="30"/>
        <v>39091</v>
      </c>
      <c r="I109" s="88">
        <f t="shared" si="30"/>
        <v>33946</v>
      </c>
      <c r="J109" s="88">
        <f t="shared" si="30"/>
        <v>48761</v>
      </c>
      <c r="K109" s="88">
        <f t="shared" si="30"/>
        <v>143618</v>
      </c>
      <c r="L109" s="88">
        <f t="shared" si="30"/>
        <v>79288</v>
      </c>
      <c r="M109" s="88">
        <f t="shared" si="30"/>
        <v>0</v>
      </c>
      <c r="N109" s="88">
        <f t="shared" si="30"/>
        <v>0</v>
      </c>
      <c r="O109" s="88">
        <f t="shared" si="30"/>
        <v>0</v>
      </c>
      <c r="P109" s="88">
        <f t="shared" si="30"/>
        <v>0</v>
      </c>
      <c r="Q109" s="125"/>
      <c r="R109" s="126"/>
    </row>
    <row r="110" spans="1:18" ht="9" customHeight="1">
      <c r="A110" s="70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121"/>
      <c r="R110" s="122"/>
    </row>
    <row r="111" spans="1:18" ht="13.15">
      <c r="A111" s="70"/>
      <c r="B111" s="141" t="s">
        <v>135</v>
      </c>
      <c r="C111" s="141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121"/>
      <c r="R111" s="122"/>
    </row>
    <row r="112" spans="1:18">
      <c r="A112" s="70">
        <f>A109+1</f>
        <v>62</v>
      </c>
      <c r="B112" t="s">
        <v>136</v>
      </c>
      <c r="D112" s="78">
        <f>SUM(E112:P112)</f>
        <v>-7026780</v>
      </c>
      <c r="E112" s="77">
        <v>-674103</v>
      </c>
      <c r="F112" s="77">
        <v>-364175</v>
      </c>
      <c r="G112" s="77">
        <v>-1034253</v>
      </c>
      <c r="H112" s="77">
        <v>-754555</v>
      </c>
      <c r="I112" s="77">
        <v>-641382</v>
      </c>
      <c r="J112" s="77">
        <v>-841845</v>
      </c>
      <c r="K112" s="77">
        <v>-891210</v>
      </c>
      <c r="L112" s="77">
        <v>-1825257</v>
      </c>
      <c r="M112" s="77">
        <v>0</v>
      </c>
      <c r="N112" s="77">
        <v>0</v>
      </c>
      <c r="O112" s="77">
        <v>0</v>
      </c>
      <c r="P112" s="77">
        <v>0</v>
      </c>
      <c r="Q112" s="121"/>
      <c r="R112" s="122">
        <f t="shared" ref="R112:R123" si="31">SUM(E112:P112)</f>
        <v>-7026780</v>
      </c>
    </row>
    <row r="113" spans="1:18">
      <c r="A113" s="70">
        <f>A112+1</f>
        <v>63</v>
      </c>
      <c r="B113" t="s">
        <v>137</v>
      </c>
      <c r="D113" s="78">
        <f t="shared" ref="D113:D123" si="32">SUM(E113:P113)</f>
        <v>10045345</v>
      </c>
      <c r="E113" s="77">
        <v>834483</v>
      </c>
      <c r="F113" s="77">
        <v>-577904</v>
      </c>
      <c r="G113" s="77">
        <v>1001213</v>
      </c>
      <c r="H113" s="77">
        <v>1293782</v>
      </c>
      <c r="I113" s="77">
        <v>1389459</v>
      </c>
      <c r="J113" s="77">
        <v>4059673</v>
      </c>
      <c r="K113" s="77">
        <v>636385</v>
      </c>
      <c r="L113" s="77">
        <v>1408254</v>
      </c>
      <c r="M113" s="77">
        <v>0</v>
      </c>
      <c r="N113" s="77">
        <v>0</v>
      </c>
      <c r="O113" s="77">
        <v>0</v>
      </c>
      <c r="P113" s="77">
        <v>0</v>
      </c>
      <c r="Q113" s="121"/>
      <c r="R113" s="122">
        <f t="shared" si="31"/>
        <v>10045345</v>
      </c>
    </row>
    <row r="114" spans="1:18">
      <c r="A114" s="70">
        <f t="shared" ref="A114:A123" si="33">A113+1</f>
        <v>64</v>
      </c>
      <c r="B114" t="s">
        <v>138</v>
      </c>
      <c r="D114" s="78">
        <f t="shared" si="32"/>
        <v>1435772</v>
      </c>
      <c r="E114" s="77">
        <v>0</v>
      </c>
      <c r="F114" s="77">
        <v>0</v>
      </c>
      <c r="G114" s="77">
        <v>0</v>
      </c>
      <c r="H114" s="77">
        <v>73308</v>
      </c>
      <c r="I114" s="77">
        <v>0</v>
      </c>
      <c r="J114" s="77">
        <v>49163</v>
      </c>
      <c r="K114" s="77">
        <v>103484</v>
      </c>
      <c r="L114" s="77">
        <v>1209817</v>
      </c>
      <c r="M114" s="77">
        <v>0</v>
      </c>
      <c r="N114" s="77">
        <v>0</v>
      </c>
      <c r="O114" s="77">
        <v>0</v>
      </c>
      <c r="P114" s="77">
        <v>0</v>
      </c>
      <c r="Q114" s="121"/>
      <c r="R114" s="122">
        <f t="shared" si="31"/>
        <v>1435772</v>
      </c>
    </row>
    <row r="115" spans="1:18">
      <c r="A115" s="70">
        <f t="shared" si="33"/>
        <v>65</v>
      </c>
      <c r="B115" s="2" t="s">
        <v>139</v>
      </c>
      <c r="C115" s="2"/>
      <c r="D115" s="78">
        <f t="shared" si="32"/>
        <v>-1435772</v>
      </c>
      <c r="E115" s="77">
        <v>0</v>
      </c>
      <c r="F115" s="77">
        <v>0</v>
      </c>
      <c r="G115" s="77">
        <v>0</v>
      </c>
      <c r="H115" s="77">
        <v>-73308</v>
      </c>
      <c r="I115" s="77">
        <v>0</v>
      </c>
      <c r="J115" s="77">
        <v>-49163</v>
      </c>
      <c r="K115" s="77">
        <v>-103484</v>
      </c>
      <c r="L115" s="77">
        <v>-1209817</v>
      </c>
      <c r="M115" s="77">
        <v>0</v>
      </c>
      <c r="N115" s="77">
        <v>0</v>
      </c>
      <c r="O115" s="77">
        <v>0</v>
      </c>
      <c r="P115" s="77">
        <v>0</v>
      </c>
      <c r="Q115" s="121"/>
      <c r="R115" s="122">
        <f>SUM(E115:P115)</f>
        <v>-1435772</v>
      </c>
    </row>
    <row r="116" spans="1:18">
      <c r="A116" s="70">
        <f t="shared" si="33"/>
        <v>66</v>
      </c>
      <c r="B116" t="s">
        <v>140</v>
      </c>
      <c r="D116" s="78">
        <f t="shared" si="32"/>
        <v>37509275</v>
      </c>
      <c r="E116" s="77">
        <v>2868984</v>
      </c>
      <c r="F116" s="77">
        <v>6447097</v>
      </c>
      <c r="G116" s="77">
        <v>3205749</v>
      </c>
      <c r="H116" s="77">
        <v>3411503</v>
      </c>
      <c r="I116" s="77">
        <v>7102618</v>
      </c>
      <c r="J116" s="77">
        <v>3544693</v>
      </c>
      <c r="K116" s="77">
        <v>4476282</v>
      </c>
      <c r="L116" s="77">
        <v>6452349</v>
      </c>
      <c r="M116" s="77">
        <v>0</v>
      </c>
      <c r="N116" s="77">
        <v>0</v>
      </c>
      <c r="O116" s="77">
        <v>0</v>
      </c>
      <c r="P116" s="77">
        <v>0</v>
      </c>
      <c r="Q116" s="121"/>
      <c r="R116" s="122">
        <f t="shared" si="31"/>
        <v>37509275</v>
      </c>
    </row>
    <row r="117" spans="1:18">
      <c r="A117" s="70">
        <f t="shared" si="33"/>
        <v>67</v>
      </c>
      <c r="B117" s="2" t="s">
        <v>141</v>
      </c>
      <c r="C117" s="2"/>
      <c r="D117" s="78">
        <f t="shared" si="32"/>
        <v>5469663</v>
      </c>
      <c r="E117" s="77">
        <v>1567174</v>
      </c>
      <c r="F117" s="77">
        <v>293860</v>
      </c>
      <c r="G117" s="77">
        <v>489761</v>
      </c>
      <c r="H117" s="77">
        <v>343965</v>
      </c>
      <c r="I117" s="77">
        <v>433706</v>
      </c>
      <c r="J117" s="77">
        <v>531060</v>
      </c>
      <c r="K117" s="77">
        <v>958706</v>
      </c>
      <c r="L117" s="77">
        <v>851431</v>
      </c>
      <c r="M117" s="77">
        <v>0</v>
      </c>
      <c r="N117" s="77">
        <v>0</v>
      </c>
      <c r="O117" s="77">
        <v>0</v>
      </c>
      <c r="P117" s="77">
        <v>0</v>
      </c>
      <c r="Q117" s="121"/>
      <c r="R117" s="122">
        <f t="shared" si="31"/>
        <v>5469663</v>
      </c>
    </row>
    <row r="118" spans="1:18">
      <c r="A118" s="70">
        <f t="shared" si="33"/>
        <v>68</v>
      </c>
      <c r="B118" t="s">
        <v>142</v>
      </c>
      <c r="D118" s="78">
        <f t="shared" si="32"/>
        <v>-29981279</v>
      </c>
      <c r="E118" s="77">
        <v>-2909737</v>
      </c>
      <c r="F118" s="77">
        <v>-2249977</v>
      </c>
      <c r="G118" s="77">
        <v>-3422134</v>
      </c>
      <c r="H118" s="77">
        <v>-3100295</v>
      </c>
      <c r="I118" s="77">
        <v>-5998152</v>
      </c>
      <c r="J118" s="77">
        <v>-5830647</v>
      </c>
      <c r="K118" s="77">
        <v>-2994714</v>
      </c>
      <c r="L118" s="77">
        <v>-3475623</v>
      </c>
      <c r="M118" s="77">
        <v>0</v>
      </c>
      <c r="N118" s="77">
        <v>0</v>
      </c>
      <c r="O118" s="77">
        <v>0</v>
      </c>
      <c r="P118" s="77">
        <v>0</v>
      </c>
      <c r="Q118" s="121"/>
      <c r="R118" s="122">
        <f t="shared" si="31"/>
        <v>-29981279</v>
      </c>
    </row>
    <row r="119" spans="1:18">
      <c r="A119" s="70">
        <f t="shared" si="33"/>
        <v>69</v>
      </c>
      <c r="B119" t="s">
        <v>143</v>
      </c>
      <c r="D119" s="78">
        <f t="shared" si="32"/>
        <v>-326403</v>
      </c>
      <c r="E119" s="77">
        <v>-2367</v>
      </c>
      <c r="F119" s="77">
        <v>-63628</v>
      </c>
      <c r="G119" s="77">
        <v>-33745</v>
      </c>
      <c r="H119" s="77">
        <v>-50779</v>
      </c>
      <c r="I119" s="77">
        <v>-48174</v>
      </c>
      <c r="J119" s="77">
        <v>-50266</v>
      </c>
      <c r="K119" s="77">
        <v>-29845</v>
      </c>
      <c r="L119" s="77">
        <v>-47599</v>
      </c>
      <c r="M119" s="77">
        <v>0</v>
      </c>
      <c r="N119" s="77">
        <v>0</v>
      </c>
      <c r="O119" s="77">
        <v>0</v>
      </c>
      <c r="P119" s="77">
        <v>0</v>
      </c>
      <c r="Q119" s="121"/>
      <c r="R119" s="122"/>
    </row>
    <row r="120" spans="1:18">
      <c r="A120" s="70">
        <f t="shared" si="33"/>
        <v>70</v>
      </c>
      <c r="B120" t="s">
        <v>144</v>
      </c>
      <c r="D120" s="78">
        <f t="shared" si="32"/>
        <v>0</v>
      </c>
      <c r="E120" s="77">
        <v>0</v>
      </c>
      <c r="F120" s="77">
        <v>0</v>
      </c>
      <c r="G120" s="77">
        <v>0</v>
      </c>
      <c r="H120" s="77">
        <v>0</v>
      </c>
      <c r="I120" s="77">
        <v>0</v>
      </c>
      <c r="J120" s="77">
        <v>0</v>
      </c>
      <c r="K120" s="77">
        <v>0</v>
      </c>
      <c r="L120" s="77">
        <v>0</v>
      </c>
      <c r="M120" s="77">
        <v>0</v>
      </c>
      <c r="N120" s="77">
        <v>0</v>
      </c>
      <c r="O120" s="77">
        <v>0</v>
      </c>
      <c r="P120" s="77">
        <v>0</v>
      </c>
      <c r="Q120" s="121"/>
      <c r="R120" s="122"/>
    </row>
    <row r="121" spans="1:18">
      <c r="A121" s="70">
        <f t="shared" si="33"/>
        <v>71</v>
      </c>
      <c r="B121" t="s">
        <v>145</v>
      </c>
      <c r="D121" s="78">
        <f t="shared" si="32"/>
        <v>-19223537</v>
      </c>
      <c r="E121" s="77">
        <v>-1251637</v>
      </c>
      <c r="F121" s="77">
        <v>-4010362</v>
      </c>
      <c r="G121" s="77">
        <v>-731747</v>
      </c>
      <c r="H121" s="77">
        <v>-1619411</v>
      </c>
      <c r="I121" s="77">
        <v>-2788465</v>
      </c>
      <c r="J121" s="77">
        <v>-2062515</v>
      </c>
      <c r="K121" s="77">
        <v>-2164456</v>
      </c>
      <c r="L121" s="77">
        <v>-4594944</v>
      </c>
      <c r="M121" s="77">
        <v>0</v>
      </c>
      <c r="N121" s="77">
        <v>0</v>
      </c>
      <c r="O121" s="77">
        <v>0</v>
      </c>
      <c r="P121" s="77">
        <v>0</v>
      </c>
      <c r="Q121" s="121"/>
      <c r="R121" s="122">
        <f t="shared" si="31"/>
        <v>-19223537</v>
      </c>
    </row>
    <row r="122" spans="1:18">
      <c r="A122" s="70">
        <f t="shared" si="33"/>
        <v>72</v>
      </c>
      <c r="B122" s="2" t="s">
        <v>146</v>
      </c>
      <c r="C122" s="2"/>
      <c r="D122" s="78">
        <f t="shared" si="32"/>
        <v>811582</v>
      </c>
      <c r="E122" s="12">
        <v>111045</v>
      </c>
      <c r="F122" s="12">
        <v>177323</v>
      </c>
      <c r="G122" s="12">
        <v>100514</v>
      </c>
      <c r="H122" s="12">
        <v>0</v>
      </c>
      <c r="I122" s="12">
        <v>0</v>
      </c>
      <c r="J122" s="12">
        <v>32275</v>
      </c>
      <c r="K122" s="12">
        <v>0</v>
      </c>
      <c r="L122" s="12">
        <v>390425</v>
      </c>
      <c r="M122" s="12">
        <v>0</v>
      </c>
      <c r="N122" s="12">
        <v>0</v>
      </c>
      <c r="O122" s="12">
        <v>0</v>
      </c>
      <c r="P122" s="12">
        <v>0</v>
      </c>
      <c r="Q122" s="121"/>
      <c r="R122" s="122">
        <f>SUM(E122:P122)</f>
        <v>811582</v>
      </c>
    </row>
    <row r="123" spans="1:18">
      <c r="A123" s="70">
        <f t="shared" si="33"/>
        <v>73</v>
      </c>
      <c r="B123" s="123" t="s">
        <v>147</v>
      </c>
      <c r="C123" s="123"/>
      <c r="D123" s="78">
        <f t="shared" si="32"/>
        <v>-811582</v>
      </c>
      <c r="E123" s="142">
        <v>-111045</v>
      </c>
      <c r="F123" s="142">
        <v>-177323</v>
      </c>
      <c r="G123" s="142">
        <v>-100514</v>
      </c>
      <c r="H123" s="142">
        <v>0</v>
      </c>
      <c r="I123" s="142">
        <v>0</v>
      </c>
      <c r="J123" s="142">
        <v>-32275</v>
      </c>
      <c r="K123" s="142">
        <v>0</v>
      </c>
      <c r="L123" s="142">
        <v>-390425</v>
      </c>
      <c r="M123" s="142">
        <v>0</v>
      </c>
      <c r="N123" s="142">
        <v>0</v>
      </c>
      <c r="O123" s="142">
        <v>0</v>
      </c>
      <c r="P123" s="142">
        <v>0</v>
      </c>
      <c r="Q123" s="121"/>
      <c r="R123" s="124">
        <f t="shared" si="31"/>
        <v>-811582</v>
      </c>
    </row>
    <row r="124" spans="1:18" ht="22.5" customHeight="1">
      <c r="A124" s="143">
        <f>+A123+1</f>
        <v>74</v>
      </c>
      <c r="B124" s="138" t="s">
        <v>148</v>
      </c>
      <c r="C124" s="138"/>
      <c r="D124" s="88">
        <f>SUM(E124:P124)</f>
        <v>-3533716</v>
      </c>
      <c r="E124" s="144">
        <f>SUM(E112:E123)</f>
        <v>432797</v>
      </c>
      <c r="F124" s="144">
        <f t="shared" ref="F124:P124" si="34">SUM(F112:F123)</f>
        <v>-525089</v>
      </c>
      <c r="G124" s="144">
        <f t="shared" si="34"/>
        <v>-525156</v>
      </c>
      <c r="H124" s="144">
        <f t="shared" si="34"/>
        <v>-475790</v>
      </c>
      <c r="I124" s="144">
        <f t="shared" si="34"/>
        <v>-550390</v>
      </c>
      <c r="J124" s="144">
        <f t="shared" si="34"/>
        <v>-649847</v>
      </c>
      <c r="K124" s="144">
        <f t="shared" si="34"/>
        <v>-8852</v>
      </c>
      <c r="L124" s="144">
        <f t="shared" si="34"/>
        <v>-1231389</v>
      </c>
      <c r="M124" s="144">
        <f t="shared" si="34"/>
        <v>0</v>
      </c>
      <c r="N124" s="144">
        <f t="shared" si="34"/>
        <v>0</v>
      </c>
      <c r="O124" s="144">
        <f t="shared" si="34"/>
        <v>0</v>
      </c>
      <c r="P124" s="144">
        <f t="shared" si="34"/>
        <v>0</v>
      </c>
      <c r="Q124" s="121"/>
      <c r="R124" s="145">
        <f>SUM(R112:R123)</f>
        <v>-3207313</v>
      </c>
    </row>
    <row r="125" spans="1:18" ht="9" customHeight="1">
      <c r="A125" s="70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121"/>
      <c r="R125" s="122"/>
    </row>
    <row r="126" spans="1:18" ht="9" customHeight="1">
      <c r="A126" s="70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121"/>
      <c r="R126" s="122"/>
    </row>
    <row r="127" spans="1:18">
      <c r="A127" s="70">
        <f>A124+1</f>
        <v>75</v>
      </c>
      <c r="B127" s="4" t="s">
        <v>149</v>
      </c>
      <c r="C127" s="4"/>
      <c r="D127" s="146">
        <f>SUM(E127:P127)</f>
        <v>306503</v>
      </c>
      <c r="E127" s="147">
        <v>0</v>
      </c>
      <c r="F127" s="147">
        <v>0</v>
      </c>
      <c r="G127" s="147">
        <v>1189</v>
      </c>
      <c r="H127" s="147">
        <v>0</v>
      </c>
      <c r="I127" s="147">
        <v>0</v>
      </c>
      <c r="J127" s="147">
        <v>0</v>
      </c>
      <c r="K127" s="147">
        <v>290137</v>
      </c>
      <c r="L127" s="147">
        <v>15177</v>
      </c>
      <c r="M127" s="147">
        <v>0</v>
      </c>
      <c r="N127" s="147">
        <v>0</v>
      </c>
      <c r="O127" s="147">
        <v>0</v>
      </c>
      <c r="P127" s="147">
        <v>0</v>
      </c>
      <c r="Q127" s="121"/>
      <c r="R127" s="122">
        <f>SUM(E127:P127)</f>
        <v>306503</v>
      </c>
    </row>
    <row r="128" spans="1:18" ht="18.75" customHeight="1">
      <c r="A128" s="143">
        <f>A127+1</f>
        <v>76</v>
      </c>
      <c r="B128" s="138" t="s">
        <v>150</v>
      </c>
      <c r="C128" s="138"/>
      <c r="D128" s="148">
        <f>SUM(E128:P128)</f>
        <v>306503</v>
      </c>
      <c r="E128" s="58">
        <f t="shared" ref="E128:P128" si="35">IF(E24=0," ",E127)</f>
        <v>0</v>
      </c>
      <c r="F128" s="58">
        <f t="shared" si="35"/>
        <v>0</v>
      </c>
      <c r="G128" s="58">
        <f t="shared" si="35"/>
        <v>1189</v>
      </c>
      <c r="H128" s="58">
        <f t="shared" si="35"/>
        <v>0</v>
      </c>
      <c r="I128" s="58">
        <f t="shared" si="35"/>
        <v>0</v>
      </c>
      <c r="J128" s="58">
        <f t="shared" si="35"/>
        <v>0</v>
      </c>
      <c r="K128" s="58">
        <f t="shared" si="35"/>
        <v>290137</v>
      </c>
      <c r="L128" s="58">
        <f t="shared" si="35"/>
        <v>15177</v>
      </c>
      <c r="M128" s="58" t="str">
        <f t="shared" si="35"/>
        <v xml:space="preserve"> </v>
      </c>
      <c r="N128" s="58" t="str">
        <f t="shared" si="35"/>
        <v xml:space="preserve"> </v>
      </c>
      <c r="O128" s="58" t="str">
        <f t="shared" si="35"/>
        <v xml:space="preserve"> </v>
      </c>
      <c r="P128" s="58" t="str">
        <f t="shared" si="35"/>
        <v xml:space="preserve"> </v>
      </c>
      <c r="Q128" s="121"/>
      <c r="R128" s="122">
        <f>SUM(E128:P128)</f>
        <v>306503</v>
      </c>
    </row>
    <row r="129" spans="1:19" ht="9" customHeight="1">
      <c r="A129" s="70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121"/>
      <c r="R129" s="122"/>
    </row>
    <row r="130" spans="1:19" ht="9" customHeight="1">
      <c r="A130" s="70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121"/>
      <c r="R130" s="122"/>
    </row>
    <row r="131" spans="1:19">
      <c r="A131" s="70">
        <f>A128+1</f>
        <v>77</v>
      </c>
      <c r="B131" s="131" t="s">
        <v>151</v>
      </c>
      <c r="C131" s="131"/>
      <c r="D131" s="147">
        <f>SUM(E131:P131)</f>
        <v>0</v>
      </c>
      <c r="E131" s="149">
        <v>0</v>
      </c>
      <c r="F131" s="149">
        <v>0</v>
      </c>
      <c r="G131" s="149">
        <v>0</v>
      </c>
      <c r="H131" s="149">
        <v>0</v>
      </c>
      <c r="I131" s="149">
        <v>0</v>
      </c>
      <c r="J131" s="149">
        <v>0</v>
      </c>
      <c r="K131" s="149">
        <v>0</v>
      </c>
      <c r="L131" s="149">
        <v>0</v>
      </c>
      <c r="M131" s="149">
        <v>0</v>
      </c>
      <c r="N131" s="149">
        <v>0</v>
      </c>
      <c r="O131" s="149">
        <v>0</v>
      </c>
      <c r="P131" s="149">
        <v>0</v>
      </c>
      <c r="Q131" s="121"/>
      <c r="R131" s="122">
        <f>SUM(E131:P131)</f>
        <v>0</v>
      </c>
      <c r="S131" s="150" t="s">
        <v>63</v>
      </c>
    </row>
    <row r="132" spans="1:19">
      <c r="A132" s="140">
        <f>A131+1</f>
        <v>78</v>
      </c>
      <c r="B132" s="151" t="s">
        <v>152</v>
      </c>
      <c r="C132" s="151"/>
      <c r="D132" s="148">
        <f>SUM(E132:P132)</f>
        <v>952</v>
      </c>
      <c r="E132" s="108">
        <v>14</v>
      </c>
      <c r="F132" s="108">
        <v>41</v>
      </c>
      <c r="G132" s="108">
        <v>51</v>
      </c>
      <c r="H132" s="108">
        <v>93</v>
      </c>
      <c r="I132" s="108">
        <v>87</v>
      </c>
      <c r="J132" s="108">
        <v>182</v>
      </c>
      <c r="K132" s="108">
        <v>326</v>
      </c>
      <c r="L132" s="108">
        <v>158</v>
      </c>
      <c r="M132" s="108">
        <v>0</v>
      </c>
      <c r="N132" s="108">
        <v>0</v>
      </c>
      <c r="O132" s="108">
        <v>0</v>
      </c>
      <c r="P132" s="108">
        <v>0</v>
      </c>
      <c r="Q132" s="121"/>
      <c r="R132" s="124">
        <f>SUM(E132:P132)</f>
        <v>952</v>
      </c>
    </row>
    <row r="133" spans="1:19" ht="17.25" customHeight="1">
      <c r="A133" s="70">
        <f>A132+1</f>
        <v>79</v>
      </c>
      <c r="B133" s="62" t="s">
        <v>153</v>
      </c>
      <c r="C133" s="62"/>
      <c r="D133" s="110">
        <f>SUM(E133:P133)</f>
        <v>952</v>
      </c>
      <c r="E133" s="110">
        <f>E132-E131</f>
        <v>14</v>
      </c>
      <c r="F133" s="110">
        <f t="shared" ref="F133:P133" si="36">F132-F131</f>
        <v>41</v>
      </c>
      <c r="G133" s="110">
        <f t="shared" si="36"/>
        <v>51</v>
      </c>
      <c r="H133" s="110">
        <f t="shared" si="36"/>
        <v>93</v>
      </c>
      <c r="I133" s="110">
        <f t="shared" si="36"/>
        <v>87</v>
      </c>
      <c r="J133" s="110">
        <f t="shared" si="36"/>
        <v>182</v>
      </c>
      <c r="K133" s="110">
        <f t="shared" si="36"/>
        <v>326</v>
      </c>
      <c r="L133" s="110">
        <f t="shared" si="36"/>
        <v>158</v>
      </c>
      <c r="M133" s="110">
        <f t="shared" si="36"/>
        <v>0</v>
      </c>
      <c r="N133" s="110">
        <f t="shared" si="36"/>
        <v>0</v>
      </c>
      <c r="O133" s="110">
        <f t="shared" si="36"/>
        <v>0</v>
      </c>
      <c r="P133" s="110">
        <f t="shared" si="36"/>
        <v>0</v>
      </c>
      <c r="Q133" s="121"/>
      <c r="R133" s="122">
        <f>SUM(E133:P133)</f>
        <v>952</v>
      </c>
    </row>
    <row r="134" spans="1:19" ht="17.25" customHeight="1">
      <c r="A134" s="70"/>
      <c r="B134" s="62"/>
      <c r="C134" s="62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21"/>
      <c r="R134" s="122"/>
    </row>
    <row r="135" spans="1:19">
      <c r="A135" s="70">
        <f>A133+1</f>
        <v>80</v>
      </c>
      <c r="B135" s="131" t="s">
        <v>154</v>
      </c>
      <c r="C135" s="131"/>
      <c r="D135" s="147">
        <f>SUM(E135:P135)</f>
        <v>0</v>
      </c>
      <c r="E135" s="139">
        <v>0</v>
      </c>
      <c r="F135" s="139">
        <v>0</v>
      </c>
      <c r="G135" s="139">
        <v>0</v>
      </c>
      <c r="H135" s="139">
        <v>0</v>
      </c>
      <c r="I135" s="139">
        <v>0</v>
      </c>
      <c r="J135" s="139">
        <v>0</v>
      </c>
      <c r="K135" s="139">
        <v>0</v>
      </c>
      <c r="L135" s="139">
        <v>0</v>
      </c>
      <c r="M135" s="139">
        <v>0</v>
      </c>
      <c r="N135" s="139">
        <v>0</v>
      </c>
      <c r="O135" s="139">
        <v>0</v>
      </c>
      <c r="P135" s="139">
        <v>0</v>
      </c>
      <c r="Q135" s="121"/>
      <c r="R135" s="122">
        <f>SUM(E135:P135)</f>
        <v>0</v>
      </c>
      <c r="S135" s="150" t="s">
        <v>63</v>
      </c>
    </row>
    <row r="136" spans="1:19">
      <c r="A136" s="70">
        <f>A135+1</f>
        <v>81</v>
      </c>
      <c r="B136" s="131" t="s">
        <v>155</v>
      </c>
      <c r="C136" s="131"/>
      <c r="D136" s="147">
        <f>SUM(E136:P136)</f>
        <v>0</v>
      </c>
      <c r="E136" s="139">
        <v>0</v>
      </c>
      <c r="F136" s="139">
        <v>0</v>
      </c>
      <c r="G136" s="139">
        <v>0</v>
      </c>
      <c r="H136" s="139">
        <v>0</v>
      </c>
      <c r="I136" s="139">
        <v>0</v>
      </c>
      <c r="J136" s="139">
        <v>0</v>
      </c>
      <c r="K136" s="139">
        <v>0</v>
      </c>
      <c r="L136" s="139">
        <v>0</v>
      </c>
      <c r="M136" s="139">
        <v>0</v>
      </c>
      <c r="N136" s="139">
        <v>0</v>
      </c>
      <c r="O136" s="139">
        <v>0</v>
      </c>
      <c r="P136" s="139">
        <v>0</v>
      </c>
      <c r="Q136" s="121"/>
      <c r="R136" s="122"/>
      <c r="S136" s="150"/>
    </row>
    <row r="137" spans="1:19">
      <c r="A137" s="140">
        <f>A136+1</f>
        <v>82</v>
      </c>
      <c r="B137" s="137" t="s">
        <v>156</v>
      </c>
      <c r="C137" s="151"/>
      <c r="D137" s="148">
        <f>SUM(E137:P137)</f>
        <v>0</v>
      </c>
      <c r="E137" s="108">
        <v>0</v>
      </c>
      <c r="F137" s="108">
        <v>0</v>
      </c>
      <c r="G137" s="108">
        <v>0</v>
      </c>
      <c r="H137" s="108">
        <v>0</v>
      </c>
      <c r="I137" s="108">
        <v>0</v>
      </c>
      <c r="J137" s="108">
        <v>0</v>
      </c>
      <c r="K137" s="108">
        <v>0</v>
      </c>
      <c r="L137" s="108">
        <v>0</v>
      </c>
      <c r="M137" s="108">
        <v>0</v>
      </c>
      <c r="N137" s="108">
        <v>0</v>
      </c>
      <c r="O137" s="108">
        <v>0</v>
      </c>
      <c r="P137" s="108">
        <v>0</v>
      </c>
      <c r="Q137" s="121"/>
      <c r="R137" s="124">
        <f>SUM(E137:P137)</f>
        <v>0</v>
      </c>
    </row>
    <row r="138" spans="1:19" ht="17.25" customHeight="1">
      <c r="A138" s="70">
        <f>A137+1</f>
        <v>83</v>
      </c>
      <c r="B138" s="62" t="s">
        <v>157</v>
      </c>
      <c r="C138" s="62"/>
      <c r="D138" s="110">
        <f>E138+F138+G138+H138+I138+J138+K138</f>
        <v>0</v>
      </c>
      <c r="E138" s="110">
        <f>E135+E136+E137</f>
        <v>0</v>
      </c>
      <c r="F138" s="110">
        <f t="shared" ref="F138:P138" si="37">F135+F136+F137</f>
        <v>0</v>
      </c>
      <c r="G138" s="110">
        <f t="shared" si="37"/>
        <v>0</v>
      </c>
      <c r="H138" s="110">
        <f t="shared" si="37"/>
        <v>0</v>
      </c>
      <c r="I138" s="110">
        <f t="shared" si="37"/>
        <v>0</v>
      </c>
      <c r="J138" s="110">
        <f t="shared" si="37"/>
        <v>0</v>
      </c>
      <c r="K138" s="110">
        <f t="shared" si="37"/>
        <v>0</v>
      </c>
      <c r="L138" s="110">
        <f t="shared" si="37"/>
        <v>0</v>
      </c>
      <c r="M138" s="110">
        <f t="shared" si="37"/>
        <v>0</v>
      </c>
      <c r="N138" s="110">
        <f t="shared" si="37"/>
        <v>0</v>
      </c>
      <c r="O138" s="110">
        <f t="shared" si="37"/>
        <v>0</v>
      </c>
      <c r="P138" s="110">
        <f t="shared" si="37"/>
        <v>0</v>
      </c>
      <c r="Q138" s="110">
        <f>Q135+Q136+Q137</f>
        <v>0</v>
      </c>
      <c r="R138" s="110">
        <f>R135+R136+R137</f>
        <v>0</v>
      </c>
    </row>
    <row r="139" spans="1:19" ht="7.5" customHeight="1">
      <c r="A139" s="70"/>
      <c r="B139" s="152"/>
      <c r="C139" s="152"/>
      <c r="D139" s="153"/>
      <c r="E139" s="147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21"/>
      <c r="R139" s="122"/>
    </row>
    <row r="140" spans="1:19" ht="23.25" customHeight="1">
      <c r="A140" s="103">
        <f>A138+1</f>
        <v>84</v>
      </c>
      <c r="B140" s="87" t="s">
        <v>158</v>
      </c>
      <c r="C140" s="87"/>
      <c r="D140" s="88">
        <f>SUM(E140:P140)</f>
        <v>-3226261</v>
      </c>
      <c r="E140" s="58">
        <f t="shared" ref="E140:P140" si="38">IF(E24=0," ",E124+E128+E133)</f>
        <v>432811</v>
      </c>
      <c r="F140" s="58">
        <f t="shared" si="38"/>
        <v>-525048</v>
      </c>
      <c r="G140" s="58">
        <f t="shared" si="38"/>
        <v>-523916</v>
      </c>
      <c r="H140" s="58">
        <f t="shared" si="38"/>
        <v>-475697</v>
      </c>
      <c r="I140" s="58">
        <f t="shared" si="38"/>
        <v>-550303</v>
      </c>
      <c r="J140" s="58">
        <f t="shared" si="38"/>
        <v>-649665</v>
      </c>
      <c r="K140" s="58">
        <f t="shared" si="38"/>
        <v>281611</v>
      </c>
      <c r="L140" s="58">
        <f t="shared" si="38"/>
        <v>-1216054</v>
      </c>
      <c r="M140" s="58" t="str">
        <f t="shared" si="38"/>
        <v xml:space="preserve"> </v>
      </c>
      <c r="N140" s="58" t="str">
        <f t="shared" si="38"/>
        <v xml:space="preserve"> </v>
      </c>
      <c r="O140" s="58" t="str">
        <f t="shared" si="38"/>
        <v xml:space="preserve"> </v>
      </c>
      <c r="P140" s="58" t="str">
        <f t="shared" si="38"/>
        <v xml:space="preserve"> </v>
      </c>
      <c r="Q140" s="121"/>
      <c r="R140" s="122">
        <f>SUM(F140:Q140)</f>
        <v>-3659072</v>
      </c>
    </row>
    <row r="141" spans="1:19" ht="9.75" customHeight="1">
      <c r="B141" s="2"/>
      <c r="C141" s="2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121"/>
      <c r="R141" s="122"/>
    </row>
    <row r="142" spans="1:19" s="92" customFormat="1" ht="25.5" customHeight="1" thickBot="1">
      <c r="A142" s="154">
        <f>A140+1</f>
        <v>85</v>
      </c>
      <c r="B142" s="155" t="s">
        <v>13</v>
      </c>
      <c r="C142" s="155"/>
      <c r="D142" s="156">
        <f>SUM(E142:P142)</f>
        <v>120132364.56879999</v>
      </c>
      <c r="E142" s="157">
        <f t="shared" ref="E142:P142" si="39">IF(E24=0," ",E84+E96+E102+E109+E140+E138)</f>
        <v>14703767.874600001</v>
      </c>
      <c r="F142" s="157">
        <f t="shared" si="39"/>
        <v>12190695.897</v>
      </c>
      <c r="G142" s="157">
        <f t="shared" si="39"/>
        <v>14547518.0331</v>
      </c>
      <c r="H142" s="157">
        <f t="shared" si="39"/>
        <v>12665751.428099999</v>
      </c>
      <c r="I142" s="157">
        <f t="shared" si="39"/>
        <v>4858825.4112999998</v>
      </c>
      <c r="J142" s="157">
        <f t="shared" si="39"/>
        <v>18838261.176799998</v>
      </c>
      <c r="K142" s="157">
        <f t="shared" si="39"/>
        <v>23997852.263</v>
      </c>
      <c r="L142" s="157">
        <f t="shared" si="39"/>
        <v>18329692.484899998</v>
      </c>
      <c r="M142" s="157" t="str">
        <f t="shared" si="39"/>
        <v xml:space="preserve"> </v>
      </c>
      <c r="N142" s="157" t="str">
        <f t="shared" si="39"/>
        <v xml:space="preserve"> </v>
      </c>
      <c r="O142" s="157" t="str">
        <f t="shared" si="39"/>
        <v xml:space="preserve"> </v>
      </c>
      <c r="P142" s="157" t="str">
        <f t="shared" si="39"/>
        <v xml:space="preserve"> </v>
      </c>
      <c r="Q142" s="125"/>
      <c r="R142" s="158"/>
    </row>
    <row r="143" spans="1:19" ht="13.15" thickTop="1"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105"/>
    </row>
    <row r="144" spans="1:19">
      <c r="Q144" s="105"/>
    </row>
    <row r="145" spans="5:17">
      <c r="E145" s="94"/>
      <c r="F145" s="94"/>
      <c r="G145" s="94"/>
      <c r="H145" s="94"/>
      <c r="I145" s="94"/>
      <c r="J145" s="159"/>
      <c r="K145" s="94"/>
      <c r="L145" s="94"/>
      <c r="M145" s="94"/>
      <c r="N145" s="94"/>
      <c r="O145" s="94"/>
      <c r="P145" s="94"/>
      <c r="Q145" s="105"/>
    </row>
    <row r="146" spans="5:17">
      <c r="E146" s="94"/>
      <c r="F146" s="94"/>
      <c r="G146" s="94"/>
      <c r="H146" s="94"/>
      <c r="I146" s="94"/>
      <c r="J146" s="159"/>
      <c r="K146" s="94"/>
      <c r="L146" s="94"/>
      <c r="M146" s="94"/>
      <c r="N146" s="94"/>
      <c r="O146" s="94"/>
      <c r="P146" s="94"/>
      <c r="Q146" s="105"/>
    </row>
    <row r="147" spans="5:17">
      <c r="E147" s="94"/>
      <c r="F147" s="94"/>
      <c r="G147" s="94"/>
      <c r="H147" s="94"/>
      <c r="I147" s="94"/>
      <c r="J147" s="159"/>
      <c r="K147" s="94"/>
      <c r="L147" s="94"/>
      <c r="M147" s="94"/>
      <c r="N147" s="94"/>
      <c r="O147" s="94"/>
      <c r="P147" s="94"/>
      <c r="Q147" s="105"/>
    </row>
    <row r="148" spans="5:17">
      <c r="E148" s="94"/>
      <c r="F148" s="94"/>
      <c r="G148" s="94"/>
      <c r="H148" s="94"/>
      <c r="I148" s="94"/>
      <c r="J148" s="159"/>
      <c r="K148" s="94"/>
      <c r="L148" s="94"/>
      <c r="M148" s="94"/>
      <c r="N148" s="94"/>
      <c r="O148" s="94"/>
      <c r="P148" s="94"/>
      <c r="Q148" s="105"/>
    </row>
    <row r="149" spans="5:17">
      <c r="E149" s="94"/>
      <c r="F149" s="94"/>
      <c r="G149" s="94"/>
      <c r="H149" s="94"/>
      <c r="I149" s="94"/>
      <c r="J149" s="159"/>
      <c r="K149" s="94"/>
      <c r="L149" s="94"/>
      <c r="M149" s="94"/>
      <c r="N149" s="94"/>
      <c r="O149" s="94"/>
      <c r="P149" s="94"/>
      <c r="Q149" s="105"/>
    </row>
    <row r="150" spans="5:17">
      <c r="E150" s="94"/>
      <c r="F150" s="94"/>
      <c r="G150" s="94"/>
      <c r="H150" s="94"/>
      <c r="I150" s="94"/>
      <c r="J150" s="159"/>
      <c r="K150" s="94"/>
      <c r="L150" s="94"/>
      <c r="M150" s="94"/>
      <c r="N150" s="94"/>
      <c r="O150" s="94"/>
      <c r="P150" s="94"/>
      <c r="Q150" s="105"/>
    </row>
    <row r="151" spans="5:17">
      <c r="E151" s="94"/>
      <c r="F151" s="94"/>
      <c r="G151" s="94"/>
      <c r="H151" s="94"/>
      <c r="I151" s="94"/>
      <c r="J151" s="159"/>
      <c r="K151" s="94"/>
      <c r="L151" s="94"/>
      <c r="M151" s="94"/>
      <c r="N151" s="94"/>
      <c r="O151" s="94"/>
      <c r="P151" s="94"/>
      <c r="Q151" s="105"/>
    </row>
    <row r="152" spans="5:17">
      <c r="E152" s="94"/>
      <c r="F152" s="94"/>
      <c r="G152" s="94"/>
      <c r="H152" s="94"/>
      <c r="I152" s="94"/>
      <c r="J152" s="159"/>
      <c r="K152" s="94"/>
      <c r="L152" s="94"/>
      <c r="M152" s="94"/>
      <c r="N152" s="94"/>
      <c r="O152" s="94"/>
      <c r="P152" s="94"/>
      <c r="Q152" s="105"/>
    </row>
    <row r="153" spans="5:17">
      <c r="E153" s="94"/>
      <c r="F153" s="94"/>
      <c r="G153" s="94"/>
      <c r="H153" s="94"/>
      <c r="I153" s="94"/>
      <c r="J153" s="159"/>
      <c r="K153" s="94"/>
      <c r="L153" s="94"/>
      <c r="M153" s="94"/>
      <c r="N153" s="94"/>
      <c r="O153" s="94"/>
      <c r="P153" s="94"/>
      <c r="Q153" s="105"/>
    </row>
    <row r="154" spans="5:17">
      <c r="E154" s="94"/>
      <c r="F154" s="94"/>
      <c r="G154" s="94"/>
      <c r="H154" s="94"/>
      <c r="I154" s="94"/>
      <c r="J154" s="159"/>
      <c r="K154" s="94"/>
      <c r="L154" s="94"/>
      <c r="M154" s="94"/>
      <c r="N154" s="94"/>
      <c r="O154" s="94"/>
      <c r="P154" s="94"/>
      <c r="Q154" s="105"/>
    </row>
    <row r="155" spans="5:17"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105"/>
    </row>
    <row r="156" spans="5:17"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105"/>
    </row>
    <row r="157" spans="5:17"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105"/>
    </row>
    <row r="158" spans="5:17"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105"/>
    </row>
    <row r="159" spans="5:17"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105"/>
    </row>
    <row r="160" spans="5:17"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105"/>
    </row>
    <row r="161" spans="5:17"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105"/>
    </row>
    <row r="162" spans="5:17"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105"/>
    </row>
    <row r="163" spans="5:17"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105"/>
    </row>
    <row r="164" spans="5:17"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105"/>
    </row>
    <row r="165" spans="5:17"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105"/>
    </row>
    <row r="166" spans="5:17"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105"/>
    </row>
    <row r="167" spans="5:17"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105"/>
    </row>
    <row r="168" spans="5:17"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105"/>
    </row>
    <row r="169" spans="5:17"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105"/>
    </row>
    <row r="170" spans="5:17"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105"/>
    </row>
    <row r="171" spans="5:17"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105"/>
    </row>
    <row r="172" spans="5:17"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105"/>
    </row>
    <row r="173" spans="5:17"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105"/>
    </row>
    <row r="174" spans="5:17"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105"/>
    </row>
    <row r="175" spans="5:17"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105"/>
    </row>
    <row r="176" spans="5:17"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105"/>
    </row>
    <row r="177" spans="5:17"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105"/>
    </row>
    <row r="178" spans="5:17"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105"/>
    </row>
    <row r="179" spans="5:17"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105"/>
    </row>
    <row r="180" spans="5:17"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105"/>
    </row>
    <row r="181" spans="5:17"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105"/>
    </row>
    <row r="182" spans="5:17"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105"/>
    </row>
    <row r="183" spans="5:17"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105"/>
    </row>
    <row r="184" spans="5:17"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105"/>
    </row>
    <row r="185" spans="5:17"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105"/>
    </row>
    <row r="186" spans="5:17"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105"/>
    </row>
    <row r="187" spans="5:17"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105"/>
    </row>
    <row r="188" spans="5:17"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105"/>
    </row>
    <row r="189" spans="5:17"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105"/>
    </row>
    <row r="190" spans="5:17"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105"/>
    </row>
    <row r="191" spans="5:17"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105"/>
    </row>
    <row r="192" spans="5:17"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105"/>
    </row>
    <row r="193" spans="5:17"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105"/>
    </row>
    <row r="194" spans="5:17"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105"/>
    </row>
    <row r="195" spans="5:17"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105"/>
    </row>
    <row r="196" spans="5:17"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105"/>
    </row>
    <row r="197" spans="5:17"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105"/>
    </row>
    <row r="198" spans="5:17"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105"/>
    </row>
    <row r="199" spans="5:17"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105"/>
    </row>
    <row r="200" spans="5:17"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105"/>
    </row>
    <row r="201" spans="5:17"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105"/>
    </row>
    <row r="202" spans="5:17"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105"/>
    </row>
    <row r="203" spans="5:17"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105"/>
    </row>
    <row r="204" spans="5:17"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105"/>
    </row>
    <row r="205" spans="5:17"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105"/>
    </row>
    <row r="206" spans="5:17"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105"/>
    </row>
    <row r="207" spans="5:17"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105"/>
    </row>
    <row r="208" spans="5:17"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105"/>
    </row>
    <row r="209" spans="5:17"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105"/>
    </row>
    <row r="210" spans="5:17"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105"/>
    </row>
    <row r="211" spans="5:17"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105"/>
    </row>
    <row r="212" spans="5:17"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105"/>
    </row>
    <row r="213" spans="5:17"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105"/>
    </row>
    <row r="214" spans="5:17"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105"/>
    </row>
    <row r="215" spans="5:17"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105"/>
    </row>
    <row r="216" spans="5:17"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105"/>
    </row>
    <row r="217" spans="5:17"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105"/>
    </row>
    <row r="218" spans="5:17"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105"/>
    </row>
    <row r="219" spans="5:17"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105"/>
    </row>
    <row r="220" spans="5:17"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105"/>
    </row>
    <row r="221" spans="5:17"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105"/>
    </row>
    <row r="222" spans="5:17"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105"/>
    </row>
    <row r="223" spans="5:17"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105"/>
    </row>
    <row r="224" spans="5:17"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105"/>
    </row>
    <row r="225" spans="5:17"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105"/>
    </row>
    <row r="226" spans="5:17"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105"/>
    </row>
    <row r="227" spans="5:17"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105"/>
    </row>
    <row r="228" spans="5:17"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105"/>
    </row>
    <row r="229" spans="5:17"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105"/>
    </row>
    <row r="230" spans="5:17"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105"/>
    </row>
    <row r="231" spans="5:17"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105"/>
    </row>
    <row r="232" spans="5:17"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105"/>
    </row>
    <row r="233" spans="5:17"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105"/>
    </row>
    <row r="234" spans="5:17"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105"/>
    </row>
    <row r="235" spans="5:17"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105"/>
    </row>
    <row r="236" spans="5:17"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105"/>
    </row>
    <row r="237" spans="5:17"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105"/>
    </row>
    <row r="238" spans="5:17"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105"/>
    </row>
    <row r="239" spans="5:17"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105"/>
    </row>
    <row r="240" spans="5:17"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105"/>
    </row>
    <row r="241" spans="5:17"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105"/>
    </row>
    <row r="242" spans="5:17"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105"/>
    </row>
    <row r="243" spans="5:17"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105"/>
    </row>
    <row r="244" spans="5:17">
      <c r="F244" s="94"/>
      <c r="G244" s="94"/>
      <c r="H244" s="94"/>
      <c r="I244" s="94"/>
      <c r="J244" s="94"/>
      <c r="K244" s="94"/>
      <c r="L244" s="94"/>
      <c r="M244" s="94"/>
      <c r="N244" s="94"/>
      <c r="O244" s="94"/>
      <c r="P244" s="94"/>
      <c r="Q244" s="105"/>
    </row>
    <row r="245" spans="5:17">
      <c r="F245" s="94"/>
      <c r="G245" s="94"/>
      <c r="H245" s="94"/>
      <c r="I245" s="94"/>
      <c r="J245" s="94"/>
      <c r="K245" s="94"/>
      <c r="L245" s="94"/>
      <c r="M245" s="94"/>
      <c r="N245" s="94"/>
      <c r="O245" s="94"/>
      <c r="P245" s="94"/>
      <c r="Q245" s="105"/>
    </row>
    <row r="246" spans="5:17">
      <c r="F246" s="94"/>
      <c r="G246" s="94"/>
      <c r="H246" s="94"/>
      <c r="I246" s="94"/>
      <c r="J246" s="94"/>
      <c r="K246" s="94"/>
      <c r="L246" s="94"/>
      <c r="M246" s="94"/>
      <c r="N246" s="94"/>
      <c r="O246" s="94"/>
      <c r="P246" s="94"/>
      <c r="Q246" s="105"/>
    </row>
    <row r="247" spans="5:17">
      <c r="F247" s="94"/>
      <c r="G247" s="94"/>
      <c r="H247" s="94"/>
      <c r="I247" s="94"/>
      <c r="J247" s="94"/>
      <c r="K247" s="94"/>
      <c r="L247" s="94"/>
      <c r="M247" s="94"/>
      <c r="N247" s="94"/>
      <c r="O247" s="94"/>
      <c r="P247" s="94"/>
      <c r="Q247" s="105"/>
    </row>
    <row r="248" spans="5:17">
      <c r="F248" s="94"/>
      <c r="G248" s="94"/>
      <c r="H248" s="94"/>
      <c r="I248" s="94"/>
      <c r="J248" s="94"/>
      <c r="K248" s="94"/>
      <c r="L248" s="94"/>
      <c r="M248" s="94"/>
      <c r="N248" s="94"/>
      <c r="O248" s="94"/>
      <c r="P248" s="94"/>
      <c r="Q248" s="105"/>
    </row>
    <row r="249" spans="5:17">
      <c r="F249" s="94"/>
      <c r="G249" s="94"/>
      <c r="H249" s="94"/>
      <c r="I249" s="94"/>
      <c r="J249" s="94"/>
      <c r="K249" s="94"/>
      <c r="L249" s="94"/>
      <c r="M249" s="94"/>
      <c r="N249" s="94"/>
      <c r="O249" s="94"/>
      <c r="P249" s="94"/>
      <c r="Q249" s="105"/>
    </row>
    <row r="250" spans="5:17">
      <c r="F250" s="94"/>
      <c r="G250" s="94"/>
      <c r="H250" s="94"/>
      <c r="I250" s="94"/>
      <c r="J250" s="94"/>
      <c r="K250" s="94"/>
      <c r="L250" s="94"/>
      <c r="M250" s="94"/>
      <c r="N250" s="94"/>
      <c r="O250" s="94"/>
      <c r="P250" s="94"/>
      <c r="Q250" s="105"/>
    </row>
    <row r="251" spans="5:17">
      <c r="F251" s="94"/>
      <c r="G251" s="94"/>
      <c r="H251" s="94"/>
      <c r="I251" s="94"/>
      <c r="J251" s="94"/>
      <c r="K251" s="94"/>
      <c r="L251" s="94"/>
      <c r="M251" s="94"/>
      <c r="N251" s="94"/>
      <c r="O251" s="94"/>
      <c r="P251" s="94"/>
      <c r="Q251" s="105"/>
    </row>
    <row r="252" spans="5:17">
      <c r="F252" s="94"/>
      <c r="G252" s="94"/>
      <c r="H252" s="94"/>
      <c r="I252" s="94"/>
      <c r="J252" s="94"/>
      <c r="K252" s="94"/>
      <c r="L252" s="94"/>
      <c r="M252" s="94"/>
      <c r="N252" s="94"/>
      <c r="O252" s="94"/>
      <c r="P252" s="94"/>
      <c r="Q252" s="105"/>
    </row>
    <row r="253" spans="5:17">
      <c r="F253" s="94"/>
      <c r="G253" s="94"/>
      <c r="H253" s="94"/>
      <c r="I253" s="94"/>
      <c r="J253" s="94"/>
      <c r="K253" s="94"/>
      <c r="L253" s="94"/>
      <c r="M253" s="94"/>
      <c r="N253" s="94"/>
      <c r="O253" s="94"/>
      <c r="P253" s="94"/>
      <c r="Q253" s="105"/>
    </row>
    <row r="254" spans="5:17">
      <c r="F254" s="94"/>
      <c r="G254" s="94"/>
      <c r="H254" s="94"/>
      <c r="I254" s="94"/>
      <c r="J254" s="94"/>
      <c r="K254" s="94"/>
      <c r="L254" s="94"/>
      <c r="M254" s="94"/>
      <c r="N254" s="94"/>
      <c r="O254" s="94"/>
      <c r="P254" s="94"/>
      <c r="Q254" s="105"/>
    </row>
    <row r="255" spans="5:17">
      <c r="F255" s="94"/>
      <c r="G255" s="94"/>
      <c r="H255" s="94"/>
      <c r="I255" s="94"/>
      <c r="J255" s="94"/>
      <c r="K255" s="94"/>
      <c r="L255" s="94"/>
      <c r="M255" s="94"/>
      <c r="N255" s="94"/>
      <c r="O255" s="94"/>
      <c r="P255" s="94"/>
      <c r="Q255" s="105"/>
    </row>
    <row r="256" spans="5:17">
      <c r="F256" s="94"/>
      <c r="G256" s="94"/>
      <c r="H256" s="94"/>
      <c r="I256" s="94"/>
      <c r="J256" s="94"/>
      <c r="K256" s="94"/>
      <c r="L256" s="94"/>
      <c r="M256" s="94"/>
      <c r="N256" s="94"/>
      <c r="O256" s="94"/>
      <c r="P256" s="94"/>
      <c r="Q256" s="105"/>
    </row>
    <row r="257" spans="6:17">
      <c r="F257" s="94"/>
      <c r="G257" s="94"/>
      <c r="H257" s="94"/>
      <c r="I257" s="94"/>
      <c r="J257" s="94"/>
      <c r="K257" s="94"/>
      <c r="L257" s="94"/>
      <c r="M257" s="94"/>
      <c r="N257" s="94"/>
      <c r="O257" s="94"/>
      <c r="P257" s="94"/>
      <c r="Q257" s="105"/>
    </row>
    <row r="258" spans="6:17">
      <c r="F258" s="94"/>
      <c r="G258" s="94"/>
      <c r="H258" s="94"/>
      <c r="I258" s="94"/>
      <c r="J258" s="94"/>
      <c r="K258" s="94"/>
      <c r="L258" s="94"/>
      <c r="M258" s="94"/>
      <c r="N258" s="94"/>
      <c r="O258" s="94"/>
      <c r="P258" s="94"/>
      <c r="Q258" s="105"/>
    </row>
    <row r="259" spans="6:17">
      <c r="F259" s="94"/>
      <c r="G259" s="94"/>
      <c r="H259" s="94"/>
      <c r="I259" s="94"/>
      <c r="J259" s="94"/>
      <c r="K259" s="94"/>
      <c r="L259" s="94"/>
      <c r="M259" s="94"/>
      <c r="N259" s="94"/>
      <c r="O259" s="94"/>
      <c r="P259" s="94"/>
      <c r="Q259" s="105"/>
    </row>
    <row r="260" spans="6:17">
      <c r="F260" s="94"/>
      <c r="G260" s="94"/>
      <c r="H260" s="94"/>
      <c r="I260" s="94"/>
      <c r="J260" s="94"/>
      <c r="K260" s="94"/>
      <c r="L260" s="94"/>
      <c r="M260" s="94"/>
      <c r="N260" s="94"/>
      <c r="O260" s="94"/>
      <c r="P260" s="94"/>
      <c r="Q260" s="105"/>
    </row>
    <row r="261" spans="6:17">
      <c r="F261" s="94"/>
      <c r="G261" s="94"/>
      <c r="H261" s="94"/>
      <c r="I261" s="94"/>
      <c r="J261" s="94"/>
      <c r="K261" s="94"/>
      <c r="L261" s="94"/>
      <c r="M261" s="94"/>
      <c r="N261" s="94"/>
      <c r="O261" s="94"/>
      <c r="P261" s="94"/>
      <c r="Q261" s="105"/>
    </row>
    <row r="262" spans="6:17">
      <c r="F262" s="94"/>
      <c r="G262" s="94"/>
      <c r="H262" s="94"/>
      <c r="I262" s="94"/>
      <c r="J262" s="94"/>
      <c r="K262" s="94"/>
      <c r="L262" s="94"/>
      <c r="M262" s="94"/>
      <c r="N262" s="94"/>
      <c r="O262" s="94"/>
      <c r="P262" s="94"/>
      <c r="Q262" s="105"/>
    </row>
    <row r="263" spans="6:17">
      <c r="F263" s="94"/>
      <c r="G263" s="94"/>
      <c r="H263" s="94"/>
      <c r="I263" s="94"/>
      <c r="J263" s="94"/>
      <c r="K263" s="94"/>
      <c r="L263" s="94"/>
      <c r="M263" s="94"/>
      <c r="N263" s="94"/>
      <c r="O263" s="94"/>
      <c r="P263" s="94"/>
      <c r="Q263" s="105"/>
    </row>
    <row r="264" spans="6:17">
      <c r="F264" s="94"/>
      <c r="G264" s="94"/>
      <c r="H264" s="94"/>
      <c r="I264" s="94"/>
      <c r="J264" s="94"/>
      <c r="K264" s="94"/>
      <c r="L264" s="94"/>
      <c r="M264" s="94"/>
      <c r="N264" s="94"/>
      <c r="O264" s="94"/>
      <c r="P264" s="94"/>
      <c r="Q264" s="105"/>
    </row>
    <row r="265" spans="6:17">
      <c r="F265" s="94"/>
      <c r="G265" s="94"/>
      <c r="H265" s="94"/>
      <c r="I265" s="94"/>
      <c r="J265" s="94"/>
      <c r="K265" s="94"/>
      <c r="L265" s="94"/>
      <c r="M265" s="94"/>
      <c r="N265" s="94"/>
      <c r="O265" s="94"/>
      <c r="P265" s="94"/>
      <c r="Q265" s="105"/>
    </row>
    <row r="266" spans="6:17">
      <c r="F266" s="94"/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105"/>
    </row>
    <row r="267" spans="6:17">
      <c r="F267" s="94"/>
      <c r="G267" s="94"/>
      <c r="H267" s="94"/>
      <c r="I267" s="94"/>
      <c r="J267" s="94"/>
      <c r="K267" s="94"/>
      <c r="L267" s="94"/>
      <c r="M267" s="94"/>
      <c r="N267" s="94"/>
      <c r="O267" s="94"/>
      <c r="P267" s="94"/>
      <c r="Q267" s="105"/>
    </row>
    <row r="268" spans="6:17">
      <c r="F268" s="94"/>
      <c r="G268" s="94"/>
      <c r="H268" s="94"/>
      <c r="I268" s="94"/>
      <c r="J268" s="94"/>
      <c r="K268" s="94"/>
      <c r="L268" s="94"/>
      <c r="M268" s="94"/>
      <c r="N268" s="94"/>
      <c r="O268" s="94"/>
      <c r="P268" s="94"/>
      <c r="Q268" s="105"/>
    </row>
    <row r="269" spans="6:17">
      <c r="F269" s="94"/>
      <c r="G269" s="94"/>
      <c r="H269" s="94"/>
      <c r="I269" s="94"/>
      <c r="J269" s="94"/>
      <c r="K269" s="94"/>
      <c r="L269" s="94"/>
      <c r="M269" s="94"/>
      <c r="N269" s="94"/>
      <c r="O269" s="94"/>
      <c r="P269" s="94"/>
      <c r="Q269" s="105"/>
    </row>
    <row r="270" spans="6:17">
      <c r="F270" s="94"/>
      <c r="G270" s="94"/>
      <c r="H270" s="94"/>
      <c r="I270" s="94"/>
      <c r="J270" s="94"/>
      <c r="K270" s="94"/>
      <c r="L270" s="94"/>
      <c r="M270" s="94"/>
      <c r="N270" s="94"/>
      <c r="O270" s="94"/>
      <c r="P270" s="94"/>
      <c r="Q270" s="105"/>
    </row>
    <row r="271" spans="6:17">
      <c r="F271" s="94"/>
      <c r="G271" s="94"/>
      <c r="H271" s="94"/>
      <c r="I271" s="94"/>
      <c r="J271" s="94"/>
      <c r="K271" s="94"/>
      <c r="L271" s="94"/>
      <c r="M271" s="94"/>
      <c r="N271" s="94"/>
      <c r="O271" s="94"/>
      <c r="P271" s="94"/>
      <c r="Q271" s="105"/>
    </row>
    <row r="272" spans="6:17">
      <c r="F272" s="94"/>
      <c r="G272" s="94"/>
      <c r="H272" s="94"/>
      <c r="I272" s="94"/>
      <c r="J272" s="94"/>
      <c r="K272" s="94"/>
      <c r="L272" s="94"/>
      <c r="M272" s="94"/>
      <c r="N272" s="94"/>
      <c r="O272" s="94"/>
      <c r="P272" s="94"/>
      <c r="Q272" s="105"/>
    </row>
    <row r="273" spans="6:17">
      <c r="F273" s="94"/>
      <c r="G273" s="94"/>
      <c r="H273" s="94"/>
      <c r="I273" s="94"/>
      <c r="J273" s="94"/>
      <c r="K273" s="94"/>
      <c r="L273" s="94"/>
      <c r="M273" s="94"/>
      <c r="N273" s="94"/>
      <c r="O273" s="94"/>
      <c r="P273" s="94"/>
      <c r="Q273" s="105"/>
    </row>
    <row r="274" spans="6:17">
      <c r="F274" s="94"/>
      <c r="G274" s="94"/>
      <c r="H274" s="94"/>
      <c r="I274" s="94"/>
      <c r="J274" s="94"/>
      <c r="K274" s="94"/>
      <c r="L274" s="94"/>
      <c r="M274" s="94"/>
      <c r="N274" s="94"/>
      <c r="O274" s="94"/>
      <c r="P274" s="94"/>
      <c r="Q274" s="105"/>
    </row>
    <row r="275" spans="6:17">
      <c r="F275" s="94"/>
      <c r="G275" s="94"/>
      <c r="H275" s="94"/>
      <c r="I275" s="94"/>
      <c r="J275" s="94"/>
      <c r="K275" s="94"/>
      <c r="L275" s="94"/>
      <c r="M275" s="94"/>
      <c r="N275" s="94"/>
      <c r="O275" s="94"/>
      <c r="P275" s="94"/>
      <c r="Q275" s="105"/>
    </row>
    <row r="276" spans="6:17">
      <c r="F276" s="94"/>
      <c r="G276" s="94"/>
      <c r="H276" s="94"/>
      <c r="I276" s="94"/>
      <c r="J276" s="94"/>
      <c r="K276" s="94"/>
      <c r="L276" s="94"/>
      <c r="M276" s="94"/>
      <c r="N276" s="94"/>
      <c r="O276" s="94"/>
      <c r="P276" s="94"/>
      <c r="Q276" s="105"/>
    </row>
    <row r="277" spans="6:17">
      <c r="F277" s="94"/>
      <c r="G277" s="94"/>
      <c r="H277" s="94"/>
      <c r="I277" s="94"/>
      <c r="J277" s="94"/>
      <c r="K277" s="94"/>
      <c r="L277" s="94"/>
      <c r="M277" s="94"/>
      <c r="N277" s="94"/>
      <c r="O277" s="94"/>
      <c r="P277" s="94"/>
      <c r="Q277" s="105"/>
    </row>
    <row r="278" spans="6:17">
      <c r="F278" s="94"/>
      <c r="G278" s="94"/>
      <c r="H278" s="94"/>
      <c r="I278" s="94"/>
      <c r="J278" s="94"/>
      <c r="K278" s="94"/>
      <c r="L278" s="94"/>
      <c r="M278" s="94"/>
      <c r="N278" s="94"/>
      <c r="O278" s="94"/>
      <c r="P278" s="94"/>
      <c r="Q278" s="105"/>
    </row>
    <row r="279" spans="6:17">
      <c r="F279" s="94"/>
      <c r="G279" s="94"/>
      <c r="H279" s="94"/>
      <c r="I279" s="94"/>
      <c r="J279" s="94"/>
      <c r="K279" s="94"/>
      <c r="L279" s="94"/>
      <c r="M279" s="94"/>
      <c r="N279" s="94"/>
      <c r="O279" s="94"/>
      <c r="P279" s="94"/>
      <c r="Q279" s="105"/>
    </row>
    <row r="280" spans="6:17">
      <c r="F280" s="94"/>
      <c r="G280" s="94"/>
      <c r="H280" s="94"/>
      <c r="I280" s="94"/>
      <c r="J280" s="94"/>
      <c r="K280" s="94"/>
      <c r="L280" s="94"/>
      <c r="M280" s="94"/>
      <c r="N280" s="94"/>
      <c r="O280" s="94"/>
      <c r="P280" s="94"/>
      <c r="Q280" s="105"/>
    </row>
    <row r="281" spans="6:17">
      <c r="F281" s="94"/>
      <c r="G281" s="94"/>
      <c r="H281" s="94"/>
      <c r="I281" s="94"/>
      <c r="J281" s="94"/>
      <c r="K281" s="94"/>
      <c r="L281" s="94"/>
      <c r="M281" s="94"/>
      <c r="N281" s="94"/>
      <c r="O281" s="94"/>
      <c r="P281" s="94"/>
      <c r="Q281" s="105"/>
    </row>
    <row r="282" spans="6:17">
      <c r="F282" s="94"/>
      <c r="G282" s="94"/>
      <c r="H282" s="94"/>
      <c r="I282" s="94"/>
      <c r="J282" s="94"/>
      <c r="K282" s="94"/>
      <c r="L282" s="94"/>
      <c r="M282" s="94"/>
      <c r="N282" s="94"/>
      <c r="O282" s="94"/>
      <c r="P282" s="94"/>
      <c r="Q282" s="105"/>
    </row>
    <row r="283" spans="6:17">
      <c r="F283" s="94"/>
      <c r="G283" s="94"/>
      <c r="H283" s="94"/>
      <c r="I283" s="94"/>
      <c r="J283" s="94"/>
      <c r="K283" s="94"/>
      <c r="L283" s="94"/>
      <c r="M283" s="94"/>
      <c r="N283" s="94"/>
      <c r="O283" s="94"/>
      <c r="P283" s="94"/>
      <c r="Q283" s="105"/>
    </row>
    <row r="284" spans="6:17">
      <c r="F284" s="94"/>
      <c r="G284" s="94"/>
      <c r="H284" s="94"/>
      <c r="I284" s="94"/>
      <c r="J284" s="94"/>
      <c r="K284" s="94"/>
      <c r="L284" s="94"/>
      <c r="M284" s="94"/>
      <c r="N284" s="94"/>
      <c r="O284" s="94"/>
      <c r="P284" s="94"/>
      <c r="Q284" s="105"/>
    </row>
    <row r="285" spans="6:17">
      <c r="F285" s="94"/>
      <c r="G285" s="94"/>
      <c r="H285" s="94"/>
      <c r="I285" s="94"/>
      <c r="J285" s="94"/>
      <c r="K285" s="94"/>
      <c r="L285" s="94"/>
      <c r="M285" s="94"/>
      <c r="N285" s="94"/>
      <c r="O285" s="94"/>
      <c r="P285" s="94"/>
      <c r="Q285" s="105"/>
    </row>
    <row r="286" spans="6:17">
      <c r="F286" s="94"/>
      <c r="G286" s="94"/>
      <c r="H286" s="94"/>
      <c r="I286" s="94"/>
      <c r="J286" s="94"/>
      <c r="K286" s="94"/>
      <c r="L286" s="94"/>
      <c r="M286" s="94"/>
      <c r="N286" s="94"/>
      <c r="O286" s="94"/>
      <c r="P286" s="94"/>
      <c r="Q286" s="105"/>
    </row>
    <row r="287" spans="6:17">
      <c r="F287" s="94"/>
      <c r="G287" s="94"/>
      <c r="H287" s="94"/>
      <c r="I287" s="94"/>
      <c r="J287" s="94"/>
      <c r="K287" s="94"/>
      <c r="L287" s="94"/>
      <c r="M287" s="94"/>
      <c r="N287" s="94"/>
      <c r="O287" s="94"/>
      <c r="P287" s="94"/>
      <c r="Q287" s="105"/>
    </row>
    <row r="288" spans="6:17">
      <c r="F288" s="94"/>
      <c r="G288" s="94"/>
      <c r="H288" s="94"/>
      <c r="I288" s="94"/>
      <c r="J288" s="94"/>
      <c r="K288" s="94"/>
      <c r="L288" s="94"/>
      <c r="M288" s="94"/>
      <c r="N288" s="94"/>
      <c r="O288" s="94"/>
      <c r="P288" s="94"/>
      <c r="Q288" s="105"/>
    </row>
    <row r="289" spans="6:17">
      <c r="F289" s="94"/>
      <c r="G289" s="94"/>
      <c r="H289" s="94"/>
      <c r="I289" s="94"/>
      <c r="J289" s="94"/>
      <c r="K289" s="94"/>
      <c r="L289" s="94"/>
      <c r="M289" s="94"/>
      <c r="N289" s="94"/>
      <c r="O289" s="94"/>
      <c r="P289" s="94"/>
      <c r="Q289" s="105"/>
    </row>
    <row r="290" spans="6:17"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105"/>
    </row>
    <row r="291" spans="6:17">
      <c r="F291" s="94"/>
      <c r="G291" s="94"/>
      <c r="H291" s="94"/>
      <c r="I291" s="94"/>
      <c r="J291" s="94"/>
      <c r="K291" s="94"/>
      <c r="L291" s="94"/>
      <c r="M291" s="94"/>
      <c r="N291" s="94"/>
      <c r="O291" s="94"/>
      <c r="P291" s="94"/>
      <c r="Q291" s="105"/>
    </row>
    <row r="292" spans="6:17">
      <c r="F292" s="94"/>
      <c r="G292" s="94"/>
      <c r="H292" s="94"/>
      <c r="I292" s="94"/>
      <c r="J292" s="94"/>
      <c r="K292" s="94"/>
      <c r="L292" s="94"/>
      <c r="M292" s="94"/>
      <c r="N292" s="94"/>
      <c r="O292" s="94"/>
      <c r="P292" s="94"/>
      <c r="Q292" s="105"/>
    </row>
    <row r="293" spans="6:17">
      <c r="F293" s="94"/>
      <c r="G293" s="94"/>
      <c r="H293" s="94"/>
      <c r="I293" s="94"/>
      <c r="J293" s="94"/>
      <c r="K293" s="94"/>
      <c r="L293" s="94"/>
      <c r="M293" s="94"/>
      <c r="N293" s="94"/>
      <c r="O293" s="94"/>
      <c r="P293" s="94"/>
      <c r="Q293" s="105"/>
    </row>
    <row r="294" spans="6:17">
      <c r="F294" s="94"/>
      <c r="G294" s="94"/>
      <c r="H294" s="94"/>
      <c r="I294" s="94"/>
      <c r="J294" s="94"/>
      <c r="K294" s="94"/>
      <c r="L294" s="94"/>
      <c r="M294" s="94"/>
      <c r="N294" s="94"/>
      <c r="O294" s="94"/>
      <c r="P294" s="94"/>
      <c r="Q294" s="105"/>
    </row>
    <row r="295" spans="6:17">
      <c r="F295" s="94"/>
      <c r="G295" s="94"/>
      <c r="H295" s="94"/>
      <c r="I295" s="94"/>
      <c r="J295" s="94"/>
      <c r="K295" s="94"/>
      <c r="L295" s="94"/>
      <c r="M295" s="94"/>
      <c r="N295" s="94"/>
      <c r="O295" s="94"/>
      <c r="P295" s="94"/>
      <c r="Q295" s="105"/>
    </row>
    <row r="296" spans="6:17">
      <c r="F296" s="94"/>
      <c r="G296" s="94"/>
      <c r="H296" s="94"/>
      <c r="I296" s="94"/>
      <c r="J296" s="94"/>
      <c r="K296" s="94"/>
      <c r="L296" s="94"/>
      <c r="M296" s="94"/>
      <c r="N296" s="94"/>
      <c r="O296" s="94"/>
      <c r="P296" s="94"/>
      <c r="Q296" s="105"/>
    </row>
    <row r="297" spans="6:17">
      <c r="F297" s="94"/>
      <c r="G297" s="94"/>
      <c r="H297" s="94"/>
      <c r="I297" s="94"/>
      <c r="J297" s="94"/>
      <c r="K297" s="94"/>
      <c r="L297" s="94"/>
      <c r="M297" s="94"/>
      <c r="N297" s="94"/>
      <c r="O297" s="94"/>
      <c r="P297" s="94"/>
      <c r="Q297" s="105"/>
    </row>
    <row r="298" spans="6:17">
      <c r="F298" s="94"/>
      <c r="G298" s="94"/>
      <c r="H298" s="94"/>
      <c r="I298" s="94"/>
      <c r="J298" s="94"/>
      <c r="K298" s="94"/>
      <c r="L298" s="94"/>
      <c r="M298" s="94"/>
      <c r="N298" s="94"/>
      <c r="O298" s="94"/>
      <c r="P298" s="94"/>
      <c r="Q298" s="105"/>
    </row>
    <row r="299" spans="6:17">
      <c r="F299" s="94"/>
      <c r="G299" s="94"/>
      <c r="H299" s="94"/>
      <c r="I299" s="94"/>
      <c r="J299" s="94"/>
      <c r="K299" s="94"/>
      <c r="L299" s="94"/>
      <c r="M299" s="94"/>
      <c r="N299" s="94"/>
      <c r="O299" s="94"/>
      <c r="P299" s="94"/>
      <c r="Q299" s="105"/>
    </row>
    <row r="300" spans="6:17">
      <c r="F300" s="94"/>
      <c r="G300" s="94"/>
      <c r="H300" s="94"/>
      <c r="I300" s="94"/>
      <c r="J300" s="94"/>
      <c r="K300" s="94"/>
      <c r="L300" s="94"/>
      <c r="M300" s="94"/>
      <c r="N300" s="94"/>
      <c r="O300" s="94"/>
      <c r="P300" s="94"/>
      <c r="Q300" s="105"/>
    </row>
    <row r="301" spans="6:17">
      <c r="F301" s="94"/>
      <c r="G301" s="94"/>
      <c r="H301" s="94"/>
      <c r="I301" s="94"/>
      <c r="J301" s="94"/>
      <c r="K301" s="94"/>
      <c r="L301" s="94"/>
      <c r="M301" s="94"/>
      <c r="N301" s="94"/>
      <c r="O301" s="94"/>
      <c r="P301" s="94"/>
      <c r="Q301" s="105"/>
    </row>
    <row r="302" spans="6:17">
      <c r="F302" s="94"/>
      <c r="G302" s="94"/>
      <c r="H302" s="94"/>
      <c r="I302" s="94"/>
      <c r="J302" s="94"/>
      <c r="K302" s="94"/>
      <c r="L302" s="94"/>
      <c r="M302" s="94"/>
      <c r="N302" s="94"/>
      <c r="O302" s="94"/>
      <c r="P302" s="94"/>
      <c r="Q302" s="105"/>
    </row>
    <row r="303" spans="6:17">
      <c r="F303" s="94"/>
      <c r="G303" s="94"/>
      <c r="H303" s="94"/>
      <c r="I303" s="94"/>
      <c r="J303" s="94"/>
      <c r="K303" s="94"/>
      <c r="L303" s="94"/>
      <c r="M303" s="94"/>
      <c r="N303" s="94"/>
      <c r="O303" s="94"/>
      <c r="P303" s="94"/>
      <c r="Q303" s="105"/>
    </row>
    <row r="304" spans="6:17">
      <c r="F304" s="94"/>
      <c r="G304" s="94"/>
      <c r="H304" s="94"/>
      <c r="I304" s="94"/>
      <c r="J304" s="94"/>
      <c r="K304" s="94"/>
      <c r="L304" s="94"/>
      <c r="M304" s="94"/>
      <c r="N304" s="94"/>
      <c r="O304" s="94"/>
      <c r="P304" s="94"/>
      <c r="Q304" s="105"/>
    </row>
    <row r="305" spans="6:17">
      <c r="F305" s="94"/>
      <c r="G305" s="94"/>
      <c r="H305" s="94"/>
      <c r="I305" s="94"/>
      <c r="J305" s="94"/>
      <c r="K305" s="94"/>
      <c r="L305" s="94"/>
      <c r="M305" s="94"/>
      <c r="N305" s="94"/>
      <c r="O305" s="94"/>
      <c r="P305" s="94"/>
      <c r="Q305" s="105"/>
    </row>
    <row r="306" spans="6:17">
      <c r="F306" s="94"/>
      <c r="G306" s="94"/>
      <c r="H306" s="94"/>
      <c r="I306" s="94"/>
      <c r="J306" s="94"/>
      <c r="K306" s="94"/>
      <c r="L306" s="94"/>
      <c r="M306" s="94"/>
      <c r="N306" s="94"/>
      <c r="O306" s="94"/>
      <c r="P306" s="94"/>
      <c r="Q306" s="105"/>
    </row>
    <row r="307" spans="6:17">
      <c r="F307" s="94"/>
      <c r="G307" s="94"/>
      <c r="H307" s="94"/>
      <c r="I307" s="94"/>
      <c r="J307" s="94"/>
      <c r="K307" s="94"/>
      <c r="L307" s="94"/>
      <c r="M307" s="94"/>
      <c r="N307" s="94"/>
      <c r="O307" s="94"/>
      <c r="P307" s="94"/>
      <c r="Q307" s="105"/>
    </row>
    <row r="308" spans="6:17">
      <c r="F308" s="94"/>
      <c r="G308" s="94"/>
      <c r="H308" s="94"/>
      <c r="I308" s="94"/>
      <c r="J308" s="94"/>
      <c r="K308" s="94"/>
      <c r="L308" s="94"/>
      <c r="M308" s="94"/>
      <c r="N308" s="94"/>
      <c r="O308" s="94"/>
      <c r="P308" s="94"/>
      <c r="Q308" s="105"/>
    </row>
    <row r="309" spans="6:17">
      <c r="F309" s="94"/>
      <c r="G309" s="94"/>
      <c r="H309" s="94"/>
      <c r="I309" s="94"/>
      <c r="J309" s="94"/>
      <c r="K309" s="94"/>
      <c r="L309" s="94"/>
      <c r="M309" s="94"/>
      <c r="N309" s="94"/>
      <c r="O309" s="94"/>
      <c r="P309" s="94"/>
      <c r="Q309" s="105"/>
    </row>
    <row r="310" spans="6:17">
      <c r="F310" s="94"/>
      <c r="G310" s="94"/>
      <c r="H310" s="94"/>
      <c r="I310" s="94"/>
      <c r="J310" s="94"/>
      <c r="K310" s="94"/>
      <c r="L310" s="94"/>
      <c r="M310" s="94"/>
      <c r="N310" s="94"/>
      <c r="O310" s="94"/>
      <c r="P310" s="94"/>
      <c r="Q310" s="105"/>
    </row>
    <row r="311" spans="6:17">
      <c r="F311" s="94"/>
      <c r="G311" s="94"/>
      <c r="H311" s="94"/>
      <c r="I311" s="94"/>
      <c r="J311" s="94"/>
      <c r="K311" s="94"/>
      <c r="L311" s="94"/>
      <c r="M311" s="94"/>
      <c r="N311" s="94"/>
      <c r="O311" s="94"/>
      <c r="P311" s="94"/>
      <c r="Q311" s="105"/>
    </row>
    <row r="312" spans="6:17">
      <c r="F312" s="94"/>
      <c r="G312" s="94"/>
      <c r="H312" s="94"/>
      <c r="I312" s="94"/>
      <c r="J312" s="94"/>
      <c r="K312" s="94"/>
      <c r="L312" s="94"/>
      <c r="M312" s="94"/>
      <c r="N312" s="94"/>
      <c r="O312" s="94"/>
      <c r="P312" s="94"/>
      <c r="Q312" s="105"/>
    </row>
    <row r="313" spans="6:17">
      <c r="F313" s="94"/>
      <c r="G313" s="94"/>
      <c r="H313" s="94"/>
      <c r="I313" s="94"/>
      <c r="J313" s="94"/>
      <c r="K313" s="94"/>
      <c r="L313" s="94"/>
      <c r="M313" s="94"/>
      <c r="N313" s="94"/>
      <c r="O313" s="94"/>
      <c r="P313" s="94"/>
      <c r="Q313" s="105"/>
    </row>
    <row r="314" spans="6:17">
      <c r="F314" s="94"/>
      <c r="G314" s="94"/>
      <c r="H314" s="94"/>
      <c r="I314" s="94"/>
      <c r="J314" s="94"/>
      <c r="K314" s="94"/>
      <c r="L314" s="94"/>
      <c r="M314" s="94"/>
      <c r="N314" s="94"/>
      <c r="O314" s="94"/>
      <c r="P314" s="94"/>
      <c r="Q314" s="105"/>
    </row>
    <row r="315" spans="6:17">
      <c r="F315" s="94"/>
      <c r="G315" s="94"/>
      <c r="H315" s="94"/>
      <c r="I315" s="94"/>
      <c r="J315" s="94"/>
      <c r="K315" s="94"/>
      <c r="L315" s="94"/>
      <c r="M315" s="94"/>
      <c r="N315" s="94"/>
      <c r="O315" s="94"/>
      <c r="P315" s="94"/>
      <c r="Q315" s="105"/>
    </row>
    <row r="316" spans="6:17">
      <c r="F316" s="94"/>
      <c r="G316" s="94"/>
      <c r="H316" s="94"/>
      <c r="I316" s="94"/>
      <c r="J316" s="94"/>
      <c r="K316" s="94"/>
      <c r="L316" s="94"/>
      <c r="M316" s="94"/>
      <c r="N316" s="94"/>
      <c r="O316" s="94"/>
      <c r="P316" s="94"/>
      <c r="Q316" s="105"/>
    </row>
    <row r="317" spans="6:17">
      <c r="F317" s="94"/>
      <c r="G317" s="94"/>
      <c r="H317" s="94"/>
      <c r="I317" s="94"/>
      <c r="J317" s="94"/>
      <c r="K317" s="94"/>
      <c r="L317" s="94"/>
      <c r="M317" s="94"/>
      <c r="N317" s="94"/>
      <c r="O317" s="94"/>
      <c r="P317" s="94"/>
      <c r="Q317" s="105"/>
    </row>
    <row r="318" spans="6:17">
      <c r="F318" s="94"/>
      <c r="G318" s="94"/>
      <c r="H318" s="94"/>
      <c r="I318" s="94"/>
      <c r="J318" s="94"/>
      <c r="K318" s="94"/>
      <c r="L318" s="94"/>
      <c r="M318" s="94"/>
      <c r="N318" s="94"/>
      <c r="O318" s="94"/>
      <c r="P318" s="94"/>
      <c r="Q318" s="105"/>
    </row>
    <row r="319" spans="6:17">
      <c r="F319" s="94"/>
      <c r="G319" s="94"/>
      <c r="H319" s="94"/>
      <c r="I319" s="94"/>
      <c r="J319" s="94"/>
      <c r="K319" s="94"/>
      <c r="L319" s="94"/>
      <c r="M319" s="94"/>
      <c r="N319" s="94"/>
      <c r="O319" s="94"/>
      <c r="P319" s="94"/>
      <c r="Q319" s="105"/>
    </row>
    <row r="320" spans="6:17">
      <c r="F320" s="94"/>
      <c r="G320" s="94"/>
      <c r="H320" s="94"/>
      <c r="I320" s="94"/>
      <c r="J320" s="94"/>
      <c r="K320" s="94"/>
      <c r="L320" s="94"/>
      <c r="M320" s="94"/>
      <c r="N320" s="94"/>
      <c r="O320" s="94"/>
      <c r="P320" s="94"/>
      <c r="Q320" s="105"/>
    </row>
    <row r="321" spans="6:17">
      <c r="F321" s="94"/>
      <c r="G321" s="94"/>
      <c r="H321" s="94"/>
      <c r="I321" s="94"/>
      <c r="J321" s="94"/>
      <c r="K321" s="94"/>
      <c r="L321" s="94"/>
      <c r="M321" s="94"/>
      <c r="N321" s="94"/>
      <c r="O321" s="94"/>
      <c r="P321" s="94"/>
      <c r="Q321" s="105"/>
    </row>
    <row r="322" spans="6:17">
      <c r="F322" s="94"/>
      <c r="G322" s="94"/>
      <c r="H322" s="94"/>
      <c r="I322" s="94"/>
      <c r="J322" s="94"/>
      <c r="K322" s="94"/>
      <c r="L322" s="94"/>
      <c r="M322" s="94"/>
      <c r="N322" s="94"/>
      <c r="O322" s="94"/>
      <c r="P322" s="94"/>
      <c r="Q322" s="105"/>
    </row>
    <row r="323" spans="6:17">
      <c r="F323" s="94"/>
      <c r="G323" s="94"/>
      <c r="H323" s="94"/>
      <c r="I323" s="94"/>
      <c r="J323" s="94"/>
      <c r="K323" s="94"/>
      <c r="L323" s="94"/>
      <c r="M323" s="94"/>
      <c r="N323" s="94"/>
      <c r="O323" s="94"/>
      <c r="P323" s="94"/>
      <c r="Q323" s="105"/>
    </row>
    <row r="324" spans="6:17">
      <c r="F324" s="94"/>
      <c r="G324" s="94"/>
      <c r="H324" s="94"/>
      <c r="I324" s="94"/>
      <c r="J324" s="94"/>
      <c r="K324" s="94"/>
      <c r="L324" s="94"/>
      <c r="M324" s="94"/>
      <c r="N324" s="94"/>
      <c r="O324" s="94"/>
      <c r="P324" s="94"/>
      <c r="Q324" s="105"/>
    </row>
    <row r="325" spans="6:17">
      <c r="F325" s="94"/>
      <c r="G325" s="94"/>
      <c r="H325" s="94"/>
      <c r="I325" s="94"/>
      <c r="J325" s="94"/>
      <c r="K325" s="94"/>
      <c r="L325" s="94"/>
      <c r="M325" s="94"/>
      <c r="N325" s="94"/>
      <c r="O325" s="94"/>
      <c r="P325" s="94"/>
      <c r="Q325" s="105"/>
    </row>
    <row r="326" spans="6:17">
      <c r="F326" s="94"/>
      <c r="G326" s="94"/>
      <c r="H326" s="94"/>
      <c r="I326" s="94"/>
      <c r="J326" s="94"/>
      <c r="K326" s="94"/>
      <c r="L326" s="94"/>
      <c r="M326" s="94"/>
      <c r="N326" s="94"/>
      <c r="O326" s="94"/>
      <c r="P326" s="94"/>
      <c r="Q326" s="105"/>
    </row>
    <row r="327" spans="6:17">
      <c r="F327" s="94"/>
      <c r="G327" s="94"/>
      <c r="H327" s="94"/>
      <c r="I327" s="94"/>
      <c r="J327" s="94"/>
      <c r="K327" s="94"/>
      <c r="L327" s="94"/>
      <c r="M327" s="94"/>
      <c r="N327" s="94"/>
      <c r="O327" s="94"/>
      <c r="P327" s="94"/>
      <c r="Q327" s="105"/>
    </row>
    <row r="328" spans="6:17">
      <c r="F328" s="94"/>
      <c r="G328" s="94"/>
      <c r="H328" s="94"/>
      <c r="I328" s="94"/>
      <c r="J328" s="94"/>
      <c r="K328" s="94"/>
      <c r="L328" s="94"/>
      <c r="M328" s="94"/>
      <c r="N328" s="94"/>
      <c r="O328" s="94"/>
      <c r="P328" s="94"/>
      <c r="Q328" s="105"/>
    </row>
    <row r="329" spans="6:17">
      <c r="F329" s="94"/>
      <c r="G329" s="94"/>
      <c r="H329" s="94"/>
      <c r="I329" s="94"/>
      <c r="J329" s="94"/>
      <c r="K329" s="94"/>
      <c r="L329" s="94"/>
      <c r="M329" s="94"/>
      <c r="N329" s="94"/>
      <c r="O329" s="94"/>
      <c r="P329" s="94"/>
      <c r="Q329" s="105"/>
    </row>
    <row r="330" spans="6:17">
      <c r="F330" s="94"/>
      <c r="G330" s="94"/>
      <c r="H330" s="94"/>
      <c r="I330" s="94"/>
      <c r="J330" s="94"/>
      <c r="K330" s="94"/>
      <c r="L330" s="94"/>
      <c r="M330" s="94"/>
      <c r="N330" s="94"/>
      <c r="O330" s="94"/>
      <c r="P330" s="94"/>
      <c r="Q330" s="105"/>
    </row>
    <row r="331" spans="6:17">
      <c r="F331" s="94"/>
      <c r="G331" s="94"/>
      <c r="H331" s="94"/>
      <c r="I331" s="94"/>
      <c r="J331" s="94"/>
      <c r="K331" s="94"/>
      <c r="L331" s="94"/>
      <c r="M331" s="94"/>
      <c r="N331" s="94"/>
      <c r="O331" s="94"/>
      <c r="P331" s="94"/>
      <c r="Q331" s="105"/>
    </row>
    <row r="332" spans="6:17">
      <c r="F332" s="94"/>
      <c r="G332" s="94"/>
      <c r="H332" s="94"/>
      <c r="I332" s="94"/>
      <c r="J332" s="94"/>
      <c r="K332" s="94"/>
      <c r="L332" s="94"/>
      <c r="M332" s="94"/>
      <c r="N332" s="94"/>
      <c r="O332" s="94"/>
      <c r="P332" s="94"/>
      <c r="Q332" s="105"/>
    </row>
    <row r="333" spans="6:17">
      <c r="F333" s="94"/>
      <c r="G333" s="94"/>
      <c r="H333" s="94"/>
      <c r="I333" s="94"/>
      <c r="J333" s="94"/>
      <c r="K333" s="94"/>
      <c r="L333" s="94"/>
      <c r="M333" s="94"/>
      <c r="N333" s="94"/>
      <c r="O333" s="94"/>
      <c r="P333" s="94"/>
      <c r="Q333" s="105"/>
    </row>
    <row r="334" spans="6:17">
      <c r="F334" s="94"/>
      <c r="G334" s="94"/>
      <c r="H334" s="94"/>
      <c r="I334" s="94"/>
      <c r="J334" s="94"/>
      <c r="K334" s="94"/>
      <c r="L334" s="94"/>
      <c r="M334" s="94"/>
      <c r="N334" s="94"/>
      <c r="O334" s="94"/>
      <c r="P334" s="94"/>
      <c r="Q334" s="105"/>
    </row>
    <row r="335" spans="6:17">
      <c r="F335" s="94"/>
      <c r="G335" s="94"/>
      <c r="H335" s="94"/>
      <c r="I335" s="94"/>
      <c r="J335" s="94"/>
      <c r="K335" s="94"/>
      <c r="L335" s="94"/>
      <c r="M335" s="94"/>
      <c r="N335" s="94"/>
      <c r="O335" s="94"/>
      <c r="P335" s="94"/>
      <c r="Q335" s="105"/>
    </row>
    <row r="336" spans="6:17">
      <c r="F336" s="94"/>
      <c r="G336" s="94"/>
      <c r="H336" s="94"/>
      <c r="I336" s="94"/>
      <c r="J336" s="94"/>
      <c r="K336" s="94"/>
      <c r="L336" s="94"/>
      <c r="M336" s="94"/>
      <c r="N336" s="94"/>
      <c r="O336" s="94"/>
      <c r="P336" s="94"/>
      <c r="Q336" s="105"/>
    </row>
    <row r="337" spans="6:17">
      <c r="F337" s="94"/>
      <c r="G337" s="94"/>
      <c r="H337" s="94"/>
      <c r="I337" s="94"/>
      <c r="J337" s="94"/>
      <c r="K337" s="94"/>
      <c r="L337" s="94"/>
      <c r="M337" s="94"/>
      <c r="N337" s="94"/>
      <c r="O337" s="94"/>
      <c r="P337" s="94"/>
      <c r="Q337" s="105"/>
    </row>
    <row r="338" spans="6:17">
      <c r="F338" s="94"/>
      <c r="G338" s="94"/>
      <c r="H338" s="94"/>
      <c r="I338" s="94"/>
      <c r="J338" s="94"/>
      <c r="K338" s="94"/>
      <c r="L338" s="94"/>
      <c r="M338" s="94"/>
      <c r="N338" s="94"/>
      <c r="O338" s="94"/>
      <c r="P338" s="94"/>
      <c r="Q338" s="105"/>
    </row>
    <row r="339" spans="6:17">
      <c r="F339" s="94"/>
      <c r="G339" s="94"/>
      <c r="H339" s="94"/>
      <c r="I339" s="94"/>
      <c r="J339" s="94"/>
      <c r="K339" s="94"/>
      <c r="L339" s="94"/>
      <c r="M339" s="94"/>
      <c r="N339" s="94"/>
      <c r="O339" s="94"/>
      <c r="P339" s="94"/>
      <c r="Q339" s="105"/>
    </row>
    <row r="340" spans="6:17">
      <c r="F340" s="94"/>
      <c r="G340" s="94"/>
      <c r="H340" s="94"/>
      <c r="I340" s="94"/>
      <c r="J340" s="94"/>
      <c r="K340" s="94"/>
      <c r="L340" s="94"/>
      <c r="M340" s="94"/>
      <c r="N340" s="94"/>
      <c r="O340" s="94"/>
      <c r="P340" s="94"/>
      <c r="Q340" s="105"/>
    </row>
    <row r="341" spans="6:17">
      <c r="F341" s="94"/>
      <c r="G341" s="94"/>
      <c r="H341" s="94"/>
      <c r="I341" s="94"/>
      <c r="J341" s="94"/>
      <c r="K341" s="94"/>
      <c r="L341" s="94"/>
      <c r="M341" s="94"/>
      <c r="N341" s="94"/>
      <c r="O341" s="94"/>
      <c r="P341" s="94"/>
      <c r="Q341" s="105"/>
    </row>
    <row r="342" spans="6:17">
      <c r="F342" s="94"/>
      <c r="G342" s="94"/>
      <c r="H342" s="94"/>
      <c r="I342" s="94"/>
      <c r="J342" s="94"/>
      <c r="K342" s="94"/>
      <c r="L342" s="94"/>
      <c r="M342" s="94"/>
      <c r="N342" s="94"/>
      <c r="O342" s="94"/>
      <c r="P342" s="94"/>
      <c r="Q342" s="105"/>
    </row>
    <row r="343" spans="6:17">
      <c r="F343" s="94"/>
      <c r="G343" s="94"/>
      <c r="H343" s="94"/>
      <c r="I343" s="94"/>
      <c r="J343" s="94"/>
      <c r="K343" s="94"/>
      <c r="L343" s="94"/>
      <c r="M343" s="94"/>
      <c r="N343" s="94"/>
      <c r="O343" s="94"/>
      <c r="P343" s="94"/>
      <c r="Q343" s="105"/>
    </row>
    <row r="344" spans="6:17">
      <c r="F344" s="94"/>
      <c r="G344" s="94"/>
      <c r="H344" s="94"/>
      <c r="I344" s="94"/>
      <c r="J344" s="94"/>
      <c r="K344" s="94"/>
      <c r="L344" s="94"/>
      <c r="M344" s="94"/>
      <c r="N344" s="94"/>
      <c r="O344" s="94"/>
      <c r="P344" s="94"/>
      <c r="Q344" s="105"/>
    </row>
    <row r="345" spans="6:17">
      <c r="F345" s="94"/>
      <c r="G345" s="94"/>
      <c r="H345" s="94"/>
      <c r="I345" s="94"/>
      <c r="J345" s="94"/>
      <c r="K345" s="94"/>
      <c r="L345" s="94"/>
      <c r="M345" s="94"/>
      <c r="N345" s="94"/>
      <c r="O345" s="94"/>
      <c r="P345" s="94"/>
      <c r="Q345" s="105"/>
    </row>
    <row r="346" spans="6:17">
      <c r="F346" s="94"/>
      <c r="G346" s="94"/>
      <c r="H346" s="94"/>
      <c r="I346" s="94"/>
      <c r="J346" s="94"/>
      <c r="K346" s="94"/>
      <c r="L346" s="94"/>
      <c r="M346" s="94"/>
      <c r="N346" s="94"/>
      <c r="O346" s="94"/>
      <c r="P346" s="94"/>
      <c r="Q346" s="105"/>
    </row>
    <row r="347" spans="6:17">
      <c r="F347" s="94"/>
      <c r="G347" s="94"/>
      <c r="H347" s="94"/>
      <c r="I347" s="94"/>
      <c r="J347" s="94"/>
      <c r="K347" s="94"/>
      <c r="L347" s="94"/>
      <c r="M347" s="94"/>
      <c r="N347" s="94"/>
      <c r="O347" s="94"/>
      <c r="P347" s="94"/>
      <c r="Q347" s="105"/>
    </row>
    <row r="348" spans="6:17">
      <c r="F348" s="94"/>
      <c r="G348" s="94"/>
      <c r="H348" s="94"/>
      <c r="I348" s="94"/>
      <c r="J348" s="94"/>
      <c r="K348" s="94"/>
      <c r="L348" s="94"/>
      <c r="M348" s="94"/>
      <c r="N348" s="94"/>
      <c r="O348" s="94"/>
      <c r="P348" s="94"/>
      <c r="Q348" s="105"/>
    </row>
    <row r="349" spans="6:17">
      <c r="F349" s="94"/>
      <c r="G349" s="94"/>
      <c r="H349" s="94"/>
      <c r="I349" s="94"/>
      <c r="J349" s="94"/>
      <c r="K349" s="94"/>
      <c r="L349" s="94"/>
      <c r="M349" s="94"/>
      <c r="N349" s="94"/>
      <c r="O349" s="94"/>
      <c r="P349" s="94"/>
      <c r="Q349" s="105"/>
    </row>
    <row r="350" spans="6:17">
      <c r="F350" s="94"/>
      <c r="G350" s="94"/>
      <c r="H350" s="94"/>
      <c r="I350" s="94"/>
      <c r="J350" s="94"/>
      <c r="K350" s="94"/>
      <c r="L350" s="94"/>
      <c r="M350" s="94"/>
      <c r="N350" s="94"/>
      <c r="O350" s="94"/>
      <c r="P350" s="94"/>
      <c r="Q350" s="105"/>
    </row>
    <row r="351" spans="6:17">
      <c r="F351" s="94"/>
      <c r="G351" s="94"/>
      <c r="H351" s="94"/>
      <c r="I351" s="94"/>
      <c r="J351" s="94"/>
      <c r="K351" s="94"/>
      <c r="L351" s="94"/>
      <c r="M351" s="94"/>
      <c r="N351" s="94"/>
      <c r="O351" s="94"/>
      <c r="P351" s="94"/>
      <c r="Q351" s="105"/>
    </row>
    <row r="352" spans="6:17">
      <c r="F352" s="94"/>
      <c r="G352" s="94"/>
      <c r="H352" s="94"/>
      <c r="I352" s="94"/>
      <c r="J352" s="94"/>
      <c r="K352" s="94"/>
      <c r="L352" s="94"/>
      <c r="M352" s="94"/>
      <c r="N352" s="94"/>
      <c r="O352" s="94"/>
      <c r="P352" s="94"/>
      <c r="Q352" s="105"/>
    </row>
    <row r="353" spans="6:17">
      <c r="F353" s="94"/>
      <c r="G353" s="94"/>
      <c r="H353" s="94"/>
      <c r="I353" s="94"/>
      <c r="J353" s="94"/>
      <c r="K353" s="94"/>
      <c r="L353" s="94"/>
      <c r="M353" s="94"/>
      <c r="N353" s="94"/>
      <c r="O353" s="94"/>
      <c r="P353" s="94"/>
      <c r="Q353" s="105"/>
    </row>
    <row r="354" spans="6:17">
      <c r="F354" s="94"/>
      <c r="G354" s="94"/>
      <c r="H354" s="94"/>
      <c r="I354" s="94"/>
      <c r="J354" s="94"/>
      <c r="K354" s="94"/>
      <c r="L354" s="94"/>
      <c r="M354" s="94"/>
      <c r="N354" s="94"/>
      <c r="O354" s="94"/>
      <c r="P354" s="94"/>
      <c r="Q354" s="105"/>
    </row>
    <row r="355" spans="6:17">
      <c r="F355" s="94"/>
      <c r="G355" s="94"/>
      <c r="H355" s="94"/>
      <c r="I355" s="94"/>
      <c r="J355" s="94"/>
      <c r="K355" s="94"/>
      <c r="L355" s="94"/>
      <c r="M355" s="94"/>
      <c r="N355" s="94"/>
      <c r="O355" s="94"/>
      <c r="P355" s="94"/>
      <c r="Q355" s="105"/>
    </row>
    <row r="356" spans="6:17">
      <c r="F356" s="94"/>
      <c r="G356" s="94"/>
      <c r="H356" s="94"/>
      <c r="I356" s="94"/>
      <c r="J356" s="94"/>
      <c r="K356" s="94"/>
      <c r="L356" s="94"/>
      <c r="M356" s="94"/>
      <c r="N356" s="94"/>
      <c r="O356" s="94"/>
      <c r="P356" s="94"/>
      <c r="Q356" s="105"/>
    </row>
    <row r="357" spans="6:17">
      <c r="F357" s="94"/>
      <c r="G357" s="94"/>
      <c r="H357" s="94"/>
      <c r="I357" s="94"/>
      <c r="J357" s="94"/>
      <c r="K357" s="94"/>
      <c r="L357" s="94"/>
      <c r="M357" s="94"/>
      <c r="N357" s="94"/>
      <c r="O357" s="94"/>
      <c r="P357" s="94"/>
      <c r="Q357" s="105"/>
    </row>
    <row r="358" spans="6:17">
      <c r="F358" s="94"/>
      <c r="G358" s="94"/>
      <c r="H358" s="94"/>
      <c r="I358" s="94"/>
      <c r="J358" s="94"/>
      <c r="K358" s="94"/>
      <c r="L358" s="94"/>
      <c r="M358" s="94"/>
      <c r="N358" s="94"/>
      <c r="O358" s="94"/>
      <c r="P358" s="94"/>
      <c r="Q358" s="105"/>
    </row>
    <row r="359" spans="6:17">
      <c r="F359" s="94"/>
      <c r="G359" s="94"/>
      <c r="H359" s="94"/>
      <c r="I359" s="94"/>
      <c r="J359" s="94"/>
      <c r="K359" s="94"/>
      <c r="L359" s="94"/>
      <c r="M359" s="94"/>
      <c r="N359" s="94"/>
      <c r="O359" s="94"/>
      <c r="P359" s="94"/>
      <c r="Q359" s="105"/>
    </row>
    <row r="360" spans="6:17">
      <c r="F360" s="94"/>
      <c r="G360" s="94"/>
      <c r="H360" s="94"/>
      <c r="I360" s="94"/>
      <c r="J360" s="94"/>
      <c r="K360" s="94"/>
      <c r="L360" s="94"/>
      <c r="M360" s="94"/>
      <c r="N360" s="94"/>
      <c r="O360" s="94"/>
      <c r="P360" s="94"/>
      <c r="Q360" s="105"/>
    </row>
    <row r="361" spans="6:17">
      <c r="F361" s="94"/>
      <c r="G361" s="94"/>
      <c r="H361" s="94"/>
      <c r="I361" s="94"/>
      <c r="J361" s="94"/>
      <c r="K361" s="94"/>
      <c r="L361" s="94"/>
      <c r="M361" s="94"/>
      <c r="N361" s="94"/>
      <c r="O361" s="94"/>
      <c r="P361" s="94"/>
      <c r="Q361" s="105"/>
    </row>
    <row r="362" spans="6:17">
      <c r="F362" s="94"/>
      <c r="G362" s="94"/>
      <c r="H362" s="94"/>
      <c r="I362" s="94"/>
      <c r="J362" s="94"/>
      <c r="K362" s="94"/>
      <c r="L362" s="94"/>
      <c r="M362" s="94"/>
      <c r="N362" s="94"/>
      <c r="O362" s="94"/>
      <c r="P362" s="94"/>
      <c r="Q362" s="105"/>
    </row>
    <row r="363" spans="6:17">
      <c r="F363" s="94"/>
      <c r="G363" s="94"/>
      <c r="H363" s="94"/>
      <c r="I363" s="94"/>
      <c r="J363" s="94"/>
      <c r="K363" s="94"/>
      <c r="L363" s="94"/>
      <c r="M363" s="94"/>
      <c r="N363" s="94"/>
      <c r="O363" s="94"/>
      <c r="P363" s="94"/>
      <c r="Q363" s="105"/>
    </row>
    <row r="364" spans="6:17">
      <c r="F364" s="94"/>
      <c r="G364" s="94"/>
      <c r="H364" s="94"/>
      <c r="I364" s="94"/>
      <c r="J364" s="94"/>
      <c r="K364" s="94"/>
      <c r="L364" s="94"/>
      <c r="M364" s="94"/>
      <c r="N364" s="94"/>
      <c r="O364" s="94"/>
      <c r="P364" s="94"/>
      <c r="Q364" s="105"/>
    </row>
    <row r="365" spans="6:17">
      <c r="F365" s="94"/>
      <c r="G365" s="94"/>
      <c r="H365" s="94"/>
      <c r="I365" s="94"/>
      <c r="J365" s="94"/>
      <c r="K365" s="94"/>
      <c r="L365" s="94"/>
      <c r="M365" s="94"/>
      <c r="N365" s="94"/>
      <c r="O365" s="94"/>
      <c r="P365" s="94"/>
      <c r="Q365" s="105"/>
    </row>
    <row r="366" spans="6:17">
      <c r="F366" s="94"/>
      <c r="G366" s="94"/>
      <c r="H366" s="94"/>
      <c r="I366" s="94"/>
      <c r="J366" s="94"/>
      <c r="K366" s="94"/>
      <c r="L366" s="94"/>
      <c r="M366" s="94"/>
      <c r="N366" s="94"/>
      <c r="O366" s="94"/>
      <c r="P366" s="94"/>
      <c r="Q366" s="105"/>
    </row>
    <row r="367" spans="6:17">
      <c r="F367" s="94"/>
      <c r="G367" s="94"/>
      <c r="H367" s="94"/>
      <c r="I367" s="94"/>
      <c r="J367" s="94"/>
      <c r="K367" s="94"/>
      <c r="L367" s="94"/>
      <c r="M367" s="94"/>
      <c r="N367" s="94"/>
      <c r="O367" s="94"/>
      <c r="P367" s="94"/>
      <c r="Q367" s="105"/>
    </row>
    <row r="368" spans="6:17">
      <c r="F368" s="94"/>
      <c r="G368" s="94"/>
      <c r="H368" s="94"/>
      <c r="I368" s="94"/>
      <c r="J368" s="94"/>
      <c r="K368" s="94"/>
      <c r="L368" s="94"/>
      <c r="M368" s="94"/>
      <c r="N368" s="94"/>
      <c r="O368" s="94"/>
      <c r="P368" s="94"/>
      <c r="Q368" s="105"/>
    </row>
    <row r="369" spans="6:17">
      <c r="F369" s="94"/>
      <c r="G369" s="94"/>
      <c r="H369" s="94"/>
      <c r="I369" s="94"/>
      <c r="J369" s="94"/>
      <c r="K369" s="94"/>
      <c r="L369" s="94"/>
      <c r="M369" s="94"/>
      <c r="N369" s="94"/>
      <c r="O369" s="94"/>
      <c r="P369" s="94"/>
      <c r="Q369" s="105"/>
    </row>
    <row r="370" spans="6:17">
      <c r="F370" s="94"/>
      <c r="G370" s="94"/>
      <c r="H370" s="94"/>
      <c r="I370" s="94"/>
      <c r="J370" s="94"/>
      <c r="K370" s="94"/>
      <c r="L370" s="94"/>
      <c r="M370" s="94"/>
      <c r="N370" s="94"/>
      <c r="O370" s="94"/>
      <c r="P370" s="94"/>
      <c r="Q370" s="105"/>
    </row>
    <row r="371" spans="6:17">
      <c r="F371" s="94"/>
      <c r="G371" s="94"/>
      <c r="H371" s="94"/>
      <c r="I371" s="94"/>
      <c r="J371" s="94"/>
      <c r="K371" s="94"/>
      <c r="L371" s="94"/>
      <c r="M371" s="94"/>
      <c r="N371" s="94"/>
      <c r="O371" s="94"/>
      <c r="P371" s="94"/>
      <c r="Q371" s="105"/>
    </row>
    <row r="372" spans="6:17">
      <c r="F372" s="94"/>
      <c r="G372" s="94"/>
      <c r="H372" s="94"/>
      <c r="I372" s="94"/>
      <c r="J372" s="94"/>
      <c r="K372" s="94"/>
      <c r="L372" s="94"/>
      <c r="M372" s="94"/>
      <c r="N372" s="94"/>
      <c r="O372" s="94"/>
      <c r="P372" s="94"/>
      <c r="Q372" s="105"/>
    </row>
    <row r="373" spans="6:17">
      <c r="F373" s="94"/>
      <c r="G373" s="94"/>
      <c r="H373" s="94"/>
      <c r="I373" s="94"/>
      <c r="J373" s="94"/>
      <c r="K373" s="94"/>
      <c r="L373" s="94"/>
      <c r="M373" s="94"/>
      <c r="N373" s="94"/>
      <c r="O373" s="94"/>
      <c r="P373" s="94"/>
      <c r="Q373" s="105"/>
    </row>
    <row r="374" spans="6:17">
      <c r="F374" s="94"/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105"/>
    </row>
    <row r="375" spans="6:17">
      <c r="F375" s="94"/>
      <c r="G375" s="94"/>
      <c r="H375" s="94"/>
      <c r="I375" s="94"/>
      <c r="J375" s="94"/>
      <c r="K375" s="94"/>
      <c r="L375" s="94"/>
      <c r="M375" s="94"/>
      <c r="N375" s="94"/>
      <c r="O375" s="94"/>
      <c r="P375" s="94"/>
      <c r="Q375" s="105"/>
    </row>
    <row r="376" spans="6:17">
      <c r="F376" s="94"/>
      <c r="G376" s="94"/>
      <c r="H376" s="94"/>
      <c r="I376" s="94"/>
      <c r="J376" s="94"/>
      <c r="K376" s="94"/>
      <c r="L376" s="94"/>
      <c r="M376" s="94"/>
      <c r="N376" s="94"/>
      <c r="O376" s="94"/>
      <c r="P376" s="94"/>
      <c r="Q376" s="105"/>
    </row>
    <row r="377" spans="6:17">
      <c r="F377" s="94"/>
      <c r="G377" s="94"/>
      <c r="H377" s="94"/>
      <c r="I377" s="94"/>
      <c r="J377" s="94"/>
      <c r="K377" s="94"/>
      <c r="L377" s="94"/>
      <c r="M377" s="94"/>
      <c r="N377" s="94"/>
      <c r="O377" s="94"/>
      <c r="P377" s="94"/>
      <c r="Q377" s="105"/>
    </row>
    <row r="378" spans="6:17">
      <c r="F378" s="94"/>
      <c r="G378" s="94"/>
      <c r="H378" s="94"/>
      <c r="I378" s="94"/>
      <c r="J378" s="94"/>
      <c r="K378" s="94"/>
      <c r="L378" s="94"/>
      <c r="M378" s="94"/>
      <c r="N378" s="94"/>
      <c r="O378" s="94"/>
      <c r="P378" s="94"/>
      <c r="Q378" s="105"/>
    </row>
    <row r="379" spans="6:17">
      <c r="F379" s="94"/>
      <c r="G379" s="94"/>
      <c r="H379" s="94"/>
      <c r="I379" s="94"/>
      <c r="J379" s="94"/>
      <c r="K379" s="94"/>
      <c r="L379" s="94"/>
      <c r="M379" s="94"/>
      <c r="N379" s="94"/>
      <c r="O379" s="94"/>
      <c r="P379" s="94"/>
      <c r="Q379" s="105"/>
    </row>
    <row r="380" spans="6:17">
      <c r="F380" s="94"/>
      <c r="G380" s="94"/>
      <c r="H380" s="94"/>
      <c r="I380" s="94"/>
      <c r="J380" s="94"/>
      <c r="K380" s="94"/>
      <c r="L380" s="94"/>
      <c r="M380" s="94"/>
      <c r="N380" s="94"/>
      <c r="O380" s="94"/>
      <c r="P380" s="94"/>
      <c r="Q380" s="105"/>
    </row>
    <row r="381" spans="6:17">
      <c r="F381" s="94"/>
      <c r="G381" s="94"/>
      <c r="H381" s="94"/>
      <c r="I381" s="94"/>
      <c r="J381" s="94"/>
      <c r="K381" s="94"/>
      <c r="L381" s="94"/>
      <c r="M381" s="94"/>
      <c r="N381" s="94"/>
      <c r="O381" s="94"/>
      <c r="P381" s="94"/>
      <c r="Q381" s="105"/>
    </row>
    <row r="382" spans="6:17">
      <c r="F382" s="94"/>
      <c r="G382" s="94"/>
      <c r="H382" s="94"/>
      <c r="I382" s="94"/>
      <c r="J382" s="94"/>
      <c r="K382" s="94"/>
      <c r="L382" s="94"/>
      <c r="M382" s="94"/>
      <c r="N382" s="94"/>
      <c r="O382" s="94"/>
      <c r="P382" s="94"/>
      <c r="Q382" s="105"/>
    </row>
    <row r="383" spans="6:17">
      <c r="F383" s="94"/>
      <c r="G383" s="94"/>
      <c r="H383" s="94"/>
      <c r="I383" s="94"/>
      <c r="J383" s="94"/>
      <c r="K383" s="94"/>
      <c r="L383" s="94"/>
      <c r="M383" s="94"/>
      <c r="N383" s="94"/>
      <c r="O383" s="94"/>
      <c r="P383" s="94"/>
      <c r="Q383" s="105"/>
    </row>
    <row r="384" spans="6:17">
      <c r="F384" s="94"/>
      <c r="G384" s="94"/>
      <c r="H384" s="94"/>
      <c r="I384" s="94"/>
      <c r="J384" s="94"/>
      <c r="K384" s="94"/>
      <c r="L384" s="94"/>
      <c r="M384" s="94"/>
      <c r="N384" s="94"/>
      <c r="O384" s="94"/>
      <c r="P384" s="94"/>
      <c r="Q384" s="105"/>
    </row>
    <row r="385" spans="6:17">
      <c r="F385" s="94"/>
      <c r="G385" s="94"/>
      <c r="H385" s="94"/>
      <c r="I385" s="94"/>
      <c r="J385" s="94"/>
      <c r="K385" s="94"/>
      <c r="L385" s="94"/>
      <c r="M385" s="94"/>
      <c r="N385" s="94"/>
      <c r="O385" s="94"/>
      <c r="P385" s="94"/>
      <c r="Q385" s="105"/>
    </row>
    <row r="386" spans="6:17">
      <c r="F386" s="94"/>
      <c r="G386" s="94"/>
      <c r="H386" s="94"/>
      <c r="I386" s="94"/>
      <c r="J386" s="94"/>
      <c r="K386" s="94"/>
      <c r="L386" s="94"/>
      <c r="M386" s="94"/>
      <c r="N386" s="94"/>
      <c r="O386" s="94"/>
      <c r="P386" s="94"/>
      <c r="Q386" s="105"/>
    </row>
    <row r="387" spans="6:17"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105"/>
    </row>
    <row r="388" spans="6:17">
      <c r="F388" s="94"/>
      <c r="G388" s="94"/>
      <c r="H388" s="94"/>
      <c r="I388" s="94"/>
      <c r="J388" s="94"/>
      <c r="K388" s="94"/>
      <c r="L388" s="94"/>
      <c r="M388" s="94"/>
      <c r="N388" s="94"/>
      <c r="O388" s="94"/>
      <c r="P388" s="94"/>
      <c r="Q388" s="105"/>
    </row>
    <row r="389" spans="6:17">
      <c r="F389" s="94"/>
      <c r="G389" s="94"/>
      <c r="H389" s="94"/>
      <c r="I389" s="94"/>
      <c r="J389" s="94"/>
      <c r="K389" s="94"/>
      <c r="L389" s="94"/>
      <c r="M389" s="94"/>
      <c r="N389" s="94"/>
      <c r="O389" s="94"/>
      <c r="P389" s="94"/>
      <c r="Q389" s="105"/>
    </row>
    <row r="390" spans="6:17">
      <c r="F390" s="94"/>
      <c r="G390" s="94"/>
      <c r="H390" s="94"/>
      <c r="I390" s="94"/>
      <c r="J390" s="94"/>
      <c r="K390" s="94"/>
      <c r="L390" s="94"/>
      <c r="M390" s="94"/>
      <c r="N390" s="94"/>
      <c r="O390" s="94"/>
      <c r="P390" s="94"/>
      <c r="Q390" s="105"/>
    </row>
    <row r="391" spans="6:17">
      <c r="F391" s="94"/>
      <c r="G391" s="94"/>
      <c r="H391" s="94"/>
      <c r="I391" s="94"/>
      <c r="J391" s="94"/>
      <c r="K391" s="94"/>
      <c r="L391" s="94"/>
      <c r="M391" s="94"/>
      <c r="N391" s="94"/>
      <c r="O391" s="94"/>
      <c r="P391" s="94"/>
      <c r="Q391" s="105"/>
    </row>
    <row r="392" spans="6:17">
      <c r="F392" s="94"/>
      <c r="G392" s="94"/>
      <c r="H392" s="94"/>
      <c r="I392" s="94"/>
      <c r="J392" s="94"/>
      <c r="K392" s="94"/>
      <c r="L392" s="94"/>
      <c r="M392" s="94"/>
      <c r="N392" s="94"/>
      <c r="O392" s="94"/>
      <c r="P392" s="94"/>
      <c r="Q392" s="105"/>
    </row>
    <row r="393" spans="6:17">
      <c r="F393" s="94"/>
      <c r="G393" s="94"/>
      <c r="H393" s="94"/>
      <c r="I393" s="94"/>
      <c r="J393" s="94"/>
      <c r="K393" s="94"/>
      <c r="L393" s="94"/>
      <c r="M393" s="94"/>
      <c r="N393" s="94"/>
      <c r="O393" s="94"/>
      <c r="P393" s="94"/>
      <c r="Q393" s="105"/>
    </row>
    <row r="394" spans="6:17">
      <c r="F394" s="94"/>
      <c r="G394" s="94"/>
      <c r="H394" s="94"/>
      <c r="I394" s="94"/>
      <c r="J394" s="94"/>
      <c r="K394" s="94"/>
      <c r="L394" s="94"/>
      <c r="M394" s="94"/>
      <c r="N394" s="94"/>
      <c r="O394" s="94"/>
      <c r="P394" s="94"/>
      <c r="Q394" s="105"/>
    </row>
    <row r="395" spans="6:17">
      <c r="F395" s="94"/>
      <c r="G395" s="94"/>
      <c r="H395" s="94"/>
      <c r="I395" s="94"/>
      <c r="J395" s="94"/>
      <c r="K395" s="94"/>
      <c r="L395" s="94"/>
      <c r="M395" s="94"/>
      <c r="N395" s="94"/>
      <c r="O395" s="94"/>
      <c r="P395" s="94"/>
      <c r="Q395" s="105"/>
    </row>
    <row r="396" spans="6:17">
      <c r="F396" s="94"/>
      <c r="G396" s="94"/>
      <c r="H396" s="94"/>
      <c r="I396" s="94"/>
      <c r="J396" s="94"/>
      <c r="K396" s="94"/>
      <c r="L396" s="94"/>
      <c r="M396" s="94"/>
      <c r="N396" s="94"/>
      <c r="O396" s="94"/>
      <c r="P396" s="94"/>
      <c r="Q396" s="105"/>
    </row>
    <row r="397" spans="6:17"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105"/>
    </row>
    <row r="398" spans="6:17">
      <c r="F398" s="94"/>
      <c r="G398" s="94"/>
      <c r="H398" s="94"/>
      <c r="I398" s="94"/>
      <c r="J398" s="94"/>
      <c r="K398" s="94"/>
      <c r="L398" s="94"/>
      <c r="M398" s="94"/>
      <c r="N398" s="94"/>
      <c r="O398" s="94"/>
      <c r="P398" s="94"/>
      <c r="Q398" s="105"/>
    </row>
    <row r="399" spans="6:17">
      <c r="F399" s="94"/>
      <c r="G399" s="94"/>
      <c r="H399" s="94"/>
      <c r="I399" s="94"/>
      <c r="J399" s="94"/>
      <c r="K399" s="94"/>
      <c r="L399" s="94"/>
      <c r="M399" s="94"/>
      <c r="N399" s="94"/>
      <c r="O399" s="94"/>
      <c r="P399" s="94"/>
      <c r="Q399" s="105"/>
    </row>
    <row r="400" spans="6:17">
      <c r="F400" s="94"/>
      <c r="G400" s="94"/>
      <c r="H400" s="94"/>
      <c r="I400" s="94"/>
      <c r="J400" s="94"/>
      <c r="K400" s="94"/>
      <c r="L400" s="94"/>
      <c r="M400" s="94"/>
      <c r="N400" s="94"/>
      <c r="O400" s="94"/>
      <c r="P400" s="94"/>
      <c r="Q400" s="105"/>
    </row>
    <row r="401" spans="6:17">
      <c r="F401" s="94"/>
      <c r="G401" s="94"/>
      <c r="H401" s="94"/>
      <c r="I401" s="94"/>
      <c r="J401" s="94"/>
      <c r="K401" s="94"/>
      <c r="L401" s="94"/>
      <c r="M401" s="94"/>
      <c r="N401" s="94"/>
      <c r="O401" s="94"/>
      <c r="P401" s="94"/>
      <c r="Q401" s="105"/>
    </row>
    <row r="402" spans="6:17">
      <c r="F402" s="94"/>
      <c r="G402" s="94"/>
      <c r="H402" s="94"/>
      <c r="I402" s="94"/>
      <c r="J402" s="94"/>
      <c r="K402" s="94"/>
      <c r="L402" s="94"/>
      <c r="M402" s="94"/>
      <c r="N402" s="94"/>
      <c r="O402" s="94"/>
      <c r="P402" s="94"/>
      <c r="Q402" s="105"/>
    </row>
    <row r="403" spans="6:17">
      <c r="F403" s="94"/>
      <c r="G403" s="94"/>
      <c r="H403" s="94"/>
      <c r="I403" s="94"/>
      <c r="J403" s="94"/>
      <c r="K403" s="94"/>
      <c r="L403" s="94"/>
      <c r="M403" s="94"/>
      <c r="N403" s="94"/>
      <c r="O403" s="94"/>
      <c r="P403" s="94"/>
      <c r="Q403" s="105"/>
    </row>
    <row r="404" spans="6:17">
      <c r="F404" s="94"/>
      <c r="G404" s="94"/>
      <c r="H404" s="94"/>
      <c r="I404" s="94"/>
      <c r="J404" s="94"/>
      <c r="K404" s="94"/>
      <c r="L404" s="94"/>
      <c r="M404" s="94"/>
      <c r="N404" s="94"/>
      <c r="O404" s="94"/>
      <c r="P404" s="94"/>
      <c r="Q404" s="105"/>
    </row>
    <row r="405" spans="6:17">
      <c r="F405" s="94"/>
      <c r="G405" s="94"/>
      <c r="H405" s="94"/>
      <c r="I405" s="94"/>
      <c r="J405" s="94"/>
      <c r="K405" s="94"/>
      <c r="L405" s="94"/>
      <c r="M405" s="94"/>
      <c r="N405" s="94"/>
      <c r="O405" s="94"/>
      <c r="P405" s="94"/>
      <c r="Q405" s="105"/>
    </row>
    <row r="406" spans="6:17">
      <c r="F406" s="94"/>
      <c r="G406" s="94"/>
      <c r="H406" s="94"/>
      <c r="I406" s="94"/>
      <c r="J406" s="94"/>
      <c r="K406" s="94"/>
      <c r="L406" s="94"/>
      <c r="M406" s="94"/>
      <c r="N406" s="94"/>
      <c r="O406" s="94"/>
      <c r="P406" s="94"/>
      <c r="Q406" s="105"/>
    </row>
    <row r="407" spans="6:17">
      <c r="F407" s="94"/>
      <c r="G407" s="94"/>
      <c r="H407" s="94"/>
      <c r="I407" s="94"/>
      <c r="J407" s="94"/>
      <c r="K407" s="94"/>
      <c r="L407" s="94"/>
      <c r="M407" s="94"/>
      <c r="N407" s="94"/>
      <c r="O407" s="94"/>
      <c r="P407" s="94"/>
      <c r="Q407" s="105"/>
    </row>
    <row r="408" spans="6:17">
      <c r="F408" s="94"/>
      <c r="G408" s="94"/>
      <c r="H408" s="94"/>
      <c r="I408" s="94"/>
      <c r="J408" s="94"/>
      <c r="K408" s="94"/>
      <c r="L408" s="94"/>
      <c r="M408" s="94"/>
      <c r="N408" s="94"/>
      <c r="O408" s="94"/>
      <c r="P408" s="94"/>
      <c r="Q408" s="105"/>
    </row>
    <row r="409" spans="6:17">
      <c r="F409" s="94"/>
      <c r="G409" s="94"/>
      <c r="H409" s="94"/>
      <c r="I409" s="94"/>
      <c r="J409" s="94"/>
      <c r="K409" s="94"/>
      <c r="L409" s="94"/>
      <c r="M409" s="94"/>
      <c r="N409" s="94"/>
      <c r="O409" s="94"/>
      <c r="P409" s="94"/>
      <c r="Q409" s="105"/>
    </row>
    <row r="410" spans="6:17">
      <c r="F410" s="94"/>
      <c r="G410" s="94"/>
      <c r="H410" s="94"/>
      <c r="I410" s="94"/>
      <c r="J410" s="94"/>
      <c r="K410" s="94"/>
      <c r="L410" s="94"/>
      <c r="M410" s="94"/>
      <c r="N410" s="94"/>
      <c r="O410" s="94"/>
      <c r="P410" s="94"/>
      <c r="Q410" s="105"/>
    </row>
    <row r="411" spans="6:17">
      <c r="F411" s="94"/>
      <c r="G411" s="94"/>
      <c r="H411" s="94"/>
      <c r="I411" s="94"/>
      <c r="J411" s="94"/>
      <c r="K411" s="94"/>
      <c r="L411" s="94"/>
      <c r="M411" s="94"/>
      <c r="N411" s="94"/>
      <c r="O411" s="94"/>
      <c r="P411" s="94"/>
      <c r="Q411" s="105"/>
    </row>
    <row r="412" spans="6:17">
      <c r="F412" s="94"/>
      <c r="G412" s="94"/>
      <c r="H412" s="94"/>
      <c r="I412" s="94"/>
      <c r="J412" s="94"/>
      <c r="K412" s="94"/>
      <c r="L412" s="94"/>
      <c r="M412" s="94"/>
      <c r="N412" s="94"/>
      <c r="O412" s="94"/>
      <c r="P412" s="94"/>
      <c r="Q412" s="105"/>
    </row>
    <row r="413" spans="6:17">
      <c r="F413" s="94"/>
      <c r="G413" s="94"/>
      <c r="H413" s="94"/>
      <c r="I413" s="94"/>
      <c r="J413" s="94"/>
      <c r="K413" s="94"/>
      <c r="L413" s="94"/>
      <c r="M413" s="94"/>
      <c r="N413" s="94"/>
      <c r="O413" s="94"/>
      <c r="P413" s="94"/>
      <c r="Q413" s="105"/>
    </row>
    <row r="414" spans="6:17">
      <c r="F414" s="94"/>
      <c r="G414" s="94"/>
      <c r="H414" s="94"/>
      <c r="I414" s="94"/>
      <c r="J414" s="94"/>
      <c r="K414" s="94"/>
      <c r="L414" s="94"/>
      <c r="M414" s="94"/>
      <c r="N414" s="94"/>
      <c r="O414" s="94"/>
      <c r="P414" s="94"/>
      <c r="Q414" s="105"/>
    </row>
    <row r="415" spans="6:17">
      <c r="F415" s="94"/>
      <c r="G415" s="94"/>
      <c r="H415" s="94"/>
      <c r="I415" s="94"/>
      <c r="J415" s="94"/>
      <c r="K415" s="94"/>
      <c r="L415" s="94"/>
      <c r="M415" s="94"/>
      <c r="N415" s="94"/>
      <c r="O415" s="94"/>
      <c r="P415" s="94"/>
      <c r="Q415" s="105"/>
    </row>
    <row r="416" spans="6:17">
      <c r="F416" s="94"/>
      <c r="G416" s="94"/>
      <c r="H416" s="94"/>
      <c r="I416" s="94"/>
      <c r="J416" s="94"/>
      <c r="K416" s="94"/>
      <c r="L416" s="94"/>
      <c r="M416" s="94"/>
      <c r="N416" s="94"/>
      <c r="O416" s="94"/>
      <c r="P416" s="94"/>
      <c r="Q416" s="105"/>
    </row>
    <row r="417" spans="6:17">
      <c r="F417" s="94"/>
      <c r="G417" s="94"/>
      <c r="H417" s="94"/>
      <c r="I417" s="94"/>
      <c r="J417" s="94"/>
      <c r="K417" s="94"/>
      <c r="L417" s="94"/>
      <c r="M417" s="94"/>
      <c r="N417" s="94"/>
      <c r="O417" s="94"/>
      <c r="P417" s="94"/>
      <c r="Q417" s="105"/>
    </row>
    <row r="418" spans="6:17">
      <c r="F418" s="94"/>
      <c r="G418" s="94"/>
      <c r="H418" s="94"/>
      <c r="I418" s="94"/>
      <c r="J418" s="94"/>
      <c r="K418" s="94"/>
      <c r="L418" s="94"/>
      <c r="M418" s="94"/>
      <c r="N418" s="94"/>
      <c r="O418" s="94"/>
      <c r="P418" s="94"/>
      <c r="Q418" s="105"/>
    </row>
    <row r="419" spans="6:17">
      <c r="F419" s="94"/>
      <c r="G419" s="94"/>
      <c r="H419" s="94"/>
      <c r="I419" s="94"/>
      <c r="J419" s="94"/>
      <c r="K419" s="94"/>
      <c r="L419" s="94"/>
      <c r="M419" s="94"/>
      <c r="N419" s="94"/>
      <c r="O419" s="94"/>
      <c r="P419" s="94"/>
      <c r="Q419" s="105"/>
    </row>
    <row r="420" spans="6:17">
      <c r="F420" s="94"/>
      <c r="G420" s="94"/>
      <c r="H420" s="94"/>
      <c r="I420" s="94"/>
      <c r="J420" s="94"/>
      <c r="K420" s="94"/>
      <c r="L420" s="94"/>
      <c r="M420" s="94"/>
      <c r="N420" s="94"/>
      <c r="O420" s="94"/>
      <c r="P420" s="94"/>
      <c r="Q420" s="105"/>
    </row>
    <row r="421" spans="6:17">
      <c r="F421" s="94"/>
      <c r="G421" s="94"/>
      <c r="H421" s="94"/>
      <c r="I421" s="94"/>
      <c r="J421" s="94"/>
      <c r="K421" s="94"/>
      <c r="L421" s="94"/>
      <c r="M421" s="94"/>
      <c r="N421" s="94"/>
      <c r="O421" s="94"/>
      <c r="P421" s="94"/>
      <c r="Q421" s="105"/>
    </row>
    <row r="422" spans="6:17">
      <c r="F422" s="94"/>
      <c r="G422" s="94"/>
      <c r="H422" s="94"/>
      <c r="I422" s="94"/>
      <c r="J422" s="94"/>
      <c r="K422" s="94"/>
      <c r="L422" s="94"/>
      <c r="M422" s="94"/>
      <c r="N422" s="94"/>
      <c r="O422" s="94"/>
      <c r="P422" s="94"/>
      <c r="Q422" s="105"/>
    </row>
    <row r="423" spans="6:17">
      <c r="F423" s="94"/>
      <c r="G423" s="94"/>
      <c r="H423" s="94"/>
      <c r="I423" s="94"/>
      <c r="J423" s="94"/>
      <c r="K423" s="94"/>
      <c r="L423" s="94"/>
      <c r="M423" s="94"/>
      <c r="N423" s="94"/>
      <c r="O423" s="94"/>
      <c r="P423" s="94"/>
      <c r="Q423" s="105"/>
    </row>
    <row r="424" spans="6:17">
      <c r="F424" s="94"/>
      <c r="G424" s="94"/>
      <c r="H424" s="94"/>
      <c r="I424" s="94"/>
      <c r="J424" s="94"/>
      <c r="K424" s="94"/>
      <c r="L424" s="94"/>
      <c r="M424" s="94"/>
      <c r="N424" s="94"/>
      <c r="O424" s="94"/>
      <c r="P424" s="94"/>
      <c r="Q424" s="105"/>
    </row>
    <row r="425" spans="6:17">
      <c r="F425" s="94"/>
      <c r="G425" s="94"/>
      <c r="H425" s="94"/>
      <c r="I425" s="94"/>
      <c r="J425" s="94"/>
      <c r="K425" s="94"/>
      <c r="L425" s="94"/>
      <c r="M425" s="94"/>
      <c r="N425" s="94"/>
      <c r="O425" s="94"/>
      <c r="P425" s="94"/>
      <c r="Q425" s="105"/>
    </row>
    <row r="426" spans="6:17">
      <c r="F426" s="94"/>
      <c r="G426" s="94"/>
      <c r="H426" s="94"/>
      <c r="I426" s="94"/>
      <c r="J426" s="94"/>
      <c r="K426" s="94"/>
      <c r="L426" s="94"/>
      <c r="M426" s="94"/>
      <c r="N426" s="94"/>
      <c r="O426" s="94"/>
      <c r="P426" s="94"/>
      <c r="Q426" s="105"/>
    </row>
    <row r="427" spans="6:17">
      <c r="F427" s="94"/>
      <c r="G427" s="94"/>
      <c r="H427" s="94"/>
      <c r="I427" s="94"/>
      <c r="J427" s="94"/>
      <c r="K427" s="94"/>
      <c r="L427" s="94"/>
      <c r="M427" s="94"/>
      <c r="N427" s="94"/>
      <c r="O427" s="94"/>
      <c r="P427" s="94"/>
      <c r="Q427" s="105"/>
    </row>
    <row r="428" spans="6:17">
      <c r="F428" s="94"/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105"/>
    </row>
    <row r="429" spans="6:17">
      <c r="F429" s="94"/>
      <c r="G429" s="94"/>
      <c r="H429" s="94"/>
      <c r="I429" s="94"/>
      <c r="J429" s="94"/>
      <c r="K429" s="94"/>
      <c r="L429" s="94"/>
      <c r="M429" s="94"/>
      <c r="N429" s="94"/>
      <c r="O429" s="94"/>
      <c r="P429" s="94"/>
      <c r="Q429" s="105"/>
    </row>
    <row r="430" spans="6:17">
      <c r="F430" s="94"/>
      <c r="G430" s="94"/>
      <c r="H430" s="94"/>
      <c r="I430" s="94"/>
      <c r="J430" s="94"/>
      <c r="K430" s="94"/>
      <c r="L430" s="94"/>
      <c r="M430" s="94"/>
      <c r="N430" s="94"/>
      <c r="O430" s="94"/>
      <c r="P430" s="94"/>
      <c r="Q430" s="105"/>
    </row>
    <row r="431" spans="6:17">
      <c r="F431" s="94"/>
      <c r="G431" s="94"/>
      <c r="H431" s="94"/>
      <c r="I431" s="94"/>
      <c r="J431" s="94"/>
      <c r="K431" s="94"/>
      <c r="L431" s="94"/>
      <c r="M431" s="94"/>
      <c r="N431" s="94"/>
      <c r="O431" s="94"/>
      <c r="P431" s="94"/>
      <c r="Q431" s="105"/>
    </row>
    <row r="432" spans="6:17">
      <c r="F432" s="94"/>
      <c r="G432" s="94"/>
      <c r="H432" s="94"/>
      <c r="I432" s="94"/>
      <c r="J432" s="94"/>
      <c r="K432" s="94"/>
      <c r="L432" s="94"/>
      <c r="M432" s="94"/>
      <c r="N432" s="94"/>
      <c r="O432" s="94"/>
      <c r="P432" s="94"/>
      <c r="Q432" s="105"/>
    </row>
    <row r="433" spans="6:17">
      <c r="F433" s="94"/>
      <c r="G433" s="94"/>
      <c r="H433" s="94"/>
      <c r="I433" s="94"/>
      <c r="J433" s="94"/>
      <c r="K433" s="94"/>
      <c r="L433" s="94"/>
      <c r="M433" s="94"/>
      <c r="N433" s="94"/>
      <c r="O433" s="94"/>
      <c r="P433" s="94"/>
      <c r="Q433" s="105"/>
    </row>
    <row r="434" spans="6:17">
      <c r="F434" s="94"/>
      <c r="G434" s="94"/>
      <c r="H434" s="94"/>
      <c r="I434" s="94"/>
      <c r="J434" s="94"/>
      <c r="K434" s="94"/>
      <c r="L434" s="94"/>
      <c r="M434" s="94"/>
      <c r="N434" s="94"/>
      <c r="O434" s="94"/>
      <c r="P434" s="94"/>
      <c r="Q434" s="105"/>
    </row>
    <row r="435" spans="6:17">
      <c r="F435" s="94"/>
      <c r="G435" s="94"/>
      <c r="H435" s="94"/>
      <c r="I435" s="94"/>
      <c r="J435" s="94"/>
      <c r="K435" s="94"/>
      <c r="L435" s="94"/>
      <c r="M435" s="94"/>
      <c r="N435" s="94"/>
      <c r="O435" s="94"/>
      <c r="P435" s="94"/>
      <c r="Q435" s="105"/>
    </row>
    <row r="436" spans="6:17">
      <c r="F436" s="94"/>
      <c r="G436" s="94"/>
      <c r="H436" s="94"/>
      <c r="I436" s="94"/>
      <c r="J436" s="94"/>
      <c r="K436" s="94"/>
      <c r="L436" s="94"/>
      <c r="M436" s="94"/>
      <c r="N436" s="94"/>
      <c r="O436" s="94"/>
      <c r="P436" s="94"/>
      <c r="Q436" s="105"/>
    </row>
    <row r="437" spans="6:17">
      <c r="F437" s="94"/>
      <c r="G437" s="94"/>
      <c r="H437" s="94"/>
      <c r="I437" s="94"/>
      <c r="J437" s="94"/>
      <c r="K437" s="94"/>
      <c r="L437" s="94"/>
      <c r="M437" s="94"/>
      <c r="N437" s="94"/>
      <c r="O437" s="94"/>
      <c r="P437" s="94"/>
      <c r="Q437" s="105"/>
    </row>
    <row r="438" spans="6:17">
      <c r="F438" s="94"/>
      <c r="G438" s="94"/>
      <c r="H438" s="94"/>
      <c r="I438" s="94"/>
      <c r="J438" s="94"/>
      <c r="K438" s="94"/>
      <c r="L438" s="94"/>
      <c r="M438" s="94"/>
      <c r="N438" s="94"/>
      <c r="O438" s="94"/>
      <c r="P438" s="94"/>
      <c r="Q438" s="105"/>
    </row>
    <row r="439" spans="6:17">
      <c r="F439" s="94"/>
      <c r="G439" s="94"/>
      <c r="H439" s="94"/>
      <c r="I439" s="94"/>
      <c r="J439" s="94"/>
      <c r="K439" s="94"/>
      <c r="L439" s="94"/>
      <c r="M439" s="94"/>
      <c r="N439" s="94"/>
      <c r="O439" s="94"/>
      <c r="P439" s="94"/>
      <c r="Q439" s="105"/>
    </row>
    <row r="440" spans="6:17">
      <c r="F440" s="94"/>
      <c r="G440" s="94"/>
      <c r="H440" s="94"/>
      <c r="I440" s="94"/>
      <c r="J440" s="94"/>
      <c r="K440" s="94"/>
      <c r="L440" s="94"/>
      <c r="M440" s="94"/>
      <c r="N440" s="94"/>
      <c r="O440" s="94"/>
      <c r="P440" s="94"/>
      <c r="Q440" s="105"/>
    </row>
    <row r="441" spans="6:17">
      <c r="F441" s="94"/>
      <c r="G441" s="94"/>
      <c r="H441" s="94"/>
      <c r="I441" s="94"/>
      <c r="J441" s="94"/>
      <c r="K441" s="94"/>
      <c r="L441" s="94"/>
      <c r="M441" s="94"/>
      <c r="N441" s="94"/>
      <c r="O441" s="94"/>
      <c r="P441" s="94"/>
      <c r="Q441" s="105"/>
    </row>
    <row r="442" spans="6:17">
      <c r="F442" s="94"/>
      <c r="G442" s="94"/>
      <c r="H442" s="94"/>
      <c r="I442" s="94"/>
      <c r="J442" s="94"/>
      <c r="K442" s="94"/>
      <c r="L442" s="94"/>
      <c r="M442" s="94"/>
      <c r="N442" s="94"/>
      <c r="O442" s="94"/>
      <c r="P442" s="94"/>
      <c r="Q442" s="105"/>
    </row>
    <row r="443" spans="6:17">
      <c r="F443" s="94"/>
      <c r="G443" s="94"/>
      <c r="H443" s="94"/>
      <c r="I443" s="94"/>
      <c r="J443" s="94"/>
      <c r="K443" s="94"/>
      <c r="L443" s="94"/>
      <c r="M443" s="94"/>
      <c r="N443" s="94"/>
      <c r="O443" s="94"/>
      <c r="P443" s="94"/>
      <c r="Q443" s="105"/>
    </row>
    <row r="444" spans="6:17">
      <c r="F444" s="94"/>
      <c r="G444" s="94"/>
      <c r="H444" s="94"/>
      <c r="I444" s="94"/>
      <c r="J444" s="94"/>
      <c r="K444" s="94"/>
      <c r="L444" s="94"/>
      <c r="M444" s="94"/>
      <c r="N444" s="94"/>
      <c r="O444" s="94"/>
      <c r="P444" s="94"/>
      <c r="Q444" s="105"/>
    </row>
    <row r="445" spans="6:17">
      <c r="F445" s="94"/>
      <c r="G445" s="94"/>
      <c r="H445" s="94"/>
      <c r="I445" s="94"/>
      <c r="J445" s="94"/>
      <c r="K445" s="94"/>
      <c r="L445" s="94"/>
      <c r="M445" s="94"/>
      <c r="N445" s="94"/>
      <c r="O445" s="94"/>
      <c r="P445" s="94"/>
      <c r="Q445" s="105"/>
    </row>
    <row r="446" spans="6:17">
      <c r="F446" s="94"/>
      <c r="G446" s="94"/>
      <c r="H446" s="94"/>
      <c r="I446" s="94"/>
      <c r="J446" s="94"/>
      <c r="K446" s="94"/>
      <c r="L446" s="94"/>
      <c r="M446" s="94"/>
      <c r="N446" s="94"/>
      <c r="O446" s="94"/>
      <c r="P446" s="94"/>
      <c r="Q446" s="105"/>
    </row>
    <row r="447" spans="6:17">
      <c r="F447" s="94"/>
      <c r="G447" s="94"/>
      <c r="H447" s="94"/>
      <c r="I447" s="94"/>
      <c r="J447" s="94"/>
      <c r="K447" s="94"/>
      <c r="L447" s="94"/>
      <c r="M447" s="94"/>
      <c r="N447" s="94"/>
      <c r="O447" s="94"/>
      <c r="P447" s="94"/>
      <c r="Q447" s="105"/>
    </row>
    <row r="448" spans="6:17">
      <c r="F448" s="94"/>
      <c r="G448" s="94"/>
      <c r="H448" s="94"/>
      <c r="I448" s="94"/>
      <c r="J448" s="94"/>
      <c r="K448" s="94"/>
      <c r="L448" s="94"/>
      <c r="M448" s="94"/>
      <c r="N448" s="94"/>
      <c r="O448" s="94"/>
      <c r="P448" s="94"/>
      <c r="Q448" s="105"/>
    </row>
    <row r="449" spans="6:17">
      <c r="F449" s="94"/>
      <c r="G449" s="94"/>
      <c r="H449" s="94"/>
      <c r="I449" s="94"/>
      <c r="J449" s="94"/>
      <c r="K449" s="94"/>
      <c r="L449" s="94"/>
      <c r="M449" s="94"/>
      <c r="N449" s="94"/>
      <c r="O449" s="94"/>
      <c r="P449" s="94"/>
      <c r="Q449" s="105"/>
    </row>
    <row r="450" spans="6:17">
      <c r="F450" s="94"/>
      <c r="G450" s="94"/>
      <c r="H450" s="94"/>
      <c r="I450" s="94"/>
      <c r="J450" s="94"/>
      <c r="K450" s="94"/>
      <c r="L450" s="94"/>
      <c r="M450" s="94"/>
      <c r="N450" s="94"/>
      <c r="O450" s="94"/>
      <c r="P450" s="94"/>
      <c r="Q450" s="105"/>
    </row>
    <row r="451" spans="6:17">
      <c r="F451" s="94"/>
      <c r="G451" s="94"/>
      <c r="H451" s="94"/>
      <c r="I451" s="94"/>
      <c r="J451" s="94"/>
      <c r="K451" s="94"/>
      <c r="L451" s="94"/>
      <c r="M451" s="94"/>
      <c r="N451" s="94"/>
      <c r="O451" s="94"/>
      <c r="P451" s="94"/>
      <c r="Q451" s="105"/>
    </row>
    <row r="452" spans="6:17">
      <c r="F452" s="94"/>
      <c r="G452" s="94"/>
      <c r="H452" s="94"/>
      <c r="I452" s="94"/>
      <c r="J452" s="94"/>
      <c r="K452" s="94"/>
      <c r="L452" s="94"/>
      <c r="M452" s="94"/>
      <c r="N452" s="94"/>
      <c r="O452" s="94"/>
      <c r="P452" s="94"/>
      <c r="Q452" s="105"/>
    </row>
    <row r="453" spans="6:17">
      <c r="F453" s="94"/>
      <c r="G453" s="94"/>
      <c r="H453" s="94"/>
      <c r="I453" s="94"/>
      <c r="J453" s="94"/>
      <c r="K453" s="94"/>
      <c r="L453" s="94"/>
      <c r="M453" s="94"/>
      <c r="N453" s="94"/>
      <c r="O453" s="94"/>
      <c r="P453" s="94"/>
      <c r="Q453" s="105"/>
    </row>
    <row r="454" spans="6:17">
      <c r="F454" s="94"/>
      <c r="G454" s="94"/>
      <c r="H454" s="94"/>
      <c r="I454" s="94"/>
      <c r="J454" s="94"/>
      <c r="K454" s="94"/>
      <c r="L454" s="94"/>
      <c r="M454" s="94"/>
      <c r="N454" s="94"/>
      <c r="O454" s="94"/>
      <c r="P454" s="94"/>
      <c r="Q454" s="105"/>
    </row>
    <row r="455" spans="6:17">
      <c r="F455" s="94"/>
      <c r="G455" s="94"/>
      <c r="H455" s="94"/>
      <c r="I455" s="94"/>
      <c r="J455" s="94"/>
      <c r="K455" s="94"/>
      <c r="L455" s="94"/>
      <c r="M455" s="94"/>
      <c r="N455" s="94"/>
      <c r="O455" s="94"/>
      <c r="P455" s="94"/>
      <c r="Q455" s="105"/>
    </row>
    <row r="456" spans="6:17">
      <c r="F456" s="94"/>
      <c r="G456" s="94"/>
      <c r="H456" s="94"/>
      <c r="I456" s="94"/>
      <c r="J456" s="94"/>
      <c r="K456" s="94"/>
      <c r="L456" s="94"/>
      <c r="M456" s="94"/>
      <c r="N456" s="94"/>
      <c r="O456" s="94"/>
      <c r="P456" s="94"/>
      <c r="Q456" s="105"/>
    </row>
    <row r="457" spans="6:17">
      <c r="F457" s="94"/>
      <c r="G457" s="94"/>
      <c r="H457" s="94"/>
      <c r="I457" s="94"/>
      <c r="J457" s="94"/>
      <c r="K457" s="94"/>
      <c r="L457" s="94"/>
      <c r="M457" s="94"/>
      <c r="N457" s="94"/>
      <c r="O457" s="94"/>
      <c r="P457" s="94"/>
      <c r="Q457" s="105"/>
    </row>
    <row r="458" spans="6:17">
      <c r="F458" s="94"/>
      <c r="G458" s="94"/>
      <c r="H458" s="94"/>
      <c r="I458" s="94"/>
      <c r="J458" s="94"/>
      <c r="K458" s="94"/>
      <c r="L458" s="94"/>
      <c r="M458" s="94"/>
      <c r="N458" s="94"/>
      <c r="O458" s="94"/>
      <c r="P458" s="94"/>
      <c r="Q458" s="105"/>
    </row>
    <row r="459" spans="6:17">
      <c r="F459" s="94"/>
      <c r="G459" s="94"/>
      <c r="H459" s="94"/>
      <c r="I459" s="94"/>
      <c r="J459" s="94"/>
      <c r="K459" s="94"/>
      <c r="L459" s="94"/>
      <c r="M459" s="94"/>
      <c r="N459" s="94"/>
      <c r="O459" s="94"/>
      <c r="P459" s="94"/>
      <c r="Q459" s="105"/>
    </row>
    <row r="460" spans="6:17">
      <c r="F460" s="94"/>
      <c r="G460" s="94"/>
      <c r="H460" s="94"/>
      <c r="I460" s="94"/>
      <c r="J460" s="94"/>
      <c r="K460" s="94"/>
      <c r="L460" s="94"/>
      <c r="M460" s="94"/>
      <c r="N460" s="94"/>
      <c r="O460" s="94"/>
      <c r="P460" s="94"/>
      <c r="Q460" s="105"/>
    </row>
    <row r="461" spans="6:17">
      <c r="F461" s="94"/>
      <c r="G461" s="94"/>
      <c r="H461" s="94"/>
      <c r="I461" s="94"/>
      <c r="J461" s="94"/>
      <c r="K461" s="94"/>
      <c r="L461" s="94"/>
      <c r="M461" s="94"/>
      <c r="N461" s="94"/>
      <c r="O461" s="94"/>
      <c r="P461" s="94"/>
      <c r="Q461" s="105"/>
    </row>
    <row r="462" spans="6:17">
      <c r="F462" s="94"/>
      <c r="G462" s="94"/>
      <c r="H462" s="94"/>
      <c r="I462" s="94"/>
      <c r="J462" s="94"/>
      <c r="K462" s="94"/>
      <c r="L462" s="94"/>
      <c r="M462" s="94"/>
      <c r="N462" s="94"/>
      <c r="O462" s="94"/>
      <c r="P462" s="94"/>
      <c r="Q462" s="105"/>
    </row>
    <row r="463" spans="6:17">
      <c r="F463" s="94"/>
      <c r="G463" s="94"/>
      <c r="H463" s="94"/>
      <c r="I463" s="94"/>
      <c r="J463" s="94"/>
      <c r="K463" s="94"/>
      <c r="L463" s="94"/>
      <c r="M463" s="94"/>
      <c r="N463" s="94"/>
      <c r="O463" s="94"/>
      <c r="P463" s="94"/>
      <c r="Q463" s="105"/>
    </row>
    <row r="464" spans="6:17">
      <c r="F464" s="94"/>
      <c r="G464" s="94"/>
      <c r="H464" s="94"/>
      <c r="I464" s="94"/>
      <c r="J464" s="94"/>
      <c r="K464" s="94"/>
      <c r="L464" s="94"/>
      <c r="M464" s="94"/>
      <c r="N464" s="94"/>
      <c r="O464" s="94"/>
      <c r="P464" s="94"/>
      <c r="Q464" s="105"/>
    </row>
    <row r="465" spans="6:17">
      <c r="F465" s="94"/>
      <c r="G465" s="94"/>
      <c r="H465" s="94"/>
      <c r="I465" s="94"/>
      <c r="J465" s="94"/>
      <c r="K465" s="94"/>
      <c r="L465" s="94"/>
      <c r="M465" s="94"/>
      <c r="N465" s="94"/>
      <c r="O465" s="94"/>
      <c r="P465" s="94"/>
      <c r="Q465" s="105"/>
    </row>
    <row r="466" spans="6:17">
      <c r="F466" s="94"/>
      <c r="G466" s="94"/>
      <c r="H466" s="94"/>
      <c r="I466" s="94"/>
      <c r="J466" s="94"/>
      <c r="K466" s="94"/>
      <c r="L466" s="94"/>
      <c r="M466" s="94"/>
      <c r="N466" s="94"/>
      <c r="O466" s="94"/>
      <c r="P466" s="94"/>
      <c r="Q466" s="105"/>
    </row>
    <row r="467" spans="6:17">
      <c r="F467" s="94"/>
      <c r="G467" s="94"/>
      <c r="H467" s="94"/>
      <c r="I467" s="94"/>
      <c r="J467" s="94"/>
      <c r="K467" s="94"/>
      <c r="L467" s="94"/>
      <c r="M467" s="94"/>
      <c r="N467" s="94"/>
      <c r="O467" s="94"/>
      <c r="P467" s="94"/>
      <c r="Q467" s="105"/>
    </row>
    <row r="468" spans="6:17">
      <c r="F468" s="94"/>
      <c r="G468" s="94"/>
      <c r="H468" s="94"/>
      <c r="I468" s="94"/>
      <c r="J468" s="94"/>
      <c r="K468" s="94"/>
      <c r="L468" s="94"/>
      <c r="M468" s="94"/>
      <c r="N468" s="94"/>
      <c r="O468" s="94"/>
      <c r="P468" s="94"/>
      <c r="Q468" s="105"/>
    </row>
    <row r="469" spans="6:17">
      <c r="F469" s="94"/>
      <c r="G469" s="94"/>
      <c r="H469" s="94"/>
      <c r="I469" s="94"/>
      <c r="J469" s="94"/>
      <c r="K469" s="94"/>
      <c r="L469" s="94"/>
      <c r="M469" s="94"/>
      <c r="N469" s="94"/>
      <c r="O469" s="94"/>
      <c r="P469" s="94"/>
      <c r="Q469" s="105"/>
    </row>
    <row r="470" spans="6:17">
      <c r="F470" s="94"/>
      <c r="G470" s="94"/>
      <c r="H470" s="94"/>
      <c r="I470" s="94"/>
      <c r="J470" s="94"/>
      <c r="K470" s="94"/>
      <c r="L470" s="94"/>
      <c r="M470" s="94"/>
      <c r="N470" s="94"/>
      <c r="O470" s="94"/>
      <c r="P470" s="94"/>
      <c r="Q470" s="105"/>
    </row>
    <row r="471" spans="6:17">
      <c r="F471" s="94"/>
      <c r="G471" s="94"/>
      <c r="H471" s="94"/>
      <c r="I471" s="94"/>
      <c r="J471" s="94"/>
      <c r="K471" s="94"/>
      <c r="L471" s="94"/>
      <c r="M471" s="94"/>
      <c r="N471" s="94"/>
      <c r="O471" s="94"/>
      <c r="P471" s="94"/>
      <c r="Q471" s="105"/>
    </row>
    <row r="472" spans="6:17">
      <c r="F472" s="94"/>
      <c r="G472" s="94"/>
      <c r="H472" s="94"/>
      <c r="I472" s="94"/>
      <c r="J472" s="94"/>
      <c r="K472" s="94"/>
      <c r="L472" s="94"/>
      <c r="M472" s="94"/>
      <c r="N472" s="94"/>
      <c r="O472" s="94"/>
      <c r="P472" s="94"/>
      <c r="Q472" s="105"/>
    </row>
    <row r="473" spans="6:17">
      <c r="F473" s="94"/>
      <c r="G473" s="94"/>
      <c r="H473" s="94"/>
      <c r="I473" s="94"/>
      <c r="J473" s="94"/>
      <c r="K473" s="94"/>
      <c r="L473" s="94"/>
      <c r="M473" s="94"/>
      <c r="N473" s="94"/>
      <c r="O473" s="94"/>
      <c r="P473" s="94"/>
      <c r="Q473" s="105"/>
    </row>
    <row r="474" spans="6:17">
      <c r="F474" s="94"/>
      <c r="G474" s="94"/>
      <c r="H474" s="94"/>
      <c r="I474" s="94"/>
      <c r="J474" s="94"/>
      <c r="K474" s="94"/>
      <c r="L474" s="94"/>
      <c r="M474" s="94"/>
      <c r="N474" s="94"/>
      <c r="O474" s="94"/>
      <c r="P474" s="94"/>
      <c r="Q474" s="105"/>
    </row>
    <row r="475" spans="6:17">
      <c r="F475" s="94"/>
      <c r="G475" s="94"/>
      <c r="H475" s="94"/>
      <c r="I475" s="94"/>
      <c r="J475" s="94"/>
      <c r="K475" s="94"/>
      <c r="L475" s="94"/>
      <c r="M475" s="94"/>
      <c r="N475" s="94"/>
      <c r="O475" s="94"/>
      <c r="P475" s="94"/>
      <c r="Q475" s="105"/>
    </row>
    <row r="476" spans="6:17">
      <c r="F476" s="94"/>
      <c r="G476" s="94"/>
      <c r="H476" s="94"/>
      <c r="I476" s="94"/>
      <c r="J476" s="94"/>
      <c r="K476" s="94"/>
      <c r="L476" s="94"/>
      <c r="M476" s="94"/>
      <c r="N476" s="94"/>
      <c r="O476" s="94"/>
      <c r="P476" s="94"/>
      <c r="Q476" s="105"/>
    </row>
    <row r="477" spans="6:17">
      <c r="F477" s="94"/>
      <c r="G477" s="94"/>
      <c r="H477" s="94"/>
      <c r="I477" s="94"/>
      <c r="J477" s="94"/>
      <c r="K477" s="94"/>
      <c r="L477" s="94"/>
      <c r="M477" s="94"/>
      <c r="N477" s="94"/>
      <c r="O477" s="94"/>
      <c r="P477" s="94"/>
      <c r="Q477" s="105"/>
    </row>
    <row r="478" spans="6:17">
      <c r="F478" s="94"/>
      <c r="G478" s="94"/>
      <c r="H478" s="94"/>
      <c r="I478" s="94"/>
      <c r="J478" s="94"/>
      <c r="K478" s="94"/>
      <c r="L478" s="94"/>
      <c r="M478" s="94"/>
      <c r="N478" s="94"/>
      <c r="O478" s="94"/>
      <c r="P478" s="94"/>
      <c r="Q478" s="105"/>
    </row>
    <row r="479" spans="6:17">
      <c r="F479" s="94"/>
      <c r="G479" s="94"/>
      <c r="H479" s="94"/>
      <c r="I479" s="94"/>
      <c r="J479" s="94"/>
      <c r="K479" s="94"/>
      <c r="L479" s="94"/>
      <c r="M479" s="94"/>
      <c r="N479" s="94"/>
      <c r="O479" s="94"/>
      <c r="P479" s="94"/>
      <c r="Q479" s="105"/>
    </row>
    <row r="480" spans="6:17">
      <c r="F480" s="94"/>
      <c r="G480" s="94"/>
      <c r="H480" s="94"/>
      <c r="I480" s="94"/>
      <c r="J480" s="94"/>
      <c r="K480" s="94"/>
      <c r="L480" s="94"/>
      <c r="M480" s="94"/>
      <c r="N480" s="94"/>
      <c r="O480" s="94"/>
      <c r="P480" s="94"/>
      <c r="Q480" s="105"/>
    </row>
    <row r="481" spans="6:17">
      <c r="F481" s="94"/>
      <c r="G481" s="94"/>
      <c r="H481" s="94"/>
      <c r="I481" s="94"/>
      <c r="J481" s="94"/>
      <c r="K481" s="94"/>
      <c r="L481" s="94"/>
      <c r="M481" s="94"/>
      <c r="N481" s="94"/>
      <c r="O481" s="94"/>
      <c r="P481" s="94"/>
      <c r="Q481" s="105"/>
    </row>
    <row r="482" spans="6:17">
      <c r="F482" s="94"/>
      <c r="G482" s="94"/>
      <c r="H482" s="94"/>
      <c r="I482" s="94"/>
      <c r="J482" s="94"/>
      <c r="K482" s="94"/>
      <c r="L482" s="94"/>
      <c r="M482" s="94"/>
      <c r="N482" s="94"/>
      <c r="O482" s="94"/>
      <c r="P482" s="94"/>
      <c r="Q482" s="105"/>
    </row>
    <row r="483" spans="6:17">
      <c r="F483" s="94"/>
      <c r="G483" s="94"/>
      <c r="H483" s="94"/>
      <c r="I483" s="94"/>
      <c r="J483" s="94"/>
      <c r="K483" s="94"/>
      <c r="L483" s="94"/>
      <c r="M483" s="94"/>
      <c r="N483" s="94"/>
      <c r="O483" s="94"/>
      <c r="P483" s="94"/>
      <c r="Q483" s="105"/>
    </row>
    <row r="484" spans="6:17">
      <c r="F484" s="94"/>
      <c r="G484" s="94"/>
      <c r="H484" s="94"/>
      <c r="I484" s="94"/>
      <c r="J484" s="94"/>
      <c r="K484" s="94"/>
      <c r="L484" s="94"/>
      <c r="M484" s="94"/>
      <c r="N484" s="94"/>
      <c r="O484" s="94"/>
      <c r="P484" s="94"/>
      <c r="Q484" s="105"/>
    </row>
    <row r="485" spans="6:17">
      <c r="F485" s="94"/>
      <c r="G485" s="94"/>
      <c r="H485" s="94"/>
      <c r="I485" s="94"/>
      <c r="J485" s="94"/>
      <c r="K485" s="94"/>
      <c r="L485" s="94"/>
      <c r="M485" s="94"/>
      <c r="N485" s="94"/>
      <c r="O485" s="94"/>
      <c r="P485" s="94"/>
      <c r="Q485" s="105"/>
    </row>
    <row r="486" spans="6:17">
      <c r="F486" s="94"/>
      <c r="G486" s="94"/>
      <c r="H486" s="94"/>
      <c r="I486" s="94"/>
      <c r="J486" s="94"/>
      <c r="K486" s="94"/>
      <c r="L486" s="94"/>
      <c r="M486" s="94"/>
      <c r="N486" s="94"/>
      <c r="O486" s="94"/>
      <c r="P486" s="94"/>
      <c r="Q486" s="105"/>
    </row>
    <row r="487" spans="6:17">
      <c r="F487" s="94"/>
      <c r="G487" s="94"/>
      <c r="H487" s="94"/>
      <c r="I487" s="94"/>
      <c r="J487" s="94"/>
      <c r="K487" s="94"/>
      <c r="L487" s="94"/>
      <c r="M487" s="94"/>
      <c r="N487" s="94"/>
      <c r="O487" s="94"/>
      <c r="P487" s="94"/>
      <c r="Q487" s="105"/>
    </row>
    <row r="488" spans="6:17">
      <c r="F488" s="94"/>
      <c r="G488" s="94"/>
      <c r="H488" s="94"/>
      <c r="I488" s="94"/>
      <c r="J488" s="94"/>
      <c r="K488" s="94"/>
      <c r="L488" s="94"/>
      <c r="M488" s="94"/>
      <c r="N488" s="94"/>
      <c r="O488" s="94"/>
      <c r="P488" s="94"/>
      <c r="Q488" s="105"/>
    </row>
    <row r="489" spans="6:17">
      <c r="F489" s="94"/>
      <c r="G489" s="94"/>
      <c r="H489" s="94"/>
      <c r="I489" s="94"/>
      <c r="J489" s="94"/>
      <c r="K489" s="94"/>
      <c r="L489" s="94"/>
      <c r="M489" s="94"/>
      <c r="N489" s="94"/>
      <c r="O489" s="94"/>
      <c r="P489" s="94"/>
      <c r="Q489" s="105"/>
    </row>
    <row r="490" spans="6:17">
      <c r="F490" s="94"/>
      <c r="G490" s="94"/>
      <c r="H490" s="94"/>
      <c r="I490" s="94"/>
      <c r="J490" s="94"/>
      <c r="K490" s="94"/>
      <c r="L490" s="94"/>
      <c r="M490" s="94"/>
      <c r="N490" s="94"/>
      <c r="O490" s="94"/>
      <c r="P490" s="94"/>
      <c r="Q490" s="105"/>
    </row>
    <row r="491" spans="6:17">
      <c r="F491" s="94"/>
      <c r="G491" s="94"/>
      <c r="H491" s="94"/>
      <c r="I491" s="94"/>
      <c r="J491" s="94"/>
      <c r="K491" s="94"/>
      <c r="L491" s="94"/>
      <c r="M491" s="94"/>
      <c r="N491" s="94"/>
      <c r="O491" s="94"/>
      <c r="P491" s="94"/>
      <c r="Q491" s="105"/>
    </row>
    <row r="492" spans="6:17">
      <c r="F492" s="94"/>
      <c r="G492" s="94"/>
      <c r="H492" s="94"/>
      <c r="I492" s="94"/>
      <c r="J492" s="94"/>
      <c r="K492" s="94"/>
      <c r="L492" s="94"/>
      <c r="M492" s="94"/>
      <c r="N492" s="94"/>
      <c r="O492" s="94"/>
      <c r="P492" s="94"/>
      <c r="Q492" s="105"/>
    </row>
    <row r="493" spans="6:17">
      <c r="F493" s="94"/>
      <c r="G493" s="94"/>
      <c r="H493" s="94"/>
      <c r="I493" s="94"/>
      <c r="J493" s="94"/>
      <c r="K493" s="94"/>
      <c r="L493" s="94"/>
      <c r="M493" s="94"/>
      <c r="N493" s="94"/>
      <c r="O493" s="94"/>
      <c r="P493" s="94"/>
      <c r="Q493" s="105"/>
    </row>
    <row r="494" spans="6:17">
      <c r="F494" s="94"/>
      <c r="G494" s="94"/>
      <c r="H494" s="94"/>
      <c r="I494" s="94"/>
      <c r="J494" s="94"/>
      <c r="K494" s="94"/>
      <c r="L494" s="94"/>
      <c r="M494" s="94"/>
      <c r="N494" s="94"/>
      <c r="O494" s="94"/>
      <c r="P494" s="94"/>
      <c r="Q494" s="105"/>
    </row>
    <row r="495" spans="6:17">
      <c r="F495" s="94"/>
      <c r="G495" s="94"/>
      <c r="H495" s="94"/>
      <c r="I495" s="94"/>
      <c r="J495" s="94"/>
      <c r="K495" s="94"/>
      <c r="L495" s="94"/>
      <c r="M495" s="94"/>
      <c r="N495" s="94"/>
      <c r="O495" s="94"/>
      <c r="P495" s="94"/>
      <c r="Q495" s="105"/>
    </row>
    <row r="496" spans="6:17">
      <c r="F496" s="94"/>
      <c r="G496" s="94"/>
      <c r="H496" s="94"/>
      <c r="I496" s="94"/>
      <c r="J496" s="94"/>
      <c r="K496" s="94"/>
      <c r="L496" s="94"/>
      <c r="M496" s="94"/>
      <c r="N496" s="94"/>
      <c r="O496" s="94"/>
      <c r="P496" s="94"/>
      <c r="Q496" s="105"/>
    </row>
    <row r="497" spans="6:17">
      <c r="F497" s="94"/>
      <c r="G497" s="94"/>
      <c r="H497" s="94"/>
      <c r="I497" s="94"/>
      <c r="J497" s="94"/>
      <c r="K497" s="94"/>
      <c r="L497" s="94"/>
      <c r="M497" s="94"/>
      <c r="N497" s="94"/>
      <c r="O497" s="94"/>
      <c r="P497" s="94"/>
      <c r="Q497" s="105"/>
    </row>
    <row r="498" spans="6:17">
      <c r="F498" s="94"/>
      <c r="G498" s="94"/>
      <c r="H498" s="94"/>
      <c r="I498" s="94"/>
      <c r="J498" s="94"/>
      <c r="K498" s="94"/>
      <c r="L498" s="94"/>
      <c r="M498" s="94"/>
      <c r="N498" s="94"/>
      <c r="O498" s="94"/>
      <c r="P498" s="94"/>
      <c r="Q498" s="105"/>
    </row>
    <row r="499" spans="6:17">
      <c r="F499" s="94"/>
      <c r="G499" s="94"/>
      <c r="H499" s="94"/>
      <c r="I499" s="94"/>
      <c r="J499" s="94"/>
      <c r="K499" s="94"/>
      <c r="L499" s="94"/>
      <c r="M499" s="94"/>
      <c r="N499" s="94"/>
      <c r="O499" s="94"/>
      <c r="P499" s="94"/>
      <c r="Q499" s="105"/>
    </row>
    <row r="500" spans="6:17">
      <c r="F500" s="94"/>
      <c r="G500" s="94"/>
      <c r="H500" s="94"/>
      <c r="I500" s="94"/>
      <c r="J500" s="94"/>
      <c r="K500" s="94"/>
      <c r="L500" s="94"/>
      <c r="M500" s="94"/>
      <c r="N500" s="94"/>
      <c r="O500" s="94"/>
      <c r="P500" s="94"/>
      <c r="Q500" s="105"/>
    </row>
    <row r="501" spans="6:17">
      <c r="F501" s="94"/>
      <c r="G501" s="94"/>
      <c r="H501" s="94"/>
      <c r="I501" s="94"/>
      <c r="J501" s="94"/>
      <c r="K501" s="94"/>
      <c r="L501" s="94"/>
      <c r="M501" s="94"/>
      <c r="N501" s="94"/>
      <c r="O501" s="94"/>
      <c r="P501" s="94"/>
      <c r="Q501" s="105"/>
    </row>
  </sheetData>
  <mergeCells count="2">
    <mergeCell ref="A1:R1"/>
    <mergeCell ref="A2:R2"/>
  </mergeCells>
  <printOptions horizontalCentered="1"/>
  <pageMargins left="0" right="0" top="0.2" bottom="0.25" header="0.17" footer="0.17"/>
  <pageSetup scale="60" fitToHeight="2" orientation="landscape" r:id="rId1"/>
  <headerFooter alignWithMargins="0">
    <oddFooter>&amp;L&amp;F - &amp;D&amp;R&amp;P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4C3E-2A94-45D6-B27C-39DA552CC429}">
  <sheetPr>
    <pageSetUpPr fitToPage="1"/>
  </sheetPr>
  <dimension ref="A1:Q32"/>
  <sheetViews>
    <sheetView zoomScale="80" zoomScaleNormal="80" workbookViewId="0">
      <selection sqref="A1:XFD1048576"/>
    </sheetView>
  </sheetViews>
  <sheetFormatPr defaultColWidth="7.73046875" defaultRowHeight="15"/>
  <cols>
    <col min="1" max="1" width="32.3984375" style="160" customWidth="1"/>
    <col min="2" max="2" width="15.73046875" style="160" bestFit="1" customWidth="1"/>
    <col min="3" max="3" width="15.86328125" style="160" bestFit="1" customWidth="1"/>
    <col min="4" max="4" width="15.1328125" style="160" bestFit="1" customWidth="1"/>
    <col min="5" max="5" width="16.3984375" style="160" bestFit="1" customWidth="1"/>
    <col min="6" max="6" width="16.59765625" style="160" bestFit="1" customWidth="1"/>
    <col min="7" max="7" width="15" style="160" bestFit="1" customWidth="1"/>
    <col min="8" max="8" width="15.1328125" style="160" bestFit="1" customWidth="1"/>
    <col min="9" max="9" width="16.3984375" style="160" bestFit="1" customWidth="1"/>
    <col min="10" max="10" width="15" style="160" bestFit="1" customWidth="1"/>
    <col min="11" max="11" width="15.1328125" style="160" bestFit="1" customWidth="1"/>
    <col min="12" max="12" width="15.59765625" style="160" customWidth="1"/>
    <col min="13" max="13" width="15" style="160" bestFit="1" customWidth="1"/>
    <col min="14" max="14" width="17" style="160" bestFit="1" customWidth="1"/>
    <col min="15" max="15" width="7.73046875" style="160"/>
    <col min="16" max="16" width="23" style="160" bestFit="1" customWidth="1"/>
    <col min="17" max="17" width="10.86328125" style="160" bestFit="1" customWidth="1"/>
    <col min="18" max="16384" width="7.73046875" style="160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ht="20.65">
      <c r="A2" s="161" t="s">
        <v>159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7" ht="22.5">
      <c r="A3" s="162" t="s">
        <v>160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1:17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7" spans="1:17" ht="27" customHeight="1">
      <c r="A7" s="164" t="s">
        <v>161</v>
      </c>
      <c r="B7" s="165">
        <v>44227</v>
      </c>
      <c r="C7" s="165">
        <f>EOMONTH(B7,1)</f>
        <v>44255</v>
      </c>
      <c r="D7" s="165">
        <f t="shared" ref="D7:M7" si="0">EOMONTH(C7,1)</f>
        <v>44286</v>
      </c>
      <c r="E7" s="165">
        <f t="shared" si="0"/>
        <v>44316</v>
      </c>
      <c r="F7" s="165">
        <f t="shared" si="0"/>
        <v>44347</v>
      </c>
      <c r="G7" s="165">
        <f t="shared" si="0"/>
        <v>44377</v>
      </c>
      <c r="H7" s="165">
        <f t="shared" si="0"/>
        <v>44408</v>
      </c>
      <c r="I7" s="165">
        <f t="shared" si="0"/>
        <v>44439</v>
      </c>
      <c r="J7" s="165">
        <f t="shared" si="0"/>
        <v>44469</v>
      </c>
      <c r="K7" s="165">
        <f t="shared" si="0"/>
        <v>44500</v>
      </c>
      <c r="L7" s="165">
        <f t="shared" si="0"/>
        <v>44530</v>
      </c>
      <c r="M7" s="165">
        <f t="shared" si="0"/>
        <v>44561</v>
      </c>
      <c r="N7" s="166" t="s">
        <v>162</v>
      </c>
    </row>
    <row r="8" spans="1:17" ht="24.95" customHeight="1">
      <c r="A8" s="167" t="s">
        <v>163</v>
      </c>
      <c r="B8" s="168">
        <f>'[1]Input Tab'!C54</f>
        <v>523729</v>
      </c>
      <c r="C8" s="168">
        <f>'[1]Input Tab'!D54</f>
        <v>501047</v>
      </c>
      <c r="D8" s="168">
        <f>'[1]Input Tab'!E54</f>
        <v>536506</v>
      </c>
      <c r="E8" s="168">
        <f>'[1]Input Tab'!F54</f>
        <v>441255</v>
      </c>
      <c r="F8" s="168">
        <f>'[1]Input Tab'!G54</f>
        <v>400880</v>
      </c>
      <c r="G8" s="168">
        <f>'[1]Input Tab'!H54</f>
        <v>432739</v>
      </c>
      <c r="H8" s="168">
        <f>'[1]Input Tab'!I54</f>
        <v>533586</v>
      </c>
      <c r="I8" s="168">
        <f>'[1]Input Tab'!J54</f>
        <v>533857</v>
      </c>
      <c r="J8" s="168">
        <f>'[1]Input Tab'!K54</f>
        <v>0</v>
      </c>
      <c r="K8" s="168">
        <f>'[1]Input Tab'!L54</f>
        <v>0</v>
      </c>
      <c r="L8" s="168">
        <f>'[1]Input Tab'!M54</f>
        <v>0</v>
      </c>
      <c r="M8" s="168">
        <f>'[1]Input Tab'!N54</f>
        <v>0</v>
      </c>
      <c r="N8" s="169">
        <f t="shared" ref="N8:N13" si="1">SUM(B8:M8)</f>
        <v>3903599</v>
      </c>
      <c r="P8" s="170"/>
    </row>
    <row r="9" spans="1:17" ht="24.95" customHeight="1">
      <c r="A9" s="171" t="s">
        <v>164</v>
      </c>
      <c r="B9" s="172">
        <f>-310534094/1000</f>
        <v>-310534.09399999998</v>
      </c>
      <c r="C9" s="173">
        <f>IF(C8=0,0,-B10)</f>
        <v>-291212</v>
      </c>
      <c r="D9" s="173">
        <f t="shared" ref="D9:M9" si="2">IF(D8=0,0,-C10)</f>
        <v>-272741</v>
      </c>
      <c r="E9" s="173">
        <f t="shared" si="2"/>
        <v>-225056</v>
      </c>
      <c r="F9" s="173">
        <f t="shared" si="2"/>
        <v>-200672</v>
      </c>
      <c r="G9" s="173">
        <f t="shared" si="2"/>
        <v>-224333</v>
      </c>
      <c r="H9" s="173">
        <f t="shared" si="2"/>
        <v>-285426</v>
      </c>
      <c r="I9" s="173">
        <f t="shared" si="2"/>
        <v>-298640</v>
      </c>
      <c r="J9" s="173">
        <f t="shared" si="2"/>
        <v>0</v>
      </c>
      <c r="K9" s="173">
        <f t="shared" si="2"/>
        <v>0</v>
      </c>
      <c r="L9" s="173">
        <f t="shared" si="2"/>
        <v>0</v>
      </c>
      <c r="M9" s="173">
        <f t="shared" si="2"/>
        <v>0</v>
      </c>
      <c r="N9" s="169">
        <f t="shared" si="1"/>
        <v>-2108614.094</v>
      </c>
    </row>
    <row r="10" spans="1:17" ht="24.95" customHeight="1">
      <c r="A10" s="171" t="s">
        <v>165</v>
      </c>
      <c r="B10" s="168">
        <f>'[1]Input Tab'!C55</f>
        <v>291212</v>
      </c>
      <c r="C10" s="168">
        <f>'[1]Input Tab'!D55</f>
        <v>272741</v>
      </c>
      <c r="D10" s="168">
        <f>'[1]Input Tab'!E55</f>
        <v>225056</v>
      </c>
      <c r="E10" s="168">
        <f>'[1]Input Tab'!F55</f>
        <v>200672</v>
      </c>
      <c r="F10" s="168">
        <f>'[1]Input Tab'!G55</f>
        <v>224333</v>
      </c>
      <c r="G10" s="168">
        <f>'[1]Input Tab'!H55</f>
        <v>285426</v>
      </c>
      <c r="H10" s="168">
        <f>'[1]Input Tab'!I55</f>
        <v>298640</v>
      </c>
      <c r="I10" s="168">
        <f>'[1]Input Tab'!J55</f>
        <v>270063</v>
      </c>
      <c r="J10" s="168">
        <f>'[1]Input Tab'!K55</f>
        <v>0</v>
      </c>
      <c r="K10" s="168">
        <f>'[1]Input Tab'!L55</f>
        <v>0</v>
      </c>
      <c r="L10" s="168">
        <f>'[1]Input Tab'!M55</f>
        <v>0</v>
      </c>
      <c r="M10" s="168">
        <f>'[1]Input Tab'!N55</f>
        <v>0</v>
      </c>
      <c r="N10" s="169">
        <f t="shared" si="1"/>
        <v>2068143</v>
      </c>
      <c r="P10" s="174"/>
      <c r="Q10" s="174"/>
    </row>
    <row r="11" spans="1:17" ht="30.75" customHeight="1">
      <c r="A11" s="175" t="s">
        <v>166</v>
      </c>
      <c r="B11" s="176">
        <f t="shared" ref="B11:L11" si="3">SUM(B8:B10)</f>
        <v>504406.90600000002</v>
      </c>
      <c r="C11" s="176">
        <f t="shared" si="3"/>
        <v>482576</v>
      </c>
      <c r="D11" s="176">
        <f t="shared" si="3"/>
        <v>488821</v>
      </c>
      <c r="E11" s="176">
        <f t="shared" si="3"/>
        <v>416871</v>
      </c>
      <c r="F11" s="176">
        <f t="shared" si="3"/>
        <v>424541</v>
      </c>
      <c r="G11" s="176">
        <f t="shared" si="3"/>
        <v>493832</v>
      </c>
      <c r="H11" s="176">
        <f t="shared" si="3"/>
        <v>546800</v>
      </c>
      <c r="I11" s="176">
        <f t="shared" si="3"/>
        <v>505280</v>
      </c>
      <c r="J11" s="176">
        <f t="shared" si="3"/>
        <v>0</v>
      </c>
      <c r="K11" s="176">
        <f t="shared" si="3"/>
        <v>0</v>
      </c>
      <c r="L11" s="176">
        <f t="shared" si="3"/>
        <v>0</v>
      </c>
      <c r="M11" s="176">
        <f>SUM(M8:M10)</f>
        <v>0</v>
      </c>
      <c r="N11" s="177">
        <f t="shared" si="1"/>
        <v>3863127.906</v>
      </c>
      <c r="P11" s="172"/>
      <c r="Q11" s="170"/>
    </row>
    <row r="12" spans="1:17" ht="32.25" customHeight="1">
      <c r="A12" s="178" t="s">
        <v>167</v>
      </c>
      <c r="B12" s="179">
        <f>'[1]Input Tab'!C56</f>
        <v>556117</v>
      </c>
      <c r="C12" s="179">
        <f>'[1]Input Tab'!D56</f>
        <v>486363</v>
      </c>
      <c r="D12" s="179">
        <f>'[1]Input Tab'!E56</f>
        <v>477535</v>
      </c>
      <c r="E12" s="179">
        <f>'[1]Input Tab'!F56</f>
        <v>431246</v>
      </c>
      <c r="F12" s="179">
        <f>'[1]Input Tab'!G56</f>
        <v>432473</v>
      </c>
      <c r="G12" s="179">
        <f>'[1]Input Tab'!H56</f>
        <v>424693</v>
      </c>
      <c r="H12" s="179">
        <f>'[1]Input Tab'!I56</f>
        <v>490670</v>
      </c>
      <c r="I12" s="179">
        <f>'[1]Input Tab'!J56</f>
        <v>464617</v>
      </c>
      <c r="J12" s="179">
        <f>'[1]Input Tab'!K56</f>
        <v>435934</v>
      </c>
      <c r="K12" s="179">
        <f>'[1]Input Tab'!L56</f>
        <v>436959</v>
      </c>
      <c r="L12" s="179">
        <f>'[1]Input Tab'!M56</f>
        <v>468856</v>
      </c>
      <c r="M12" s="179">
        <f>'[1]Input Tab'!N56</f>
        <v>553150</v>
      </c>
      <c r="N12" s="180">
        <f>SUM(B12:I12)</f>
        <v>3763714</v>
      </c>
      <c r="P12" s="115" t="s">
        <v>168</v>
      </c>
    </row>
    <row r="13" spans="1:17" ht="38.25" customHeight="1">
      <c r="A13" s="181" t="s">
        <v>169</v>
      </c>
      <c r="B13" s="182">
        <f>B11-B12</f>
        <v>-51710.093999999983</v>
      </c>
      <c r="C13" s="182">
        <f>IF(C8=0," ",C11-C12)</f>
        <v>-3787</v>
      </c>
      <c r="D13" s="182">
        <f t="shared" ref="D13:M13" si="4">IF(D8=0," ",D11-D12)</f>
        <v>11286</v>
      </c>
      <c r="E13" s="182">
        <f t="shared" si="4"/>
        <v>-14375</v>
      </c>
      <c r="F13" s="182">
        <f t="shared" si="4"/>
        <v>-7932</v>
      </c>
      <c r="G13" s="182">
        <f t="shared" si="4"/>
        <v>69139</v>
      </c>
      <c r="H13" s="182">
        <f t="shared" si="4"/>
        <v>56130</v>
      </c>
      <c r="I13" s="182">
        <f t="shared" si="4"/>
        <v>40663</v>
      </c>
      <c r="J13" s="182" t="str">
        <f t="shared" si="4"/>
        <v xml:space="preserve"> </v>
      </c>
      <c r="K13" s="182" t="str">
        <f t="shared" si="4"/>
        <v xml:space="preserve"> </v>
      </c>
      <c r="L13" s="182" t="str">
        <f t="shared" si="4"/>
        <v xml:space="preserve"> </v>
      </c>
      <c r="M13" s="182" t="str">
        <f t="shared" si="4"/>
        <v xml:space="preserve"> </v>
      </c>
      <c r="N13" s="183">
        <f t="shared" si="1"/>
        <v>99413.906000000017</v>
      </c>
    </row>
    <row r="14" spans="1:17" ht="42.75" customHeight="1">
      <c r="A14" s="181" t="s">
        <v>170</v>
      </c>
      <c r="B14" s="184">
        <f>'[1]Input Tab'!C57</f>
        <v>18.11</v>
      </c>
      <c r="C14" s="184">
        <f>'[1]Input Tab'!D57</f>
        <v>18.11</v>
      </c>
      <c r="D14" s="184">
        <f>'[1]Input Tab'!E57</f>
        <v>18.11</v>
      </c>
      <c r="E14" s="184">
        <f>'[1]Input Tab'!F57</f>
        <v>18.11</v>
      </c>
      <c r="F14" s="184">
        <f>'[1]Input Tab'!G57</f>
        <v>18.11</v>
      </c>
      <c r="G14" s="184">
        <f>'[1]Input Tab'!H57</f>
        <v>18.11</v>
      </c>
      <c r="H14" s="184">
        <f>'[1]Input Tab'!I57</f>
        <v>18.11</v>
      </c>
      <c r="I14" s="184">
        <f>'[1]Input Tab'!J57</f>
        <v>18.11</v>
      </c>
      <c r="J14" s="184">
        <f>'[1]Input Tab'!K57</f>
        <v>18.11</v>
      </c>
      <c r="K14" s="184">
        <f>'[1]Input Tab'!L57</f>
        <v>18.11</v>
      </c>
      <c r="L14" s="184">
        <f>'[1]Input Tab'!M57</f>
        <v>18.11</v>
      </c>
      <c r="M14" s="184">
        <f>'[1]Input Tab'!N57</f>
        <v>18.11</v>
      </c>
      <c r="N14" s="169"/>
    </row>
    <row r="15" spans="1:17" ht="30.75" customHeight="1" thickBot="1">
      <c r="A15" s="185" t="s">
        <v>171</v>
      </c>
      <c r="B15" s="186">
        <f>B13*B14</f>
        <v>-936469.8023399997</v>
      </c>
      <c r="C15" s="186">
        <f>IF(C8=0,0,C13*C14)</f>
        <v>-68582.569999999992</v>
      </c>
      <c r="D15" s="186">
        <f t="shared" ref="D15:M15" si="5">IF(D8=0,0,D13*D14)</f>
        <v>204389.46</v>
      </c>
      <c r="E15" s="186">
        <f t="shared" si="5"/>
        <v>-260331.25</v>
      </c>
      <c r="F15" s="186">
        <f t="shared" si="5"/>
        <v>-143648.51999999999</v>
      </c>
      <c r="G15" s="186">
        <f t="shared" si="5"/>
        <v>1252107.29</v>
      </c>
      <c r="H15" s="186">
        <f t="shared" si="5"/>
        <v>1016514.2999999999</v>
      </c>
      <c r="I15" s="186">
        <f t="shared" si="5"/>
        <v>736406.92999999993</v>
      </c>
      <c r="J15" s="186">
        <f t="shared" si="5"/>
        <v>0</v>
      </c>
      <c r="K15" s="186">
        <f t="shared" si="5"/>
        <v>0</v>
      </c>
      <c r="L15" s="186">
        <f t="shared" si="5"/>
        <v>0</v>
      </c>
      <c r="M15" s="186">
        <f t="shared" si="5"/>
        <v>0</v>
      </c>
      <c r="N15" s="186">
        <f>SUM(B15:M15)</f>
        <v>1800385.83766</v>
      </c>
    </row>
    <row r="16" spans="1:17" ht="20.100000000000001" customHeight="1" thickTop="1">
      <c r="G16" s="187"/>
      <c r="N16" s="170"/>
    </row>
    <row r="17" spans="1:14" ht="20.100000000000001" customHeight="1">
      <c r="A17" s="188"/>
      <c r="N17" s="170"/>
    </row>
    <row r="18" spans="1:14" ht="36.75" customHeight="1">
      <c r="A18" s="189" t="s">
        <v>172</v>
      </c>
      <c r="B18" s="190">
        <f>B7</f>
        <v>44227</v>
      </c>
      <c r="C18" s="190">
        <f t="shared" ref="C18:N18" si="6">C7</f>
        <v>44255</v>
      </c>
      <c r="D18" s="190">
        <f t="shared" si="6"/>
        <v>44286</v>
      </c>
      <c r="E18" s="190">
        <f t="shared" si="6"/>
        <v>44316</v>
      </c>
      <c r="F18" s="190">
        <f t="shared" si="6"/>
        <v>44347</v>
      </c>
      <c r="G18" s="190">
        <f t="shared" si="6"/>
        <v>44377</v>
      </c>
      <c r="H18" s="190">
        <f t="shared" si="6"/>
        <v>44408</v>
      </c>
      <c r="I18" s="190">
        <f t="shared" si="6"/>
        <v>44439</v>
      </c>
      <c r="J18" s="190">
        <f t="shared" si="6"/>
        <v>44469</v>
      </c>
      <c r="K18" s="190">
        <f t="shared" si="6"/>
        <v>44500</v>
      </c>
      <c r="L18" s="190">
        <f t="shared" si="6"/>
        <v>44530</v>
      </c>
      <c r="M18" s="190">
        <f t="shared" si="6"/>
        <v>44561</v>
      </c>
      <c r="N18" s="165" t="str">
        <f t="shared" si="6"/>
        <v>YTD</v>
      </c>
    </row>
    <row r="19" spans="1:14" ht="29.25" customHeight="1">
      <c r="A19" s="191" t="s">
        <v>173</v>
      </c>
      <c r="B19" s="192">
        <f>IF(B8=0," ",B15*-1)</f>
        <v>936469.8023399997</v>
      </c>
      <c r="C19" s="192">
        <f>IF(C8=0," ",C15*-1)</f>
        <v>68582.569999999992</v>
      </c>
      <c r="D19" s="192">
        <f t="shared" ref="D19:M19" si="7">IF(D8=0," ",D15*-1)</f>
        <v>-204389.46</v>
      </c>
      <c r="E19" s="192">
        <f t="shared" si="7"/>
        <v>260331.25</v>
      </c>
      <c r="F19" s="192">
        <f t="shared" si="7"/>
        <v>143648.51999999999</v>
      </c>
      <c r="G19" s="192">
        <f t="shared" si="7"/>
        <v>-1252107.29</v>
      </c>
      <c r="H19" s="192">
        <f t="shared" si="7"/>
        <v>-1016514.2999999999</v>
      </c>
      <c r="I19" s="192">
        <f t="shared" si="7"/>
        <v>-736406.92999999993</v>
      </c>
      <c r="J19" s="192" t="str">
        <f t="shared" si="7"/>
        <v xml:space="preserve"> </v>
      </c>
      <c r="K19" s="192" t="str">
        <f t="shared" si="7"/>
        <v xml:space="preserve"> </v>
      </c>
      <c r="L19" s="192" t="str">
        <f t="shared" si="7"/>
        <v xml:space="preserve"> </v>
      </c>
      <c r="M19" s="192" t="str">
        <f t="shared" si="7"/>
        <v xml:space="preserve"> </v>
      </c>
      <c r="N19" s="192">
        <f>N15*-1</f>
        <v>-1800385.83766</v>
      </c>
    </row>
    <row r="20" spans="1:14">
      <c r="A20" s="193"/>
      <c r="B20" s="194" t="str">
        <f>IF(B19&lt;0,"Rebate","Surcharge")</f>
        <v>Surcharge</v>
      </c>
      <c r="C20" s="194" t="str">
        <f t="shared" ref="C20:N20" si="8">IF(C19&lt;0,"Rebate","Surcharge")</f>
        <v>Surcharge</v>
      </c>
      <c r="D20" s="194" t="str">
        <f t="shared" si="8"/>
        <v>Rebate</v>
      </c>
      <c r="E20" s="194" t="str">
        <f t="shared" si="8"/>
        <v>Surcharge</v>
      </c>
      <c r="F20" s="194" t="str">
        <f t="shared" si="8"/>
        <v>Surcharge</v>
      </c>
      <c r="G20" s="194" t="str">
        <f t="shared" si="8"/>
        <v>Rebate</v>
      </c>
      <c r="H20" s="194" t="str">
        <f t="shared" si="8"/>
        <v>Rebate</v>
      </c>
      <c r="I20" s="194" t="str">
        <f t="shared" si="8"/>
        <v>Rebate</v>
      </c>
      <c r="J20" s="194" t="str">
        <f t="shared" si="8"/>
        <v>Surcharge</v>
      </c>
      <c r="K20" s="194" t="str">
        <f t="shared" si="8"/>
        <v>Surcharge</v>
      </c>
      <c r="L20" s="194" t="str">
        <f t="shared" si="8"/>
        <v>Surcharge</v>
      </c>
      <c r="M20" s="194" t="str">
        <f t="shared" si="8"/>
        <v>Surcharge</v>
      </c>
      <c r="N20" s="194" t="str">
        <f t="shared" si="8"/>
        <v>Rebate</v>
      </c>
    </row>
    <row r="23" spans="1:14">
      <c r="G23" s="170"/>
    </row>
    <row r="32" spans="1:14" ht="15.4">
      <c r="A32" s="195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9" orientation="landscape" r:id="rId1"/>
  <headerFooter>
    <oddFooter>&amp;RPage 5 of 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2021-09-15T07:00:00+00:00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40C7F66E-38BD-44EF-9674-37AB1046BA9D}"/>
</file>

<file path=customXml/itemProps2.xml><?xml version="1.0" encoding="utf-8"?>
<ds:datastoreItem xmlns:ds="http://schemas.openxmlformats.org/officeDocument/2006/customXml" ds:itemID="{E2FB6D4E-0CEC-43A4-B665-AEF59524E63E}"/>
</file>

<file path=customXml/itemProps3.xml><?xml version="1.0" encoding="utf-8"?>
<ds:datastoreItem xmlns:ds="http://schemas.openxmlformats.org/officeDocument/2006/customXml" ds:itemID="{E884D806-1B4B-4BF6-860C-A73F44AAB08E}"/>
</file>

<file path=customXml/itemProps4.xml><?xml version="1.0" encoding="utf-8"?>
<ds:datastoreItem xmlns:ds="http://schemas.openxmlformats.org/officeDocument/2006/customXml" ds:itemID="{7F907EEC-44CF-4060-B74B-86D8BDAAA3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WA Summary </vt:lpstr>
      <vt:lpstr>WA Monthly</vt:lpstr>
      <vt:lpstr>WA RRC</vt:lpstr>
      <vt:lpstr>AVARpt</vt:lpstr>
      <vt:lpstr>DefRpt</vt:lpstr>
      <vt:lpstr>GLAccts</vt:lpstr>
      <vt:lpstr>'WA Monthly'!Print_Area</vt:lpstr>
      <vt:lpstr>'WA RRC'!Print_Area</vt:lpstr>
      <vt:lpstr>'WA Summary '!Print_Area</vt:lpstr>
      <vt:lpstr>'WA Monthly'!Print_Titles</vt:lpstr>
      <vt:lpstr>WAAVARpt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Brandon, Annette</dc:creator>
  <cp:lastModifiedBy>Brandon, Annette</cp:lastModifiedBy>
  <dcterms:created xsi:type="dcterms:W3CDTF">2021-09-15T14:44:59Z</dcterms:created>
  <dcterms:modified xsi:type="dcterms:W3CDTF">2021-09-15T14:46:16Z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